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FRISKY 2022\POK 2021 FIX\"/>
    </mc:Choice>
  </mc:AlternateContent>
  <bookViews>
    <workbookView xWindow="-120" yWindow="540" windowWidth="20730" windowHeight="11100" activeTab="1"/>
  </bookViews>
  <sheets>
    <sheet name="JUNI" sheetId="1" r:id="rId1"/>
    <sheet name="JULI" sheetId="3" r:id="rId2"/>
    <sheet name="AGUSTUS" sheetId="4" r:id="rId3"/>
    <sheet name="SEPTEMBER" sheetId="5" r:id="rId4"/>
    <sheet name="OKTOBER" sheetId="6" r:id="rId5"/>
    <sheet name="NOPEMBER" sheetId="7" r:id="rId6"/>
    <sheet name="DESEMBER " sheetId="8" r:id="rId7"/>
    <sheet name="Sheet2" sheetId="2" r:id="rId8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92" i="3" l="1"/>
  <c r="W89" i="3"/>
  <c r="W86" i="3"/>
  <c r="W83" i="3"/>
  <c r="W80" i="3"/>
  <c r="W77" i="3"/>
  <c r="W74" i="3"/>
  <c r="W71" i="3"/>
  <c r="W68" i="3"/>
  <c r="W65" i="3"/>
  <c r="W62" i="3"/>
  <c r="W59" i="3"/>
  <c r="W56" i="3"/>
  <c r="W53" i="3"/>
  <c r="W50" i="3"/>
  <c r="W47" i="3"/>
  <c r="W44" i="3"/>
  <c r="W41" i="3"/>
  <c r="W38" i="3"/>
  <c r="W35" i="3"/>
  <c r="W32" i="3"/>
  <c r="W29" i="3"/>
  <c r="W26" i="3"/>
  <c r="W23" i="3"/>
  <c r="W20" i="3"/>
  <c r="X18" i="3"/>
  <c r="W17" i="3"/>
  <c r="W14" i="3"/>
  <c r="W11" i="3"/>
  <c r="AL97" i="8" l="1"/>
  <c r="AK96" i="8"/>
  <c r="AL94" i="8"/>
  <c r="AK93" i="8"/>
  <c r="AM90" i="8"/>
  <c r="AL91" i="8"/>
  <c r="AK90" i="8"/>
  <c r="AM84" i="8"/>
  <c r="AL85" i="8"/>
  <c r="AK84" i="8"/>
  <c r="AK81" i="8"/>
  <c r="AM75" i="8"/>
  <c r="AL76" i="8"/>
  <c r="AK75" i="8"/>
  <c r="AM72" i="8"/>
  <c r="AL73" i="8"/>
  <c r="AK72" i="8"/>
  <c r="AK66" i="8"/>
  <c r="AM63" i="8"/>
  <c r="AL64" i="8"/>
  <c r="AK63" i="8"/>
  <c r="AK60" i="8"/>
  <c r="AM57" i="8"/>
  <c r="AL58" i="8"/>
  <c r="AK57" i="8"/>
  <c r="AM54" i="8"/>
  <c r="AL55" i="8"/>
  <c r="AK54" i="8"/>
  <c r="AM51" i="8"/>
  <c r="AL52" i="8"/>
  <c r="AK51" i="8"/>
  <c r="AM48" i="8"/>
  <c r="AL49" i="8"/>
  <c r="AK48" i="8"/>
  <c r="AM45" i="8"/>
  <c r="AL46" i="8"/>
  <c r="AK45" i="8"/>
  <c r="AM39" i="8"/>
  <c r="AL40" i="8"/>
  <c r="AK39" i="8"/>
  <c r="AM36" i="8"/>
  <c r="AL37" i="8"/>
  <c r="AK36" i="8"/>
  <c r="AM33" i="8"/>
  <c r="AL34" i="8"/>
  <c r="AK33" i="8"/>
  <c r="AM30" i="8"/>
  <c r="AL31" i="8"/>
  <c r="AK30" i="8"/>
  <c r="AM27" i="8" l="1"/>
  <c r="AL28" i="8"/>
  <c r="AK27" i="8"/>
  <c r="AM24" i="8"/>
  <c r="AL25" i="8"/>
  <c r="AK24" i="8"/>
  <c r="AL22" i="8"/>
  <c r="AM21" i="8"/>
  <c r="AK21" i="8"/>
  <c r="AM18" i="8"/>
  <c r="AL19" i="8"/>
  <c r="AK18" i="8"/>
  <c r="AM12" i="8"/>
  <c r="AL13" i="8"/>
  <c r="AK12" i="8"/>
  <c r="AI97" i="8" l="1"/>
  <c r="T97" i="8"/>
  <c r="Q97" i="8"/>
  <c r="N97" i="8"/>
  <c r="E97" i="8"/>
  <c r="AJ96" i="8"/>
  <c r="R96" i="8"/>
  <c r="P96" i="8"/>
  <c r="O96" i="8"/>
  <c r="M96" i="8"/>
  <c r="L96" i="8"/>
  <c r="K97" i="8" s="1"/>
  <c r="J96" i="8"/>
  <c r="D96" i="8"/>
  <c r="AL95" i="8"/>
  <c r="AI95" i="8"/>
  <c r="AF95" i="8"/>
  <c r="AI94" i="8"/>
  <c r="Q94" i="8"/>
  <c r="N94" i="8"/>
  <c r="E94" i="8"/>
  <c r="AJ93" i="8"/>
  <c r="AH93" i="8"/>
  <c r="AB93" i="8"/>
  <c r="Y93" i="8"/>
  <c r="U93" i="8"/>
  <c r="T94" i="8" s="1"/>
  <c r="S93" i="8"/>
  <c r="R93" i="8"/>
  <c r="P93" i="8"/>
  <c r="O93" i="8"/>
  <c r="M93" i="8"/>
  <c r="L93" i="8"/>
  <c r="K94" i="8" s="1"/>
  <c r="J93" i="8"/>
  <c r="D93" i="8"/>
  <c r="AL92" i="8"/>
  <c r="AI92" i="8"/>
  <c r="AF92" i="8"/>
  <c r="AC92" i="8"/>
  <c r="Z92" i="8"/>
  <c r="W92" i="8"/>
  <c r="T92" i="8"/>
  <c r="Q92" i="8"/>
  <c r="N92" i="8"/>
  <c r="K92" i="8"/>
  <c r="H92" i="8"/>
  <c r="E92" i="8"/>
  <c r="T91" i="8"/>
  <c r="Q91" i="8"/>
  <c r="N91" i="8"/>
  <c r="K91" i="8"/>
  <c r="E91" i="8"/>
  <c r="AH90" i="8"/>
  <c r="AB90" i="8"/>
  <c r="Y90" i="8"/>
  <c r="S90" i="8"/>
  <c r="R90" i="8"/>
  <c r="P90" i="8"/>
  <c r="O90" i="8"/>
  <c r="M90" i="8"/>
  <c r="L90" i="8"/>
  <c r="J90" i="8"/>
  <c r="F90" i="8"/>
  <c r="D90" i="8"/>
  <c r="AL89" i="8"/>
  <c r="AI89" i="8"/>
  <c r="AF89" i="8"/>
  <c r="AC89" i="8"/>
  <c r="Z89" i="8"/>
  <c r="W89" i="8"/>
  <c r="T89" i="8"/>
  <c r="Q89" i="8"/>
  <c r="N89" i="8"/>
  <c r="K89" i="8"/>
  <c r="H89" i="8"/>
  <c r="E89" i="8"/>
  <c r="T88" i="8"/>
  <c r="Q88" i="8"/>
  <c r="N88" i="8"/>
  <c r="H88" i="8"/>
  <c r="E88" i="8"/>
  <c r="AH87" i="8"/>
  <c r="AB87" i="8"/>
  <c r="Y87" i="8"/>
  <c r="U87" i="8"/>
  <c r="S87" i="8"/>
  <c r="R87" i="8"/>
  <c r="P87" i="8"/>
  <c r="O87" i="8"/>
  <c r="M87" i="8"/>
  <c r="L87" i="8"/>
  <c r="K88" i="8" s="1"/>
  <c r="J87" i="8"/>
  <c r="I87" i="8"/>
  <c r="G87" i="8"/>
  <c r="F87" i="8"/>
  <c r="D87" i="8"/>
  <c r="AL86" i="8"/>
  <c r="AI86" i="8"/>
  <c r="AF86" i="8"/>
  <c r="AC86" i="8"/>
  <c r="Z86" i="8"/>
  <c r="W86" i="8"/>
  <c r="T86" i="8"/>
  <c r="Q86" i="8"/>
  <c r="N86" i="8"/>
  <c r="K86" i="8"/>
  <c r="H86" i="8"/>
  <c r="E86" i="8"/>
  <c r="Q85" i="8"/>
  <c r="N85" i="8"/>
  <c r="K85" i="8"/>
  <c r="E85" i="8"/>
  <c r="U84" i="8"/>
  <c r="T85" i="8" s="1"/>
  <c r="S84" i="8"/>
  <c r="R84" i="8"/>
  <c r="P84" i="8"/>
  <c r="O84" i="8"/>
  <c r="M84" i="8"/>
  <c r="L84" i="8"/>
  <c r="J84" i="8"/>
  <c r="D84" i="8"/>
  <c r="AL83" i="8"/>
  <c r="AI83" i="8"/>
  <c r="AF83" i="8"/>
  <c r="AC83" i="8"/>
  <c r="Z83" i="8"/>
  <c r="W83" i="8"/>
  <c r="T83" i="8"/>
  <c r="Q83" i="8"/>
  <c r="N83" i="8"/>
  <c r="K83" i="8"/>
  <c r="H83" i="8"/>
  <c r="E83" i="8"/>
  <c r="AI82" i="8"/>
  <c r="AJ81" i="8" s="1"/>
  <c r="T82" i="8"/>
  <c r="Q82" i="8"/>
  <c r="N82" i="8"/>
  <c r="K82" i="8"/>
  <c r="E82" i="8"/>
  <c r="AH81" i="8"/>
  <c r="S81" i="8"/>
  <c r="R81" i="8"/>
  <c r="P81" i="8"/>
  <c r="O81" i="8"/>
  <c r="M81" i="8"/>
  <c r="L81" i="8"/>
  <c r="J81" i="8"/>
  <c r="F81" i="8"/>
  <c r="D81" i="8"/>
  <c r="AL80" i="8"/>
  <c r="AI80" i="8"/>
  <c r="AF80" i="8"/>
  <c r="AC80" i="8"/>
  <c r="Z80" i="8"/>
  <c r="W80" i="8"/>
  <c r="T80" i="8"/>
  <c r="Q80" i="8"/>
  <c r="N80" i="8"/>
  <c r="K80" i="8"/>
  <c r="H80" i="8"/>
  <c r="E80" i="8"/>
  <c r="AC79" i="8"/>
  <c r="Z79" i="8"/>
  <c r="AA78" i="8" s="1"/>
  <c r="T79" i="8"/>
  <c r="Q79" i="8"/>
  <c r="N79" i="8"/>
  <c r="K79" i="8"/>
  <c r="E79" i="8"/>
  <c r="AH78" i="8"/>
  <c r="AD78" i="8"/>
  <c r="AB78" i="8"/>
  <c r="Y78" i="8"/>
  <c r="S78" i="8"/>
  <c r="R78" i="8"/>
  <c r="P78" i="8"/>
  <c r="O78" i="8"/>
  <c r="M78" i="8"/>
  <c r="L78" i="8"/>
  <c r="J78" i="8"/>
  <c r="F78" i="8"/>
  <c r="D78" i="8"/>
  <c r="AL77" i="8"/>
  <c r="AI77" i="8"/>
  <c r="AF77" i="8"/>
  <c r="AC77" i="8"/>
  <c r="Z77" i="8"/>
  <c r="W77" i="8"/>
  <c r="T77" i="8"/>
  <c r="Q77" i="8"/>
  <c r="N77" i="8"/>
  <c r="K77" i="8"/>
  <c r="H77" i="8"/>
  <c r="E77" i="8"/>
  <c r="AI76" i="8"/>
  <c r="AC76" i="8"/>
  <c r="AD75" i="8" s="1"/>
  <c r="Z76" i="8"/>
  <c r="Q76" i="8"/>
  <c r="N76" i="8"/>
  <c r="H76" i="8"/>
  <c r="E76" i="8"/>
  <c r="AJ75" i="8"/>
  <c r="AH75" i="8"/>
  <c r="AB75" i="8"/>
  <c r="AA75" i="8"/>
  <c r="Y75" i="8"/>
  <c r="U75" i="8"/>
  <c r="T76" i="8" s="1"/>
  <c r="S75" i="8"/>
  <c r="R75" i="8"/>
  <c r="P75" i="8"/>
  <c r="O75" i="8"/>
  <c r="M75" i="8"/>
  <c r="L75" i="8"/>
  <c r="K76" i="8" s="1"/>
  <c r="J75" i="8"/>
  <c r="I75" i="8"/>
  <c r="G75" i="8"/>
  <c r="F75" i="8"/>
  <c r="D75" i="8"/>
  <c r="AL74" i="8"/>
  <c r="AI74" i="8"/>
  <c r="AF74" i="8"/>
  <c r="AC74" i="8"/>
  <c r="Z74" i="8"/>
  <c r="W74" i="8"/>
  <c r="T74" i="8"/>
  <c r="Q74" i="8"/>
  <c r="N74" i="8"/>
  <c r="K74" i="8"/>
  <c r="H74" i="8"/>
  <c r="E74" i="8"/>
  <c r="AC73" i="8"/>
  <c r="Z73" i="8"/>
  <c r="AA72" i="8" s="1"/>
  <c r="T73" i="8"/>
  <c r="Q73" i="8"/>
  <c r="N73" i="8"/>
  <c r="K73" i="8"/>
  <c r="H73" i="8"/>
  <c r="E73" i="8"/>
  <c r="AH72" i="8"/>
  <c r="AD72" i="8"/>
  <c r="AB72" i="8"/>
  <c r="Y72" i="8"/>
  <c r="U72" i="8"/>
  <c r="F72" i="8" s="1"/>
  <c r="S72" i="8"/>
  <c r="R72" i="8"/>
  <c r="P72" i="8"/>
  <c r="O72" i="8"/>
  <c r="M72" i="8"/>
  <c r="L72" i="8"/>
  <c r="J72" i="8"/>
  <c r="I72" i="8"/>
  <c r="G72" i="8"/>
  <c r="D72" i="8"/>
  <c r="AL71" i="8"/>
  <c r="AI71" i="8"/>
  <c r="AF71" i="8"/>
  <c r="AC71" i="8"/>
  <c r="Z71" i="8"/>
  <c r="W71" i="8"/>
  <c r="T71" i="8"/>
  <c r="Q71" i="8"/>
  <c r="N71" i="8"/>
  <c r="K71" i="8"/>
  <c r="H71" i="8"/>
  <c r="E71" i="8"/>
  <c r="AF70" i="8"/>
  <c r="T70" i="8"/>
  <c r="Q70" i="8"/>
  <c r="N70" i="8"/>
  <c r="K70" i="8"/>
  <c r="E70" i="8"/>
  <c r="AH69" i="8"/>
  <c r="AG69" i="8"/>
  <c r="AE69" i="8"/>
  <c r="S69" i="8"/>
  <c r="R69" i="8"/>
  <c r="P69" i="8"/>
  <c r="O69" i="8"/>
  <c r="M69" i="8"/>
  <c r="L69" i="8"/>
  <c r="J69" i="8"/>
  <c r="F69" i="8"/>
  <c r="D69" i="8"/>
  <c r="AL68" i="8"/>
  <c r="AI68" i="8"/>
  <c r="AF68" i="8"/>
  <c r="AC68" i="8"/>
  <c r="Z68" i="8"/>
  <c r="W68" i="8"/>
  <c r="T68" i="8"/>
  <c r="Q68" i="8"/>
  <c r="N68" i="8"/>
  <c r="K68" i="8"/>
  <c r="H68" i="8"/>
  <c r="E68" i="8"/>
  <c r="AI67" i="8"/>
  <c r="AF67" i="8"/>
  <c r="T67" i="8"/>
  <c r="Q67" i="8"/>
  <c r="N67" i="8"/>
  <c r="E67" i="8"/>
  <c r="AH66" i="8"/>
  <c r="AG66" i="8"/>
  <c r="AE66" i="8"/>
  <c r="AB66" i="8"/>
  <c r="Y66" i="8"/>
  <c r="U66" i="8"/>
  <c r="S66" i="8"/>
  <c r="R66" i="8"/>
  <c r="P66" i="8"/>
  <c r="O66" i="8"/>
  <c r="M66" i="8"/>
  <c r="L66" i="8"/>
  <c r="K67" i="8" s="1"/>
  <c r="J66" i="8"/>
  <c r="F66" i="8"/>
  <c r="D66" i="8"/>
  <c r="AL65" i="8"/>
  <c r="AI65" i="8"/>
  <c r="AF65" i="8"/>
  <c r="AC65" i="8"/>
  <c r="Z65" i="8"/>
  <c r="W65" i="8"/>
  <c r="T65" i="8"/>
  <c r="Q65" i="8"/>
  <c r="N65" i="8"/>
  <c r="K65" i="8"/>
  <c r="H65" i="8"/>
  <c r="E65" i="8"/>
  <c r="Q64" i="8"/>
  <c r="N64" i="8"/>
  <c r="K64" i="8"/>
  <c r="E64" i="8"/>
  <c r="AH63" i="8"/>
  <c r="AE63" i="8"/>
  <c r="AB63" i="8"/>
  <c r="Y63" i="8"/>
  <c r="U63" i="8"/>
  <c r="T64" i="8" s="1"/>
  <c r="S63" i="8"/>
  <c r="R63" i="8"/>
  <c r="P63" i="8"/>
  <c r="O63" i="8"/>
  <c r="M63" i="8"/>
  <c r="L63" i="8"/>
  <c r="J63" i="8"/>
  <c r="F63" i="8"/>
  <c r="D63" i="8"/>
  <c r="AL62" i="8"/>
  <c r="AI62" i="8"/>
  <c r="AF62" i="8"/>
  <c r="AC62" i="8"/>
  <c r="Z62" i="8"/>
  <c r="W62" i="8"/>
  <c r="T62" i="8"/>
  <c r="Q62" i="8"/>
  <c r="N62" i="8"/>
  <c r="K62" i="8"/>
  <c r="H62" i="8"/>
  <c r="E62" i="8"/>
  <c r="T61" i="8"/>
  <c r="Q61" i="8"/>
  <c r="N61" i="8"/>
  <c r="E61" i="8"/>
  <c r="AH60" i="8"/>
  <c r="AE60" i="8"/>
  <c r="AB60" i="8"/>
  <c r="Y60" i="8"/>
  <c r="U60" i="8"/>
  <c r="S60" i="8"/>
  <c r="R60" i="8"/>
  <c r="P60" i="8"/>
  <c r="O60" i="8"/>
  <c r="M60" i="8"/>
  <c r="L60" i="8"/>
  <c r="K61" i="8" s="1"/>
  <c r="J60" i="8"/>
  <c r="F60" i="8"/>
  <c r="D60" i="8"/>
  <c r="AL59" i="8"/>
  <c r="AI59" i="8"/>
  <c r="AF59" i="8"/>
  <c r="AC59" i="8"/>
  <c r="Z59" i="8"/>
  <c r="W59" i="8"/>
  <c r="T59" i="8"/>
  <c r="Q59" i="8"/>
  <c r="N59" i="8"/>
  <c r="K59" i="8"/>
  <c r="H59" i="8"/>
  <c r="E59" i="8"/>
  <c r="AI58" i="8"/>
  <c r="AF58" i="8"/>
  <c r="Z58" i="8"/>
  <c r="T58" i="8"/>
  <c r="Q58" i="8"/>
  <c r="N58" i="8"/>
  <c r="H58" i="8"/>
  <c r="E58" i="8"/>
  <c r="AJ57" i="8"/>
  <c r="AH57" i="8"/>
  <c r="AG57" i="8"/>
  <c r="AE57" i="8"/>
  <c r="AB57" i="8"/>
  <c r="AA57" i="8"/>
  <c r="Y57" i="8"/>
  <c r="U57" i="8"/>
  <c r="S57" i="8"/>
  <c r="R57" i="8"/>
  <c r="P57" i="8"/>
  <c r="O57" i="8"/>
  <c r="M57" i="8"/>
  <c r="L57" i="8"/>
  <c r="K58" i="8" s="1"/>
  <c r="J57" i="8"/>
  <c r="I57" i="8"/>
  <c r="G57" i="8"/>
  <c r="F57" i="8"/>
  <c r="D57" i="8"/>
  <c r="AL56" i="8"/>
  <c r="AI56" i="8"/>
  <c r="AF56" i="8"/>
  <c r="AC56" i="8"/>
  <c r="Z56" i="8"/>
  <c r="W56" i="8"/>
  <c r="T56" i="8"/>
  <c r="Q56" i="8"/>
  <c r="N56" i="8"/>
  <c r="K56" i="8"/>
  <c r="H56" i="8"/>
  <c r="E56" i="8"/>
  <c r="AI55" i="8"/>
  <c r="AC55" i="8"/>
  <c r="AD54" i="8" s="1"/>
  <c r="Z55" i="8"/>
  <c r="T55" i="8"/>
  <c r="Q55" i="8"/>
  <c r="N55" i="8"/>
  <c r="H55" i="8"/>
  <c r="E55" i="8"/>
  <c r="AJ54" i="8"/>
  <c r="AH54" i="8"/>
  <c r="AE54" i="8"/>
  <c r="AB54" i="8"/>
  <c r="AA54" i="8"/>
  <c r="Y54" i="8"/>
  <c r="U54" i="8"/>
  <c r="S54" i="8"/>
  <c r="R54" i="8"/>
  <c r="P54" i="8"/>
  <c r="O54" i="8"/>
  <c r="M54" i="8"/>
  <c r="L54" i="8"/>
  <c r="K55" i="8" s="1"/>
  <c r="J54" i="8"/>
  <c r="I54" i="8"/>
  <c r="G54" i="8"/>
  <c r="F54" i="8"/>
  <c r="D54" i="8"/>
  <c r="AL53" i="8"/>
  <c r="AI53" i="8"/>
  <c r="AF53" i="8"/>
  <c r="AC53" i="8"/>
  <c r="Z53" i="8"/>
  <c r="W53" i="8"/>
  <c r="T53" i="8"/>
  <c r="Q53" i="8"/>
  <c r="N53" i="8"/>
  <c r="K53" i="8"/>
  <c r="H53" i="8"/>
  <c r="E53" i="8"/>
  <c r="AI52" i="8"/>
  <c r="AC52" i="8"/>
  <c r="AD51" i="8" s="1"/>
  <c r="Z52" i="8"/>
  <c r="T52" i="8"/>
  <c r="Q52" i="8"/>
  <c r="N52" i="8"/>
  <c r="H52" i="8"/>
  <c r="E52" i="8"/>
  <c r="AJ51" i="8"/>
  <c r="AH51" i="8"/>
  <c r="AE51" i="8"/>
  <c r="AB51" i="8"/>
  <c r="AA51" i="8"/>
  <c r="Y51" i="8"/>
  <c r="U51" i="8"/>
  <c r="S51" i="8"/>
  <c r="R51" i="8"/>
  <c r="P51" i="8"/>
  <c r="O51" i="8"/>
  <c r="M51" i="8"/>
  <c r="L51" i="8"/>
  <c r="K52" i="8" s="1"/>
  <c r="J51" i="8"/>
  <c r="I51" i="8"/>
  <c r="G51" i="8"/>
  <c r="F51" i="8"/>
  <c r="D51" i="8"/>
  <c r="AL50" i="8"/>
  <c r="AI50" i="8"/>
  <c r="AF50" i="8"/>
  <c r="AC50" i="8"/>
  <c r="Z50" i="8"/>
  <c r="W50" i="8"/>
  <c r="T50" i="8"/>
  <c r="Q50" i="8"/>
  <c r="N50" i="8"/>
  <c r="K50" i="8"/>
  <c r="H50" i="8"/>
  <c r="E50" i="8"/>
  <c r="AI49" i="8"/>
  <c r="AC49" i="8"/>
  <c r="AD48" i="8" s="1"/>
  <c r="Z49" i="8"/>
  <c r="T49" i="8"/>
  <c r="Q49" i="8"/>
  <c r="N49" i="8"/>
  <c r="H49" i="8"/>
  <c r="E49" i="8"/>
  <c r="AJ48" i="8"/>
  <c r="AH48" i="8"/>
  <c r="AE48" i="8"/>
  <c r="AB48" i="8"/>
  <c r="AA48" i="8"/>
  <c r="Y48" i="8"/>
  <c r="U48" i="8"/>
  <c r="S48" i="8"/>
  <c r="R48" i="8"/>
  <c r="P48" i="8"/>
  <c r="O48" i="8"/>
  <c r="M48" i="8"/>
  <c r="L48" i="8"/>
  <c r="K49" i="8" s="1"/>
  <c r="J48" i="8"/>
  <c r="I48" i="8"/>
  <c r="G48" i="8"/>
  <c r="F48" i="8"/>
  <c r="D48" i="8"/>
  <c r="AL47" i="8"/>
  <c r="AI47" i="8"/>
  <c r="AF47" i="8"/>
  <c r="AC47" i="8"/>
  <c r="Z47" i="8"/>
  <c r="W47" i="8"/>
  <c r="T47" i="8"/>
  <c r="Q47" i="8"/>
  <c r="N47" i="8"/>
  <c r="K47" i="8"/>
  <c r="H47" i="8"/>
  <c r="E47" i="8"/>
  <c r="AI46" i="8"/>
  <c r="AC46" i="8"/>
  <c r="AD45" i="8" s="1"/>
  <c r="Z46" i="8"/>
  <c r="T46" i="8"/>
  <c r="Q46" i="8"/>
  <c r="N46" i="8"/>
  <c r="H46" i="8"/>
  <c r="E46" i="8"/>
  <c r="AJ45" i="8"/>
  <c r="AH45" i="8"/>
  <c r="AE45" i="8"/>
  <c r="AB45" i="8"/>
  <c r="AA45" i="8"/>
  <c r="Y45" i="8"/>
  <c r="U45" i="8"/>
  <c r="S45" i="8"/>
  <c r="R45" i="8"/>
  <c r="P45" i="8"/>
  <c r="O45" i="8"/>
  <c r="M45" i="8"/>
  <c r="L45" i="8"/>
  <c r="K46" i="8" s="1"/>
  <c r="J45" i="8"/>
  <c r="I45" i="8"/>
  <c r="G45" i="8"/>
  <c r="F45" i="8"/>
  <c r="D45" i="8"/>
  <c r="AL44" i="8"/>
  <c r="AI44" i="8"/>
  <c r="AF44" i="8"/>
  <c r="AC44" i="8"/>
  <c r="Z44" i="8"/>
  <c r="W44" i="8"/>
  <c r="T44" i="8"/>
  <c r="Q44" i="8"/>
  <c r="N44" i="8"/>
  <c r="K44" i="8"/>
  <c r="H44" i="8"/>
  <c r="E44" i="8"/>
  <c r="T43" i="8"/>
  <c r="Q43" i="8"/>
  <c r="N43" i="8"/>
  <c r="K43" i="8"/>
  <c r="H43" i="8"/>
  <c r="E43" i="8"/>
  <c r="AH42" i="8"/>
  <c r="AB42" i="8"/>
  <c r="Y42" i="8"/>
  <c r="S42" i="8"/>
  <c r="R42" i="8"/>
  <c r="P42" i="8"/>
  <c r="O42" i="8"/>
  <c r="M42" i="8"/>
  <c r="L42" i="8"/>
  <c r="J42" i="8"/>
  <c r="I42" i="8"/>
  <c r="G42" i="8"/>
  <c r="F42" i="8"/>
  <c r="D42" i="8"/>
  <c r="AL41" i="8"/>
  <c r="AI41" i="8"/>
  <c r="AF41" i="8"/>
  <c r="AC41" i="8"/>
  <c r="Z41" i="8"/>
  <c r="W41" i="8"/>
  <c r="T41" i="8"/>
  <c r="Q41" i="8"/>
  <c r="N41" i="8"/>
  <c r="K41" i="8"/>
  <c r="H41" i="8"/>
  <c r="E41" i="8"/>
  <c r="AI40" i="8"/>
  <c r="AF40" i="8"/>
  <c r="AG39" i="8" s="1"/>
  <c r="AC40" i="8"/>
  <c r="Z40" i="8"/>
  <c r="AA39" i="8" s="1"/>
  <c r="Q40" i="8"/>
  <c r="N40" i="8"/>
  <c r="H40" i="8"/>
  <c r="E40" i="8"/>
  <c r="AJ39" i="8"/>
  <c r="AH39" i="8"/>
  <c r="AE39" i="8"/>
  <c r="AD39" i="8"/>
  <c r="AB39" i="8"/>
  <c r="Y39" i="8"/>
  <c r="U39" i="8"/>
  <c r="T40" i="8" s="1"/>
  <c r="R39" i="8"/>
  <c r="P39" i="8"/>
  <c r="O39" i="8"/>
  <c r="M39" i="8"/>
  <c r="L39" i="8"/>
  <c r="K40" i="8" s="1"/>
  <c r="J39" i="8"/>
  <c r="I39" i="8"/>
  <c r="G39" i="8"/>
  <c r="F39" i="8"/>
  <c r="D39" i="8"/>
  <c r="AL38" i="8"/>
  <c r="AI38" i="8"/>
  <c r="AF38" i="8"/>
  <c r="AC38" i="8"/>
  <c r="Z38" i="8"/>
  <c r="W38" i="8"/>
  <c r="T38" i="8"/>
  <c r="Q38" i="8"/>
  <c r="N38" i="8"/>
  <c r="K38" i="8"/>
  <c r="H38" i="8"/>
  <c r="E38" i="8"/>
  <c r="AI37" i="8"/>
  <c r="AC37" i="8"/>
  <c r="AD36" i="8" s="1"/>
  <c r="Q37" i="8"/>
  <c r="N37" i="8"/>
  <c r="K37" i="8"/>
  <c r="H37" i="8"/>
  <c r="E37" i="8"/>
  <c r="AJ36" i="8"/>
  <c r="AH36" i="8"/>
  <c r="AE36" i="8"/>
  <c r="AB36" i="8"/>
  <c r="Y36" i="8"/>
  <c r="U36" i="8"/>
  <c r="T37" i="8" s="1"/>
  <c r="S36" i="8"/>
  <c r="R36" i="8"/>
  <c r="P36" i="8"/>
  <c r="O36" i="8"/>
  <c r="M36" i="8"/>
  <c r="L36" i="8"/>
  <c r="J36" i="8"/>
  <c r="I36" i="8"/>
  <c r="G36" i="8"/>
  <c r="F36" i="8"/>
  <c r="D36" i="8"/>
  <c r="AL35" i="8"/>
  <c r="AI35" i="8"/>
  <c r="AF35" i="8"/>
  <c r="AC35" i="8"/>
  <c r="Z35" i="8"/>
  <c r="W35" i="8"/>
  <c r="T35" i="8"/>
  <c r="Q35" i="8"/>
  <c r="N35" i="8"/>
  <c r="K35" i="8"/>
  <c r="H35" i="8"/>
  <c r="E35" i="8"/>
  <c r="AI34" i="8"/>
  <c r="AJ33" i="8" s="1"/>
  <c r="AC34" i="8"/>
  <c r="Z34" i="8"/>
  <c r="Q34" i="8"/>
  <c r="N34" i="8"/>
  <c r="K34" i="8"/>
  <c r="H34" i="8"/>
  <c r="E34" i="8"/>
  <c r="AH33" i="8"/>
  <c r="AE33" i="8"/>
  <c r="AD33" i="8"/>
  <c r="AB33" i="8"/>
  <c r="AA33" i="8"/>
  <c r="Y33" i="8"/>
  <c r="U33" i="8"/>
  <c r="T34" i="8" s="1"/>
  <c r="S33" i="8"/>
  <c r="R33" i="8"/>
  <c r="P33" i="8"/>
  <c r="O33" i="8"/>
  <c r="M33" i="8"/>
  <c r="L33" i="8"/>
  <c r="J33" i="8"/>
  <c r="I33" i="8"/>
  <c r="G33" i="8"/>
  <c r="F33" i="8"/>
  <c r="D33" i="8"/>
  <c r="AL32" i="8"/>
  <c r="AI32" i="8"/>
  <c r="AF32" i="8"/>
  <c r="AC32" i="8"/>
  <c r="Z32" i="8"/>
  <c r="W32" i="8"/>
  <c r="T32" i="8"/>
  <c r="Q32" i="8"/>
  <c r="N32" i="8"/>
  <c r="K32" i="8"/>
  <c r="H32" i="8"/>
  <c r="E32" i="8"/>
  <c r="AI31" i="8"/>
  <c r="AJ30" i="8" s="1"/>
  <c r="Q31" i="8"/>
  <c r="N31" i="8"/>
  <c r="K31" i="8"/>
  <c r="H31" i="8"/>
  <c r="AH30" i="8"/>
  <c r="AE30" i="8"/>
  <c r="AB30" i="8"/>
  <c r="Y30" i="8"/>
  <c r="U30" i="8"/>
  <c r="T31" i="8" s="1"/>
  <c r="S30" i="8"/>
  <c r="R30" i="8"/>
  <c r="E31" i="8" s="1"/>
  <c r="P30" i="8"/>
  <c r="O30" i="8"/>
  <c r="M30" i="8"/>
  <c r="L30" i="8"/>
  <c r="J30" i="8"/>
  <c r="I30" i="8"/>
  <c r="G30" i="8"/>
  <c r="F30" i="8"/>
  <c r="D30" i="8"/>
  <c r="AL29" i="8"/>
  <c r="AI29" i="8"/>
  <c r="AF29" i="8"/>
  <c r="AC29" i="8"/>
  <c r="Z29" i="8"/>
  <c r="W29" i="8"/>
  <c r="T29" i="8"/>
  <c r="Q29" i="8"/>
  <c r="N29" i="8"/>
  <c r="K29" i="8"/>
  <c r="H29" i="8"/>
  <c r="E29" i="8"/>
  <c r="AI28" i="8"/>
  <c r="AJ27" i="8" s="1"/>
  <c r="AF28" i="8"/>
  <c r="AC28" i="8"/>
  <c r="Z28" i="8"/>
  <c r="T28" i="8"/>
  <c r="Q28" i="8"/>
  <c r="N28" i="8"/>
  <c r="H28" i="8"/>
  <c r="E28" i="8"/>
  <c r="AH27" i="8"/>
  <c r="AG27" i="8"/>
  <c r="AE27" i="8"/>
  <c r="AD27" i="8"/>
  <c r="AB27" i="8"/>
  <c r="AA27" i="8"/>
  <c r="Y27" i="8"/>
  <c r="U27" i="8"/>
  <c r="S27" i="8"/>
  <c r="R27" i="8"/>
  <c r="P27" i="8"/>
  <c r="O27" i="8"/>
  <c r="M27" i="8"/>
  <c r="L27" i="8"/>
  <c r="K28" i="8" s="1"/>
  <c r="J27" i="8"/>
  <c r="I27" i="8"/>
  <c r="G27" i="8"/>
  <c r="F27" i="8"/>
  <c r="D27" i="8"/>
  <c r="AL26" i="8"/>
  <c r="AI26" i="8"/>
  <c r="AF26" i="8"/>
  <c r="AC26" i="8"/>
  <c r="Z26" i="8"/>
  <c r="W26" i="8"/>
  <c r="T26" i="8"/>
  <c r="Q26" i="8"/>
  <c r="N26" i="8"/>
  <c r="K26" i="8"/>
  <c r="H26" i="8"/>
  <c r="E26" i="8"/>
  <c r="AI25" i="8"/>
  <c r="AF25" i="8"/>
  <c r="AG24" i="8" s="1"/>
  <c r="AC25" i="8"/>
  <c r="Z25" i="8"/>
  <c r="Q25" i="8"/>
  <c r="N25" i="8"/>
  <c r="H25" i="8"/>
  <c r="E25" i="8"/>
  <c r="AJ24" i="8"/>
  <c r="AH24" i="8"/>
  <c r="AE24" i="8"/>
  <c r="AD24" i="8"/>
  <c r="AB24" i="8"/>
  <c r="AA24" i="8"/>
  <c r="Y24" i="8"/>
  <c r="U24" i="8"/>
  <c r="T25" i="8" s="1"/>
  <c r="S24" i="8"/>
  <c r="R24" i="8"/>
  <c r="P24" i="8"/>
  <c r="O24" i="8"/>
  <c r="M24" i="8"/>
  <c r="L24" i="8"/>
  <c r="K25" i="8" s="1"/>
  <c r="J24" i="8"/>
  <c r="I24" i="8"/>
  <c r="G24" i="8"/>
  <c r="F24" i="8"/>
  <c r="D24" i="8"/>
  <c r="AL23" i="8"/>
  <c r="AI23" i="8"/>
  <c r="AF23" i="8"/>
  <c r="AC23" i="8"/>
  <c r="Z23" i="8"/>
  <c r="W23" i="8"/>
  <c r="T23" i="8"/>
  <c r="Q23" i="8"/>
  <c r="N23" i="8"/>
  <c r="K23" i="8"/>
  <c r="H23" i="8"/>
  <c r="E23" i="8"/>
  <c r="AI22" i="8"/>
  <c r="AJ21" i="8" s="1"/>
  <c r="AC22" i="8"/>
  <c r="Z22" i="8"/>
  <c r="Q22" i="8"/>
  <c r="N22" i="8"/>
  <c r="H22" i="8"/>
  <c r="E22" i="8"/>
  <c r="AH21" i="8"/>
  <c r="AE21" i="8"/>
  <c r="AD21" i="8"/>
  <c r="AB21" i="8"/>
  <c r="AA21" i="8"/>
  <c r="Y21" i="8"/>
  <c r="U21" i="8"/>
  <c r="T22" i="8" s="1"/>
  <c r="S21" i="8"/>
  <c r="R21" i="8"/>
  <c r="P21" i="8"/>
  <c r="O21" i="8"/>
  <c r="M21" i="8"/>
  <c r="L21" i="8"/>
  <c r="K22" i="8" s="1"/>
  <c r="J21" i="8"/>
  <c r="I21" i="8"/>
  <c r="G21" i="8"/>
  <c r="F21" i="8"/>
  <c r="D21" i="8"/>
  <c r="AL20" i="8"/>
  <c r="AI20" i="8"/>
  <c r="AF20" i="8"/>
  <c r="AC20" i="8"/>
  <c r="Z20" i="8"/>
  <c r="W20" i="8"/>
  <c r="T20" i="8"/>
  <c r="Q20" i="8"/>
  <c r="N20" i="8"/>
  <c r="K20" i="8"/>
  <c r="H20" i="8"/>
  <c r="E20" i="8"/>
  <c r="AI19" i="8"/>
  <c r="AJ18" i="8" s="1"/>
  <c r="AF19" i="8"/>
  <c r="AC19" i="8"/>
  <c r="Z19" i="8"/>
  <c r="T19" i="8"/>
  <c r="Q19" i="8"/>
  <c r="N19" i="8"/>
  <c r="K19" i="8"/>
  <c r="H19" i="8"/>
  <c r="E19" i="8"/>
  <c r="AH18" i="8"/>
  <c r="AG18" i="8"/>
  <c r="AE18" i="8"/>
  <c r="AD18" i="8"/>
  <c r="AB18" i="8"/>
  <c r="AA18" i="8"/>
  <c r="Y18" i="8"/>
  <c r="X18" i="8"/>
  <c r="U18" i="8"/>
  <c r="S18" i="8"/>
  <c r="R18" i="8"/>
  <c r="P18" i="8"/>
  <c r="O18" i="8"/>
  <c r="M18" i="8"/>
  <c r="L18" i="8"/>
  <c r="J18" i="8"/>
  <c r="I18" i="8"/>
  <c r="G18" i="8"/>
  <c r="F18" i="8"/>
  <c r="D18" i="8"/>
  <c r="AL17" i="8"/>
  <c r="AI17" i="8"/>
  <c r="AF17" i="8"/>
  <c r="AC17" i="8"/>
  <c r="Z17" i="8"/>
  <c r="W17" i="8"/>
  <c r="T17" i="8"/>
  <c r="Q17" i="8"/>
  <c r="N17" i="8"/>
  <c r="K17" i="8"/>
  <c r="H17" i="8"/>
  <c r="E17" i="8"/>
  <c r="Q16" i="8"/>
  <c r="N16" i="8"/>
  <c r="K16" i="8"/>
  <c r="H16" i="8"/>
  <c r="E16" i="8"/>
  <c r="AH15" i="8"/>
  <c r="AE15" i="8"/>
  <c r="AB15" i="8"/>
  <c r="Y15" i="8"/>
  <c r="S15" i="8"/>
  <c r="R15" i="8"/>
  <c r="P15" i="8"/>
  <c r="O15" i="8"/>
  <c r="M15" i="8"/>
  <c r="L15" i="8"/>
  <c r="J15" i="8"/>
  <c r="I15" i="8"/>
  <c r="G15" i="8"/>
  <c r="F15" i="8"/>
  <c r="D15" i="8"/>
  <c r="AI14" i="8"/>
  <c r="AF14" i="8"/>
  <c r="AC14" i="8"/>
  <c r="Z14" i="8"/>
  <c r="W14" i="8"/>
  <c r="Q14" i="8"/>
  <c r="N14" i="8"/>
  <c r="K14" i="8"/>
  <c r="H14" i="8"/>
  <c r="E14" i="8"/>
  <c r="Q13" i="8"/>
  <c r="N13" i="8"/>
  <c r="K13" i="8"/>
  <c r="H13" i="8"/>
  <c r="E13" i="8"/>
  <c r="AH12" i="8"/>
  <c r="AE12" i="8"/>
  <c r="AB12" i="8"/>
  <c r="AA12" i="8"/>
  <c r="Y12" i="8"/>
  <c r="U12" i="8"/>
  <c r="T13" i="8" s="1"/>
  <c r="S12" i="8"/>
  <c r="R12" i="8"/>
  <c r="P12" i="8"/>
  <c r="O12" i="8"/>
  <c r="M12" i="8"/>
  <c r="L12" i="8"/>
  <c r="J12" i="8"/>
  <c r="I12" i="8"/>
  <c r="G12" i="8"/>
  <c r="F12" i="8"/>
  <c r="D12" i="8"/>
  <c r="AL11" i="8"/>
  <c r="AI11" i="8"/>
  <c r="AF11" i="8"/>
  <c r="AC11" i="8"/>
  <c r="Z11" i="8"/>
  <c r="W11" i="8"/>
  <c r="T11" i="8"/>
  <c r="Q11" i="8"/>
  <c r="N11" i="8"/>
  <c r="K11" i="8"/>
  <c r="H11" i="8"/>
  <c r="E11" i="8"/>
  <c r="F93" i="8" l="1"/>
  <c r="F84" i="8"/>
  <c r="AI97" i="7"/>
  <c r="AI94" i="7"/>
  <c r="AJ93" i="7" s="1"/>
  <c r="T94" i="7"/>
  <c r="Q94" i="7"/>
  <c r="N94" i="7"/>
  <c r="E94" i="7"/>
  <c r="AH93" i="7"/>
  <c r="AB93" i="7"/>
  <c r="Y93" i="7"/>
  <c r="U93" i="7"/>
  <c r="S93" i="7"/>
  <c r="R93" i="7"/>
  <c r="P93" i="7"/>
  <c r="O93" i="7"/>
  <c r="M93" i="7"/>
  <c r="L93" i="7"/>
  <c r="K94" i="7" s="1"/>
  <c r="J93" i="7"/>
  <c r="F93" i="7"/>
  <c r="D93" i="7"/>
  <c r="AL92" i="7"/>
  <c r="AI92" i="7"/>
  <c r="AF92" i="7"/>
  <c r="AC92" i="7"/>
  <c r="Z92" i="7"/>
  <c r="W92" i="7"/>
  <c r="T92" i="7"/>
  <c r="Q92" i="7"/>
  <c r="N92" i="7"/>
  <c r="K92" i="7"/>
  <c r="H92" i="7"/>
  <c r="E92" i="7"/>
  <c r="AJ96" i="7" l="1"/>
  <c r="AH90" i="7"/>
  <c r="AH87" i="7"/>
  <c r="AI82" i="7"/>
  <c r="AJ81" i="7" s="1"/>
  <c r="AH81" i="7"/>
  <c r="AH78" i="7"/>
  <c r="AJ75" i="7"/>
  <c r="AI76" i="7"/>
  <c r="AH75" i="7"/>
  <c r="AH72" i="7"/>
  <c r="AH69" i="7"/>
  <c r="AI67" i="7"/>
  <c r="AH66" i="7"/>
  <c r="AH63" i="7"/>
  <c r="AH60" i="7"/>
  <c r="AI58" i="7"/>
  <c r="AJ57" i="7" s="1"/>
  <c r="AH57" i="7"/>
  <c r="AI55" i="7"/>
  <c r="AJ54" i="7" s="1"/>
  <c r="AH54" i="7"/>
  <c r="AJ51" i="7"/>
  <c r="AI52" i="7"/>
  <c r="AH51" i="7"/>
  <c r="AI49" i="7"/>
  <c r="AJ48" i="7" s="1"/>
  <c r="AH48" i="7"/>
  <c r="AJ45" i="7"/>
  <c r="AI46" i="7"/>
  <c r="AH45" i="7"/>
  <c r="AH42" i="7"/>
  <c r="AI40" i="7"/>
  <c r="AJ39" i="7" s="1"/>
  <c r="AH39" i="7"/>
  <c r="AI37" i="7"/>
  <c r="AJ36" i="7" s="1"/>
  <c r="AH36" i="7"/>
  <c r="AJ33" i="7"/>
  <c r="AI34" i="7"/>
  <c r="AH33" i="7"/>
  <c r="AI31" i="7"/>
  <c r="AJ30" i="7" s="1"/>
  <c r="AH30" i="7"/>
  <c r="AI28" i="7"/>
  <c r="AJ27" i="7" s="1"/>
  <c r="AH27" i="7"/>
  <c r="AI25" i="7"/>
  <c r="AJ24" i="7" s="1"/>
  <c r="AH24" i="7"/>
  <c r="AI22" i="7"/>
  <c r="AJ21" i="7" s="1"/>
  <c r="AH21" i="7"/>
  <c r="AI19" i="7"/>
  <c r="AJ18" i="7" s="1"/>
  <c r="AH18" i="7"/>
  <c r="AH15" i="7"/>
  <c r="AH12" i="7" l="1"/>
  <c r="Q97" i="7"/>
  <c r="N97" i="7"/>
  <c r="E97" i="7"/>
  <c r="T97" i="7"/>
  <c r="R96" i="7"/>
  <c r="P96" i="7"/>
  <c r="O96" i="7"/>
  <c r="M96" i="7"/>
  <c r="L96" i="7"/>
  <c r="K97" i="7" s="1"/>
  <c r="J96" i="7"/>
  <c r="D96" i="7"/>
  <c r="AL95" i="7"/>
  <c r="AI95" i="7"/>
  <c r="AF95" i="7"/>
  <c r="T91" i="7"/>
  <c r="Q91" i="7"/>
  <c r="N91" i="7"/>
  <c r="E91" i="7"/>
  <c r="AB90" i="7"/>
  <c r="Y90" i="7"/>
  <c r="S90" i="7"/>
  <c r="R90" i="7"/>
  <c r="P90" i="7"/>
  <c r="O90" i="7"/>
  <c r="M90" i="7"/>
  <c r="L90" i="7"/>
  <c r="K91" i="7" s="1"/>
  <c r="J90" i="7"/>
  <c r="F90" i="7"/>
  <c r="D90" i="7"/>
  <c r="AL89" i="7"/>
  <c r="AI89" i="7"/>
  <c r="AF89" i="7"/>
  <c r="AC89" i="7"/>
  <c r="Z89" i="7"/>
  <c r="W89" i="7"/>
  <c r="T89" i="7"/>
  <c r="Q89" i="7"/>
  <c r="N89" i="7"/>
  <c r="K89" i="7"/>
  <c r="H89" i="7"/>
  <c r="E89" i="7"/>
  <c r="T88" i="7"/>
  <c r="Q88" i="7"/>
  <c r="N88" i="7"/>
  <c r="K88" i="7"/>
  <c r="H88" i="7"/>
  <c r="E88" i="7"/>
  <c r="AB87" i="7"/>
  <c r="Y87" i="7"/>
  <c r="U87" i="7"/>
  <c r="S87" i="7"/>
  <c r="R87" i="7"/>
  <c r="P87" i="7"/>
  <c r="O87" i="7"/>
  <c r="M87" i="7"/>
  <c r="L87" i="7"/>
  <c r="J87" i="7"/>
  <c r="I87" i="7"/>
  <c r="G87" i="7"/>
  <c r="F87" i="7"/>
  <c r="D87" i="7"/>
  <c r="AL86" i="7"/>
  <c r="AI86" i="7"/>
  <c r="AF86" i="7"/>
  <c r="AC86" i="7"/>
  <c r="Z86" i="7"/>
  <c r="W86" i="7"/>
  <c r="T86" i="7"/>
  <c r="Q86" i="7"/>
  <c r="N86" i="7"/>
  <c r="K86" i="7"/>
  <c r="H86" i="7"/>
  <c r="E86" i="7"/>
  <c r="Q85" i="7"/>
  <c r="N85" i="7"/>
  <c r="K85" i="7"/>
  <c r="E85" i="7"/>
  <c r="U84" i="7"/>
  <c r="T85" i="7" s="1"/>
  <c r="S84" i="7"/>
  <c r="R84" i="7"/>
  <c r="P84" i="7"/>
  <c r="O84" i="7"/>
  <c r="M84" i="7"/>
  <c r="L84" i="7"/>
  <c r="J84" i="7"/>
  <c r="D84" i="7"/>
  <c r="AL83" i="7"/>
  <c r="AI83" i="7"/>
  <c r="AF83" i="7"/>
  <c r="AC83" i="7"/>
  <c r="Z83" i="7"/>
  <c r="W83" i="7"/>
  <c r="T83" i="7"/>
  <c r="Q83" i="7"/>
  <c r="N83" i="7"/>
  <c r="K83" i="7"/>
  <c r="H83" i="7"/>
  <c r="E83" i="7"/>
  <c r="T82" i="7"/>
  <c r="Q82" i="7"/>
  <c r="N82" i="7"/>
  <c r="K82" i="7"/>
  <c r="E82" i="7"/>
  <c r="S81" i="7"/>
  <c r="R81" i="7"/>
  <c r="P81" i="7"/>
  <c r="O81" i="7"/>
  <c r="M81" i="7"/>
  <c r="L81" i="7"/>
  <c r="J81" i="7"/>
  <c r="F81" i="7"/>
  <c r="D81" i="7"/>
  <c r="AL80" i="7"/>
  <c r="AI80" i="7"/>
  <c r="AF80" i="7"/>
  <c r="AC80" i="7"/>
  <c r="Z80" i="7"/>
  <c r="W80" i="7"/>
  <c r="T80" i="7"/>
  <c r="Q80" i="7"/>
  <c r="N80" i="7"/>
  <c r="K80" i="7"/>
  <c r="H80" i="7"/>
  <c r="E80" i="7"/>
  <c r="AC79" i="7"/>
  <c r="AD78" i="7" s="1"/>
  <c r="Z79" i="7"/>
  <c r="AA78" i="7" s="1"/>
  <c r="T79" i="7"/>
  <c r="Q79" i="7"/>
  <c r="N79" i="7"/>
  <c r="E79" i="7"/>
  <c r="AB78" i="7"/>
  <c r="Y78" i="7"/>
  <c r="S78" i="7"/>
  <c r="R78" i="7"/>
  <c r="P78" i="7"/>
  <c r="O78" i="7"/>
  <c r="M78" i="7"/>
  <c r="L78" i="7"/>
  <c r="K79" i="7" s="1"/>
  <c r="J78" i="7"/>
  <c r="F78" i="7"/>
  <c r="D78" i="7"/>
  <c r="AL77" i="7"/>
  <c r="AI77" i="7"/>
  <c r="AF77" i="7"/>
  <c r="AC77" i="7"/>
  <c r="Z77" i="7"/>
  <c r="W77" i="7"/>
  <c r="T77" i="7"/>
  <c r="Q77" i="7"/>
  <c r="N77" i="7"/>
  <c r="K77" i="7"/>
  <c r="H77" i="7"/>
  <c r="E77" i="7"/>
  <c r="AC76" i="7"/>
  <c r="Z76" i="7"/>
  <c r="AA75" i="7" s="1"/>
  <c r="Q76" i="7"/>
  <c r="N76" i="7"/>
  <c r="K76" i="7"/>
  <c r="H76" i="7"/>
  <c r="E76" i="7"/>
  <c r="AD75" i="7"/>
  <c r="AB75" i="7"/>
  <c r="Y75" i="7"/>
  <c r="U75" i="7"/>
  <c r="T76" i="7" s="1"/>
  <c r="S75" i="7"/>
  <c r="R75" i="7"/>
  <c r="P75" i="7"/>
  <c r="O75" i="7"/>
  <c r="M75" i="7"/>
  <c r="L75" i="7"/>
  <c r="J75" i="7"/>
  <c r="I75" i="7"/>
  <c r="G75" i="7"/>
  <c r="F75" i="7"/>
  <c r="D75" i="7"/>
  <c r="AL74" i="7"/>
  <c r="AI74" i="7"/>
  <c r="AF74" i="7"/>
  <c r="AC74" i="7"/>
  <c r="Z74" i="7"/>
  <c r="W74" i="7"/>
  <c r="T74" i="7"/>
  <c r="Q74" i="7"/>
  <c r="N74" i="7"/>
  <c r="K74" i="7"/>
  <c r="H74" i="7"/>
  <c r="E74" i="7"/>
  <c r="AC73" i="7"/>
  <c r="Z73" i="7"/>
  <c r="AA72" i="7" s="1"/>
  <c r="Q73" i="7"/>
  <c r="N73" i="7"/>
  <c r="K73" i="7"/>
  <c r="H73" i="7"/>
  <c r="E73" i="7"/>
  <c r="AD72" i="7"/>
  <c r="AB72" i="7"/>
  <c r="Y72" i="7"/>
  <c r="U72" i="7"/>
  <c r="T73" i="7" s="1"/>
  <c r="S72" i="7"/>
  <c r="R72" i="7"/>
  <c r="P72" i="7"/>
  <c r="O72" i="7"/>
  <c r="M72" i="7"/>
  <c r="L72" i="7"/>
  <c r="J72" i="7"/>
  <c r="I72" i="7"/>
  <c r="G72" i="7"/>
  <c r="D72" i="7"/>
  <c r="AL71" i="7"/>
  <c r="AI71" i="7"/>
  <c r="AF71" i="7"/>
  <c r="AC71" i="7"/>
  <c r="Z71" i="7"/>
  <c r="W71" i="7"/>
  <c r="T71" i="7"/>
  <c r="Q71" i="7"/>
  <c r="N71" i="7"/>
  <c r="K71" i="7"/>
  <c r="H71" i="7"/>
  <c r="E71" i="7"/>
  <c r="AF70" i="7"/>
  <c r="T70" i="7"/>
  <c r="Q70" i="7"/>
  <c r="N70" i="7"/>
  <c r="K70" i="7"/>
  <c r="E70" i="7"/>
  <c r="AG69" i="7"/>
  <c r="AE69" i="7"/>
  <c r="S69" i="7"/>
  <c r="R69" i="7"/>
  <c r="P69" i="7"/>
  <c r="O69" i="7"/>
  <c r="M69" i="7"/>
  <c r="L69" i="7"/>
  <c r="J69" i="7"/>
  <c r="F69" i="7"/>
  <c r="D69" i="7"/>
  <c r="AL68" i="7"/>
  <c r="AI68" i="7"/>
  <c r="AF68" i="7"/>
  <c r="AC68" i="7"/>
  <c r="Z68" i="7"/>
  <c r="W68" i="7"/>
  <c r="T68" i="7"/>
  <c r="Q68" i="7"/>
  <c r="N68" i="7"/>
  <c r="K68" i="7"/>
  <c r="H68" i="7"/>
  <c r="E68" i="7"/>
  <c r="AF67" i="7"/>
  <c r="T67" i="7"/>
  <c r="Q67" i="7"/>
  <c r="N67" i="7"/>
  <c r="E67" i="7"/>
  <c r="AG66" i="7"/>
  <c r="AE66" i="7"/>
  <c r="AB66" i="7"/>
  <c r="Y66" i="7"/>
  <c r="U66" i="7"/>
  <c r="S66" i="7"/>
  <c r="R66" i="7"/>
  <c r="P66" i="7"/>
  <c r="O66" i="7"/>
  <c r="M66" i="7"/>
  <c r="L66" i="7"/>
  <c r="K67" i="7" s="1"/>
  <c r="J66" i="7"/>
  <c r="F66" i="7"/>
  <c r="D66" i="7"/>
  <c r="AL65" i="7"/>
  <c r="AI65" i="7"/>
  <c r="AF65" i="7"/>
  <c r="AC65" i="7"/>
  <c r="Z65" i="7"/>
  <c r="W65" i="7"/>
  <c r="T65" i="7"/>
  <c r="Q65" i="7"/>
  <c r="N65" i="7"/>
  <c r="K65" i="7"/>
  <c r="H65" i="7"/>
  <c r="E65" i="7"/>
  <c r="Q64" i="7"/>
  <c r="N64" i="7"/>
  <c r="E64" i="7"/>
  <c r="AE63" i="7"/>
  <c r="AB63" i="7"/>
  <c r="Y63" i="7"/>
  <c r="U63" i="7"/>
  <c r="T64" i="7" s="1"/>
  <c r="S63" i="7"/>
  <c r="R63" i="7"/>
  <c r="P63" i="7"/>
  <c r="O63" i="7"/>
  <c r="M63" i="7"/>
  <c r="L63" i="7"/>
  <c r="K64" i="7" s="1"/>
  <c r="J63" i="7"/>
  <c r="F63" i="7"/>
  <c r="D63" i="7"/>
  <c r="AL62" i="7"/>
  <c r="AI62" i="7"/>
  <c r="AF62" i="7"/>
  <c r="AC62" i="7"/>
  <c r="Z62" i="7"/>
  <c r="W62" i="7"/>
  <c r="T62" i="7"/>
  <c r="Q62" i="7"/>
  <c r="N62" i="7"/>
  <c r="K62" i="7"/>
  <c r="H62" i="7"/>
  <c r="E62" i="7"/>
  <c r="Q61" i="7"/>
  <c r="N61" i="7"/>
  <c r="E61" i="7"/>
  <c r="AE60" i="7"/>
  <c r="AB60" i="7"/>
  <c r="Y60" i="7"/>
  <c r="U60" i="7"/>
  <c r="T61" i="7" s="1"/>
  <c r="S60" i="7"/>
  <c r="R60" i="7"/>
  <c r="P60" i="7"/>
  <c r="O60" i="7"/>
  <c r="M60" i="7"/>
  <c r="L60" i="7"/>
  <c r="K61" i="7" s="1"/>
  <c r="J60" i="7"/>
  <c r="F60" i="7"/>
  <c r="D60" i="7"/>
  <c r="AL59" i="7"/>
  <c r="AI59" i="7"/>
  <c r="AF59" i="7"/>
  <c r="AC59" i="7"/>
  <c r="Z59" i="7"/>
  <c r="W59" i="7"/>
  <c r="T59" i="7"/>
  <c r="Q59" i="7"/>
  <c r="N59" i="7"/>
  <c r="K59" i="7"/>
  <c r="H59" i="7"/>
  <c r="E59" i="7"/>
  <c r="AF58" i="7"/>
  <c r="AG57" i="7" s="1"/>
  <c r="Z58" i="7"/>
  <c r="AA57" i="7" s="1"/>
  <c r="T58" i="7"/>
  <c r="Q58" i="7"/>
  <c r="N58" i="7"/>
  <c r="H58" i="7"/>
  <c r="E58" i="7"/>
  <c r="AE57" i="7"/>
  <c r="AB57" i="7"/>
  <c r="Y57" i="7"/>
  <c r="U57" i="7"/>
  <c r="S57" i="7"/>
  <c r="R57" i="7"/>
  <c r="P57" i="7"/>
  <c r="O57" i="7"/>
  <c r="M57" i="7"/>
  <c r="L57" i="7"/>
  <c r="K58" i="7" s="1"/>
  <c r="J57" i="7"/>
  <c r="I57" i="7"/>
  <c r="G57" i="7"/>
  <c r="F57" i="7"/>
  <c r="D57" i="7"/>
  <c r="AL56" i="7"/>
  <c r="AI56" i="7"/>
  <c r="AF56" i="7"/>
  <c r="AC56" i="7"/>
  <c r="Z56" i="7"/>
  <c r="W56" i="7"/>
  <c r="T56" i="7"/>
  <c r="Q56" i="7"/>
  <c r="N56" i="7"/>
  <c r="K56" i="7"/>
  <c r="H56" i="7"/>
  <c r="E56" i="7"/>
  <c r="AC55" i="7"/>
  <c r="Z55" i="7"/>
  <c r="Q55" i="7"/>
  <c r="N55" i="7"/>
  <c r="H55" i="7"/>
  <c r="E55" i="7"/>
  <c r="AE54" i="7"/>
  <c r="AD54" i="7"/>
  <c r="AB54" i="7"/>
  <c r="AA54" i="7"/>
  <c r="Y54" i="7"/>
  <c r="U54" i="7"/>
  <c r="T55" i="7" s="1"/>
  <c r="S54" i="7"/>
  <c r="R54" i="7"/>
  <c r="P54" i="7"/>
  <c r="O54" i="7"/>
  <c r="M54" i="7"/>
  <c r="L54" i="7"/>
  <c r="K55" i="7" s="1"/>
  <c r="J54" i="7"/>
  <c r="I54" i="7"/>
  <c r="G54" i="7"/>
  <c r="F54" i="7"/>
  <c r="D54" i="7"/>
  <c r="AL53" i="7"/>
  <c r="AI53" i="7"/>
  <c r="AF53" i="7"/>
  <c r="AC53" i="7"/>
  <c r="Z53" i="7"/>
  <c r="W53" i="7"/>
  <c r="T53" i="7"/>
  <c r="Q53" i="7"/>
  <c r="N53" i="7"/>
  <c r="K53" i="7"/>
  <c r="H53" i="7"/>
  <c r="E53" i="7"/>
  <c r="AC52" i="7"/>
  <c r="AD51" i="7" s="1"/>
  <c r="Z52" i="7"/>
  <c r="AA51" i="7" s="1"/>
  <c r="T52" i="7"/>
  <c r="Q52" i="7"/>
  <c r="N52" i="7"/>
  <c r="K52" i="7"/>
  <c r="H52" i="7"/>
  <c r="E52" i="7"/>
  <c r="AE51" i="7"/>
  <c r="AB51" i="7"/>
  <c r="Y51" i="7"/>
  <c r="U51" i="7"/>
  <c r="S51" i="7"/>
  <c r="R51" i="7"/>
  <c r="P51" i="7"/>
  <c r="O51" i="7"/>
  <c r="M51" i="7"/>
  <c r="L51" i="7"/>
  <c r="J51" i="7"/>
  <c r="I51" i="7"/>
  <c r="G51" i="7"/>
  <c r="F51" i="7"/>
  <c r="D51" i="7"/>
  <c r="AL50" i="7"/>
  <c r="AI50" i="7"/>
  <c r="AF50" i="7"/>
  <c r="AC50" i="7"/>
  <c r="Z50" i="7"/>
  <c r="W50" i="7"/>
  <c r="T50" i="7"/>
  <c r="Q50" i="7"/>
  <c r="N50" i="7"/>
  <c r="K50" i="7"/>
  <c r="H50" i="7"/>
  <c r="E50" i="7"/>
  <c r="AC49" i="7"/>
  <c r="Z49" i="7"/>
  <c r="AA48" i="7" s="1"/>
  <c r="Q49" i="7"/>
  <c r="N49" i="7"/>
  <c r="K49" i="7"/>
  <c r="H49" i="7"/>
  <c r="E49" i="7"/>
  <c r="AE48" i="7"/>
  <c r="AD48" i="7"/>
  <c r="AB48" i="7"/>
  <c r="Y48" i="7"/>
  <c r="U48" i="7"/>
  <c r="T49" i="7" s="1"/>
  <c r="S48" i="7"/>
  <c r="R48" i="7"/>
  <c r="P48" i="7"/>
  <c r="O48" i="7"/>
  <c r="M48" i="7"/>
  <c r="L48" i="7"/>
  <c r="J48" i="7"/>
  <c r="I48" i="7"/>
  <c r="G48" i="7"/>
  <c r="F48" i="7"/>
  <c r="D48" i="7"/>
  <c r="AL47" i="7"/>
  <c r="AI47" i="7"/>
  <c r="AF47" i="7"/>
  <c r="AC47" i="7"/>
  <c r="Z47" i="7"/>
  <c r="W47" i="7"/>
  <c r="T47" i="7"/>
  <c r="Q47" i="7"/>
  <c r="N47" i="7"/>
  <c r="K47" i="7"/>
  <c r="H47" i="7"/>
  <c r="E47" i="7"/>
  <c r="AC46" i="7"/>
  <c r="AD45" i="7" s="1"/>
  <c r="Z46" i="7"/>
  <c r="T46" i="7"/>
  <c r="Q46" i="7"/>
  <c r="N46" i="7"/>
  <c r="H46" i="7"/>
  <c r="E46" i="7"/>
  <c r="AE45" i="7"/>
  <c r="AB45" i="7"/>
  <c r="AA45" i="7"/>
  <c r="Y45" i="7"/>
  <c r="U45" i="7"/>
  <c r="S45" i="7"/>
  <c r="R45" i="7"/>
  <c r="P45" i="7"/>
  <c r="O45" i="7"/>
  <c r="M45" i="7"/>
  <c r="L45" i="7"/>
  <c r="K46" i="7" s="1"/>
  <c r="J45" i="7"/>
  <c r="I45" i="7"/>
  <c r="G45" i="7"/>
  <c r="F45" i="7"/>
  <c r="D45" i="7"/>
  <c r="AL44" i="7"/>
  <c r="AI44" i="7"/>
  <c r="AF44" i="7"/>
  <c r="AC44" i="7"/>
  <c r="Z44" i="7"/>
  <c r="W44" i="7"/>
  <c r="T44" i="7"/>
  <c r="Q44" i="7"/>
  <c r="N44" i="7"/>
  <c r="K44" i="7"/>
  <c r="H44" i="7"/>
  <c r="E44" i="7"/>
  <c r="T43" i="7"/>
  <c r="Q43" i="7"/>
  <c r="N43" i="7"/>
  <c r="K43" i="7"/>
  <c r="H43" i="7"/>
  <c r="E43" i="7"/>
  <c r="AB42" i="7"/>
  <c r="Y42" i="7"/>
  <c r="S42" i="7"/>
  <c r="R42" i="7"/>
  <c r="P42" i="7"/>
  <c r="O42" i="7"/>
  <c r="M42" i="7"/>
  <c r="L42" i="7"/>
  <c r="J42" i="7"/>
  <c r="I42" i="7"/>
  <c r="G42" i="7"/>
  <c r="F42" i="7"/>
  <c r="D42" i="7"/>
  <c r="AL41" i="7"/>
  <c r="AI41" i="7"/>
  <c r="AF41" i="7"/>
  <c r="AC41" i="7"/>
  <c r="Z41" i="7"/>
  <c r="W41" i="7"/>
  <c r="T41" i="7"/>
  <c r="Q41" i="7"/>
  <c r="N41" i="7"/>
  <c r="K41" i="7"/>
  <c r="H41" i="7"/>
  <c r="E41" i="7"/>
  <c r="AF40" i="7"/>
  <c r="AG39" i="7" s="1"/>
  <c r="AC40" i="7"/>
  <c r="AD39" i="7" s="1"/>
  <c r="Z40" i="7"/>
  <c r="AA39" i="7" s="1"/>
  <c r="Q40" i="7"/>
  <c r="N40" i="7"/>
  <c r="H40" i="7"/>
  <c r="E40" i="7"/>
  <c r="AE39" i="7"/>
  <c r="AB39" i="7"/>
  <c r="Y39" i="7"/>
  <c r="U39" i="7"/>
  <c r="T40" i="7" s="1"/>
  <c r="R39" i="7"/>
  <c r="P39" i="7"/>
  <c r="O39" i="7"/>
  <c r="M39" i="7"/>
  <c r="L39" i="7"/>
  <c r="K40" i="7" s="1"/>
  <c r="J39" i="7"/>
  <c r="I39" i="7"/>
  <c r="G39" i="7"/>
  <c r="F39" i="7"/>
  <c r="D39" i="7"/>
  <c r="AL38" i="7"/>
  <c r="AI38" i="7"/>
  <c r="AF38" i="7"/>
  <c r="AC38" i="7"/>
  <c r="Z38" i="7"/>
  <c r="W38" i="7"/>
  <c r="T38" i="7"/>
  <c r="Q38" i="7"/>
  <c r="N38" i="7"/>
  <c r="K38" i="7"/>
  <c r="H38" i="7"/>
  <c r="E38" i="7"/>
  <c r="AC37" i="7"/>
  <c r="Q37" i="7"/>
  <c r="N37" i="7"/>
  <c r="H37" i="7"/>
  <c r="E37" i="7"/>
  <c r="AE36" i="7"/>
  <c r="AD36" i="7"/>
  <c r="AB36" i="7"/>
  <c r="Y36" i="7"/>
  <c r="U36" i="7"/>
  <c r="T37" i="7" s="1"/>
  <c r="S36" i="7"/>
  <c r="R36" i="7"/>
  <c r="P36" i="7"/>
  <c r="O36" i="7"/>
  <c r="M36" i="7"/>
  <c r="L36" i="7"/>
  <c r="K37" i="7" s="1"/>
  <c r="J36" i="7"/>
  <c r="I36" i="7"/>
  <c r="G36" i="7"/>
  <c r="F36" i="7"/>
  <c r="D36" i="7"/>
  <c r="AL35" i="7"/>
  <c r="AI35" i="7"/>
  <c r="AF35" i="7"/>
  <c r="AC35" i="7"/>
  <c r="Z35" i="7"/>
  <c r="W35" i="7"/>
  <c r="T35" i="7"/>
  <c r="Q35" i="7"/>
  <c r="N35" i="7"/>
  <c r="K35" i="7"/>
  <c r="H35" i="7"/>
  <c r="E35" i="7"/>
  <c r="AC34" i="7"/>
  <c r="Z34" i="7"/>
  <c r="Q34" i="7"/>
  <c r="N34" i="7"/>
  <c r="K34" i="7"/>
  <c r="H34" i="7"/>
  <c r="AE33" i="7"/>
  <c r="AD33" i="7"/>
  <c r="AB33" i="7"/>
  <c r="AA33" i="7"/>
  <c r="Y33" i="7"/>
  <c r="U33" i="7"/>
  <c r="T34" i="7" s="1"/>
  <c r="S33" i="7"/>
  <c r="R33" i="7"/>
  <c r="E34" i="7" s="1"/>
  <c r="P33" i="7"/>
  <c r="O33" i="7"/>
  <c r="M33" i="7"/>
  <c r="L33" i="7"/>
  <c r="J33" i="7"/>
  <c r="I33" i="7"/>
  <c r="G33" i="7"/>
  <c r="F33" i="7"/>
  <c r="D33" i="7"/>
  <c r="AL32" i="7"/>
  <c r="AI32" i="7"/>
  <c r="AF32" i="7"/>
  <c r="AC32" i="7"/>
  <c r="Z32" i="7"/>
  <c r="W32" i="7"/>
  <c r="T32" i="7"/>
  <c r="Q32" i="7"/>
  <c r="N32" i="7"/>
  <c r="K32" i="7"/>
  <c r="H32" i="7"/>
  <c r="E32" i="7"/>
  <c r="Q31" i="7"/>
  <c r="N31" i="7"/>
  <c r="H31" i="7"/>
  <c r="E31" i="7"/>
  <c r="AE30" i="7"/>
  <c r="AB30" i="7"/>
  <c r="Y30" i="7"/>
  <c r="U30" i="7"/>
  <c r="T31" i="7" s="1"/>
  <c r="S30" i="7"/>
  <c r="R30" i="7"/>
  <c r="P30" i="7"/>
  <c r="O30" i="7"/>
  <c r="M30" i="7"/>
  <c r="L30" i="7"/>
  <c r="K31" i="7" s="1"/>
  <c r="J30" i="7"/>
  <c r="I30" i="7"/>
  <c r="G30" i="7"/>
  <c r="F30" i="7"/>
  <c r="D30" i="7"/>
  <c r="AL29" i="7"/>
  <c r="AI29" i="7"/>
  <c r="AF29" i="7"/>
  <c r="AC29" i="7"/>
  <c r="Z29" i="7"/>
  <c r="W29" i="7"/>
  <c r="T29" i="7"/>
  <c r="Q29" i="7"/>
  <c r="N29" i="7"/>
  <c r="K29" i="7"/>
  <c r="H29" i="7"/>
  <c r="E29" i="7"/>
  <c r="AF28" i="7"/>
  <c r="AC28" i="7"/>
  <c r="AD27" i="7" s="1"/>
  <c r="Z28" i="7"/>
  <c r="Q28" i="7"/>
  <c r="N28" i="7"/>
  <c r="H28" i="7"/>
  <c r="E28" i="7"/>
  <c r="AG27" i="7"/>
  <c r="AE27" i="7"/>
  <c r="AB27" i="7"/>
  <c r="AA27" i="7"/>
  <c r="Y27" i="7"/>
  <c r="U27" i="7"/>
  <c r="T28" i="7" s="1"/>
  <c r="S27" i="7"/>
  <c r="R27" i="7"/>
  <c r="P27" i="7"/>
  <c r="O27" i="7"/>
  <c r="M27" i="7"/>
  <c r="L27" i="7"/>
  <c r="K28" i="7" s="1"/>
  <c r="J27" i="7"/>
  <c r="I27" i="7"/>
  <c r="G27" i="7"/>
  <c r="F27" i="7"/>
  <c r="D27" i="7"/>
  <c r="AL26" i="7"/>
  <c r="AI26" i="7"/>
  <c r="AF26" i="7"/>
  <c r="AC26" i="7"/>
  <c r="Z26" i="7"/>
  <c r="W26" i="7"/>
  <c r="T26" i="7"/>
  <c r="Q26" i="7"/>
  <c r="N26" i="7"/>
  <c r="K26" i="7"/>
  <c r="H26" i="7"/>
  <c r="E26" i="7"/>
  <c r="AF25" i="7"/>
  <c r="AG24" i="7" s="1"/>
  <c r="AC25" i="7"/>
  <c r="AD24" i="7" s="1"/>
  <c r="Z25" i="7"/>
  <c r="AA24" i="7" s="1"/>
  <c r="Q25" i="7"/>
  <c r="N25" i="7"/>
  <c r="K25" i="7"/>
  <c r="H25" i="7"/>
  <c r="AE24" i="7"/>
  <c r="AB24" i="7"/>
  <c r="Y24" i="7"/>
  <c r="U24" i="7"/>
  <c r="T25" i="7" s="1"/>
  <c r="S24" i="7"/>
  <c r="R24" i="7"/>
  <c r="E25" i="7" s="1"/>
  <c r="P24" i="7"/>
  <c r="O24" i="7"/>
  <c r="M24" i="7"/>
  <c r="L24" i="7"/>
  <c r="J24" i="7"/>
  <c r="I24" i="7"/>
  <c r="G24" i="7"/>
  <c r="F24" i="7"/>
  <c r="D24" i="7"/>
  <c r="AL23" i="7"/>
  <c r="AI23" i="7"/>
  <c r="AF23" i="7"/>
  <c r="AC23" i="7"/>
  <c r="Z23" i="7"/>
  <c r="W23" i="7"/>
  <c r="T23" i="7"/>
  <c r="Q23" i="7"/>
  <c r="N23" i="7"/>
  <c r="K23" i="7"/>
  <c r="H23" i="7"/>
  <c r="E23" i="7"/>
  <c r="AC22" i="7"/>
  <c r="AD21" i="7" s="1"/>
  <c r="Z22" i="7"/>
  <c r="T22" i="7"/>
  <c r="Q22" i="7"/>
  <c r="N22" i="7"/>
  <c r="H22" i="7"/>
  <c r="AE21" i="7"/>
  <c r="AB21" i="7"/>
  <c r="AA21" i="7"/>
  <c r="Y21" i="7"/>
  <c r="U21" i="7"/>
  <c r="S21" i="7"/>
  <c r="R21" i="7"/>
  <c r="E22" i="7" s="1"/>
  <c r="P21" i="7"/>
  <c r="O21" i="7"/>
  <c r="M21" i="7"/>
  <c r="L21" i="7"/>
  <c r="K22" i="7" s="1"/>
  <c r="J21" i="7"/>
  <c r="I21" i="7"/>
  <c r="G21" i="7"/>
  <c r="F21" i="7"/>
  <c r="D21" i="7"/>
  <c r="AL20" i="7"/>
  <c r="AI20" i="7"/>
  <c r="AF20" i="7"/>
  <c r="AC20" i="7"/>
  <c r="Z20" i="7"/>
  <c r="W20" i="7"/>
  <c r="T20" i="7"/>
  <c r="Q20" i="7"/>
  <c r="N20" i="7"/>
  <c r="K20" i="7"/>
  <c r="H20" i="7"/>
  <c r="E20" i="7"/>
  <c r="AF19" i="7"/>
  <c r="AG18" i="7" s="1"/>
  <c r="AC19" i="7"/>
  <c r="AD18" i="7" s="1"/>
  <c r="Z19" i="7"/>
  <c r="AA18" i="7" s="1"/>
  <c r="Q19" i="7"/>
  <c r="N19" i="7"/>
  <c r="H19" i="7"/>
  <c r="E19" i="7"/>
  <c r="AE18" i="7"/>
  <c r="AB18" i="7"/>
  <c r="Y18" i="7"/>
  <c r="X18" i="7"/>
  <c r="U18" i="7"/>
  <c r="T19" i="7" s="1"/>
  <c r="S18" i="7"/>
  <c r="R18" i="7"/>
  <c r="P18" i="7"/>
  <c r="O18" i="7"/>
  <c r="M18" i="7"/>
  <c r="L18" i="7"/>
  <c r="K19" i="7" s="1"/>
  <c r="J18" i="7"/>
  <c r="I18" i="7"/>
  <c r="G18" i="7"/>
  <c r="F18" i="7"/>
  <c r="D18" i="7"/>
  <c r="AL17" i="7"/>
  <c r="AI17" i="7"/>
  <c r="AF17" i="7"/>
  <c r="AC17" i="7"/>
  <c r="Z17" i="7"/>
  <c r="W17" i="7"/>
  <c r="T17" i="7"/>
  <c r="Q17" i="7"/>
  <c r="N17" i="7"/>
  <c r="K17" i="7"/>
  <c r="H17" i="7"/>
  <c r="E17" i="7"/>
  <c r="Q16" i="7"/>
  <c r="N16" i="7"/>
  <c r="K16" i="7"/>
  <c r="H16" i="7"/>
  <c r="E16" i="7"/>
  <c r="AE15" i="7"/>
  <c r="AB15" i="7"/>
  <c r="Y15" i="7"/>
  <c r="S15" i="7"/>
  <c r="R15" i="7"/>
  <c r="P15" i="7"/>
  <c r="O15" i="7"/>
  <c r="M15" i="7"/>
  <c r="L15" i="7"/>
  <c r="J15" i="7"/>
  <c r="I15" i="7"/>
  <c r="G15" i="7"/>
  <c r="F15" i="7"/>
  <c r="D15" i="7"/>
  <c r="AI14" i="7"/>
  <c r="AF14" i="7"/>
  <c r="AC14" i="7"/>
  <c r="Z14" i="7"/>
  <c r="W14" i="7"/>
  <c r="Q14" i="7"/>
  <c r="N14" i="7"/>
  <c r="K14" i="7"/>
  <c r="H14" i="7"/>
  <c r="E14" i="7"/>
  <c r="T13" i="7"/>
  <c r="Q13" i="7"/>
  <c r="N13" i="7"/>
  <c r="H13" i="7"/>
  <c r="E13" i="7"/>
  <c r="AE12" i="7"/>
  <c r="AB12" i="7"/>
  <c r="AA12" i="7"/>
  <c r="Y12" i="7"/>
  <c r="U12" i="7"/>
  <c r="S12" i="7"/>
  <c r="R12" i="7"/>
  <c r="I12" i="7" s="1"/>
  <c r="P12" i="7"/>
  <c r="O12" i="7"/>
  <c r="M12" i="7"/>
  <c r="L12" i="7"/>
  <c r="K13" i="7" s="1"/>
  <c r="J12" i="7"/>
  <c r="G12" i="7"/>
  <c r="F12" i="7"/>
  <c r="D12" i="7"/>
  <c r="AL11" i="7"/>
  <c r="AI11" i="7"/>
  <c r="AF11" i="7"/>
  <c r="AC11" i="7"/>
  <c r="Z11" i="7"/>
  <c r="W11" i="7"/>
  <c r="T11" i="7"/>
  <c r="Q11" i="7"/>
  <c r="N11" i="7"/>
  <c r="K11" i="7"/>
  <c r="H11" i="7"/>
  <c r="E11" i="7"/>
  <c r="F72" i="7" l="1"/>
  <c r="F84" i="7"/>
  <c r="Q94" i="6"/>
  <c r="N94" i="6"/>
  <c r="E94" i="6"/>
  <c r="AB93" i="6"/>
  <c r="Y93" i="6"/>
  <c r="U93" i="6"/>
  <c r="T94" i="6" s="1"/>
  <c r="S93" i="6"/>
  <c r="R93" i="6"/>
  <c r="P93" i="6"/>
  <c r="O93" i="6"/>
  <c r="M93" i="6"/>
  <c r="L93" i="6"/>
  <c r="K94" i="6" s="1"/>
  <c r="J93" i="6"/>
  <c r="D93" i="6"/>
  <c r="AL92" i="6"/>
  <c r="AI92" i="6"/>
  <c r="AF92" i="6"/>
  <c r="AC92" i="6"/>
  <c r="Z92" i="6"/>
  <c r="W92" i="6"/>
  <c r="T92" i="6"/>
  <c r="Q92" i="6"/>
  <c r="N92" i="6"/>
  <c r="K92" i="6"/>
  <c r="H92" i="6"/>
  <c r="E92" i="6"/>
  <c r="F93" i="6" l="1"/>
  <c r="AF70" i="6"/>
  <c r="AG69" i="6" s="1"/>
  <c r="AE69" i="6"/>
  <c r="AF67" i="6"/>
  <c r="AG66" i="6" s="1"/>
  <c r="AE66" i="6"/>
  <c r="AE63" i="6"/>
  <c r="AE60" i="6"/>
  <c r="AF58" i="6"/>
  <c r="AG57" i="6" s="1"/>
  <c r="AE57" i="6"/>
  <c r="AE54" i="6"/>
  <c r="AE51" i="6"/>
  <c r="AE48" i="6"/>
  <c r="AE45" i="6"/>
  <c r="AF40" i="6"/>
  <c r="AG39" i="6" s="1"/>
  <c r="AE39" i="6"/>
  <c r="AE36" i="6"/>
  <c r="AE33" i="6"/>
  <c r="AE30" i="6"/>
  <c r="AF28" i="6"/>
  <c r="AG27" i="6" s="1"/>
  <c r="AE27" i="6"/>
  <c r="AF25" i="6"/>
  <c r="AG24" i="6" s="1"/>
  <c r="AE24" i="6"/>
  <c r="AE21" i="6"/>
  <c r="AF19" i="6"/>
  <c r="AG18" i="6" s="1"/>
  <c r="AE18" i="6"/>
  <c r="AE15" i="6"/>
  <c r="AE12" i="6"/>
  <c r="T91" i="6"/>
  <c r="Q91" i="6"/>
  <c r="N91" i="6"/>
  <c r="E91" i="6"/>
  <c r="AB90" i="6"/>
  <c r="Y90" i="6"/>
  <c r="S90" i="6"/>
  <c r="R90" i="6"/>
  <c r="P90" i="6"/>
  <c r="O90" i="6"/>
  <c r="M90" i="6"/>
  <c r="L90" i="6"/>
  <c r="K91" i="6" s="1"/>
  <c r="J90" i="6"/>
  <c r="F90" i="6"/>
  <c r="D90" i="6"/>
  <c r="AL89" i="6"/>
  <c r="AI89" i="6"/>
  <c r="AF89" i="6"/>
  <c r="AC89" i="6"/>
  <c r="Z89" i="6"/>
  <c r="W89" i="6"/>
  <c r="T89" i="6"/>
  <c r="Q89" i="6"/>
  <c r="N89" i="6"/>
  <c r="K89" i="6"/>
  <c r="H89" i="6"/>
  <c r="E89" i="6"/>
  <c r="T88" i="6"/>
  <c r="Q88" i="6"/>
  <c r="N88" i="6"/>
  <c r="H88" i="6"/>
  <c r="E88" i="6"/>
  <c r="AB87" i="6"/>
  <c r="Y87" i="6"/>
  <c r="U87" i="6"/>
  <c r="S87" i="6"/>
  <c r="R87" i="6"/>
  <c r="P87" i="6"/>
  <c r="O87" i="6"/>
  <c r="M87" i="6"/>
  <c r="L87" i="6"/>
  <c r="K88" i="6" s="1"/>
  <c r="J87" i="6"/>
  <c r="I87" i="6"/>
  <c r="G87" i="6"/>
  <c r="F87" i="6"/>
  <c r="D87" i="6"/>
  <c r="AL86" i="6"/>
  <c r="AI86" i="6"/>
  <c r="AF86" i="6"/>
  <c r="AC86" i="6"/>
  <c r="Z86" i="6"/>
  <c r="W86" i="6"/>
  <c r="T86" i="6"/>
  <c r="Q86" i="6"/>
  <c r="N86" i="6"/>
  <c r="K86" i="6"/>
  <c r="H86" i="6"/>
  <c r="E86" i="6"/>
  <c r="Q85" i="6"/>
  <c r="N85" i="6"/>
  <c r="K85" i="6"/>
  <c r="E85" i="6"/>
  <c r="U84" i="6"/>
  <c r="T85" i="6" s="1"/>
  <c r="S84" i="6"/>
  <c r="R84" i="6"/>
  <c r="P84" i="6"/>
  <c r="O84" i="6"/>
  <c r="M84" i="6"/>
  <c r="L84" i="6"/>
  <c r="J84" i="6"/>
  <c r="D84" i="6"/>
  <c r="AL83" i="6"/>
  <c r="AI83" i="6"/>
  <c r="AF83" i="6"/>
  <c r="AC83" i="6"/>
  <c r="Z83" i="6"/>
  <c r="W83" i="6"/>
  <c r="T83" i="6"/>
  <c r="Q83" i="6"/>
  <c r="N83" i="6"/>
  <c r="K83" i="6"/>
  <c r="H83" i="6"/>
  <c r="E83" i="6"/>
  <c r="T82" i="6"/>
  <c r="Q82" i="6"/>
  <c r="N82" i="6"/>
  <c r="K82" i="6"/>
  <c r="E82" i="6"/>
  <c r="S81" i="6"/>
  <c r="R81" i="6"/>
  <c r="P81" i="6"/>
  <c r="O81" i="6"/>
  <c r="M81" i="6"/>
  <c r="L81" i="6"/>
  <c r="J81" i="6"/>
  <c r="F81" i="6"/>
  <c r="D81" i="6"/>
  <c r="AL80" i="6"/>
  <c r="AI80" i="6"/>
  <c r="AF80" i="6"/>
  <c r="AC80" i="6"/>
  <c r="Z80" i="6"/>
  <c r="W80" i="6"/>
  <c r="T80" i="6"/>
  <c r="Q80" i="6"/>
  <c r="N80" i="6"/>
  <c r="K80" i="6"/>
  <c r="H80" i="6"/>
  <c r="E80" i="6"/>
  <c r="AC79" i="6"/>
  <c r="AD78" i="6" s="1"/>
  <c r="Z79" i="6"/>
  <c r="AA78" i="6" s="1"/>
  <c r="T79" i="6"/>
  <c r="Q79" i="6"/>
  <c r="N79" i="6"/>
  <c r="E79" i="6"/>
  <c r="AB78" i="6"/>
  <c r="Y78" i="6"/>
  <c r="S78" i="6"/>
  <c r="R78" i="6"/>
  <c r="P78" i="6"/>
  <c r="O78" i="6"/>
  <c r="M78" i="6"/>
  <c r="L78" i="6"/>
  <c r="K79" i="6" s="1"/>
  <c r="J78" i="6"/>
  <c r="F78" i="6"/>
  <c r="D78" i="6"/>
  <c r="AL77" i="6"/>
  <c r="AI77" i="6"/>
  <c r="AF77" i="6"/>
  <c r="AC77" i="6"/>
  <c r="Z77" i="6"/>
  <c r="W77" i="6"/>
  <c r="T77" i="6"/>
  <c r="Q77" i="6"/>
  <c r="N77" i="6"/>
  <c r="K77" i="6"/>
  <c r="H77" i="6"/>
  <c r="E77" i="6"/>
  <c r="AC76" i="6"/>
  <c r="AD75" i="6" s="1"/>
  <c r="Z76" i="6"/>
  <c r="AA75" i="6" s="1"/>
  <c r="Q76" i="6"/>
  <c r="N76" i="6"/>
  <c r="H76" i="6"/>
  <c r="E76" i="6"/>
  <c r="AB75" i="6"/>
  <c r="Y75" i="6"/>
  <c r="U75" i="6"/>
  <c r="T76" i="6" s="1"/>
  <c r="S75" i="6"/>
  <c r="R75" i="6"/>
  <c r="P75" i="6"/>
  <c r="O75" i="6"/>
  <c r="M75" i="6"/>
  <c r="L75" i="6"/>
  <c r="K76" i="6" s="1"/>
  <c r="J75" i="6"/>
  <c r="I75" i="6"/>
  <c r="G75" i="6"/>
  <c r="F75" i="6"/>
  <c r="D75" i="6"/>
  <c r="AL74" i="6"/>
  <c r="AI74" i="6"/>
  <c r="AF74" i="6"/>
  <c r="AC74" i="6"/>
  <c r="Z74" i="6"/>
  <c r="W74" i="6"/>
  <c r="T74" i="6"/>
  <c r="Q74" i="6"/>
  <c r="N74" i="6"/>
  <c r="K74" i="6"/>
  <c r="H74" i="6"/>
  <c r="E74" i="6"/>
  <c r="AC73" i="6"/>
  <c r="AD72" i="6" s="1"/>
  <c r="Z73" i="6"/>
  <c r="AA72" i="6" s="1"/>
  <c r="Q73" i="6"/>
  <c r="N73" i="6"/>
  <c r="H73" i="6"/>
  <c r="E73" i="6"/>
  <c r="AB72" i="6"/>
  <c r="Y72" i="6"/>
  <c r="U72" i="6"/>
  <c r="T73" i="6" s="1"/>
  <c r="S72" i="6"/>
  <c r="R72" i="6"/>
  <c r="P72" i="6"/>
  <c r="O72" i="6"/>
  <c r="M72" i="6"/>
  <c r="L72" i="6"/>
  <c r="K73" i="6" s="1"/>
  <c r="J72" i="6"/>
  <c r="I72" i="6"/>
  <c r="G72" i="6"/>
  <c r="D72" i="6"/>
  <c r="AL71" i="6"/>
  <c r="AI71" i="6"/>
  <c r="AF71" i="6"/>
  <c r="AC71" i="6"/>
  <c r="Z71" i="6"/>
  <c r="W71" i="6"/>
  <c r="T71" i="6"/>
  <c r="Q71" i="6"/>
  <c r="N71" i="6"/>
  <c r="K71" i="6"/>
  <c r="H71" i="6"/>
  <c r="E71" i="6"/>
  <c r="T70" i="6"/>
  <c r="Q70" i="6"/>
  <c r="N70" i="6"/>
  <c r="K70" i="6"/>
  <c r="E70" i="6"/>
  <c r="S69" i="6"/>
  <c r="R69" i="6"/>
  <c r="P69" i="6"/>
  <c r="O69" i="6"/>
  <c r="M69" i="6"/>
  <c r="L69" i="6"/>
  <c r="J69" i="6"/>
  <c r="F69" i="6"/>
  <c r="D69" i="6"/>
  <c r="AL68" i="6"/>
  <c r="AI68" i="6"/>
  <c r="AF68" i="6"/>
  <c r="AC68" i="6"/>
  <c r="Z68" i="6"/>
  <c r="W68" i="6"/>
  <c r="T68" i="6"/>
  <c r="Q68" i="6"/>
  <c r="N68" i="6"/>
  <c r="K68" i="6"/>
  <c r="H68" i="6"/>
  <c r="E68" i="6"/>
  <c r="Q67" i="6"/>
  <c r="N67" i="6"/>
  <c r="E67" i="6"/>
  <c r="AB66" i="6"/>
  <c r="Y66" i="6"/>
  <c r="U66" i="6"/>
  <c r="T67" i="6" s="1"/>
  <c r="S66" i="6"/>
  <c r="R66" i="6"/>
  <c r="P66" i="6"/>
  <c r="O66" i="6"/>
  <c r="M66" i="6"/>
  <c r="L66" i="6"/>
  <c r="K67" i="6" s="1"/>
  <c r="J66" i="6"/>
  <c r="F66" i="6"/>
  <c r="D66" i="6"/>
  <c r="AL65" i="6"/>
  <c r="AI65" i="6"/>
  <c r="AF65" i="6"/>
  <c r="AC65" i="6"/>
  <c r="Z65" i="6"/>
  <c r="W65" i="6"/>
  <c r="T65" i="6"/>
  <c r="Q65" i="6"/>
  <c r="N65" i="6"/>
  <c r="K65" i="6"/>
  <c r="H65" i="6"/>
  <c r="E65" i="6"/>
  <c r="Q64" i="6"/>
  <c r="N64" i="6"/>
  <c r="E64" i="6"/>
  <c r="AB63" i="6"/>
  <c r="Y63" i="6"/>
  <c r="U63" i="6"/>
  <c r="T64" i="6" s="1"/>
  <c r="S63" i="6"/>
  <c r="R63" i="6"/>
  <c r="P63" i="6"/>
  <c r="O63" i="6"/>
  <c r="M63" i="6"/>
  <c r="L63" i="6"/>
  <c r="K64" i="6" s="1"/>
  <c r="J63" i="6"/>
  <c r="F63" i="6"/>
  <c r="D63" i="6"/>
  <c r="AL62" i="6"/>
  <c r="AI62" i="6"/>
  <c r="AF62" i="6"/>
  <c r="AC62" i="6"/>
  <c r="Z62" i="6"/>
  <c r="W62" i="6"/>
  <c r="T62" i="6"/>
  <c r="Q62" i="6"/>
  <c r="N62" i="6"/>
  <c r="K62" i="6"/>
  <c r="H62" i="6"/>
  <c r="E62" i="6"/>
  <c r="Q61" i="6"/>
  <c r="N61" i="6"/>
  <c r="E61" i="6"/>
  <c r="AB60" i="6"/>
  <c r="Y60" i="6"/>
  <c r="U60" i="6"/>
  <c r="T61" i="6" s="1"/>
  <c r="S60" i="6"/>
  <c r="T59" i="6" s="1"/>
  <c r="R60" i="6"/>
  <c r="P60" i="6"/>
  <c r="O60" i="6"/>
  <c r="M60" i="6"/>
  <c r="L60" i="6"/>
  <c r="K61" i="6" s="1"/>
  <c r="J60" i="6"/>
  <c r="F60" i="6"/>
  <c r="D60" i="6"/>
  <c r="AL59" i="6"/>
  <c r="AI59" i="6"/>
  <c r="AF59" i="6"/>
  <c r="AC59" i="6"/>
  <c r="Z59" i="6"/>
  <c r="W59" i="6"/>
  <c r="Q59" i="6"/>
  <c r="N59" i="6"/>
  <c r="K59" i="6"/>
  <c r="H59" i="6"/>
  <c r="E59" i="6"/>
  <c r="Z58" i="6"/>
  <c r="AA57" i="6" s="1"/>
  <c r="Q58" i="6"/>
  <c r="N58" i="6"/>
  <c r="H58" i="6"/>
  <c r="E58" i="6"/>
  <c r="AB57" i="6"/>
  <c r="Y57" i="6"/>
  <c r="U57" i="6"/>
  <c r="T58" i="6" s="1"/>
  <c r="S57" i="6"/>
  <c r="R57" i="6"/>
  <c r="P57" i="6"/>
  <c r="O57" i="6"/>
  <c r="M57" i="6"/>
  <c r="L57" i="6"/>
  <c r="K58" i="6" s="1"/>
  <c r="J57" i="6"/>
  <c r="I57" i="6"/>
  <c r="G57" i="6"/>
  <c r="F57" i="6"/>
  <c r="D57" i="6"/>
  <c r="AL56" i="6"/>
  <c r="AI56" i="6"/>
  <c r="AF56" i="6"/>
  <c r="AC56" i="6"/>
  <c r="Z56" i="6"/>
  <c r="W56" i="6"/>
  <c r="T56" i="6"/>
  <c r="Q56" i="6"/>
  <c r="N56" i="6"/>
  <c r="K56" i="6"/>
  <c r="H56" i="6"/>
  <c r="E56" i="6"/>
  <c r="AC55" i="6"/>
  <c r="AD54" i="6" s="1"/>
  <c r="Z55" i="6"/>
  <c r="AA54" i="6" s="1"/>
  <c r="Q55" i="6"/>
  <c r="N55" i="6"/>
  <c r="H55" i="6"/>
  <c r="E55" i="6"/>
  <c r="AB54" i="6"/>
  <c r="Y54" i="6"/>
  <c r="U54" i="6"/>
  <c r="T55" i="6" s="1"/>
  <c r="S54" i="6"/>
  <c r="R54" i="6"/>
  <c r="P54" i="6"/>
  <c r="O54" i="6"/>
  <c r="M54" i="6"/>
  <c r="L54" i="6"/>
  <c r="K55" i="6" s="1"/>
  <c r="J54" i="6"/>
  <c r="I54" i="6"/>
  <c r="G54" i="6"/>
  <c r="F54" i="6"/>
  <c r="D54" i="6"/>
  <c r="AL53" i="6"/>
  <c r="AI53" i="6"/>
  <c r="AF53" i="6"/>
  <c r="AC53" i="6"/>
  <c r="Z53" i="6"/>
  <c r="W53" i="6"/>
  <c r="T53" i="6"/>
  <c r="Q53" i="6"/>
  <c r="N53" i="6"/>
  <c r="K53" i="6"/>
  <c r="H53" i="6"/>
  <c r="E53" i="6"/>
  <c r="AC52" i="6"/>
  <c r="AD51" i="6" s="1"/>
  <c r="Z52" i="6"/>
  <c r="AA51" i="6" s="1"/>
  <c r="Q52" i="6"/>
  <c r="N52" i="6"/>
  <c r="H52" i="6"/>
  <c r="E52" i="6"/>
  <c r="AB51" i="6"/>
  <c r="Y51" i="6"/>
  <c r="U51" i="6"/>
  <c r="T52" i="6" s="1"/>
  <c r="S51" i="6"/>
  <c r="R51" i="6"/>
  <c r="P51" i="6"/>
  <c r="O51" i="6"/>
  <c r="M51" i="6"/>
  <c r="L51" i="6"/>
  <c r="K52" i="6" s="1"/>
  <c r="J51" i="6"/>
  <c r="I51" i="6"/>
  <c r="G51" i="6"/>
  <c r="F51" i="6"/>
  <c r="D51" i="6"/>
  <c r="AL50" i="6"/>
  <c r="AI50" i="6"/>
  <c r="AF50" i="6"/>
  <c r="AC50" i="6"/>
  <c r="Z50" i="6"/>
  <c r="W50" i="6"/>
  <c r="T50" i="6"/>
  <c r="Q50" i="6"/>
  <c r="N50" i="6"/>
  <c r="K50" i="6"/>
  <c r="H50" i="6"/>
  <c r="E50" i="6"/>
  <c r="AC49" i="6"/>
  <c r="AD48" i="6" s="1"/>
  <c r="Z49" i="6"/>
  <c r="AA48" i="6" s="1"/>
  <c r="Q49" i="6"/>
  <c r="N49" i="6"/>
  <c r="H49" i="6"/>
  <c r="E49" i="6"/>
  <c r="AB48" i="6"/>
  <c r="Y48" i="6"/>
  <c r="U48" i="6"/>
  <c r="T49" i="6" s="1"/>
  <c r="S48" i="6"/>
  <c r="R48" i="6"/>
  <c r="P48" i="6"/>
  <c r="O48" i="6"/>
  <c r="M48" i="6"/>
  <c r="L48" i="6"/>
  <c r="K49" i="6" s="1"/>
  <c r="J48" i="6"/>
  <c r="I48" i="6"/>
  <c r="G48" i="6"/>
  <c r="F48" i="6"/>
  <c r="D48" i="6"/>
  <c r="AL47" i="6"/>
  <c r="AI47" i="6"/>
  <c r="AF47" i="6"/>
  <c r="AC47" i="6"/>
  <c r="Z47" i="6"/>
  <c r="W47" i="6"/>
  <c r="T47" i="6"/>
  <c r="Q47" i="6"/>
  <c r="N47" i="6"/>
  <c r="K47" i="6"/>
  <c r="H47" i="6"/>
  <c r="E47" i="6"/>
  <c r="AC46" i="6"/>
  <c r="AD45" i="6" s="1"/>
  <c r="Z46" i="6"/>
  <c r="AA45" i="6" s="1"/>
  <c r="Q46" i="6"/>
  <c r="N46" i="6"/>
  <c r="H46" i="6"/>
  <c r="E46" i="6"/>
  <c r="AB45" i="6"/>
  <c r="Y45" i="6"/>
  <c r="U45" i="6"/>
  <c r="T46" i="6" s="1"/>
  <c r="S45" i="6"/>
  <c r="R45" i="6"/>
  <c r="P45" i="6"/>
  <c r="O45" i="6"/>
  <c r="M45" i="6"/>
  <c r="L45" i="6"/>
  <c r="K46" i="6" s="1"/>
  <c r="J45" i="6"/>
  <c r="I45" i="6"/>
  <c r="G45" i="6"/>
  <c r="F45" i="6"/>
  <c r="D45" i="6"/>
  <c r="AL44" i="6"/>
  <c r="AI44" i="6"/>
  <c r="AF44" i="6"/>
  <c r="AC44" i="6"/>
  <c r="Z44" i="6"/>
  <c r="W44" i="6"/>
  <c r="T44" i="6"/>
  <c r="Q44" i="6"/>
  <c r="N44" i="6"/>
  <c r="K44" i="6"/>
  <c r="H44" i="6"/>
  <c r="E44" i="6"/>
  <c r="T43" i="6"/>
  <c r="Q43" i="6"/>
  <c r="N43" i="6"/>
  <c r="K43" i="6"/>
  <c r="H43" i="6"/>
  <c r="E43" i="6"/>
  <c r="AB42" i="6"/>
  <c r="Y42" i="6"/>
  <c r="S42" i="6"/>
  <c r="T41" i="6" s="1"/>
  <c r="R42" i="6"/>
  <c r="P42" i="6"/>
  <c r="O42" i="6"/>
  <c r="M42" i="6"/>
  <c r="L42" i="6"/>
  <c r="J42" i="6"/>
  <c r="I42" i="6"/>
  <c r="G42" i="6"/>
  <c r="F42" i="6"/>
  <c r="D42" i="6"/>
  <c r="AL41" i="6"/>
  <c r="AI41" i="6"/>
  <c r="AF41" i="6"/>
  <c r="AC41" i="6"/>
  <c r="Z41" i="6"/>
  <c r="W41" i="6"/>
  <c r="Q41" i="6"/>
  <c r="N41" i="6"/>
  <c r="K41" i="6"/>
  <c r="H41" i="6"/>
  <c r="E41" i="6"/>
  <c r="AC40" i="6"/>
  <c r="AD39" i="6" s="1"/>
  <c r="Z40" i="6"/>
  <c r="AA39" i="6" s="1"/>
  <c r="Q40" i="6"/>
  <c r="N40" i="6"/>
  <c r="H40" i="6"/>
  <c r="E40" i="6"/>
  <c r="AB39" i="6"/>
  <c r="Y39" i="6"/>
  <c r="U39" i="6"/>
  <c r="T40" i="6" s="1"/>
  <c r="R39" i="6"/>
  <c r="P39" i="6"/>
  <c r="O39" i="6"/>
  <c r="M39" i="6"/>
  <c r="L39" i="6"/>
  <c r="K40" i="6" s="1"/>
  <c r="J39" i="6"/>
  <c r="I39" i="6"/>
  <c r="G39" i="6"/>
  <c r="F39" i="6"/>
  <c r="D39" i="6"/>
  <c r="AL38" i="6"/>
  <c r="AI38" i="6"/>
  <c r="AF38" i="6"/>
  <c r="AC38" i="6"/>
  <c r="Z38" i="6"/>
  <c r="W38" i="6"/>
  <c r="T38" i="6"/>
  <c r="Q38" i="6"/>
  <c r="N38" i="6"/>
  <c r="K38" i="6"/>
  <c r="H38" i="6"/>
  <c r="E38" i="6"/>
  <c r="AC37" i="6"/>
  <c r="AD36" i="6" s="1"/>
  <c r="Q37" i="6"/>
  <c r="N37" i="6"/>
  <c r="H37" i="6"/>
  <c r="E37" i="6"/>
  <c r="AB36" i="6"/>
  <c r="Y36" i="6"/>
  <c r="U36" i="6"/>
  <c r="T37" i="6" s="1"/>
  <c r="S36" i="6"/>
  <c r="R36" i="6"/>
  <c r="P36" i="6"/>
  <c r="O36" i="6"/>
  <c r="M36" i="6"/>
  <c r="L36" i="6"/>
  <c r="K37" i="6" s="1"/>
  <c r="J36" i="6"/>
  <c r="I36" i="6"/>
  <c r="G36" i="6"/>
  <c r="F36" i="6"/>
  <c r="D36" i="6"/>
  <c r="AL35" i="6"/>
  <c r="AI35" i="6"/>
  <c r="AF35" i="6"/>
  <c r="AC35" i="6"/>
  <c r="Z35" i="6"/>
  <c r="W35" i="6"/>
  <c r="T35" i="6"/>
  <c r="Q35" i="6"/>
  <c r="N35" i="6"/>
  <c r="K35" i="6"/>
  <c r="H35" i="6"/>
  <c r="E35" i="6"/>
  <c r="AC34" i="6"/>
  <c r="AD33" i="6" s="1"/>
  <c r="Z34" i="6"/>
  <c r="AA33" i="6" s="1"/>
  <c r="Q34" i="6"/>
  <c r="N34" i="6"/>
  <c r="K34" i="6"/>
  <c r="H34" i="6"/>
  <c r="AB33" i="6"/>
  <c r="Y33" i="6"/>
  <c r="U33" i="6"/>
  <c r="T34" i="6" s="1"/>
  <c r="S33" i="6"/>
  <c r="R33" i="6"/>
  <c r="E34" i="6" s="1"/>
  <c r="P33" i="6"/>
  <c r="O33" i="6"/>
  <c r="M33" i="6"/>
  <c r="L33" i="6"/>
  <c r="J33" i="6"/>
  <c r="I33" i="6"/>
  <c r="G33" i="6"/>
  <c r="F33" i="6"/>
  <c r="D33" i="6"/>
  <c r="AL32" i="6"/>
  <c r="AI32" i="6"/>
  <c r="AF32" i="6"/>
  <c r="AC32" i="6"/>
  <c r="Z32" i="6"/>
  <c r="W32" i="6"/>
  <c r="T32" i="6"/>
  <c r="Q32" i="6"/>
  <c r="N32" i="6"/>
  <c r="K32" i="6"/>
  <c r="H32" i="6"/>
  <c r="E32" i="6"/>
  <c r="Q31" i="6"/>
  <c r="N31" i="6"/>
  <c r="H31" i="6"/>
  <c r="AB30" i="6"/>
  <c r="Y30" i="6"/>
  <c r="U30" i="6"/>
  <c r="T31" i="6" s="1"/>
  <c r="S30" i="6"/>
  <c r="R30" i="6"/>
  <c r="E31" i="6" s="1"/>
  <c r="P30" i="6"/>
  <c r="O30" i="6"/>
  <c r="M30" i="6"/>
  <c r="L30" i="6"/>
  <c r="K31" i="6" s="1"/>
  <c r="J30" i="6"/>
  <c r="I30" i="6"/>
  <c r="G30" i="6"/>
  <c r="F30" i="6"/>
  <c r="D30" i="6"/>
  <c r="AL29" i="6"/>
  <c r="AI29" i="6"/>
  <c r="AF29" i="6"/>
  <c r="AC29" i="6"/>
  <c r="Z29" i="6"/>
  <c r="W29" i="6"/>
  <c r="T29" i="6"/>
  <c r="Q29" i="6"/>
  <c r="N29" i="6"/>
  <c r="K29" i="6"/>
  <c r="H29" i="6"/>
  <c r="E29" i="6"/>
  <c r="AC28" i="6"/>
  <c r="AD27" i="6" s="1"/>
  <c r="Z28" i="6"/>
  <c r="AA27" i="6" s="1"/>
  <c r="Q28" i="6"/>
  <c r="N28" i="6"/>
  <c r="H28" i="6"/>
  <c r="E28" i="6"/>
  <c r="AB27" i="6"/>
  <c r="Y27" i="6"/>
  <c r="U27" i="6"/>
  <c r="T28" i="6" s="1"/>
  <c r="S27" i="6"/>
  <c r="R27" i="6"/>
  <c r="P27" i="6"/>
  <c r="O27" i="6"/>
  <c r="M27" i="6"/>
  <c r="L27" i="6"/>
  <c r="K28" i="6" s="1"/>
  <c r="J27" i="6"/>
  <c r="I27" i="6"/>
  <c r="G27" i="6"/>
  <c r="F27" i="6"/>
  <c r="D27" i="6"/>
  <c r="AL26" i="6"/>
  <c r="AI26" i="6"/>
  <c r="AF26" i="6"/>
  <c r="AC26" i="6"/>
  <c r="Z26" i="6"/>
  <c r="W26" i="6"/>
  <c r="T26" i="6"/>
  <c r="Q26" i="6"/>
  <c r="N26" i="6"/>
  <c r="K26" i="6"/>
  <c r="H26" i="6"/>
  <c r="E26" i="6"/>
  <c r="AC25" i="6"/>
  <c r="AD24" i="6" s="1"/>
  <c r="Z25" i="6"/>
  <c r="AA24" i="6" s="1"/>
  <c r="Q25" i="6"/>
  <c r="N25" i="6"/>
  <c r="H25" i="6"/>
  <c r="AB24" i="6"/>
  <c r="Y24" i="6"/>
  <c r="U24" i="6"/>
  <c r="T25" i="6" s="1"/>
  <c r="S24" i="6"/>
  <c r="R24" i="6"/>
  <c r="E25" i="6" s="1"/>
  <c r="P24" i="6"/>
  <c r="O24" i="6"/>
  <c r="M24" i="6"/>
  <c r="L24" i="6"/>
  <c r="K25" i="6" s="1"/>
  <c r="J24" i="6"/>
  <c r="I24" i="6"/>
  <c r="G24" i="6"/>
  <c r="F24" i="6"/>
  <c r="D24" i="6"/>
  <c r="AL23" i="6"/>
  <c r="AI23" i="6"/>
  <c r="AF23" i="6"/>
  <c r="AC23" i="6"/>
  <c r="Z23" i="6"/>
  <c r="W23" i="6"/>
  <c r="T23" i="6"/>
  <c r="Q23" i="6"/>
  <c r="N23" i="6"/>
  <c r="K23" i="6"/>
  <c r="H23" i="6"/>
  <c r="E23" i="6"/>
  <c r="AC22" i="6"/>
  <c r="AD21" i="6" s="1"/>
  <c r="Z22" i="6"/>
  <c r="AA21" i="6" s="1"/>
  <c r="Q22" i="6"/>
  <c r="N22" i="6"/>
  <c r="H22" i="6"/>
  <c r="AB21" i="6"/>
  <c r="Y21" i="6"/>
  <c r="U21" i="6"/>
  <c r="T22" i="6" s="1"/>
  <c r="S21" i="6"/>
  <c r="R21" i="6"/>
  <c r="E22" i="6" s="1"/>
  <c r="P21" i="6"/>
  <c r="O21" i="6"/>
  <c r="M21" i="6"/>
  <c r="L21" i="6"/>
  <c r="K22" i="6" s="1"/>
  <c r="J21" i="6"/>
  <c r="I21" i="6"/>
  <c r="G21" i="6"/>
  <c r="F21" i="6"/>
  <c r="D21" i="6"/>
  <c r="AL20" i="6"/>
  <c r="AI20" i="6"/>
  <c r="AF20" i="6"/>
  <c r="AC20" i="6"/>
  <c r="Z20" i="6"/>
  <c r="W20" i="6"/>
  <c r="T20" i="6"/>
  <c r="Q20" i="6"/>
  <c r="N20" i="6"/>
  <c r="K20" i="6"/>
  <c r="H20" i="6"/>
  <c r="E20" i="6"/>
  <c r="AC19" i="6"/>
  <c r="AD18" i="6" s="1"/>
  <c r="Z19" i="6"/>
  <c r="AA18" i="6" s="1"/>
  <c r="Q19" i="6"/>
  <c r="N19" i="6"/>
  <c r="H19" i="6"/>
  <c r="E19" i="6"/>
  <c r="AB18" i="6"/>
  <c r="Y18" i="6"/>
  <c r="X18" i="6"/>
  <c r="U18" i="6"/>
  <c r="T19" i="6" s="1"/>
  <c r="S18" i="6"/>
  <c r="R18" i="6"/>
  <c r="P18" i="6"/>
  <c r="O18" i="6"/>
  <c r="M18" i="6"/>
  <c r="L18" i="6"/>
  <c r="K19" i="6" s="1"/>
  <c r="J18" i="6"/>
  <c r="I18" i="6"/>
  <c r="G18" i="6"/>
  <c r="F18" i="6"/>
  <c r="D18" i="6"/>
  <c r="AL17" i="6"/>
  <c r="AI17" i="6"/>
  <c r="AF17" i="6"/>
  <c r="AC17" i="6"/>
  <c r="Z17" i="6"/>
  <c r="W17" i="6"/>
  <c r="T17" i="6"/>
  <c r="Q17" i="6"/>
  <c r="N17" i="6"/>
  <c r="K17" i="6"/>
  <c r="H17" i="6"/>
  <c r="E17" i="6"/>
  <c r="Q16" i="6"/>
  <c r="N16" i="6"/>
  <c r="K16" i="6"/>
  <c r="H16" i="6"/>
  <c r="E16" i="6"/>
  <c r="AB15" i="6"/>
  <c r="Y15" i="6"/>
  <c r="S15" i="6"/>
  <c r="R15" i="6"/>
  <c r="P15" i="6"/>
  <c r="O15" i="6"/>
  <c r="M15" i="6"/>
  <c r="L15" i="6"/>
  <c r="J15" i="6"/>
  <c r="I15" i="6"/>
  <c r="G15" i="6"/>
  <c r="F15" i="6"/>
  <c r="D15" i="6"/>
  <c r="AI14" i="6"/>
  <c r="AF14" i="6"/>
  <c r="AC14" i="6"/>
  <c r="Z14" i="6"/>
  <c r="W14" i="6"/>
  <c r="Q14" i="6"/>
  <c r="N14" i="6"/>
  <c r="K14" i="6"/>
  <c r="H14" i="6"/>
  <c r="E14" i="6"/>
  <c r="Q13" i="6"/>
  <c r="N13" i="6"/>
  <c r="H13" i="6"/>
  <c r="E13" i="6"/>
  <c r="AB12" i="6"/>
  <c r="AA12" i="6"/>
  <c r="Y12" i="6"/>
  <c r="U12" i="6"/>
  <c r="T13" i="6" s="1"/>
  <c r="S12" i="6"/>
  <c r="R12" i="6"/>
  <c r="P12" i="6"/>
  <c r="O12" i="6"/>
  <c r="M12" i="6"/>
  <c r="L12" i="6"/>
  <c r="K13" i="6" s="1"/>
  <c r="J12" i="6"/>
  <c r="I12" i="6"/>
  <c r="G12" i="6"/>
  <c r="F12" i="6"/>
  <c r="D12" i="6"/>
  <c r="AL11" i="6"/>
  <c r="AI11" i="6"/>
  <c r="AF11" i="6"/>
  <c r="AC11" i="6"/>
  <c r="Z11" i="6"/>
  <c r="W11" i="6"/>
  <c r="T11" i="6"/>
  <c r="Q11" i="6"/>
  <c r="N11" i="6"/>
  <c r="K11" i="6"/>
  <c r="H11" i="6"/>
  <c r="E11" i="6"/>
  <c r="F72" i="6" l="1"/>
  <c r="F84" i="6"/>
  <c r="AB93" i="5"/>
  <c r="AB90" i="5"/>
  <c r="AC89" i="5"/>
  <c r="AB87" i="5"/>
  <c r="AC79" i="5"/>
  <c r="AD78" i="5" s="1"/>
  <c r="AB78" i="5"/>
  <c r="AD75" i="5"/>
  <c r="AC76" i="5"/>
  <c r="AB75" i="5"/>
  <c r="AC73" i="5"/>
  <c r="AD72" i="5" s="1"/>
  <c r="AB72" i="5"/>
  <c r="AB66" i="5"/>
  <c r="AB63" i="5"/>
  <c r="AB60" i="5"/>
  <c r="AB57" i="5"/>
  <c r="AC55" i="5"/>
  <c r="AD54" i="5" s="1"/>
  <c r="AB54" i="5"/>
  <c r="AC52" i="5"/>
  <c r="AD51" i="5" s="1"/>
  <c r="AB51" i="5"/>
  <c r="AD48" i="5"/>
  <c r="AC49" i="5"/>
  <c r="AB48" i="5"/>
  <c r="AC46" i="5"/>
  <c r="AD45" i="5" s="1"/>
  <c r="AB45" i="5"/>
  <c r="AB42" i="5"/>
  <c r="AC40" i="5"/>
  <c r="AD39" i="5" s="1"/>
  <c r="AB39" i="5"/>
  <c r="AC37" i="5"/>
  <c r="AD36" i="5" s="1"/>
  <c r="AB36" i="5"/>
  <c r="AC34" i="5"/>
  <c r="AD33" i="5" s="1"/>
  <c r="AB33" i="5"/>
  <c r="AB30" i="5"/>
  <c r="AC28" i="5"/>
  <c r="AD27" i="5" s="1"/>
  <c r="AB27" i="5"/>
  <c r="AC25" i="5"/>
  <c r="AD24" i="5" s="1"/>
  <c r="AB24" i="5"/>
  <c r="AC22" i="5"/>
  <c r="AD21" i="5" s="1"/>
  <c r="AB21" i="5"/>
  <c r="AC19" i="5"/>
  <c r="AD18" i="5" s="1"/>
  <c r="AB18" i="5"/>
  <c r="AB15" i="5"/>
  <c r="AB12" i="5"/>
  <c r="Q94" i="5"/>
  <c r="N94" i="5"/>
  <c r="E94" i="5"/>
  <c r="Y93" i="5"/>
  <c r="U93" i="5"/>
  <c r="T94" i="5" s="1"/>
  <c r="S93" i="5"/>
  <c r="R93" i="5"/>
  <c r="P93" i="5"/>
  <c r="O93" i="5"/>
  <c r="M93" i="5"/>
  <c r="L93" i="5"/>
  <c r="K94" i="5" s="1"/>
  <c r="J93" i="5"/>
  <c r="F93" i="5"/>
  <c r="D93" i="5"/>
  <c r="AL92" i="5"/>
  <c r="AI92" i="5"/>
  <c r="AF92" i="5"/>
  <c r="AC92" i="5"/>
  <c r="Z92" i="5"/>
  <c r="W92" i="5"/>
  <c r="T92" i="5"/>
  <c r="Q92" i="5"/>
  <c r="N92" i="5"/>
  <c r="K92" i="5"/>
  <c r="H92" i="5"/>
  <c r="E92" i="5"/>
  <c r="T91" i="5"/>
  <c r="Q91" i="5"/>
  <c r="N91" i="5"/>
  <c r="E91" i="5"/>
  <c r="Y90" i="5"/>
  <c r="S90" i="5"/>
  <c r="R90" i="5"/>
  <c r="P90" i="5"/>
  <c r="O90" i="5"/>
  <c r="M90" i="5"/>
  <c r="L90" i="5"/>
  <c r="K91" i="5" s="1"/>
  <c r="J90" i="5"/>
  <c r="F90" i="5"/>
  <c r="D90" i="5"/>
  <c r="AL89" i="5"/>
  <c r="AI89" i="5"/>
  <c r="AF89" i="5"/>
  <c r="Z89" i="5"/>
  <c r="W89" i="5"/>
  <c r="T89" i="5"/>
  <c r="Q89" i="5"/>
  <c r="N89" i="5"/>
  <c r="K89" i="5"/>
  <c r="H89" i="5"/>
  <c r="E89" i="5"/>
  <c r="T88" i="5"/>
  <c r="Q88" i="5"/>
  <c r="N88" i="5"/>
  <c r="H88" i="5"/>
  <c r="E88" i="5"/>
  <c r="Y87" i="5"/>
  <c r="U87" i="5"/>
  <c r="S87" i="5"/>
  <c r="R87" i="5"/>
  <c r="P87" i="5"/>
  <c r="O87" i="5"/>
  <c r="M87" i="5"/>
  <c r="L87" i="5"/>
  <c r="K88" i="5" s="1"/>
  <c r="J87" i="5"/>
  <c r="I87" i="5"/>
  <c r="G87" i="5"/>
  <c r="F87" i="5"/>
  <c r="D87" i="5"/>
  <c r="AL86" i="5"/>
  <c r="AI86" i="5"/>
  <c r="AF86" i="5"/>
  <c r="AC86" i="5"/>
  <c r="Z86" i="5"/>
  <c r="W86" i="5"/>
  <c r="T86" i="5"/>
  <c r="Q86" i="5"/>
  <c r="N86" i="5"/>
  <c r="K86" i="5"/>
  <c r="H86" i="5"/>
  <c r="E86" i="5"/>
  <c r="Q85" i="5"/>
  <c r="N85" i="5"/>
  <c r="K85" i="5"/>
  <c r="E85" i="5"/>
  <c r="U84" i="5"/>
  <c r="T85" i="5" s="1"/>
  <c r="S84" i="5"/>
  <c r="R84" i="5"/>
  <c r="P84" i="5"/>
  <c r="O84" i="5"/>
  <c r="M84" i="5"/>
  <c r="L84" i="5"/>
  <c r="J84" i="5"/>
  <c r="D84" i="5"/>
  <c r="AL83" i="5"/>
  <c r="AI83" i="5"/>
  <c r="AF83" i="5"/>
  <c r="AC83" i="5"/>
  <c r="Z83" i="5"/>
  <c r="W83" i="5"/>
  <c r="T83" i="5"/>
  <c r="Q83" i="5"/>
  <c r="N83" i="5"/>
  <c r="K83" i="5"/>
  <c r="H83" i="5"/>
  <c r="E83" i="5"/>
  <c r="T82" i="5"/>
  <c r="Q82" i="5"/>
  <c r="N82" i="5"/>
  <c r="K82" i="5"/>
  <c r="E82" i="5"/>
  <c r="S81" i="5"/>
  <c r="R81" i="5"/>
  <c r="P81" i="5"/>
  <c r="O81" i="5"/>
  <c r="M81" i="5"/>
  <c r="L81" i="5"/>
  <c r="J81" i="5"/>
  <c r="F81" i="5"/>
  <c r="D81" i="5"/>
  <c r="AL80" i="5"/>
  <c r="AI80" i="5"/>
  <c r="AF80" i="5"/>
  <c r="AC80" i="5"/>
  <c r="Z80" i="5"/>
  <c r="W80" i="5"/>
  <c r="T80" i="5"/>
  <c r="Q80" i="5"/>
  <c r="N80" i="5"/>
  <c r="K80" i="5"/>
  <c r="H80" i="5"/>
  <c r="E80" i="5"/>
  <c r="Z79" i="5"/>
  <c r="AA78" i="5" s="1"/>
  <c r="T79" i="5"/>
  <c r="Q79" i="5"/>
  <c r="N79" i="5"/>
  <c r="E79" i="5"/>
  <c r="Y78" i="5"/>
  <c r="S78" i="5"/>
  <c r="R78" i="5"/>
  <c r="P78" i="5"/>
  <c r="O78" i="5"/>
  <c r="M78" i="5"/>
  <c r="L78" i="5"/>
  <c r="K79" i="5" s="1"/>
  <c r="J78" i="5"/>
  <c r="F78" i="5"/>
  <c r="D78" i="5"/>
  <c r="AL77" i="5"/>
  <c r="AI77" i="5"/>
  <c r="AF77" i="5"/>
  <c r="AC77" i="5"/>
  <c r="Z77" i="5"/>
  <c r="W77" i="5"/>
  <c r="T77" i="5"/>
  <c r="Q77" i="5"/>
  <c r="N77" i="5"/>
  <c r="K77" i="5"/>
  <c r="H77" i="5"/>
  <c r="E77" i="5"/>
  <c r="Z76" i="5"/>
  <c r="AA75" i="5" s="1"/>
  <c r="Q76" i="5"/>
  <c r="N76" i="5"/>
  <c r="H76" i="5"/>
  <c r="E76" i="5"/>
  <c r="Y75" i="5"/>
  <c r="U75" i="5"/>
  <c r="T76" i="5" s="1"/>
  <c r="S75" i="5"/>
  <c r="R75" i="5"/>
  <c r="P75" i="5"/>
  <c r="O75" i="5"/>
  <c r="M75" i="5"/>
  <c r="L75" i="5"/>
  <c r="K76" i="5" s="1"/>
  <c r="J75" i="5"/>
  <c r="I75" i="5"/>
  <c r="G75" i="5"/>
  <c r="F75" i="5"/>
  <c r="D75" i="5"/>
  <c r="AL74" i="5"/>
  <c r="AI74" i="5"/>
  <c r="AF74" i="5"/>
  <c r="AC74" i="5"/>
  <c r="Z74" i="5"/>
  <c r="W74" i="5"/>
  <c r="T74" i="5"/>
  <c r="Q74" i="5"/>
  <c r="N74" i="5"/>
  <c r="K74" i="5"/>
  <c r="H74" i="5"/>
  <c r="E74" i="5"/>
  <c r="Z73" i="5"/>
  <c r="Q73" i="5"/>
  <c r="N73" i="5"/>
  <c r="H73" i="5"/>
  <c r="E73" i="5"/>
  <c r="AA72" i="5"/>
  <c r="Y72" i="5"/>
  <c r="U72" i="5"/>
  <c r="T73" i="5" s="1"/>
  <c r="S72" i="5"/>
  <c r="R72" i="5"/>
  <c r="P72" i="5"/>
  <c r="O72" i="5"/>
  <c r="M72" i="5"/>
  <c r="L72" i="5"/>
  <c r="K73" i="5" s="1"/>
  <c r="J72" i="5"/>
  <c r="I72" i="5"/>
  <c r="G72" i="5"/>
  <c r="D72" i="5"/>
  <c r="AL71" i="5"/>
  <c r="AI71" i="5"/>
  <c r="AF71" i="5"/>
  <c r="AC71" i="5"/>
  <c r="Z71" i="5"/>
  <c r="W71" i="5"/>
  <c r="T71" i="5"/>
  <c r="Q71" i="5"/>
  <c r="N71" i="5"/>
  <c r="K71" i="5"/>
  <c r="H71" i="5"/>
  <c r="E71" i="5"/>
  <c r="T70" i="5"/>
  <c r="Q70" i="5"/>
  <c r="N70" i="5"/>
  <c r="K70" i="5"/>
  <c r="E70" i="5"/>
  <c r="S69" i="5"/>
  <c r="R69" i="5"/>
  <c r="P69" i="5"/>
  <c r="O69" i="5"/>
  <c r="M69" i="5"/>
  <c r="L69" i="5"/>
  <c r="J69" i="5"/>
  <c r="F69" i="5"/>
  <c r="D69" i="5"/>
  <c r="AL68" i="5"/>
  <c r="AI68" i="5"/>
  <c r="AF68" i="5"/>
  <c r="AC68" i="5"/>
  <c r="Z68" i="5"/>
  <c r="W68" i="5"/>
  <c r="T68" i="5"/>
  <c r="Q68" i="5"/>
  <c r="N68" i="5"/>
  <c r="K68" i="5"/>
  <c r="H68" i="5"/>
  <c r="E68" i="5"/>
  <c r="Q67" i="5"/>
  <c r="N67" i="5"/>
  <c r="E67" i="5"/>
  <c r="Y66" i="5"/>
  <c r="U66" i="5"/>
  <c r="T67" i="5" s="1"/>
  <c r="S66" i="5"/>
  <c r="R66" i="5"/>
  <c r="P66" i="5"/>
  <c r="O66" i="5"/>
  <c r="M66" i="5"/>
  <c r="L66" i="5"/>
  <c r="K67" i="5" s="1"/>
  <c r="J66" i="5"/>
  <c r="F66" i="5"/>
  <c r="D66" i="5"/>
  <c r="AL65" i="5"/>
  <c r="AI65" i="5"/>
  <c r="AF65" i="5"/>
  <c r="AC65" i="5"/>
  <c r="Z65" i="5"/>
  <c r="W65" i="5"/>
  <c r="T65" i="5"/>
  <c r="Q65" i="5"/>
  <c r="N65" i="5"/>
  <c r="K65" i="5"/>
  <c r="H65" i="5"/>
  <c r="E65" i="5"/>
  <c r="Q64" i="5"/>
  <c r="N64" i="5"/>
  <c r="E64" i="5"/>
  <c r="Y63" i="5"/>
  <c r="U63" i="5"/>
  <c r="T64" i="5" s="1"/>
  <c r="S63" i="5"/>
  <c r="R63" i="5"/>
  <c r="P63" i="5"/>
  <c r="O63" i="5"/>
  <c r="M63" i="5"/>
  <c r="L63" i="5"/>
  <c r="K64" i="5" s="1"/>
  <c r="J63" i="5"/>
  <c r="F63" i="5"/>
  <c r="D63" i="5"/>
  <c r="AL62" i="5"/>
  <c r="AI62" i="5"/>
  <c r="AF62" i="5"/>
  <c r="AC62" i="5"/>
  <c r="Z62" i="5"/>
  <c r="W62" i="5"/>
  <c r="T62" i="5"/>
  <c r="Q62" i="5"/>
  <c r="N62" i="5"/>
  <c r="K62" i="5"/>
  <c r="H62" i="5"/>
  <c r="E62" i="5"/>
  <c r="Q61" i="5"/>
  <c r="N61" i="5"/>
  <c r="E61" i="5"/>
  <c r="Y60" i="5"/>
  <c r="U60" i="5"/>
  <c r="T61" i="5" s="1"/>
  <c r="S60" i="5"/>
  <c r="R60" i="5"/>
  <c r="P60" i="5"/>
  <c r="O60" i="5"/>
  <c r="M60" i="5"/>
  <c r="L60" i="5"/>
  <c r="K61" i="5" s="1"/>
  <c r="J60" i="5"/>
  <c r="F60" i="5"/>
  <c r="D60" i="5"/>
  <c r="AL59" i="5"/>
  <c r="AI59" i="5"/>
  <c r="AF59" i="5"/>
  <c r="AC59" i="5"/>
  <c r="Z59" i="5"/>
  <c r="W59" i="5"/>
  <c r="T59" i="5"/>
  <c r="Q59" i="5"/>
  <c r="N59" i="5"/>
  <c r="K59" i="5"/>
  <c r="H59" i="5"/>
  <c r="E59" i="5"/>
  <c r="Z58" i="5"/>
  <c r="AA57" i="5" s="1"/>
  <c r="Q58" i="5"/>
  <c r="N58" i="5"/>
  <c r="H58" i="5"/>
  <c r="E58" i="5"/>
  <c r="Y57" i="5"/>
  <c r="U57" i="5"/>
  <c r="T58" i="5" s="1"/>
  <c r="S57" i="5"/>
  <c r="R57" i="5"/>
  <c r="P57" i="5"/>
  <c r="O57" i="5"/>
  <c r="M57" i="5"/>
  <c r="L57" i="5"/>
  <c r="K58" i="5" s="1"/>
  <c r="J57" i="5"/>
  <c r="I57" i="5"/>
  <c r="G57" i="5"/>
  <c r="F57" i="5"/>
  <c r="D57" i="5"/>
  <c r="AL56" i="5"/>
  <c r="AI56" i="5"/>
  <c r="AF56" i="5"/>
  <c r="AC56" i="5"/>
  <c r="Z56" i="5"/>
  <c r="W56" i="5"/>
  <c r="T56" i="5"/>
  <c r="Q56" i="5"/>
  <c r="N56" i="5"/>
  <c r="K56" i="5"/>
  <c r="H56" i="5"/>
  <c r="E56" i="5"/>
  <c r="Z55" i="5"/>
  <c r="Q55" i="5"/>
  <c r="N55" i="5"/>
  <c r="H55" i="5"/>
  <c r="E55" i="5"/>
  <c r="AA54" i="5"/>
  <c r="Y54" i="5"/>
  <c r="U54" i="5"/>
  <c r="T55" i="5" s="1"/>
  <c r="S54" i="5"/>
  <c r="R54" i="5"/>
  <c r="P54" i="5"/>
  <c r="O54" i="5"/>
  <c r="M54" i="5"/>
  <c r="L54" i="5"/>
  <c r="K55" i="5" s="1"/>
  <c r="J54" i="5"/>
  <c r="I54" i="5"/>
  <c r="G54" i="5"/>
  <c r="F54" i="5"/>
  <c r="D54" i="5"/>
  <c r="AL53" i="5"/>
  <c r="AI53" i="5"/>
  <c r="AF53" i="5"/>
  <c r="AC53" i="5"/>
  <c r="Z53" i="5"/>
  <c r="W53" i="5"/>
  <c r="T53" i="5"/>
  <c r="Q53" i="5"/>
  <c r="N53" i="5"/>
  <c r="K53" i="5"/>
  <c r="H53" i="5"/>
  <c r="E53" i="5"/>
  <c r="Z52" i="5"/>
  <c r="AA51" i="5" s="1"/>
  <c r="Q52" i="5"/>
  <c r="N52" i="5"/>
  <c r="H52" i="5"/>
  <c r="E52" i="5"/>
  <c r="Y51" i="5"/>
  <c r="U51" i="5"/>
  <c r="T52" i="5" s="1"/>
  <c r="S51" i="5"/>
  <c r="R51" i="5"/>
  <c r="P51" i="5"/>
  <c r="O51" i="5"/>
  <c r="M51" i="5"/>
  <c r="L51" i="5"/>
  <c r="K52" i="5" s="1"/>
  <c r="J51" i="5"/>
  <c r="I51" i="5"/>
  <c r="G51" i="5"/>
  <c r="F51" i="5"/>
  <c r="D51" i="5"/>
  <c r="AL50" i="5"/>
  <c r="AI50" i="5"/>
  <c r="AF50" i="5"/>
  <c r="AC50" i="5"/>
  <c r="Z50" i="5"/>
  <c r="W50" i="5"/>
  <c r="T50" i="5"/>
  <c r="Q50" i="5"/>
  <c r="N50" i="5"/>
  <c r="K50" i="5"/>
  <c r="H50" i="5"/>
  <c r="E50" i="5"/>
  <c r="Z49" i="5"/>
  <c r="AA48" i="5" s="1"/>
  <c r="Q49" i="5"/>
  <c r="N49" i="5"/>
  <c r="K49" i="5"/>
  <c r="H49" i="5"/>
  <c r="E49" i="5"/>
  <c r="Y48" i="5"/>
  <c r="U48" i="5"/>
  <c r="T49" i="5" s="1"/>
  <c r="S48" i="5"/>
  <c r="R48" i="5"/>
  <c r="P48" i="5"/>
  <c r="O48" i="5"/>
  <c r="M48" i="5"/>
  <c r="L48" i="5"/>
  <c r="J48" i="5"/>
  <c r="I48" i="5"/>
  <c r="G48" i="5"/>
  <c r="F48" i="5"/>
  <c r="D48" i="5"/>
  <c r="AL47" i="5"/>
  <c r="AI47" i="5"/>
  <c r="AF47" i="5"/>
  <c r="AC47" i="5"/>
  <c r="Z47" i="5"/>
  <c r="W47" i="5"/>
  <c r="T47" i="5"/>
  <c r="Q47" i="5"/>
  <c r="N47" i="5"/>
  <c r="K47" i="5"/>
  <c r="H47" i="5"/>
  <c r="E47" i="5"/>
  <c r="Z46" i="5"/>
  <c r="AA45" i="5" s="1"/>
  <c r="Q46" i="5"/>
  <c r="N46" i="5"/>
  <c r="H46" i="5"/>
  <c r="E46" i="5"/>
  <c r="Y45" i="5"/>
  <c r="U45" i="5"/>
  <c r="T46" i="5" s="1"/>
  <c r="S45" i="5"/>
  <c r="R45" i="5"/>
  <c r="P45" i="5"/>
  <c r="O45" i="5"/>
  <c r="M45" i="5"/>
  <c r="L45" i="5"/>
  <c r="K46" i="5" s="1"/>
  <c r="J45" i="5"/>
  <c r="I45" i="5"/>
  <c r="G45" i="5"/>
  <c r="F45" i="5"/>
  <c r="D45" i="5"/>
  <c r="AL44" i="5"/>
  <c r="AI44" i="5"/>
  <c r="AF44" i="5"/>
  <c r="AC44" i="5"/>
  <c r="Z44" i="5"/>
  <c r="W44" i="5"/>
  <c r="T44" i="5"/>
  <c r="Q44" i="5"/>
  <c r="N44" i="5"/>
  <c r="K44" i="5"/>
  <c r="H44" i="5"/>
  <c r="E44" i="5"/>
  <c r="T43" i="5"/>
  <c r="Q43" i="5"/>
  <c r="N43" i="5"/>
  <c r="K43" i="5"/>
  <c r="H43" i="5"/>
  <c r="E43" i="5"/>
  <c r="Y42" i="5"/>
  <c r="S42" i="5"/>
  <c r="T41" i="5" s="1"/>
  <c r="R42" i="5"/>
  <c r="P42" i="5"/>
  <c r="O42" i="5"/>
  <c r="M42" i="5"/>
  <c r="L42" i="5"/>
  <c r="J42" i="5"/>
  <c r="I42" i="5"/>
  <c r="G42" i="5"/>
  <c r="F42" i="5"/>
  <c r="D42" i="5"/>
  <c r="AL41" i="5"/>
  <c r="AI41" i="5"/>
  <c r="AF41" i="5"/>
  <c r="AC41" i="5"/>
  <c r="Z41" i="5"/>
  <c r="W41" i="5"/>
  <c r="Q41" i="5"/>
  <c r="N41" i="5"/>
  <c r="K41" i="5"/>
  <c r="H41" i="5"/>
  <c r="E41" i="5"/>
  <c r="Z40" i="5"/>
  <c r="AA39" i="5" s="1"/>
  <c r="Q40" i="5"/>
  <c r="N40" i="5"/>
  <c r="H40" i="5"/>
  <c r="E40" i="5"/>
  <c r="Y39" i="5"/>
  <c r="U39" i="5"/>
  <c r="T40" i="5" s="1"/>
  <c r="R39" i="5"/>
  <c r="P39" i="5"/>
  <c r="O39" i="5"/>
  <c r="M39" i="5"/>
  <c r="L39" i="5"/>
  <c r="K40" i="5" s="1"/>
  <c r="J39" i="5"/>
  <c r="I39" i="5"/>
  <c r="G39" i="5"/>
  <c r="F39" i="5"/>
  <c r="D39" i="5"/>
  <c r="AL38" i="5"/>
  <c r="AI38" i="5"/>
  <c r="AF38" i="5"/>
  <c r="AC38" i="5"/>
  <c r="Z38" i="5"/>
  <c r="W38" i="5"/>
  <c r="T38" i="5"/>
  <c r="Q38" i="5"/>
  <c r="N38" i="5"/>
  <c r="K38" i="5"/>
  <c r="H38" i="5"/>
  <c r="E38" i="5"/>
  <c r="Q37" i="5"/>
  <c r="N37" i="5"/>
  <c r="H37" i="5"/>
  <c r="E37" i="5"/>
  <c r="Y36" i="5"/>
  <c r="U36" i="5"/>
  <c r="T37" i="5" s="1"/>
  <c r="S36" i="5"/>
  <c r="R36" i="5"/>
  <c r="P36" i="5"/>
  <c r="O36" i="5"/>
  <c r="M36" i="5"/>
  <c r="L36" i="5"/>
  <c r="K37" i="5" s="1"/>
  <c r="J36" i="5"/>
  <c r="I36" i="5"/>
  <c r="G36" i="5"/>
  <c r="F36" i="5"/>
  <c r="D36" i="5"/>
  <c r="AL35" i="5"/>
  <c r="AI35" i="5"/>
  <c r="AF35" i="5"/>
  <c r="AC35" i="5"/>
  <c r="Z35" i="5"/>
  <c r="W35" i="5"/>
  <c r="T35" i="5"/>
  <c r="Q35" i="5"/>
  <c r="N35" i="5"/>
  <c r="K35" i="5"/>
  <c r="H35" i="5"/>
  <c r="E35" i="5"/>
  <c r="Z34" i="5"/>
  <c r="AA33" i="5" s="1"/>
  <c r="Q34" i="5"/>
  <c r="N34" i="5"/>
  <c r="K34" i="5"/>
  <c r="H34" i="5"/>
  <c r="Y33" i="5"/>
  <c r="U33" i="5"/>
  <c r="T34" i="5" s="1"/>
  <c r="S33" i="5"/>
  <c r="R33" i="5"/>
  <c r="E34" i="5" s="1"/>
  <c r="P33" i="5"/>
  <c r="O33" i="5"/>
  <c r="M33" i="5"/>
  <c r="L33" i="5"/>
  <c r="J33" i="5"/>
  <c r="I33" i="5"/>
  <c r="G33" i="5"/>
  <c r="F33" i="5"/>
  <c r="D33" i="5"/>
  <c r="AL32" i="5"/>
  <c r="AI32" i="5"/>
  <c r="AF32" i="5"/>
  <c r="AC32" i="5"/>
  <c r="Z32" i="5"/>
  <c r="W32" i="5"/>
  <c r="T32" i="5"/>
  <c r="Q32" i="5"/>
  <c r="N32" i="5"/>
  <c r="K32" i="5"/>
  <c r="H32" i="5"/>
  <c r="E32" i="5"/>
  <c r="T31" i="5"/>
  <c r="Q31" i="5"/>
  <c r="N31" i="5"/>
  <c r="H31" i="5"/>
  <c r="Y30" i="5"/>
  <c r="U30" i="5"/>
  <c r="S30" i="5"/>
  <c r="R30" i="5"/>
  <c r="E31" i="5" s="1"/>
  <c r="P30" i="5"/>
  <c r="O30" i="5"/>
  <c r="M30" i="5"/>
  <c r="L30" i="5"/>
  <c r="K31" i="5" s="1"/>
  <c r="J30" i="5"/>
  <c r="I30" i="5"/>
  <c r="G30" i="5"/>
  <c r="F30" i="5"/>
  <c r="D30" i="5"/>
  <c r="AL29" i="5"/>
  <c r="AI29" i="5"/>
  <c r="AF29" i="5"/>
  <c r="AC29" i="5"/>
  <c r="Z29" i="5"/>
  <c r="W29" i="5"/>
  <c r="T29" i="5"/>
  <c r="Q29" i="5"/>
  <c r="N29" i="5"/>
  <c r="K29" i="5"/>
  <c r="H29" i="5"/>
  <c r="E29" i="5"/>
  <c r="Z28" i="5"/>
  <c r="AA27" i="5" s="1"/>
  <c r="Q28" i="5"/>
  <c r="N28" i="5"/>
  <c r="H28" i="5"/>
  <c r="E28" i="5"/>
  <c r="Y27" i="5"/>
  <c r="U27" i="5"/>
  <c r="T28" i="5" s="1"/>
  <c r="S27" i="5"/>
  <c r="R27" i="5"/>
  <c r="P27" i="5"/>
  <c r="O27" i="5"/>
  <c r="M27" i="5"/>
  <c r="L27" i="5"/>
  <c r="K28" i="5" s="1"/>
  <c r="J27" i="5"/>
  <c r="I27" i="5"/>
  <c r="G27" i="5"/>
  <c r="F27" i="5"/>
  <c r="D27" i="5"/>
  <c r="AL26" i="5"/>
  <c r="AI26" i="5"/>
  <c r="AF26" i="5"/>
  <c r="AC26" i="5"/>
  <c r="Z26" i="5"/>
  <c r="W26" i="5"/>
  <c r="T26" i="5"/>
  <c r="Q26" i="5"/>
  <c r="N26" i="5"/>
  <c r="K26" i="5"/>
  <c r="H26" i="5"/>
  <c r="E26" i="5"/>
  <c r="Z25" i="5"/>
  <c r="AA24" i="5" s="1"/>
  <c r="Q25" i="5"/>
  <c r="N25" i="5"/>
  <c r="K25" i="5"/>
  <c r="H25" i="5"/>
  <c r="Y24" i="5"/>
  <c r="U24" i="5"/>
  <c r="T25" i="5" s="1"/>
  <c r="S24" i="5"/>
  <c r="R24" i="5"/>
  <c r="E25" i="5" s="1"/>
  <c r="P24" i="5"/>
  <c r="O24" i="5"/>
  <c r="M24" i="5"/>
  <c r="L24" i="5"/>
  <c r="J24" i="5"/>
  <c r="I24" i="5"/>
  <c r="G24" i="5"/>
  <c r="F24" i="5"/>
  <c r="D24" i="5"/>
  <c r="AL23" i="5"/>
  <c r="AI23" i="5"/>
  <c r="AF23" i="5"/>
  <c r="AC23" i="5"/>
  <c r="Z23" i="5"/>
  <c r="W23" i="5"/>
  <c r="T23" i="5"/>
  <c r="Q23" i="5"/>
  <c r="N23" i="5"/>
  <c r="K23" i="5"/>
  <c r="H23" i="5"/>
  <c r="E23" i="5"/>
  <c r="Z22" i="5"/>
  <c r="Q22" i="5"/>
  <c r="N22" i="5"/>
  <c r="H22" i="5"/>
  <c r="AA21" i="5"/>
  <c r="Y21" i="5"/>
  <c r="U21" i="5"/>
  <c r="T22" i="5" s="1"/>
  <c r="S21" i="5"/>
  <c r="R21" i="5"/>
  <c r="E22" i="5" s="1"/>
  <c r="P21" i="5"/>
  <c r="O21" i="5"/>
  <c r="M21" i="5"/>
  <c r="L21" i="5"/>
  <c r="K22" i="5" s="1"/>
  <c r="J21" i="5"/>
  <c r="I21" i="5"/>
  <c r="G21" i="5"/>
  <c r="F21" i="5"/>
  <c r="D21" i="5"/>
  <c r="AL20" i="5"/>
  <c r="AI20" i="5"/>
  <c r="AF20" i="5"/>
  <c r="AC20" i="5"/>
  <c r="Z20" i="5"/>
  <c r="W20" i="5"/>
  <c r="T20" i="5"/>
  <c r="Q20" i="5"/>
  <c r="N20" i="5"/>
  <c r="K20" i="5"/>
  <c r="H20" i="5"/>
  <c r="E20" i="5"/>
  <c r="Z19" i="5"/>
  <c r="AA18" i="5" s="1"/>
  <c r="Q19" i="5"/>
  <c r="N19" i="5"/>
  <c r="H19" i="5"/>
  <c r="E19" i="5"/>
  <c r="Y18" i="5"/>
  <c r="X18" i="5"/>
  <c r="U18" i="5"/>
  <c r="T19" i="5" s="1"/>
  <c r="S18" i="5"/>
  <c r="R18" i="5"/>
  <c r="P18" i="5"/>
  <c r="O18" i="5"/>
  <c r="M18" i="5"/>
  <c r="L18" i="5"/>
  <c r="K19" i="5" s="1"/>
  <c r="J18" i="5"/>
  <c r="I18" i="5"/>
  <c r="G18" i="5"/>
  <c r="F18" i="5"/>
  <c r="D18" i="5"/>
  <c r="AL17" i="5"/>
  <c r="AI17" i="5"/>
  <c r="AF17" i="5"/>
  <c r="AC17" i="5"/>
  <c r="Z17" i="5"/>
  <c r="W17" i="5"/>
  <c r="T17" i="5"/>
  <c r="Q17" i="5"/>
  <c r="N17" i="5"/>
  <c r="K17" i="5"/>
  <c r="H17" i="5"/>
  <c r="E17" i="5"/>
  <c r="Q16" i="5"/>
  <c r="N16" i="5"/>
  <c r="K16" i="5"/>
  <c r="H16" i="5"/>
  <c r="E16" i="5"/>
  <c r="Y15" i="5"/>
  <c r="S15" i="5"/>
  <c r="R15" i="5"/>
  <c r="P15" i="5"/>
  <c r="O15" i="5"/>
  <c r="M15" i="5"/>
  <c r="L15" i="5"/>
  <c r="J15" i="5"/>
  <c r="I15" i="5"/>
  <c r="G15" i="5"/>
  <c r="F15" i="5"/>
  <c r="D15" i="5"/>
  <c r="AI14" i="5"/>
  <c r="AF14" i="5"/>
  <c r="AC14" i="5"/>
  <c r="Z14" i="5"/>
  <c r="W14" i="5"/>
  <c r="Q14" i="5"/>
  <c r="N14" i="5"/>
  <c r="K14" i="5"/>
  <c r="H14" i="5"/>
  <c r="E14" i="5"/>
  <c r="Q13" i="5"/>
  <c r="N13" i="5"/>
  <c r="H13" i="5"/>
  <c r="E13" i="5"/>
  <c r="AA12" i="5"/>
  <c r="Y12" i="5"/>
  <c r="U12" i="5"/>
  <c r="T13" i="5" s="1"/>
  <c r="S12" i="5"/>
  <c r="R12" i="5"/>
  <c r="I12" i="5" s="1"/>
  <c r="P12" i="5"/>
  <c r="O12" i="5"/>
  <c r="M12" i="5"/>
  <c r="L12" i="5"/>
  <c r="K13" i="5" s="1"/>
  <c r="J12" i="5"/>
  <c r="G12" i="5"/>
  <c r="F12" i="5"/>
  <c r="D12" i="5"/>
  <c r="AL11" i="5"/>
  <c r="AI11" i="5"/>
  <c r="AF11" i="5"/>
  <c r="AC11" i="5"/>
  <c r="Z11" i="5"/>
  <c r="W11" i="5"/>
  <c r="T11" i="5"/>
  <c r="Q11" i="5"/>
  <c r="N11" i="5"/>
  <c r="K11" i="5"/>
  <c r="H11" i="5"/>
  <c r="E11" i="5"/>
  <c r="F72" i="5" l="1"/>
  <c r="F84" i="5"/>
  <c r="X18" i="4"/>
  <c r="Y93" i="4"/>
  <c r="Y90" i="4"/>
  <c r="Y87" i="4"/>
  <c r="AA78" i="4"/>
  <c r="Z79" i="4"/>
  <c r="Y78" i="4"/>
  <c r="Z76" i="4"/>
  <c r="AA75" i="4" s="1"/>
  <c r="Y75" i="4"/>
  <c r="Z73" i="4"/>
  <c r="AA72" i="4" s="1"/>
  <c r="Y72" i="4"/>
  <c r="Y66" i="4"/>
  <c r="Y63" i="4"/>
  <c r="Y60" i="4"/>
  <c r="AA57" i="4"/>
  <c r="Z58" i="4"/>
  <c r="Y57" i="4"/>
  <c r="Z55" i="4"/>
  <c r="AA54" i="4" s="1"/>
  <c r="Y54" i="4"/>
  <c r="Z52" i="4"/>
  <c r="AA51" i="4" s="1"/>
  <c r="Y51" i="4"/>
  <c r="Z49" i="4"/>
  <c r="AA48" i="4" s="1"/>
  <c r="Y48" i="4"/>
  <c r="AA45" i="4"/>
  <c r="Z46" i="4"/>
  <c r="Y45" i="4"/>
  <c r="Y42" i="4"/>
  <c r="AA39" i="4"/>
  <c r="Z40" i="4"/>
  <c r="Y39" i="4"/>
  <c r="Y36" i="4"/>
  <c r="AA33" i="4"/>
  <c r="Z34" i="4"/>
  <c r="Y33" i="4"/>
  <c r="Y30" i="4"/>
  <c r="Z28" i="4"/>
  <c r="AA27" i="4" s="1"/>
  <c r="Y27" i="4"/>
  <c r="Z25" i="4"/>
  <c r="AA24" i="4" s="1"/>
  <c r="Y24" i="4"/>
  <c r="Z22" i="4"/>
  <c r="AA21" i="4" s="1"/>
  <c r="Y21" i="4"/>
  <c r="Z19" i="4"/>
  <c r="AA18" i="4" s="1"/>
  <c r="Y18" i="4"/>
  <c r="Y15" i="4"/>
  <c r="AA12" i="4"/>
  <c r="Y12" i="4"/>
  <c r="Q94" i="4"/>
  <c r="N94" i="4"/>
  <c r="E94" i="4"/>
  <c r="U93" i="4"/>
  <c r="T94" i="4" s="1"/>
  <c r="S93" i="4"/>
  <c r="R93" i="4"/>
  <c r="P93" i="4"/>
  <c r="O93" i="4"/>
  <c r="M93" i="4"/>
  <c r="L93" i="4"/>
  <c r="K94" i="4" s="1"/>
  <c r="J93" i="4"/>
  <c r="F93" i="4"/>
  <c r="D93" i="4"/>
  <c r="AL92" i="4"/>
  <c r="AI92" i="4"/>
  <c r="AF92" i="4"/>
  <c r="AC92" i="4"/>
  <c r="Z92" i="4"/>
  <c r="W92" i="4"/>
  <c r="T92" i="4"/>
  <c r="Q92" i="4"/>
  <c r="N92" i="4"/>
  <c r="K92" i="4"/>
  <c r="H92" i="4"/>
  <c r="E92" i="4"/>
  <c r="T91" i="4"/>
  <c r="Q91" i="4"/>
  <c r="N91" i="4"/>
  <c r="E91" i="4"/>
  <c r="S90" i="4"/>
  <c r="R90" i="4"/>
  <c r="P90" i="4"/>
  <c r="O90" i="4"/>
  <c r="M90" i="4"/>
  <c r="L90" i="4"/>
  <c r="K91" i="4" s="1"/>
  <c r="J90" i="4"/>
  <c r="F90" i="4"/>
  <c r="D90" i="4"/>
  <c r="AL89" i="4"/>
  <c r="AI89" i="4"/>
  <c r="AF89" i="4"/>
  <c r="AC89" i="4"/>
  <c r="Z89" i="4"/>
  <c r="W89" i="4"/>
  <c r="T89" i="4"/>
  <c r="Q89" i="4"/>
  <c r="N89" i="4"/>
  <c r="K89" i="4"/>
  <c r="H89" i="4"/>
  <c r="E89" i="4"/>
  <c r="T88" i="4"/>
  <c r="Q88" i="4"/>
  <c r="N88" i="4"/>
  <c r="H88" i="4"/>
  <c r="E88" i="4"/>
  <c r="U87" i="4"/>
  <c r="F87" i="4" s="1"/>
  <c r="S87" i="4"/>
  <c r="R87" i="4"/>
  <c r="P87" i="4"/>
  <c r="O87" i="4"/>
  <c r="M87" i="4"/>
  <c r="L87" i="4"/>
  <c r="K88" i="4" s="1"/>
  <c r="J87" i="4"/>
  <c r="I87" i="4"/>
  <c r="G87" i="4"/>
  <c r="D87" i="4"/>
  <c r="AL86" i="4"/>
  <c r="AI86" i="4"/>
  <c r="AF86" i="4"/>
  <c r="AC86" i="4"/>
  <c r="Z86" i="4"/>
  <c r="W86" i="4"/>
  <c r="T86" i="4"/>
  <c r="Q86" i="4"/>
  <c r="N86" i="4"/>
  <c r="K86" i="4"/>
  <c r="H86" i="4"/>
  <c r="E86" i="4"/>
  <c r="Q85" i="4"/>
  <c r="N85" i="4"/>
  <c r="K85" i="4"/>
  <c r="E85" i="4"/>
  <c r="U84" i="4"/>
  <c r="T85" i="4" s="1"/>
  <c r="S84" i="4"/>
  <c r="R84" i="4"/>
  <c r="P84" i="4"/>
  <c r="O84" i="4"/>
  <c r="M84" i="4"/>
  <c r="L84" i="4"/>
  <c r="J84" i="4"/>
  <c r="F84" i="4"/>
  <c r="D84" i="4"/>
  <c r="AL83" i="4"/>
  <c r="AI83" i="4"/>
  <c r="AF83" i="4"/>
  <c r="AC83" i="4"/>
  <c r="Z83" i="4"/>
  <c r="W83" i="4"/>
  <c r="T83" i="4"/>
  <c r="Q83" i="4"/>
  <c r="N83" i="4"/>
  <c r="K83" i="4"/>
  <c r="H83" i="4"/>
  <c r="E83" i="4"/>
  <c r="T82" i="4"/>
  <c r="Q82" i="4"/>
  <c r="N82" i="4"/>
  <c r="K82" i="4"/>
  <c r="E82" i="4"/>
  <c r="S81" i="4"/>
  <c r="R81" i="4"/>
  <c r="P81" i="4"/>
  <c r="O81" i="4"/>
  <c r="M81" i="4"/>
  <c r="L81" i="4"/>
  <c r="J81" i="4"/>
  <c r="F81" i="4"/>
  <c r="D81" i="4"/>
  <c r="AL80" i="4"/>
  <c r="AI80" i="4"/>
  <c r="AF80" i="4"/>
  <c r="AC80" i="4"/>
  <c r="Z80" i="4"/>
  <c r="W80" i="4"/>
  <c r="T80" i="4"/>
  <c r="Q80" i="4"/>
  <c r="N80" i="4"/>
  <c r="K80" i="4"/>
  <c r="H80" i="4"/>
  <c r="E80" i="4"/>
  <c r="T79" i="4"/>
  <c r="Q79" i="4"/>
  <c r="N79" i="4"/>
  <c r="E79" i="4"/>
  <c r="S78" i="4"/>
  <c r="R78" i="4"/>
  <c r="P78" i="4"/>
  <c r="O78" i="4"/>
  <c r="M78" i="4"/>
  <c r="L78" i="4"/>
  <c r="K79" i="4" s="1"/>
  <c r="J78" i="4"/>
  <c r="F78" i="4"/>
  <c r="D78" i="4"/>
  <c r="AL77" i="4"/>
  <c r="AI77" i="4"/>
  <c r="AF77" i="4"/>
  <c r="AC77" i="4"/>
  <c r="Z77" i="4"/>
  <c r="W77" i="4"/>
  <c r="T77" i="4"/>
  <c r="Q77" i="4"/>
  <c r="N77" i="4"/>
  <c r="K77" i="4"/>
  <c r="H77" i="4"/>
  <c r="E77" i="4"/>
  <c r="Q76" i="4"/>
  <c r="N76" i="4"/>
  <c r="H76" i="4"/>
  <c r="E76" i="4"/>
  <c r="U75" i="4"/>
  <c r="T76" i="4" s="1"/>
  <c r="S75" i="4"/>
  <c r="R75" i="4"/>
  <c r="P75" i="4"/>
  <c r="O75" i="4"/>
  <c r="M75" i="4"/>
  <c r="L75" i="4"/>
  <c r="K76" i="4" s="1"/>
  <c r="J75" i="4"/>
  <c r="I75" i="4"/>
  <c r="G75" i="4"/>
  <c r="F75" i="4"/>
  <c r="D75" i="4"/>
  <c r="AL74" i="4"/>
  <c r="AI74" i="4"/>
  <c r="AF74" i="4"/>
  <c r="AC74" i="4"/>
  <c r="Z74" i="4"/>
  <c r="W74" i="4"/>
  <c r="T74" i="4"/>
  <c r="Q74" i="4"/>
  <c r="N74" i="4"/>
  <c r="K74" i="4"/>
  <c r="H74" i="4"/>
  <c r="E74" i="4"/>
  <c r="Q73" i="4"/>
  <c r="N73" i="4"/>
  <c r="H73" i="4"/>
  <c r="E73" i="4"/>
  <c r="U72" i="4"/>
  <c r="T73" i="4" s="1"/>
  <c r="S72" i="4"/>
  <c r="R72" i="4"/>
  <c r="P72" i="4"/>
  <c r="O72" i="4"/>
  <c r="M72" i="4"/>
  <c r="L72" i="4"/>
  <c r="K73" i="4" s="1"/>
  <c r="J72" i="4"/>
  <c r="I72" i="4"/>
  <c r="G72" i="4"/>
  <c r="F72" i="4"/>
  <c r="D72" i="4"/>
  <c r="AL71" i="4"/>
  <c r="AI71" i="4"/>
  <c r="AF71" i="4"/>
  <c r="AC71" i="4"/>
  <c r="Z71" i="4"/>
  <c r="W71" i="4"/>
  <c r="T71" i="4"/>
  <c r="Q71" i="4"/>
  <c r="N71" i="4"/>
  <c r="K71" i="4"/>
  <c r="H71" i="4"/>
  <c r="E71" i="4"/>
  <c r="T70" i="4"/>
  <c r="Q70" i="4"/>
  <c r="N70" i="4"/>
  <c r="K70" i="4"/>
  <c r="E70" i="4"/>
  <c r="S69" i="4"/>
  <c r="R69" i="4"/>
  <c r="P69" i="4"/>
  <c r="O69" i="4"/>
  <c r="M69" i="4"/>
  <c r="L69" i="4"/>
  <c r="J69" i="4"/>
  <c r="F69" i="4"/>
  <c r="D69" i="4"/>
  <c r="AL68" i="4"/>
  <c r="AI68" i="4"/>
  <c r="AF68" i="4"/>
  <c r="AC68" i="4"/>
  <c r="Z68" i="4"/>
  <c r="W68" i="4"/>
  <c r="T68" i="4"/>
  <c r="Q68" i="4"/>
  <c r="N68" i="4"/>
  <c r="K68" i="4"/>
  <c r="H68" i="4"/>
  <c r="E68" i="4"/>
  <c r="Q67" i="4"/>
  <c r="N67" i="4"/>
  <c r="E67" i="4"/>
  <c r="U66" i="4"/>
  <c r="T67" i="4" s="1"/>
  <c r="S66" i="4"/>
  <c r="R66" i="4"/>
  <c r="P66" i="4"/>
  <c r="O66" i="4"/>
  <c r="M66" i="4"/>
  <c r="L66" i="4"/>
  <c r="K67" i="4" s="1"/>
  <c r="J66" i="4"/>
  <c r="F66" i="4"/>
  <c r="D66" i="4"/>
  <c r="AL65" i="4"/>
  <c r="AI65" i="4"/>
  <c r="AF65" i="4"/>
  <c r="AC65" i="4"/>
  <c r="Z65" i="4"/>
  <c r="W65" i="4"/>
  <c r="T65" i="4"/>
  <c r="Q65" i="4"/>
  <c r="N65" i="4"/>
  <c r="K65" i="4"/>
  <c r="H65" i="4"/>
  <c r="E65" i="4"/>
  <c r="Q64" i="4"/>
  <c r="N64" i="4"/>
  <c r="E64" i="4"/>
  <c r="U63" i="4"/>
  <c r="T64" i="4" s="1"/>
  <c r="S63" i="4"/>
  <c r="R63" i="4"/>
  <c r="P63" i="4"/>
  <c r="O63" i="4"/>
  <c r="M63" i="4"/>
  <c r="L63" i="4"/>
  <c r="K64" i="4" s="1"/>
  <c r="J63" i="4"/>
  <c r="F63" i="4"/>
  <c r="D63" i="4"/>
  <c r="AL62" i="4"/>
  <c r="AI62" i="4"/>
  <c r="AF62" i="4"/>
  <c r="AC62" i="4"/>
  <c r="Z62" i="4"/>
  <c r="W62" i="4"/>
  <c r="T62" i="4"/>
  <c r="Q62" i="4"/>
  <c r="N62" i="4"/>
  <c r="K62" i="4"/>
  <c r="H62" i="4"/>
  <c r="E62" i="4"/>
  <c r="Q61" i="4"/>
  <c r="N61" i="4"/>
  <c r="E61" i="4"/>
  <c r="U60" i="4"/>
  <c r="T61" i="4" s="1"/>
  <c r="S60" i="4"/>
  <c r="T59" i="4" s="1"/>
  <c r="R60" i="4"/>
  <c r="P60" i="4"/>
  <c r="O60" i="4"/>
  <c r="M60" i="4"/>
  <c r="L60" i="4"/>
  <c r="K61" i="4" s="1"/>
  <c r="J60" i="4"/>
  <c r="F60" i="4"/>
  <c r="D60" i="4"/>
  <c r="AL59" i="4"/>
  <c r="AI59" i="4"/>
  <c r="AF59" i="4"/>
  <c r="AC59" i="4"/>
  <c r="Z59" i="4"/>
  <c r="W59" i="4"/>
  <c r="Q59" i="4"/>
  <c r="N59" i="4"/>
  <c r="K59" i="4"/>
  <c r="H59" i="4"/>
  <c r="E59" i="4"/>
  <c r="Q58" i="4"/>
  <c r="N58" i="4"/>
  <c r="H58" i="4"/>
  <c r="E58" i="4"/>
  <c r="U57" i="4"/>
  <c r="T58" i="4" s="1"/>
  <c r="S57" i="4"/>
  <c r="R57" i="4"/>
  <c r="P57" i="4"/>
  <c r="O57" i="4"/>
  <c r="M57" i="4"/>
  <c r="L57" i="4"/>
  <c r="K58" i="4" s="1"/>
  <c r="J57" i="4"/>
  <c r="I57" i="4"/>
  <c r="G57" i="4"/>
  <c r="F57" i="4"/>
  <c r="D57" i="4"/>
  <c r="AL56" i="4"/>
  <c r="AI56" i="4"/>
  <c r="AF56" i="4"/>
  <c r="AC56" i="4"/>
  <c r="Z56" i="4"/>
  <c r="W56" i="4"/>
  <c r="T56" i="4"/>
  <c r="Q56" i="4"/>
  <c r="N56" i="4"/>
  <c r="K56" i="4"/>
  <c r="H56" i="4"/>
  <c r="E56" i="4"/>
  <c r="Q55" i="4"/>
  <c r="N55" i="4"/>
  <c r="H55" i="4"/>
  <c r="E55" i="4"/>
  <c r="U54" i="4"/>
  <c r="T55" i="4" s="1"/>
  <c r="S54" i="4"/>
  <c r="R54" i="4"/>
  <c r="P54" i="4"/>
  <c r="O54" i="4"/>
  <c r="M54" i="4"/>
  <c r="L54" i="4"/>
  <c r="K55" i="4" s="1"/>
  <c r="J54" i="4"/>
  <c r="I54" i="4"/>
  <c r="G54" i="4"/>
  <c r="F54" i="4"/>
  <c r="D54" i="4"/>
  <c r="AL53" i="4"/>
  <c r="AI53" i="4"/>
  <c r="AF53" i="4"/>
  <c r="AC53" i="4"/>
  <c r="Z53" i="4"/>
  <c r="W53" i="4"/>
  <c r="T53" i="4"/>
  <c r="Q53" i="4"/>
  <c r="N53" i="4"/>
  <c r="K53" i="4"/>
  <c r="H53" i="4"/>
  <c r="E53" i="4"/>
  <c r="Q52" i="4"/>
  <c r="N52" i="4"/>
  <c r="H52" i="4"/>
  <c r="E52" i="4"/>
  <c r="U51" i="4"/>
  <c r="T52" i="4" s="1"/>
  <c r="S51" i="4"/>
  <c r="R51" i="4"/>
  <c r="P51" i="4"/>
  <c r="O51" i="4"/>
  <c r="M51" i="4"/>
  <c r="L51" i="4"/>
  <c r="K52" i="4" s="1"/>
  <c r="J51" i="4"/>
  <c r="I51" i="4"/>
  <c r="G51" i="4"/>
  <c r="F51" i="4"/>
  <c r="D51" i="4"/>
  <c r="AL50" i="4"/>
  <c r="AI50" i="4"/>
  <c r="AF50" i="4"/>
  <c r="AC50" i="4"/>
  <c r="Z50" i="4"/>
  <c r="W50" i="4"/>
  <c r="T50" i="4"/>
  <c r="Q50" i="4"/>
  <c r="N50" i="4"/>
  <c r="K50" i="4"/>
  <c r="H50" i="4"/>
  <c r="E50" i="4"/>
  <c r="Q49" i="4"/>
  <c r="N49" i="4"/>
  <c r="K49" i="4"/>
  <c r="H49" i="4"/>
  <c r="E49" i="4"/>
  <c r="U48" i="4"/>
  <c r="T49" i="4" s="1"/>
  <c r="S48" i="4"/>
  <c r="R48" i="4"/>
  <c r="P48" i="4"/>
  <c r="O48" i="4"/>
  <c r="M48" i="4"/>
  <c r="L48" i="4"/>
  <c r="J48" i="4"/>
  <c r="I48" i="4"/>
  <c r="G48" i="4"/>
  <c r="F48" i="4"/>
  <c r="D48" i="4"/>
  <c r="AL47" i="4"/>
  <c r="AI47" i="4"/>
  <c r="AF47" i="4"/>
  <c r="AC47" i="4"/>
  <c r="Z47" i="4"/>
  <c r="W47" i="4"/>
  <c r="T47" i="4"/>
  <c r="Q47" i="4"/>
  <c r="N47" i="4"/>
  <c r="K47" i="4"/>
  <c r="H47" i="4"/>
  <c r="E47" i="4"/>
  <c r="Q46" i="4"/>
  <c r="N46" i="4"/>
  <c r="H46" i="4"/>
  <c r="E46" i="4"/>
  <c r="U45" i="4"/>
  <c r="T46" i="4" s="1"/>
  <c r="S45" i="4"/>
  <c r="R45" i="4"/>
  <c r="P45" i="4"/>
  <c r="O45" i="4"/>
  <c r="M45" i="4"/>
  <c r="L45" i="4"/>
  <c r="K46" i="4" s="1"/>
  <c r="J45" i="4"/>
  <c r="I45" i="4"/>
  <c r="G45" i="4"/>
  <c r="F45" i="4"/>
  <c r="D45" i="4"/>
  <c r="AL44" i="4"/>
  <c r="AI44" i="4"/>
  <c r="AF44" i="4"/>
  <c r="AC44" i="4"/>
  <c r="Z44" i="4"/>
  <c r="W44" i="4"/>
  <c r="T44" i="4"/>
  <c r="Q44" i="4"/>
  <c r="N44" i="4"/>
  <c r="K44" i="4"/>
  <c r="H44" i="4"/>
  <c r="E44" i="4"/>
  <c r="T43" i="4"/>
  <c r="Q43" i="4"/>
  <c r="N43" i="4"/>
  <c r="K43" i="4"/>
  <c r="H43" i="4"/>
  <c r="E43" i="4"/>
  <c r="S42" i="4"/>
  <c r="R42" i="4"/>
  <c r="P42" i="4"/>
  <c r="O42" i="4"/>
  <c r="M42" i="4"/>
  <c r="L42" i="4"/>
  <c r="J42" i="4"/>
  <c r="I42" i="4"/>
  <c r="G42" i="4"/>
  <c r="F42" i="4"/>
  <c r="D42" i="4"/>
  <c r="AL41" i="4"/>
  <c r="AI41" i="4"/>
  <c r="AF41" i="4"/>
  <c r="AC41" i="4"/>
  <c r="Z41" i="4"/>
  <c r="W41" i="4"/>
  <c r="T41" i="4"/>
  <c r="Q41" i="4"/>
  <c r="N41" i="4"/>
  <c r="K41" i="4"/>
  <c r="H41" i="4"/>
  <c r="E41" i="4"/>
  <c r="Q40" i="4"/>
  <c r="N40" i="4"/>
  <c r="H40" i="4"/>
  <c r="E40" i="4"/>
  <c r="U39" i="4"/>
  <c r="T40" i="4" s="1"/>
  <c r="R39" i="4"/>
  <c r="P39" i="4"/>
  <c r="O39" i="4"/>
  <c r="M39" i="4"/>
  <c r="L39" i="4"/>
  <c r="K40" i="4" s="1"/>
  <c r="J39" i="4"/>
  <c r="I39" i="4"/>
  <c r="G39" i="4"/>
  <c r="F39" i="4"/>
  <c r="D39" i="4"/>
  <c r="AL38" i="4"/>
  <c r="AI38" i="4"/>
  <c r="AF38" i="4"/>
  <c r="AC38" i="4"/>
  <c r="Z38" i="4"/>
  <c r="W38" i="4"/>
  <c r="T38" i="4"/>
  <c r="Q38" i="4"/>
  <c r="N38" i="4"/>
  <c r="K38" i="4"/>
  <c r="H38" i="4"/>
  <c r="E38" i="4"/>
  <c r="Q37" i="4"/>
  <c r="N37" i="4"/>
  <c r="H37" i="4"/>
  <c r="E37" i="4"/>
  <c r="U36" i="4"/>
  <c r="T37" i="4" s="1"/>
  <c r="S36" i="4"/>
  <c r="R36" i="4"/>
  <c r="P36" i="4"/>
  <c r="O36" i="4"/>
  <c r="M36" i="4"/>
  <c r="L36" i="4"/>
  <c r="K37" i="4" s="1"/>
  <c r="J36" i="4"/>
  <c r="I36" i="4"/>
  <c r="G36" i="4"/>
  <c r="F36" i="4"/>
  <c r="D36" i="4"/>
  <c r="AL35" i="4"/>
  <c r="AI35" i="4"/>
  <c r="AF35" i="4"/>
  <c r="AC35" i="4"/>
  <c r="Z35" i="4"/>
  <c r="W35" i="4"/>
  <c r="T35" i="4"/>
  <c r="Q35" i="4"/>
  <c r="N35" i="4"/>
  <c r="K35" i="4"/>
  <c r="H35" i="4"/>
  <c r="E35" i="4"/>
  <c r="Q34" i="4"/>
  <c r="N34" i="4"/>
  <c r="K34" i="4"/>
  <c r="H34" i="4"/>
  <c r="U33" i="4"/>
  <c r="T34" i="4" s="1"/>
  <c r="S33" i="4"/>
  <c r="R33" i="4"/>
  <c r="E34" i="4" s="1"/>
  <c r="P33" i="4"/>
  <c r="O33" i="4"/>
  <c r="M33" i="4"/>
  <c r="L33" i="4"/>
  <c r="J33" i="4"/>
  <c r="I33" i="4"/>
  <c r="G33" i="4"/>
  <c r="F33" i="4"/>
  <c r="D33" i="4"/>
  <c r="AL32" i="4"/>
  <c r="AI32" i="4"/>
  <c r="AF32" i="4"/>
  <c r="AC32" i="4"/>
  <c r="Z32" i="4"/>
  <c r="W32" i="4"/>
  <c r="T32" i="4"/>
  <c r="Q32" i="4"/>
  <c r="N32" i="4"/>
  <c r="K32" i="4"/>
  <c r="H32" i="4"/>
  <c r="E32" i="4"/>
  <c r="Q31" i="4"/>
  <c r="N31" i="4"/>
  <c r="H31" i="4"/>
  <c r="E31" i="4"/>
  <c r="U30" i="4"/>
  <c r="T31" i="4" s="1"/>
  <c r="S30" i="4"/>
  <c r="R30" i="4"/>
  <c r="P30" i="4"/>
  <c r="O30" i="4"/>
  <c r="M30" i="4"/>
  <c r="L30" i="4"/>
  <c r="K31" i="4" s="1"/>
  <c r="J30" i="4"/>
  <c r="I30" i="4"/>
  <c r="G30" i="4"/>
  <c r="F30" i="4"/>
  <c r="D30" i="4"/>
  <c r="AL29" i="4"/>
  <c r="AI29" i="4"/>
  <c r="AF29" i="4"/>
  <c r="AC29" i="4"/>
  <c r="Z29" i="4"/>
  <c r="W29" i="4"/>
  <c r="T29" i="4"/>
  <c r="Q29" i="4"/>
  <c r="N29" i="4"/>
  <c r="K29" i="4"/>
  <c r="H29" i="4"/>
  <c r="E29" i="4"/>
  <c r="T28" i="4"/>
  <c r="Q28" i="4"/>
  <c r="N28" i="4"/>
  <c r="H28" i="4"/>
  <c r="E28" i="4"/>
  <c r="U27" i="4"/>
  <c r="S27" i="4"/>
  <c r="R27" i="4"/>
  <c r="P27" i="4"/>
  <c r="O27" i="4"/>
  <c r="M27" i="4"/>
  <c r="L27" i="4"/>
  <c r="K28" i="4" s="1"/>
  <c r="J27" i="4"/>
  <c r="I27" i="4"/>
  <c r="G27" i="4"/>
  <c r="F27" i="4"/>
  <c r="D27" i="4"/>
  <c r="AL26" i="4"/>
  <c r="AI26" i="4"/>
  <c r="AF26" i="4"/>
  <c r="AC26" i="4"/>
  <c r="Z26" i="4"/>
  <c r="W26" i="4"/>
  <c r="T26" i="4"/>
  <c r="Q26" i="4"/>
  <c r="N26" i="4"/>
  <c r="K26" i="4"/>
  <c r="H26" i="4"/>
  <c r="E26" i="4"/>
  <c r="Q25" i="4"/>
  <c r="N25" i="4"/>
  <c r="K25" i="4"/>
  <c r="H25" i="4"/>
  <c r="E25" i="4"/>
  <c r="U24" i="4"/>
  <c r="T25" i="4" s="1"/>
  <c r="S24" i="4"/>
  <c r="R24" i="4"/>
  <c r="P24" i="4"/>
  <c r="O24" i="4"/>
  <c r="M24" i="4"/>
  <c r="L24" i="4"/>
  <c r="J24" i="4"/>
  <c r="I24" i="4"/>
  <c r="G24" i="4"/>
  <c r="F24" i="4"/>
  <c r="D24" i="4"/>
  <c r="AL23" i="4"/>
  <c r="AI23" i="4"/>
  <c r="AF23" i="4"/>
  <c r="AC23" i="4"/>
  <c r="Z23" i="4"/>
  <c r="W23" i="4"/>
  <c r="T23" i="4"/>
  <c r="Q23" i="4"/>
  <c r="N23" i="4"/>
  <c r="K23" i="4"/>
  <c r="H23" i="4"/>
  <c r="E23" i="4"/>
  <c r="T22" i="4"/>
  <c r="Q22" i="4"/>
  <c r="N22" i="4"/>
  <c r="H22" i="4"/>
  <c r="U21" i="4"/>
  <c r="S21" i="4"/>
  <c r="R21" i="4"/>
  <c r="E22" i="4" s="1"/>
  <c r="P21" i="4"/>
  <c r="O21" i="4"/>
  <c r="M21" i="4"/>
  <c r="L21" i="4"/>
  <c r="K22" i="4" s="1"/>
  <c r="J21" i="4"/>
  <c r="I21" i="4"/>
  <c r="G21" i="4"/>
  <c r="F21" i="4"/>
  <c r="D21" i="4"/>
  <c r="AL20" i="4"/>
  <c r="AI20" i="4"/>
  <c r="AF20" i="4"/>
  <c r="AC20" i="4"/>
  <c r="Z20" i="4"/>
  <c r="W20" i="4"/>
  <c r="T20" i="4"/>
  <c r="Q20" i="4"/>
  <c r="N20" i="4"/>
  <c r="K20" i="4"/>
  <c r="H20" i="4"/>
  <c r="E20" i="4"/>
  <c r="Q19" i="4"/>
  <c r="N19" i="4"/>
  <c r="K19" i="4"/>
  <c r="H19" i="4"/>
  <c r="E19" i="4"/>
  <c r="U18" i="4"/>
  <c r="T19" i="4" s="1"/>
  <c r="S18" i="4"/>
  <c r="R18" i="4"/>
  <c r="P18" i="4"/>
  <c r="O18" i="4"/>
  <c r="M18" i="4"/>
  <c r="L18" i="4"/>
  <c r="J18" i="4"/>
  <c r="I18" i="4"/>
  <c r="G18" i="4"/>
  <c r="F18" i="4"/>
  <c r="D18" i="4"/>
  <c r="AL17" i="4"/>
  <c r="AI17" i="4"/>
  <c r="AF17" i="4"/>
  <c r="AC17" i="4"/>
  <c r="Z17" i="4"/>
  <c r="W17" i="4"/>
  <c r="T17" i="4"/>
  <c r="Q17" i="4"/>
  <c r="N17" i="4"/>
  <c r="K17" i="4"/>
  <c r="H17" i="4"/>
  <c r="E17" i="4"/>
  <c r="Q16" i="4"/>
  <c r="N16" i="4"/>
  <c r="K16" i="4"/>
  <c r="H16" i="4"/>
  <c r="E16" i="4"/>
  <c r="S15" i="4"/>
  <c r="R15" i="4"/>
  <c r="P15" i="4"/>
  <c r="O15" i="4"/>
  <c r="M15" i="4"/>
  <c r="L15" i="4"/>
  <c r="J15" i="4"/>
  <c r="I15" i="4"/>
  <c r="G15" i="4"/>
  <c r="F15" i="4"/>
  <c r="D15" i="4"/>
  <c r="AI14" i="4"/>
  <c r="AF14" i="4"/>
  <c r="AC14" i="4"/>
  <c r="Z14" i="4"/>
  <c r="W14" i="4"/>
  <c r="Q14" i="4"/>
  <c r="N14" i="4"/>
  <c r="K14" i="4"/>
  <c r="H14" i="4"/>
  <c r="E14" i="4"/>
  <c r="Q13" i="4"/>
  <c r="N13" i="4"/>
  <c r="H13" i="4"/>
  <c r="E13" i="4"/>
  <c r="U12" i="4"/>
  <c r="T13" i="4" s="1"/>
  <c r="S12" i="4"/>
  <c r="R12" i="4"/>
  <c r="I12" i="4" s="1"/>
  <c r="P12" i="4"/>
  <c r="O12" i="4"/>
  <c r="M12" i="4"/>
  <c r="L12" i="4"/>
  <c r="K13" i="4" s="1"/>
  <c r="J12" i="4"/>
  <c r="G12" i="4"/>
  <c r="F12" i="4"/>
  <c r="D12" i="4"/>
  <c r="AL11" i="4"/>
  <c r="AI11" i="4"/>
  <c r="AF11" i="4"/>
  <c r="AC11" i="4"/>
  <c r="Z11" i="4"/>
  <c r="W11" i="4"/>
  <c r="T11" i="4"/>
  <c r="Q11" i="4"/>
  <c r="N11" i="4"/>
  <c r="K11" i="4"/>
  <c r="H11" i="4"/>
  <c r="E11" i="4"/>
  <c r="Q94" i="3"/>
  <c r="N94" i="3"/>
  <c r="E94" i="3"/>
  <c r="U93" i="3"/>
  <c r="T94" i="3" s="1"/>
  <c r="S93" i="3"/>
  <c r="R93" i="3"/>
  <c r="P93" i="3"/>
  <c r="O93" i="3"/>
  <c r="M93" i="3"/>
  <c r="L93" i="3"/>
  <c r="K94" i="3" s="1"/>
  <c r="J93" i="3"/>
  <c r="F93" i="3"/>
  <c r="D93" i="3"/>
  <c r="AL92" i="3"/>
  <c r="AI92" i="3"/>
  <c r="AF92" i="3"/>
  <c r="AC92" i="3"/>
  <c r="Z92" i="3"/>
  <c r="T92" i="3"/>
  <c r="Q92" i="3"/>
  <c r="N92" i="3"/>
  <c r="K92" i="3"/>
  <c r="H92" i="3"/>
  <c r="E92" i="3"/>
  <c r="T91" i="3"/>
  <c r="Q91" i="3"/>
  <c r="N91" i="3"/>
  <c r="E91" i="3"/>
  <c r="S90" i="3"/>
  <c r="R90" i="3"/>
  <c r="P90" i="3"/>
  <c r="O90" i="3"/>
  <c r="M90" i="3"/>
  <c r="L90" i="3"/>
  <c r="K91" i="3" s="1"/>
  <c r="J90" i="3"/>
  <c r="F90" i="3"/>
  <c r="D90" i="3"/>
  <c r="AL89" i="3"/>
  <c r="AI89" i="3"/>
  <c r="AF89" i="3"/>
  <c r="AC89" i="3"/>
  <c r="Z89" i="3"/>
  <c r="T89" i="3"/>
  <c r="Q89" i="3"/>
  <c r="N89" i="3"/>
  <c r="K89" i="3"/>
  <c r="H89" i="3"/>
  <c r="E89" i="3"/>
  <c r="T88" i="3"/>
  <c r="Q88" i="3"/>
  <c r="N88" i="3"/>
  <c r="H88" i="3"/>
  <c r="E88" i="3"/>
  <c r="U87" i="3"/>
  <c r="F87" i="3" s="1"/>
  <c r="S87" i="3"/>
  <c r="R87" i="3"/>
  <c r="P87" i="3"/>
  <c r="O87" i="3"/>
  <c r="M87" i="3"/>
  <c r="L87" i="3"/>
  <c r="K88" i="3" s="1"/>
  <c r="J87" i="3"/>
  <c r="I87" i="3"/>
  <c r="G87" i="3"/>
  <c r="D87" i="3"/>
  <c r="AL86" i="3"/>
  <c r="AI86" i="3"/>
  <c r="AF86" i="3"/>
  <c r="AC86" i="3"/>
  <c r="Z86" i="3"/>
  <c r="T86" i="3"/>
  <c r="Q86" i="3"/>
  <c r="N86" i="3"/>
  <c r="K86" i="3"/>
  <c r="H86" i="3"/>
  <c r="E86" i="3"/>
  <c r="Q85" i="3"/>
  <c r="N85" i="3"/>
  <c r="K85" i="3"/>
  <c r="E85" i="3"/>
  <c r="U84" i="3"/>
  <c r="T85" i="3" s="1"/>
  <c r="S84" i="3"/>
  <c r="R84" i="3"/>
  <c r="P84" i="3"/>
  <c r="O84" i="3"/>
  <c r="M84" i="3"/>
  <c r="L84" i="3"/>
  <c r="J84" i="3"/>
  <c r="F84" i="3"/>
  <c r="D84" i="3"/>
  <c r="AL83" i="3"/>
  <c r="AI83" i="3"/>
  <c r="AF83" i="3"/>
  <c r="AC83" i="3"/>
  <c r="Z83" i="3"/>
  <c r="T83" i="3"/>
  <c r="Q83" i="3"/>
  <c r="N83" i="3"/>
  <c r="K83" i="3"/>
  <c r="H83" i="3"/>
  <c r="E83" i="3"/>
  <c r="T82" i="3"/>
  <c r="Q82" i="3"/>
  <c r="N82" i="3"/>
  <c r="K82" i="3"/>
  <c r="E82" i="3"/>
  <c r="S81" i="3"/>
  <c r="R81" i="3"/>
  <c r="P81" i="3"/>
  <c r="O81" i="3"/>
  <c r="M81" i="3"/>
  <c r="L81" i="3"/>
  <c r="J81" i="3"/>
  <c r="F81" i="3"/>
  <c r="D81" i="3"/>
  <c r="AL80" i="3"/>
  <c r="AI80" i="3"/>
  <c r="AF80" i="3"/>
  <c r="AC80" i="3"/>
  <c r="Z80" i="3"/>
  <c r="T80" i="3"/>
  <c r="Q80" i="3"/>
  <c r="N80" i="3"/>
  <c r="K80" i="3"/>
  <c r="H80" i="3"/>
  <c r="E80" i="3"/>
  <c r="T79" i="3"/>
  <c r="Q79" i="3"/>
  <c r="N79" i="3"/>
  <c r="E79" i="3"/>
  <c r="S78" i="3"/>
  <c r="R78" i="3"/>
  <c r="P78" i="3"/>
  <c r="O78" i="3"/>
  <c r="M78" i="3"/>
  <c r="L78" i="3"/>
  <c r="K79" i="3" s="1"/>
  <c r="J78" i="3"/>
  <c r="F78" i="3"/>
  <c r="D78" i="3"/>
  <c r="AL77" i="3"/>
  <c r="AI77" i="3"/>
  <c r="AF77" i="3"/>
  <c r="AC77" i="3"/>
  <c r="Z77" i="3"/>
  <c r="T77" i="3"/>
  <c r="Q77" i="3"/>
  <c r="N77" i="3"/>
  <c r="K77" i="3"/>
  <c r="H77" i="3"/>
  <c r="E77" i="3"/>
  <c r="T76" i="3"/>
  <c r="Q76" i="3"/>
  <c r="N76" i="3"/>
  <c r="H76" i="3"/>
  <c r="E76" i="3"/>
  <c r="U75" i="3"/>
  <c r="S75" i="3"/>
  <c r="R75" i="3"/>
  <c r="P75" i="3"/>
  <c r="O75" i="3"/>
  <c r="M75" i="3"/>
  <c r="L75" i="3"/>
  <c r="K76" i="3" s="1"/>
  <c r="J75" i="3"/>
  <c r="I75" i="3"/>
  <c r="G75" i="3"/>
  <c r="F75" i="3"/>
  <c r="D75" i="3"/>
  <c r="AL74" i="3"/>
  <c r="AI74" i="3"/>
  <c r="AF74" i="3"/>
  <c r="AC74" i="3"/>
  <c r="Z74" i="3"/>
  <c r="T74" i="3"/>
  <c r="Q74" i="3"/>
  <c r="N74" i="3"/>
  <c r="K74" i="3"/>
  <c r="H74" i="3"/>
  <c r="E74" i="3"/>
  <c r="Q73" i="3"/>
  <c r="N73" i="3"/>
  <c r="H73" i="3"/>
  <c r="E73" i="3"/>
  <c r="U72" i="3"/>
  <c r="T73" i="3" s="1"/>
  <c r="S72" i="3"/>
  <c r="R72" i="3"/>
  <c r="P72" i="3"/>
  <c r="O72" i="3"/>
  <c r="M72" i="3"/>
  <c r="L72" i="3"/>
  <c r="K73" i="3" s="1"/>
  <c r="J72" i="3"/>
  <c r="I72" i="3"/>
  <c r="G72" i="3"/>
  <c r="D72" i="3"/>
  <c r="AL71" i="3"/>
  <c r="AI71" i="3"/>
  <c r="AF71" i="3"/>
  <c r="AC71" i="3"/>
  <c r="Z71" i="3"/>
  <c r="T71" i="3"/>
  <c r="Q71" i="3"/>
  <c r="N71" i="3"/>
  <c r="K71" i="3"/>
  <c r="H71" i="3"/>
  <c r="E71" i="3"/>
  <c r="T70" i="3"/>
  <c r="Q70" i="3"/>
  <c r="N70" i="3"/>
  <c r="K70" i="3"/>
  <c r="E70" i="3"/>
  <c r="S69" i="3"/>
  <c r="R69" i="3"/>
  <c r="P69" i="3"/>
  <c r="O69" i="3"/>
  <c r="M69" i="3"/>
  <c r="L69" i="3"/>
  <c r="J69" i="3"/>
  <c r="F69" i="3"/>
  <c r="D69" i="3"/>
  <c r="AL68" i="3"/>
  <c r="AI68" i="3"/>
  <c r="AF68" i="3"/>
  <c r="AC68" i="3"/>
  <c r="Z68" i="3"/>
  <c r="T68" i="3"/>
  <c r="Q68" i="3"/>
  <c r="N68" i="3"/>
  <c r="K68" i="3"/>
  <c r="H68" i="3"/>
  <c r="E68" i="3"/>
  <c r="Q67" i="3"/>
  <c r="N67" i="3"/>
  <c r="E67" i="3"/>
  <c r="U66" i="3"/>
  <c r="T67" i="3" s="1"/>
  <c r="S66" i="3"/>
  <c r="R66" i="3"/>
  <c r="P66" i="3"/>
  <c r="O66" i="3"/>
  <c r="M66" i="3"/>
  <c r="L66" i="3"/>
  <c r="K67" i="3" s="1"/>
  <c r="J66" i="3"/>
  <c r="F66" i="3"/>
  <c r="D66" i="3"/>
  <c r="AL65" i="3"/>
  <c r="AI65" i="3"/>
  <c r="AF65" i="3"/>
  <c r="AC65" i="3"/>
  <c r="Z65" i="3"/>
  <c r="T65" i="3"/>
  <c r="Q65" i="3"/>
  <c r="N65" i="3"/>
  <c r="K65" i="3"/>
  <c r="H65" i="3"/>
  <c r="E65" i="3"/>
  <c r="T64" i="3"/>
  <c r="Q64" i="3"/>
  <c r="N64" i="3"/>
  <c r="E64" i="3"/>
  <c r="U63" i="3"/>
  <c r="S63" i="3"/>
  <c r="R63" i="3"/>
  <c r="P63" i="3"/>
  <c r="O63" i="3"/>
  <c r="M63" i="3"/>
  <c r="L63" i="3"/>
  <c r="K64" i="3" s="1"/>
  <c r="J63" i="3"/>
  <c r="F63" i="3"/>
  <c r="D63" i="3"/>
  <c r="AL62" i="3"/>
  <c r="AI62" i="3"/>
  <c r="AF62" i="3"/>
  <c r="AC62" i="3"/>
  <c r="Z62" i="3"/>
  <c r="T62" i="3"/>
  <c r="Q62" i="3"/>
  <c r="N62" i="3"/>
  <c r="K62" i="3"/>
  <c r="H62" i="3"/>
  <c r="E62" i="3"/>
  <c r="Q61" i="3"/>
  <c r="N61" i="3"/>
  <c r="E61" i="3"/>
  <c r="U60" i="3"/>
  <c r="T61" i="3" s="1"/>
  <c r="S60" i="3"/>
  <c r="T59" i="3" s="1"/>
  <c r="R60" i="3"/>
  <c r="P60" i="3"/>
  <c r="O60" i="3"/>
  <c r="M60" i="3"/>
  <c r="L60" i="3"/>
  <c r="K61" i="3" s="1"/>
  <c r="J60" i="3"/>
  <c r="F60" i="3"/>
  <c r="D60" i="3"/>
  <c r="AL59" i="3"/>
  <c r="AI59" i="3"/>
  <c r="AF59" i="3"/>
  <c r="AC59" i="3"/>
  <c r="Z59" i="3"/>
  <c r="Q59" i="3"/>
  <c r="N59" i="3"/>
  <c r="K59" i="3"/>
  <c r="H59" i="3"/>
  <c r="E59" i="3"/>
  <c r="Q58" i="3"/>
  <c r="N58" i="3"/>
  <c r="H58" i="3"/>
  <c r="E58" i="3"/>
  <c r="U57" i="3"/>
  <c r="T58" i="3" s="1"/>
  <c r="S57" i="3"/>
  <c r="R57" i="3"/>
  <c r="P57" i="3"/>
  <c r="O57" i="3"/>
  <c r="M57" i="3"/>
  <c r="L57" i="3"/>
  <c r="K58" i="3" s="1"/>
  <c r="J57" i="3"/>
  <c r="I57" i="3"/>
  <c r="G57" i="3"/>
  <c r="F57" i="3"/>
  <c r="D57" i="3"/>
  <c r="AL56" i="3"/>
  <c r="AI56" i="3"/>
  <c r="AF56" i="3"/>
  <c r="AC56" i="3"/>
  <c r="Z56" i="3"/>
  <c r="T56" i="3"/>
  <c r="Q56" i="3"/>
  <c r="N56" i="3"/>
  <c r="K56" i="3"/>
  <c r="H56" i="3"/>
  <c r="E56" i="3"/>
  <c r="Q55" i="3"/>
  <c r="N55" i="3"/>
  <c r="H55" i="3"/>
  <c r="E55" i="3"/>
  <c r="U54" i="3"/>
  <c r="T55" i="3" s="1"/>
  <c r="S54" i="3"/>
  <c r="R54" i="3"/>
  <c r="P54" i="3"/>
  <c r="O54" i="3"/>
  <c r="M54" i="3"/>
  <c r="L54" i="3"/>
  <c r="K55" i="3" s="1"/>
  <c r="J54" i="3"/>
  <c r="I54" i="3"/>
  <c r="G54" i="3"/>
  <c r="F54" i="3"/>
  <c r="D54" i="3"/>
  <c r="AL53" i="3"/>
  <c r="AI53" i="3"/>
  <c r="AF53" i="3"/>
  <c r="AC53" i="3"/>
  <c r="Z53" i="3"/>
  <c r="T53" i="3"/>
  <c r="Q53" i="3"/>
  <c r="N53" i="3"/>
  <c r="K53" i="3"/>
  <c r="H53" i="3"/>
  <c r="E53" i="3"/>
  <c r="Q52" i="3"/>
  <c r="N52" i="3"/>
  <c r="K52" i="3"/>
  <c r="H52" i="3"/>
  <c r="E52" i="3"/>
  <c r="U51" i="3"/>
  <c r="T52" i="3" s="1"/>
  <c r="S51" i="3"/>
  <c r="R51" i="3"/>
  <c r="P51" i="3"/>
  <c r="O51" i="3"/>
  <c r="M51" i="3"/>
  <c r="L51" i="3"/>
  <c r="J51" i="3"/>
  <c r="I51" i="3"/>
  <c r="G51" i="3"/>
  <c r="F51" i="3"/>
  <c r="D51" i="3"/>
  <c r="AL50" i="3"/>
  <c r="AI50" i="3"/>
  <c r="AF50" i="3"/>
  <c r="AC50" i="3"/>
  <c r="Z50" i="3"/>
  <c r="T50" i="3"/>
  <c r="Q50" i="3"/>
  <c r="N50" i="3"/>
  <c r="K50" i="3"/>
  <c r="H50" i="3"/>
  <c r="E50" i="3"/>
  <c r="Q49" i="3"/>
  <c r="N49" i="3"/>
  <c r="H49" i="3"/>
  <c r="E49" i="3"/>
  <c r="U48" i="3"/>
  <c r="T49" i="3" s="1"/>
  <c r="S48" i="3"/>
  <c r="R48" i="3"/>
  <c r="P48" i="3"/>
  <c r="O48" i="3"/>
  <c r="M48" i="3"/>
  <c r="L48" i="3"/>
  <c r="K49" i="3" s="1"/>
  <c r="J48" i="3"/>
  <c r="I48" i="3"/>
  <c r="G48" i="3"/>
  <c r="F48" i="3"/>
  <c r="D48" i="3"/>
  <c r="AL47" i="3"/>
  <c r="AI47" i="3"/>
  <c r="AF47" i="3"/>
  <c r="AC47" i="3"/>
  <c r="Z47" i="3"/>
  <c r="T47" i="3"/>
  <c r="Q47" i="3"/>
  <c r="N47" i="3"/>
  <c r="K47" i="3"/>
  <c r="H47" i="3"/>
  <c r="E47" i="3"/>
  <c r="Q46" i="3"/>
  <c r="N46" i="3"/>
  <c r="H46" i="3"/>
  <c r="E46" i="3"/>
  <c r="U45" i="3"/>
  <c r="T46" i="3" s="1"/>
  <c r="S45" i="3"/>
  <c r="R45" i="3"/>
  <c r="P45" i="3"/>
  <c r="O45" i="3"/>
  <c r="M45" i="3"/>
  <c r="L45" i="3"/>
  <c r="K46" i="3" s="1"/>
  <c r="J45" i="3"/>
  <c r="I45" i="3"/>
  <c r="G45" i="3"/>
  <c r="F45" i="3"/>
  <c r="D45" i="3"/>
  <c r="AL44" i="3"/>
  <c r="AI44" i="3"/>
  <c r="AF44" i="3"/>
  <c r="AC44" i="3"/>
  <c r="Z44" i="3"/>
  <c r="T44" i="3"/>
  <c r="Q44" i="3"/>
  <c r="N44" i="3"/>
  <c r="K44" i="3"/>
  <c r="H44" i="3"/>
  <c r="E44" i="3"/>
  <c r="T43" i="3"/>
  <c r="Q43" i="3"/>
  <c r="N43" i="3"/>
  <c r="K43" i="3"/>
  <c r="H43" i="3"/>
  <c r="E43" i="3"/>
  <c r="S42" i="3"/>
  <c r="T41" i="3" s="1"/>
  <c r="R42" i="3"/>
  <c r="P42" i="3"/>
  <c r="O42" i="3"/>
  <c r="M42" i="3"/>
  <c r="L42" i="3"/>
  <c r="J42" i="3"/>
  <c r="I42" i="3"/>
  <c r="G42" i="3"/>
  <c r="F42" i="3"/>
  <c r="D42" i="3"/>
  <c r="AL41" i="3"/>
  <c r="AI41" i="3"/>
  <c r="AF41" i="3"/>
  <c r="AC41" i="3"/>
  <c r="Z41" i="3"/>
  <c r="Q41" i="3"/>
  <c r="N41" i="3"/>
  <c r="K41" i="3"/>
  <c r="H41" i="3"/>
  <c r="E41" i="3"/>
  <c r="Q40" i="3"/>
  <c r="N40" i="3"/>
  <c r="H40" i="3"/>
  <c r="E40" i="3"/>
  <c r="U39" i="3"/>
  <c r="T40" i="3" s="1"/>
  <c r="R39" i="3"/>
  <c r="P39" i="3"/>
  <c r="O39" i="3"/>
  <c r="M39" i="3"/>
  <c r="L39" i="3"/>
  <c r="K40" i="3" s="1"/>
  <c r="J39" i="3"/>
  <c r="I39" i="3"/>
  <c r="G39" i="3"/>
  <c r="F39" i="3"/>
  <c r="D39" i="3"/>
  <c r="AL38" i="3"/>
  <c r="AI38" i="3"/>
  <c r="AF38" i="3"/>
  <c r="AC38" i="3"/>
  <c r="Z38" i="3"/>
  <c r="T38" i="3"/>
  <c r="Q38" i="3"/>
  <c r="N38" i="3"/>
  <c r="K38" i="3"/>
  <c r="H38" i="3"/>
  <c r="E38" i="3"/>
  <c r="Q37" i="3"/>
  <c r="N37" i="3"/>
  <c r="K37" i="3"/>
  <c r="H37" i="3"/>
  <c r="E37" i="3"/>
  <c r="U36" i="3"/>
  <c r="T37" i="3" s="1"/>
  <c r="S36" i="3"/>
  <c r="R36" i="3"/>
  <c r="P36" i="3"/>
  <c r="O36" i="3"/>
  <c r="M36" i="3"/>
  <c r="L36" i="3"/>
  <c r="J36" i="3"/>
  <c r="I36" i="3"/>
  <c r="G36" i="3"/>
  <c r="F36" i="3"/>
  <c r="D36" i="3"/>
  <c r="AL35" i="3"/>
  <c r="AI35" i="3"/>
  <c r="AF35" i="3"/>
  <c r="AC35" i="3"/>
  <c r="Z35" i="3"/>
  <c r="T35" i="3"/>
  <c r="Q35" i="3"/>
  <c r="N35" i="3"/>
  <c r="K35" i="3"/>
  <c r="H35" i="3"/>
  <c r="E35" i="3"/>
  <c r="Q34" i="3"/>
  <c r="N34" i="3"/>
  <c r="K34" i="3"/>
  <c r="H34" i="3"/>
  <c r="E34" i="3"/>
  <c r="U33" i="3"/>
  <c r="T34" i="3" s="1"/>
  <c r="S33" i="3"/>
  <c r="R33" i="3"/>
  <c r="P33" i="3"/>
  <c r="O33" i="3"/>
  <c r="M33" i="3"/>
  <c r="L33" i="3"/>
  <c r="J33" i="3"/>
  <c r="I33" i="3"/>
  <c r="G33" i="3"/>
  <c r="F33" i="3"/>
  <c r="D33" i="3"/>
  <c r="AL32" i="3"/>
  <c r="AI32" i="3"/>
  <c r="AF32" i="3"/>
  <c r="AC32" i="3"/>
  <c r="Z32" i="3"/>
  <c r="T32" i="3"/>
  <c r="Q32" i="3"/>
  <c r="N32" i="3"/>
  <c r="K32" i="3"/>
  <c r="H32" i="3"/>
  <c r="E32" i="3"/>
  <c r="Q31" i="3"/>
  <c r="N31" i="3"/>
  <c r="H31" i="3"/>
  <c r="U30" i="3"/>
  <c r="T31" i="3" s="1"/>
  <c r="S30" i="3"/>
  <c r="R30" i="3"/>
  <c r="E31" i="3" s="1"/>
  <c r="P30" i="3"/>
  <c r="O30" i="3"/>
  <c r="M30" i="3"/>
  <c r="L30" i="3"/>
  <c r="K31" i="3" s="1"/>
  <c r="J30" i="3"/>
  <c r="I30" i="3"/>
  <c r="G30" i="3"/>
  <c r="F30" i="3"/>
  <c r="D30" i="3"/>
  <c r="AL29" i="3"/>
  <c r="AI29" i="3"/>
  <c r="AF29" i="3"/>
  <c r="AC29" i="3"/>
  <c r="Z29" i="3"/>
  <c r="T29" i="3"/>
  <c r="Q29" i="3"/>
  <c r="N29" i="3"/>
  <c r="K29" i="3"/>
  <c r="H29" i="3"/>
  <c r="E29" i="3"/>
  <c r="Q28" i="3"/>
  <c r="N28" i="3"/>
  <c r="K28" i="3"/>
  <c r="H28" i="3"/>
  <c r="E28" i="3"/>
  <c r="U27" i="3"/>
  <c r="T28" i="3" s="1"/>
  <c r="S27" i="3"/>
  <c r="R27" i="3"/>
  <c r="P27" i="3"/>
  <c r="O27" i="3"/>
  <c r="M27" i="3"/>
  <c r="L27" i="3"/>
  <c r="J27" i="3"/>
  <c r="I27" i="3"/>
  <c r="G27" i="3"/>
  <c r="F27" i="3"/>
  <c r="D27" i="3"/>
  <c r="AL26" i="3"/>
  <c r="AI26" i="3"/>
  <c r="AF26" i="3"/>
  <c r="AC26" i="3"/>
  <c r="Z26" i="3"/>
  <c r="T26" i="3"/>
  <c r="Q26" i="3"/>
  <c r="N26" i="3"/>
  <c r="K26" i="3"/>
  <c r="H26" i="3"/>
  <c r="E26" i="3"/>
  <c r="Q25" i="3"/>
  <c r="N25" i="3"/>
  <c r="H25" i="3"/>
  <c r="E25" i="3"/>
  <c r="U24" i="3"/>
  <c r="T25" i="3" s="1"/>
  <c r="S24" i="3"/>
  <c r="R24" i="3"/>
  <c r="P24" i="3"/>
  <c r="O24" i="3"/>
  <c r="M24" i="3"/>
  <c r="L24" i="3"/>
  <c r="K25" i="3" s="1"/>
  <c r="J24" i="3"/>
  <c r="I24" i="3"/>
  <c r="G24" i="3"/>
  <c r="F24" i="3"/>
  <c r="D24" i="3"/>
  <c r="AL23" i="3"/>
  <c r="AI23" i="3"/>
  <c r="AF23" i="3"/>
  <c r="AC23" i="3"/>
  <c r="Z23" i="3"/>
  <c r="T23" i="3"/>
  <c r="Q23" i="3"/>
  <c r="N23" i="3"/>
  <c r="K23" i="3"/>
  <c r="H23" i="3"/>
  <c r="E23" i="3"/>
  <c r="T22" i="3"/>
  <c r="Q22" i="3"/>
  <c r="N22" i="3"/>
  <c r="K22" i="3"/>
  <c r="H22" i="3"/>
  <c r="U21" i="3"/>
  <c r="S21" i="3"/>
  <c r="R21" i="3"/>
  <c r="E22" i="3" s="1"/>
  <c r="P21" i="3"/>
  <c r="O21" i="3"/>
  <c r="M21" i="3"/>
  <c r="L21" i="3"/>
  <c r="J21" i="3"/>
  <c r="I21" i="3"/>
  <c r="G21" i="3"/>
  <c r="F21" i="3"/>
  <c r="D21" i="3"/>
  <c r="AL20" i="3"/>
  <c r="AI20" i="3"/>
  <c r="AF20" i="3"/>
  <c r="AC20" i="3"/>
  <c r="Z20" i="3"/>
  <c r="T20" i="3"/>
  <c r="Q20" i="3"/>
  <c r="N20" i="3"/>
  <c r="K20" i="3"/>
  <c r="H20" i="3"/>
  <c r="E20" i="3"/>
  <c r="Q19" i="3"/>
  <c r="N19" i="3"/>
  <c r="K19" i="3"/>
  <c r="H19" i="3"/>
  <c r="E19" i="3"/>
  <c r="U18" i="3"/>
  <c r="T19" i="3" s="1"/>
  <c r="S18" i="3"/>
  <c r="R18" i="3"/>
  <c r="P18" i="3"/>
  <c r="O18" i="3"/>
  <c r="M18" i="3"/>
  <c r="L18" i="3"/>
  <c r="J18" i="3"/>
  <c r="I18" i="3"/>
  <c r="G18" i="3"/>
  <c r="F18" i="3"/>
  <c r="D18" i="3"/>
  <c r="AL17" i="3"/>
  <c r="AI17" i="3"/>
  <c r="AF17" i="3"/>
  <c r="AC17" i="3"/>
  <c r="Z17" i="3"/>
  <c r="T17" i="3"/>
  <c r="Q17" i="3"/>
  <c r="N17" i="3"/>
  <c r="K17" i="3"/>
  <c r="H17" i="3"/>
  <c r="E17" i="3"/>
  <c r="Q16" i="3"/>
  <c r="N16" i="3"/>
  <c r="K16" i="3"/>
  <c r="H16" i="3"/>
  <c r="E16" i="3"/>
  <c r="S15" i="3"/>
  <c r="R15" i="3"/>
  <c r="P15" i="3"/>
  <c r="O15" i="3"/>
  <c r="M15" i="3"/>
  <c r="L15" i="3"/>
  <c r="J15" i="3"/>
  <c r="I15" i="3"/>
  <c r="G15" i="3"/>
  <c r="F15" i="3"/>
  <c r="D15" i="3"/>
  <c r="AI14" i="3"/>
  <c r="AF14" i="3"/>
  <c r="AC14" i="3"/>
  <c r="Z14" i="3"/>
  <c r="Q14" i="3"/>
  <c r="N14" i="3"/>
  <c r="K14" i="3"/>
  <c r="H14" i="3"/>
  <c r="E14" i="3"/>
  <c r="Q13" i="3"/>
  <c r="N13" i="3"/>
  <c r="K13" i="3"/>
  <c r="H13" i="3"/>
  <c r="E13" i="3"/>
  <c r="U12" i="3"/>
  <c r="T13" i="3" s="1"/>
  <c r="S12" i="3"/>
  <c r="R12" i="3"/>
  <c r="I12" i="3" s="1"/>
  <c r="P12" i="3"/>
  <c r="O12" i="3"/>
  <c r="M12" i="3"/>
  <c r="L12" i="3"/>
  <c r="J12" i="3"/>
  <c r="G12" i="3"/>
  <c r="F12" i="3"/>
  <c r="D12" i="3"/>
  <c r="AL11" i="3"/>
  <c r="AI11" i="3"/>
  <c r="AF11" i="3"/>
  <c r="AC11" i="3"/>
  <c r="Z11" i="3"/>
  <c r="T11" i="3"/>
  <c r="Q11" i="3"/>
  <c r="N11" i="3"/>
  <c r="K11" i="3"/>
  <c r="H11" i="3"/>
  <c r="E11" i="3"/>
  <c r="F72" i="3" l="1"/>
  <c r="U75" i="1" l="1"/>
  <c r="T76" i="1" s="1"/>
  <c r="U93" i="1" l="1"/>
  <c r="T94" i="1" s="1"/>
  <c r="S93" i="1"/>
  <c r="T91" i="1"/>
  <c r="S90" i="1"/>
  <c r="T88" i="1"/>
  <c r="U87" i="1"/>
  <c r="S87" i="1"/>
  <c r="U84" i="1"/>
  <c r="T85" i="1" s="1"/>
  <c r="S84" i="1"/>
  <c r="T82" i="1"/>
  <c r="S81" i="1"/>
  <c r="T79" i="1"/>
  <c r="S78" i="1"/>
  <c r="S75" i="1"/>
  <c r="U72" i="1"/>
  <c r="T73" i="1" s="1"/>
  <c r="S72" i="1"/>
  <c r="T70" i="1"/>
  <c r="S69" i="1"/>
  <c r="T67" i="1"/>
  <c r="U66" i="1"/>
  <c r="S66" i="1"/>
  <c r="U63" i="1"/>
  <c r="T64" i="1" s="1"/>
  <c r="S63" i="1"/>
  <c r="T59" i="1"/>
  <c r="U60" i="1"/>
  <c r="T61" i="1" s="1"/>
  <c r="S60" i="1"/>
  <c r="T58" i="1"/>
  <c r="U57" i="1"/>
  <c r="S57" i="1"/>
  <c r="U54" i="1"/>
  <c r="T55" i="1" s="1"/>
  <c r="S54" i="1"/>
  <c r="U51" i="1"/>
  <c r="T52" i="1" s="1"/>
  <c r="S51" i="1"/>
  <c r="U48" i="1"/>
  <c r="T49" i="1" s="1"/>
  <c r="S48" i="1"/>
  <c r="U45" i="1"/>
  <c r="T46" i="1" s="1"/>
  <c r="S45" i="1"/>
  <c r="T43" i="1"/>
  <c r="S42" i="1"/>
  <c r="T41" i="1" s="1"/>
  <c r="U39" i="1"/>
  <c r="T40" i="1" s="1"/>
  <c r="U36" i="1"/>
  <c r="T37" i="1" s="1"/>
  <c r="S36" i="1"/>
  <c r="U33" i="1"/>
  <c r="T34" i="1" s="1"/>
  <c r="S33" i="1"/>
  <c r="U30" i="1"/>
  <c r="T31" i="1" s="1"/>
  <c r="S30" i="1"/>
  <c r="U27" i="1"/>
  <c r="T28" i="1" s="1"/>
  <c r="S27" i="1"/>
  <c r="U24" i="1"/>
  <c r="T25" i="1" s="1"/>
  <c r="S24" i="1"/>
  <c r="T22" i="1"/>
  <c r="U21" i="1"/>
  <c r="S21" i="1"/>
  <c r="U18" i="1"/>
  <c r="T19" i="1" s="1"/>
  <c r="S18" i="1"/>
  <c r="S15" i="1"/>
  <c r="U12" i="1"/>
  <c r="T13" i="1" s="1"/>
  <c r="S12" i="1"/>
  <c r="Q94" i="1" l="1"/>
  <c r="N94" i="1"/>
  <c r="E94" i="1"/>
  <c r="R93" i="1"/>
  <c r="P93" i="1"/>
  <c r="O93" i="1"/>
  <c r="M93" i="1"/>
  <c r="L93" i="1"/>
  <c r="K94" i="1" s="1"/>
  <c r="J93" i="1"/>
  <c r="F93" i="1"/>
  <c r="D93" i="1"/>
  <c r="AL92" i="1"/>
  <c r="AI92" i="1"/>
  <c r="AF92" i="1"/>
  <c r="AC92" i="1"/>
  <c r="Z92" i="1"/>
  <c r="W92" i="1"/>
  <c r="T92" i="1"/>
  <c r="Q92" i="1"/>
  <c r="N92" i="1"/>
  <c r="K92" i="1"/>
  <c r="H92" i="1"/>
  <c r="E92" i="1"/>
  <c r="Q91" i="1"/>
  <c r="N91" i="1"/>
  <c r="E91" i="1"/>
  <c r="R90" i="1"/>
  <c r="P90" i="1"/>
  <c r="O90" i="1"/>
  <c r="M90" i="1"/>
  <c r="L90" i="1"/>
  <c r="K91" i="1" s="1"/>
  <c r="J90" i="1"/>
  <c r="F90" i="1"/>
  <c r="D90" i="1"/>
  <c r="AL89" i="1"/>
  <c r="AI89" i="1"/>
  <c r="AF89" i="1"/>
  <c r="AC89" i="1"/>
  <c r="Z89" i="1"/>
  <c r="W89" i="1"/>
  <c r="T89" i="1"/>
  <c r="Q89" i="1"/>
  <c r="N89" i="1"/>
  <c r="K89" i="1"/>
  <c r="H89" i="1"/>
  <c r="E89" i="1"/>
  <c r="Q88" i="1"/>
  <c r="N88" i="1"/>
  <c r="H88" i="1"/>
  <c r="E88" i="1"/>
  <c r="R87" i="1"/>
  <c r="P87" i="1"/>
  <c r="O87" i="1"/>
  <c r="M87" i="1"/>
  <c r="L87" i="1"/>
  <c r="K88" i="1" s="1"/>
  <c r="J87" i="1"/>
  <c r="I87" i="1"/>
  <c r="G87" i="1"/>
  <c r="F87" i="1"/>
  <c r="D87" i="1"/>
  <c r="AL86" i="1"/>
  <c r="AI86" i="1"/>
  <c r="AF86" i="1"/>
  <c r="AC86" i="1"/>
  <c r="Z86" i="1"/>
  <c r="W86" i="1"/>
  <c r="T86" i="1"/>
  <c r="Q86" i="1"/>
  <c r="N86" i="1"/>
  <c r="K86" i="1"/>
  <c r="H86" i="1"/>
  <c r="E86" i="1"/>
  <c r="Q85" i="1"/>
  <c r="N85" i="1"/>
  <c r="K85" i="1"/>
  <c r="E85" i="1"/>
  <c r="R84" i="1"/>
  <c r="P84" i="1"/>
  <c r="O84" i="1"/>
  <c r="M84" i="1"/>
  <c r="L84" i="1"/>
  <c r="J84" i="1"/>
  <c r="F84" i="1"/>
  <c r="D84" i="1"/>
  <c r="AL83" i="1"/>
  <c r="AI83" i="1"/>
  <c r="AF83" i="1"/>
  <c r="AC83" i="1"/>
  <c r="Z83" i="1"/>
  <c r="W83" i="1"/>
  <c r="T83" i="1"/>
  <c r="Q83" i="1"/>
  <c r="N83" i="1"/>
  <c r="K83" i="1"/>
  <c r="H83" i="1"/>
  <c r="E83" i="1"/>
  <c r="Q82" i="1"/>
  <c r="N82" i="1"/>
  <c r="K82" i="1"/>
  <c r="E82" i="1"/>
  <c r="R81" i="1"/>
  <c r="P81" i="1"/>
  <c r="O81" i="1"/>
  <c r="M81" i="1"/>
  <c r="L81" i="1"/>
  <c r="J81" i="1"/>
  <c r="F81" i="1"/>
  <c r="D81" i="1"/>
  <c r="AL80" i="1"/>
  <c r="AI80" i="1"/>
  <c r="AF80" i="1"/>
  <c r="AC80" i="1"/>
  <c r="Z80" i="1"/>
  <c r="W80" i="1"/>
  <c r="T80" i="1"/>
  <c r="Q80" i="1"/>
  <c r="N80" i="1"/>
  <c r="K80" i="1"/>
  <c r="H80" i="1"/>
  <c r="E80" i="1"/>
  <c r="Q79" i="1"/>
  <c r="N79" i="1"/>
  <c r="E79" i="1"/>
  <c r="R78" i="1"/>
  <c r="P78" i="1"/>
  <c r="O78" i="1"/>
  <c r="M78" i="1"/>
  <c r="L78" i="1"/>
  <c r="K79" i="1" s="1"/>
  <c r="J78" i="1"/>
  <c r="F78" i="1"/>
  <c r="D78" i="1"/>
  <c r="AL77" i="1"/>
  <c r="AI77" i="1"/>
  <c r="AF77" i="1"/>
  <c r="AC77" i="1"/>
  <c r="Z77" i="1"/>
  <c r="W77" i="1"/>
  <c r="T77" i="1"/>
  <c r="Q77" i="1"/>
  <c r="N77" i="1"/>
  <c r="K77" i="1"/>
  <c r="H77" i="1"/>
  <c r="E77" i="1"/>
  <c r="Q76" i="1"/>
  <c r="N76" i="1"/>
  <c r="H76" i="1"/>
  <c r="E76" i="1"/>
  <c r="R75" i="1"/>
  <c r="P75" i="1"/>
  <c r="O75" i="1"/>
  <c r="M75" i="1"/>
  <c r="L75" i="1"/>
  <c r="K76" i="1" s="1"/>
  <c r="J75" i="1"/>
  <c r="I75" i="1"/>
  <c r="G75" i="1"/>
  <c r="F75" i="1"/>
  <c r="D75" i="1"/>
  <c r="AL74" i="1"/>
  <c r="AI74" i="1"/>
  <c r="AF74" i="1"/>
  <c r="AC74" i="1"/>
  <c r="Z74" i="1"/>
  <c r="W74" i="1"/>
  <c r="T74" i="1"/>
  <c r="Q74" i="1"/>
  <c r="N74" i="1"/>
  <c r="K74" i="1"/>
  <c r="H74" i="1"/>
  <c r="E74" i="1"/>
  <c r="Q73" i="1"/>
  <c r="N73" i="1"/>
  <c r="K73" i="1"/>
  <c r="H73" i="1"/>
  <c r="E73" i="1"/>
  <c r="R72" i="1"/>
  <c r="P72" i="1"/>
  <c r="O72" i="1"/>
  <c r="M72" i="1"/>
  <c r="L72" i="1"/>
  <c r="J72" i="1"/>
  <c r="I72" i="1"/>
  <c r="G72" i="1"/>
  <c r="F72" i="1"/>
  <c r="D72" i="1"/>
  <c r="AL71" i="1"/>
  <c r="AI71" i="1"/>
  <c r="AF71" i="1"/>
  <c r="AC71" i="1"/>
  <c r="Z71" i="1"/>
  <c r="W71" i="1"/>
  <c r="T71" i="1"/>
  <c r="Q71" i="1"/>
  <c r="N71" i="1"/>
  <c r="K71" i="1"/>
  <c r="H71" i="1"/>
  <c r="E71" i="1"/>
  <c r="Q70" i="1"/>
  <c r="N70" i="1"/>
  <c r="K70" i="1"/>
  <c r="E70" i="1"/>
  <c r="R69" i="1"/>
  <c r="P69" i="1"/>
  <c r="O69" i="1"/>
  <c r="M69" i="1"/>
  <c r="L69" i="1"/>
  <c r="J69" i="1"/>
  <c r="F69" i="1"/>
  <c r="D69" i="1"/>
  <c r="AL68" i="1"/>
  <c r="AI68" i="1"/>
  <c r="AF68" i="1"/>
  <c r="AC68" i="1"/>
  <c r="Z68" i="1"/>
  <c r="W68" i="1"/>
  <c r="T68" i="1"/>
  <c r="Q68" i="1"/>
  <c r="N68" i="1"/>
  <c r="K68" i="1"/>
  <c r="H68" i="1"/>
  <c r="E68" i="1"/>
  <c r="Q67" i="1"/>
  <c r="N67" i="1"/>
  <c r="E67" i="1"/>
  <c r="R66" i="1"/>
  <c r="P66" i="1"/>
  <c r="O66" i="1"/>
  <c r="M66" i="1"/>
  <c r="L66" i="1"/>
  <c r="K67" i="1" s="1"/>
  <c r="J66" i="1"/>
  <c r="F66" i="1"/>
  <c r="D66" i="1"/>
  <c r="AL65" i="1"/>
  <c r="AI65" i="1"/>
  <c r="AF65" i="1"/>
  <c r="AC65" i="1"/>
  <c r="Z65" i="1"/>
  <c r="W65" i="1"/>
  <c r="T65" i="1"/>
  <c r="Q65" i="1"/>
  <c r="N65" i="1"/>
  <c r="K65" i="1"/>
  <c r="H65" i="1"/>
  <c r="E65" i="1"/>
  <c r="Q64" i="1"/>
  <c r="N64" i="1"/>
  <c r="E64" i="1"/>
  <c r="R63" i="1"/>
  <c r="P63" i="1"/>
  <c r="O63" i="1"/>
  <c r="M63" i="1"/>
  <c r="L63" i="1"/>
  <c r="K64" i="1" s="1"/>
  <c r="J63" i="1"/>
  <c r="F63" i="1"/>
  <c r="D63" i="1"/>
  <c r="AL62" i="1"/>
  <c r="AI62" i="1"/>
  <c r="AF62" i="1"/>
  <c r="AC62" i="1"/>
  <c r="Z62" i="1"/>
  <c r="W62" i="1"/>
  <c r="T62" i="1"/>
  <c r="Q62" i="1"/>
  <c r="N62" i="1"/>
  <c r="K62" i="1"/>
  <c r="H62" i="1"/>
  <c r="E62" i="1"/>
  <c r="Q61" i="1"/>
  <c r="N61" i="1"/>
  <c r="E61" i="1"/>
  <c r="R60" i="1"/>
  <c r="P60" i="1"/>
  <c r="O60" i="1"/>
  <c r="M60" i="1"/>
  <c r="L60" i="1"/>
  <c r="K61" i="1" s="1"/>
  <c r="J60" i="1"/>
  <c r="F60" i="1"/>
  <c r="D60" i="1"/>
  <c r="AL59" i="1"/>
  <c r="AI59" i="1"/>
  <c r="AF59" i="1"/>
  <c r="AC59" i="1"/>
  <c r="Z59" i="1"/>
  <c r="W59" i="1"/>
  <c r="Q59" i="1"/>
  <c r="N59" i="1"/>
  <c r="K59" i="1"/>
  <c r="H59" i="1"/>
  <c r="E59" i="1"/>
  <c r="Q58" i="1"/>
  <c r="N58" i="1"/>
  <c r="H58" i="1"/>
  <c r="E58" i="1"/>
  <c r="R57" i="1"/>
  <c r="P57" i="1"/>
  <c r="O57" i="1"/>
  <c r="M57" i="1"/>
  <c r="L57" i="1"/>
  <c r="K58" i="1" s="1"/>
  <c r="J57" i="1"/>
  <c r="I57" i="1"/>
  <c r="G57" i="1"/>
  <c r="F57" i="1"/>
  <c r="D57" i="1"/>
  <c r="AL56" i="1"/>
  <c r="AI56" i="1"/>
  <c r="AF56" i="1"/>
  <c r="AC56" i="1"/>
  <c r="Z56" i="1"/>
  <c r="W56" i="1"/>
  <c r="T56" i="1"/>
  <c r="Q56" i="1"/>
  <c r="N56" i="1"/>
  <c r="K56" i="1"/>
  <c r="H56" i="1"/>
  <c r="E56" i="1"/>
  <c r="Q55" i="1"/>
  <c r="N55" i="1"/>
  <c r="K55" i="1"/>
  <c r="H55" i="1"/>
  <c r="E55" i="1"/>
  <c r="R54" i="1"/>
  <c r="P54" i="1"/>
  <c r="O54" i="1"/>
  <c r="M54" i="1"/>
  <c r="L54" i="1"/>
  <c r="J54" i="1"/>
  <c r="I54" i="1"/>
  <c r="G54" i="1"/>
  <c r="F54" i="1"/>
  <c r="D54" i="1"/>
  <c r="AL53" i="1"/>
  <c r="AI53" i="1"/>
  <c r="AF53" i="1"/>
  <c r="AC53" i="1"/>
  <c r="Z53" i="1"/>
  <c r="W53" i="1"/>
  <c r="T53" i="1"/>
  <c r="Q53" i="1"/>
  <c r="N53" i="1"/>
  <c r="K53" i="1"/>
  <c r="H53" i="1"/>
  <c r="E53" i="1"/>
  <c r="Q52" i="1"/>
  <c r="N52" i="1"/>
  <c r="H52" i="1"/>
  <c r="E52" i="1"/>
  <c r="R51" i="1"/>
  <c r="P51" i="1"/>
  <c r="O51" i="1"/>
  <c r="M51" i="1"/>
  <c r="L51" i="1"/>
  <c r="K52" i="1" s="1"/>
  <c r="J51" i="1"/>
  <c r="I51" i="1"/>
  <c r="G51" i="1"/>
  <c r="F51" i="1"/>
  <c r="D51" i="1"/>
  <c r="AL50" i="1"/>
  <c r="AI50" i="1"/>
  <c r="AF50" i="1"/>
  <c r="AC50" i="1"/>
  <c r="Z50" i="1"/>
  <c r="W50" i="1"/>
  <c r="T50" i="1"/>
  <c r="Q50" i="1"/>
  <c r="N50" i="1"/>
  <c r="K50" i="1"/>
  <c r="H50" i="1"/>
  <c r="E50" i="1"/>
  <c r="Q49" i="1"/>
  <c r="N49" i="1"/>
  <c r="K49" i="1"/>
  <c r="H49" i="1"/>
  <c r="E49" i="1"/>
  <c r="R48" i="1"/>
  <c r="P48" i="1"/>
  <c r="O48" i="1"/>
  <c r="M48" i="1"/>
  <c r="L48" i="1"/>
  <c r="J48" i="1"/>
  <c r="I48" i="1"/>
  <c r="G48" i="1"/>
  <c r="F48" i="1"/>
  <c r="D48" i="1"/>
  <c r="AL47" i="1"/>
  <c r="AI47" i="1"/>
  <c r="AF47" i="1"/>
  <c r="AC47" i="1"/>
  <c r="Z47" i="1"/>
  <c r="W47" i="1"/>
  <c r="T47" i="1"/>
  <c r="Q47" i="1"/>
  <c r="N47" i="1"/>
  <c r="K47" i="1"/>
  <c r="H47" i="1"/>
  <c r="E47" i="1"/>
  <c r="Q46" i="1"/>
  <c r="N46" i="1"/>
  <c r="H46" i="1"/>
  <c r="E46" i="1"/>
  <c r="R45" i="1"/>
  <c r="P45" i="1"/>
  <c r="O45" i="1"/>
  <c r="M45" i="1"/>
  <c r="L45" i="1"/>
  <c r="K46" i="1" s="1"/>
  <c r="J45" i="1"/>
  <c r="I45" i="1"/>
  <c r="G45" i="1"/>
  <c r="F45" i="1"/>
  <c r="D45" i="1"/>
  <c r="AL44" i="1"/>
  <c r="AI44" i="1"/>
  <c r="AF44" i="1"/>
  <c r="AC44" i="1"/>
  <c r="Z44" i="1"/>
  <c r="W44" i="1"/>
  <c r="T44" i="1"/>
  <c r="Q44" i="1"/>
  <c r="N44" i="1"/>
  <c r="K44" i="1"/>
  <c r="H44" i="1"/>
  <c r="E44" i="1"/>
  <c r="Q43" i="1"/>
  <c r="N43" i="1"/>
  <c r="K43" i="1"/>
  <c r="H43" i="1"/>
  <c r="E43" i="1"/>
  <c r="R42" i="1"/>
  <c r="P42" i="1"/>
  <c r="O42" i="1"/>
  <c r="M42" i="1"/>
  <c r="L42" i="1"/>
  <c r="J42" i="1"/>
  <c r="I42" i="1"/>
  <c r="G42" i="1"/>
  <c r="F42" i="1"/>
  <c r="D42" i="1"/>
  <c r="AL41" i="1"/>
  <c r="AI41" i="1"/>
  <c r="AF41" i="1"/>
  <c r="AC41" i="1"/>
  <c r="Z41" i="1"/>
  <c r="W41" i="1"/>
  <c r="Q41" i="1"/>
  <c r="N41" i="1"/>
  <c r="K41" i="1"/>
  <c r="H41" i="1"/>
  <c r="E41" i="1"/>
  <c r="Q40" i="1"/>
  <c r="N40" i="1"/>
  <c r="H40" i="1"/>
  <c r="E40" i="1"/>
  <c r="R39" i="1"/>
  <c r="P39" i="1"/>
  <c r="O39" i="1"/>
  <c r="M39" i="1"/>
  <c r="L39" i="1"/>
  <c r="K40" i="1" s="1"/>
  <c r="J39" i="1"/>
  <c r="I39" i="1"/>
  <c r="G39" i="1"/>
  <c r="F39" i="1"/>
  <c r="D39" i="1"/>
  <c r="AL38" i="1"/>
  <c r="AI38" i="1"/>
  <c r="AF38" i="1"/>
  <c r="AC38" i="1"/>
  <c r="Z38" i="1"/>
  <c r="W38" i="1"/>
  <c r="T38" i="1"/>
  <c r="Q38" i="1"/>
  <c r="N38" i="1"/>
  <c r="K38" i="1"/>
  <c r="H38" i="1"/>
  <c r="E38" i="1"/>
  <c r="Q37" i="1"/>
  <c r="N37" i="1"/>
  <c r="H37" i="1"/>
  <c r="E37" i="1"/>
  <c r="R36" i="1"/>
  <c r="P36" i="1"/>
  <c r="O36" i="1"/>
  <c r="M36" i="1"/>
  <c r="L36" i="1"/>
  <c r="K37" i="1" s="1"/>
  <c r="J36" i="1"/>
  <c r="I36" i="1"/>
  <c r="G36" i="1"/>
  <c r="F36" i="1"/>
  <c r="D36" i="1"/>
  <c r="AL35" i="1"/>
  <c r="AI35" i="1"/>
  <c r="AF35" i="1"/>
  <c r="AC35" i="1"/>
  <c r="Z35" i="1"/>
  <c r="W35" i="1"/>
  <c r="T35" i="1"/>
  <c r="Q35" i="1"/>
  <c r="N35" i="1"/>
  <c r="K35" i="1"/>
  <c r="H35" i="1"/>
  <c r="E35" i="1"/>
  <c r="Q34" i="1"/>
  <c r="N34" i="1"/>
  <c r="K34" i="1"/>
  <c r="H34" i="1"/>
  <c r="R33" i="1"/>
  <c r="E34" i="1" s="1"/>
  <c r="P33" i="1"/>
  <c r="O33" i="1"/>
  <c r="M33" i="1"/>
  <c r="L33" i="1"/>
  <c r="J33" i="1"/>
  <c r="I33" i="1"/>
  <c r="G33" i="1"/>
  <c r="F33" i="1"/>
  <c r="D33" i="1"/>
  <c r="AL32" i="1"/>
  <c r="AI32" i="1"/>
  <c r="AF32" i="1"/>
  <c r="AC32" i="1"/>
  <c r="Z32" i="1"/>
  <c r="W32" i="1"/>
  <c r="T32" i="1"/>
  <c r="Q32" i="1"/>
  <c r="N32" i="1"/>
  <c r="K32" i="1"/>
  <c r="H32" i="1"/>
  <c r="E32" i="1"/>
  <c r="Q31" i="1"/>
  <c r="N31" i="1"/>
  <c r="H31" i="1"/>
  <c r="E31" i="1"/>
  <c r="R30" i="1"/>
  <c r="P30" i="1"/>
  <c r="O30" i="1"/>
  <c r="M30" i="1"/>
  <c r="L30" i="1"/>
  <c r="K31" i="1" s="1"/>
  <c r="J30" i="1"/>
  <c r="I30" i="1"/>
  <c r="G30" i="1"/>
  <c r="F30" i="1"/>
  <c r="D30" i="1"/>
  <c r="AL29" i="1"/>
  <c r="AI29" i="1"/>
  <c r="AF29" i="1"/>
  <c r="AC29" i="1"/>
  <c r="Z29" i="1"/>
  <c r="W29" i="1"/>
  <c r="T29" i="1"/>
  <c r="Q29" i="1"/>
  <c r="N29" i="1"/>
  <c r="K29" i="1"/>
  <c r="H29" i="1"/>
  <c r="E29" i="1"/>
  <c r="Q28" i="1"/>
  <c r="N28" i="1"/>
  <c r="H28" i="1"/>
  <c r="E28" i="1"/>
  <c r="R27" i="1"/>
  <c r="P27" i="1"/>
  <c r="O27" i="1"/>
  <c r="M27" i="1"/>
  <c r="L27" i="1"/>
  <c r="K28" i="1" s="1"/>
  <c r="J27" i="1"/>
  <c r="I27" i="1"/>
  <c r="G27" i="1"/>
  <c r="F27" i="1"/>
  <c r="D27" i="1"/>
  <c r="AL26" i="1"/>
  <c r="AI26" i="1"/>
  <c r="AF26" i="1"/>
  <c r="AC26" i="1"/>
  <c r="Z26" i="1"/>
  <c r="W26" i="1"/>
  <c r="T26" i="1"/>
  <c r="Q26" i="1"/>
  <c r="N26" i="1"/>
  <c r="K26" i="1"/>
  <c r="H26" i="1"/>
  <c r="E26" i="1"/>
  <c r="Q25" i="1"/>
  <c r="N25" i="1"/>
  <c r="K25" i="1"/>
  <c r="H25" i="1"/>
  <c r="E25" i="1"/>
  <c r="R24" i="1"/>
  <c r="P24" i="1"/>
  <c r="O24" i="1"/>
  <c r="M24" i="1"/>
  <c r="L24" i="1"/>
  <c r="J24" i="1"/>
  <c r="I24" i="1"/>
  <c r="G24" i="1"/>
  <c r="F24" i="1"/>
  <c r="D24" i="1"/>
  <c r="AL23" i="1"/>
  <c r="AI23" i="1"/>
  <c r="AF23" i="1"/>
  <c r="AC23" i="1"/>
  <c r="Z23" i="1"/>
  <c r="W23" i="1"/>
  <c r="T23" i="1"/>
  <c r="Q23" i="1"/>
  <c r="N23" i="1"/>
  <c r="K23" i="1"/>
  <c r="H23" i="1"/>
  <c r="E23" i="1"/>
  <c r="Q22" i="1"/>
  <c r="N22" i="1"/>
  <c r="H22" i="1"/>
  <c r="R21" i="1"/>
  <c r="E22" i="1" s="1"/>
  <c r="P21" i="1"/>
  <c r="O21" i="1"/>
  <c r="M21" i="1"/>
  <c r="L21" i="1"/>
  <c r="K22" i="1" s="1"/>
  <c r="J21" i="1"/>
  <c r="I21" i="1"/>
  <c r="G21" i="1"/>
  <c r="F21" i="1"/>
  <c r="D21" i="1"/>
  <c r="AL20" i="1"/>
  <c r="AI20" i="1"/>
  <c r="AF20" i="1"/>
  <c r="AC20" i="1"/>
  <c r="Z20" i="1"/>
  <c r="W20" i="1"/>
  <c r="T20" i="1"/>
  <c r="Q20" i="1"/>
  <c r="N20" i="1"/>
  <c r="K20" i="1"/>
  <c r="H20" i="1"/>
  <c r="E20" i="1"/>
  <c r="Q19" i="1"/>
  <c r="N19" i="1"/>
  <c r="K19" i="1"/>
  <c r="H19" i="1"/>
  <c r="E19" i="1"/>
  <c r="R18" i="1"/>
  <c r="P18" i="1"/>
  <c r="O18" i="1"/>
  <c r="M18" i="1"/>
  <c r="L18" i="1"/>
  <c r="J18" i="1"/>
  <c r="I18" i="1"/>
  <c r="G18" i="1"/>
  <c r="F18" i="1"/>
  <c r="D18" i="1"/>
  <c r="AL17" i="1"/>
  <c r="AI17" i="1"/>
  <c r="AF17" i="1"/>
  <c r="AC17" i="1"/>
  <c r="Z17" i="1"/>
  <c r="W17" i="1"/>
  <c r="T17" i="1"/>
  <c r="Q17" i="1"/>
  <c r="N17" i="1"/>
  <c r="K17" i="1"/>
  <c r="H17" i="1"/>
  <c r="E17" i="1"/>
  <c r="Q16" i="1"/>
  <c r="N16" i="1"/>
  <c r="K16" i="1"/>
  <c r="H16" i="1"/>
  <c r="E16" i="1"/>
  <c r="R15" i="1"/>
  <c r="P15" i="1"/>
  <c r="O15" i="1"/>
  <c r="M15" i="1"/>
  <c r="L15" i="1"/>
  <c r="J15" i="1"/>
  <c r="I15" i="1"/>
  <c r="G15" i="1"/>
  <c r="F15" i="1"/>
  <c r="D15" i="1"/>
  <c r="AI14" i="1"/>
  <c r="AF14" i="1"/>
  <c r="AC14" i="1"/>
  <c r="Z14" i="1"/>
  <c r="W14" i="1"/>
  <c r="Q14" i="1"/>
  <c r="N14" i="1"/>
  <c r="K14" i="1"/>
  <c r="H14" i="1"/>
  <c r="E14" i="1"/>
  <c r="Q13" i="1"/>
  <c r="N13" i="1"/>
  <c r="H13" i="1"/>
  <c r="E13" i="1"/>
  <c r="R12" i="1"/>
  <c r="I12" i="1" s="1"/>
  <c r="P12" i="1"/>
  <c r="O12" i="1"/>
  <c r="M12" i="1"/>
  <c r="L12" i="1"/>
  <c r="K13" i="1" s="1"/>
  <c r="J12" i="1"/>
  <c r="G12" i="1"/>
  <c r="F12" i="1"/>
  <c r="D12" i="1"/>
  <c r="AL11" i="1"/>
  <c r="AI11" i="1"/>
  <c r="AF11" i="1"/>
  <c r="AC11" i="1"/>
  <c r="Z11" i="1"/>
  <c r="W11" i="1"/>
  <c r="T11" i="1"/>
  <c r="Q11" i="1"/>
  <c r="N11" i="1"/>
  <c r="K11" i="1"/>
  <c r="H11" i="1"/>
  <c r="E11" i="1"/>
  <c r="I60" i="3"/>
  <c r="G60" i="3"/>
  <c r="H61" i="3"/>
  <c r="I60" i="1"/>
  <c r="G60" i="1"/>
  <c r="H61" i="1"/>
  <c r="H61" i="4"/>
  <c r="I60" i="4"/>
  <c r="G60" i="4"/>
  <c r="H64" i="7"/>
  <c r="G69" i="3"/>
  <c r="H61" i="8"/>
  <c r="G60" i="8"/>
  <c r="I60" i="8"/>
  <c r="H67" i="1"/>
  <c r="I60" i="7"/>
  <c r="G60" i="7"/>
  <c r="H61" i="7"/>
  <c r="I81" i="8"/>
  <c r="I63" i="1"/>
  <c r="G81" i="1"/>
  <c r="H82" i="3"/>
  <c r="G90" i="1"/>
  <c r="G90" i="3"/>
  <c r="I84" i="3"/>
  <c r="H61" i="6"/>
  <c r="G60" i="6"/>
  <c r="I60" i="6"/>
  <c r="I66" i="5"/>
  <c r="G96" i="7"/>
  <c r="I60" i="5"/>
  <c r="G60" i="5"/>
  <c r="H61" i="5"/>
  <c r="H82" i="6"/>
  <c r="I93" i="4"/>
  <c r="H64" i="1"/>
  <c r="H91" i="1"/>
  <c r="G81" i="5"/>
  <c r="G66" i="8"/>
  <c r="I69" i="6"/>
  <c r="I93" i="8"/>
  <c r="G93" i="8"/>
  <c r="I93" i="1"/>
  <c r="G78" i="7"/>
  <c r="H94" i="5"/>
  <c r="H94" i="6"/>
  <c r="I81" i="3"/>
  <c r="I93" i="5"/>
  <c r="AE77" i="8"/>
  <c r="H79" i="3"/>
  <c r="H91" i="8"/>
  <c r="I81" i="5"/>
  <c r="G93" i="4"/>
  <c r="I90" i="1"/>
  <c r="G66" i="5"/>
  <c r="H94" i="7"/>
  <c r="G93" i="1"/>
  <c r="G66" i="6"/>
  <c r="I63" i="3"/>
  <c r="G78" i="8"/>
  <c r="H64" i="4"/>
  <c r="H97" i="7"/>
  <c r="G78" i="3"/>
  <c r="H91" i="7"/>
  <c r="I66" i="1"/>
  <c r="I81" i="4"/>
  <c r="I90" i="8"/>
  <c r="I63" i="4"/>
  <c r="I81" i="7"/>
  <c r="I84" i="5"/>
  <c r="H70" i="1"/>
  <c r="H64" i="6"/>
  <c r="G63" i="3"/>
  <c r="G66" i="1"/>
  <c r="G78" i="1"/>
  <c r="G81" i="6"/>
  <c r="G84" i="1"/>
  <c r="G96" i="8"/>
  <c r="H82" i="5"/>
  <c r="G93" i="5"/>
  <c r="H82" i="7"/>
  <c r="H67" i="8"/>
  <c r="G69" i="7"/>
  <c r="I84" i="8"/>
  <c r="H79" i="5"/>
  <c r="H64" i="8"/>
  <c r="G90" i="7"/>
  <c r="H70" i="6"/>
  <c r="G84" i="5"/>
  <c r="G81" i="4"/>
  <c r="H85" i="1"/>
  <c r="G93" i="7"/>
  <c r="H82" i="1"/>
  <c r="H79" i="1"/>
  <c r="H94" i="1"/>
  <c r="H67" i="3"/>
  <c r="G81" i="7"/>
  <c r="H70" i="5"/>
  <c r="H64" i="5"/>
  <c r="I84" i="1"/>
  <c r="G84" i="6"/>
  <c r="H79" i="6"/>
  <c r="I66" i="3"/>
  <c r="I78" i="6"/>
  <c r="I81" i="6"/>
  <c r="H85" i="7"/>
  <c r="H82" i="8"/>
  <c r="I66" i="7"/>
  <c r="I78" i="5"/>
  <c r="G78" i="5"/>
  <c r="I78" i="1"/>
  <c r="H94" i="8"/>
  <c r="I69" i="7"/>
  <c r="I78" i="7"/>
  <c r="H85" i="8"/>
  <c r="H70" i="8"/>
  <c r="H67" i="7"/>
  <c r="H85" i="4"/>
  <c r="I63" i="8"/>
  <c r="I69" i="8"/>
  <c r="I78" i="3"/>
  <c r="G90" i="4"/>
  <c r="I90" i="3"/>
  <c r="G84" i="4"/>
  <c r="I93" i="6"/>
  <c r="I90" i="6"/>
  <c r="G90" i="5"/>
  <c r="I96" i="8"/>
  <c r="H91" i="4"/>
  <c r="G84" i="3"/>
  <c r="I90" i="5"/>
  <c r="H85" i="3"/>
  <c r="G69" i="1"/>
  <c r="H79" i="7"/>
  <c r="H79" i="8"/>
  <c r="I90" i="7"/>
  <c r="G90" i="8"/>
  <c r="G66" i="3"/>
  <c r="G63" i="8"/>
  <c r="G93" i="6"/>
  <c r="I69" i="3"/>
  <c r="G69" i="5"/>
  <c r="G69" i="8"/>
  <c r="I78" i="8"/>
  <c r="H97" i="8"/>
  <c r="I96" i="7"/>
  <c r="I84" i="4"/>
  <c r="H91" i="6"/>
  <c r="H67" i="4"/>
  <c r="G63" i="1"/>
  <c r="G81" i="8"/>
  <c r="G63" i="4"/>
  <c r="I90" i="4"/>
  <c r="I69" i="5"/>
  <c r="I93" i="7"/>
  <c r="H70" i="4"/>
  <c r="I63" i="5"/>
  <c r="G69" i="6"/>
  <c r="I84" i="7"/>
  <c r="H85" i="6"/>
  <c r="G78" i="4"/>
  <c r="I84" i="6"/>
  <c r="G81" i="3"/>
  <c r="G66" i="4"/>
  <c r="H64" i="3"/>
  <c r="G66" i="7"/>
  <c r="I93" i="3"/>
  <c r="H67" i="6"/>
  <c r="H82" i="4"/>
  <c r="G63" i="7"/>
  <c r="G93" i="3"/>
  <c r="H91" i="3"/>
  <c r="H94" i="4"/>
  <c r="H70" i="7"/>
  <c r="H85" i="5"/>
  <c r="I66" i="4"/>
  <c r="I63" i="6"/>
  <c r="H67" i="5"/>
  <c r="G63" i="6"/>
  <c r="H94" i="3"/>
  <c r="G84" i="7"/>
  <c r="G84" i="8"/>
  <c r="H70" i="3"/>
  <c r="I63" i="7"/>
  <c r="G90" i="6"/>
  <c r="I69" i="1"/>
  <c r="G63" i="5"/>
  <c r="I69" i="4"/>
  <c r="H91" i="5"/>
  <c r="I78" i="4"/>
  <c r="G69" i="4"/>
  <c r="G78" i="6"/>
  <c r="I81" i="1"/>
  <c r="I66" i="8"/>
  <c r="I66" i="6"/>
  <c r="H79" i="4"/>
</calcChain>
</file>

<file path=xl/sharedStrings.xml><?xml version="1.0" encoding="utf-8"?>
<sst xmlns="http://schemas.openxmlformats.org/spreadsheetml/2006/main" count="457" uniqueCount="72">
  <si>
    <t>REALISASI PERKEMBANGAN PELAKSANAAN PEKERJAAN / KEGIATAN</t>
  </si>
  <si>
    <t>SKPD</t>
  </si>
  <si>
    <t>:</t>
  </si>
  <si>
    <t>KECAMATAN NGARGOYOSO</t>
  </si>
  <si>
    <t>SUMBER DANA</t>
  </si>
  <si>
    <t>APBD</t>
  </si>
  <si>
    <t>BULAN</t>
  </si>
  <si>
    <t>MEI</t>
  </si>
  <si>
    <t>TAHUN</t>
  </si>
  <si>
    <t xml:space="preserve">: </t>
  </si>
  <si>
    <t>NO</t>
  </si>
  <si>
    <t>KODE REKENING / NAMA KEGIATAN</t>
  </si>
  <si>
    <t>DANA (Rp)</t>
  </si>
  <si>
    <t>REALISASI PERKEMBANGAN PELAKSANAAN PEKERJAAN / KEGIATAN SAMPAI DENGAN BULAN</t>
  </si>
  <si>
    <t>a. DPPA</t>
  </si>
  <si>
    <t>JANUARI</t>
  </si>
  <si>
    <t>PEBRUARI</t>
  </si>
  <si>
    <t>MARET</t>
  </si>
  <si>
    <t>APRIL</t>
  </si>
  <si>
    <t>JUNI</t>
  </si>
  <si>
    <t>JULI</t>
  </si>
  <si>
    <t>AGUSTUS</t>
  </si>
  <si>
    <t>SEPTEMBER</t>
  </si>
  <si>
    <t>OKTOBER</t>
  </si>
  <si>
    <t>NOPEMBER</t>
  </si>
  <si>
    <t>DESEMBER</t>
  </si>
  <si>
    <t>b. KONTRAK</t>
  </si>
  <si>
    <t>4.11.4.11.07.01.01  Penyusunan dokumen perencanaan Perangkat daerah</t>
  </si>
  <si>
    <t>4.11.4.11.07.01.01.07 Evaluasi Kinerja perangkat Daerah</t>
  </si>
  <si>
    <t>4.11.4.11.07.01.02.01 penyediaan gaji dan Tunjangan ASN</t>
  </si>
  <si>
    <t>4.11.4.11.07.06.01 penyediaan Komponen Instalasi Listri/penerangan bangunan kantor</t>
  </si>
  <si>
    <t>4.11.4.11.07.01.06.02 penyediaan peralatan dan perlengkapan kantor</t>
  </si>
  <si>
    <t>4.11.4.11.07.01.06.04 penyediaan bahan logistik kantor</t>
  </si>
  <si>
    <t>4.11.4.11.07.01.06.05, Penyediaan barang cetakan dan penggandaan</t>
  </si>
  <si>
    <t>4.11.4.11.07.01.06.06, penyediaan bahan bacaan dan peraturan perundang-undangan</t>
  </si>
  <si>
    <t>4.11.4.11.07.01.06.07 penyediaan bahan/material</t>
  </si>
  <si>
    <t>4.11.4.11.07.01.06.09 Penyelenggaraan rapat koordinasi dan Konsultasi SKPD</t>
  </si>
  <si>
    <t>4.11.4.11.07.01.07.05 Pengadaan Mebel</t>
  </si>
  <si>
    <t>4.11.4.11.07.01.08.01 Penyediaan jasa surat menyurat</t>
  </si>
  <si>
    <t>4.11.4.11.07.01.08.02  Penyediaan jasa komunikasi,Sumber Daya air dan listrik</t>
  </si>
  <si>
    <t>4.11.4.11.07.01.0  Penyediaan Jasa Pelayanan umum Kantor</t>
  </si>
  <si>
    <t>4.11.4.11.07.01.09.01 Penyediaaan jasa pemelioharaan,Biaya pemeliharaan dan pajak kendaraan perorangan dinas atau kendaaraan dinas jabatan</t>
  </si>
  <si>
    <t>4.11.4.11.07.01.09.06 Pemeliharaan peralatan dan mesin lainnya</t>
  </si>
  <si>
    <t>4.11.4.11.07.01.09.09 Pemeliharaan/Rehabilitasi Gedung Kantor dan Bangunan lainnya</t>
  </si>
  <si>
    <t>4.11.4.11.07.01.21.01  Fasilitasi percepatn pencap[aian stndar pelayanan minimal di wilayah kec.</t>
  </si>
  <si>
    <t xml:space="preserve">4.11.4.11.07.01.21.01 Peningkatan partisipasi masyarakat dalam forum musyawarah perencanaan pembangunan de desa </t>
  </si>
  <si>
    <t xml:space="preserve">4.11.4.11.07.01.21.03  Peningkatan Efektifitas Keg.pemberdayaan Masyarakat di wil Kec. </t>
  </si>
  <si>
    <t xml:space="preserve">4.11.4.11.07.01.23.01 Penyelenggraan lembaga Kemasyarakatan </t>
  </si>
  <si>
    <t>4.11.4.11.07.01.25.01 Sinergitas dgn Kepolisian Negara RI,TNI dan Instansi Vertikal di wil Kec.</t>
  </si>
  <si>
    <t>4.11.4.11.07.01.29.01  Pembinaan Wawasan Kebangsaan dan Ketahanan Nasional dlm rangka Memantapkan Pengamalan Pancasila,pelak undang-undang Dasar Negara RI th 1945,Pelestarian Bhenika Tunggak Ika serta Pemertahanan dan Pemeliharaan keutuhan Negara</t>
  </si>
  <si>
    <t>4.11.4.11.07.01.29.04  Pembinaan Kerukunan Antarsuku,umat beragama,ras  ,dan  gol lainnya guna mewujudkan stabilitas Keamanan lokal,Regional, dan nasional</t>
  </si>
  <si>
    <t>4.11.4.11.07.01.29.07  Pelaksanaan semua Urusan Pemerintahan yg bukan merupakan Kewenangan Daerah dan tdk dilak oleh instansi vertikal</t>
  </si>
  <si>
    <t xml:space="preserve">4.11.4.11.07.01.30.02 Fasilitasi administrasi Tata Pemerintahan Desa </t>
  </si>
  <si>
    <t>4.11.4.11.07.01.30.06  Fasilitasi Pelaksanaan Pemilihan kepala Desa</t>
  </si>
  <si>
    <t>4.11.4.11.07.01.30.08  Rekomendasi Pengangkatan dan Pemberhentian Perangkat Desa</t>
  </si>
  <si>
    <t>CAMAT NGARGOYOSO</t>
  </si>
  <si>
    <t>DWI CAHYONO,S.Sos,M.Si</t>
  </si>
  <si>
    <t>PEMBINA TK I</t>
  </si>
  <si>
    <t>NIP 19730614 199303 1 002</t>
  </si>
  <si>
    <t>TAHUN ANGGARAN 2021 DI KABUPATEN KARANGANYAR</t>
  </si>
  <si>
    <t>38</t>
  </si>
  <si>
    <t>Ngargoyoso,  09 Juli  2021</t>
  </si>
  <si>
    <t>Ngargoyoso,  09 September 2021</t>
  </si>
  <si>
    <t>WAHYU AGUS PRAMONO, S. STP</t>
  </si>
  <si>
    <t>PENATA TK. I</t>
  </si>
  <si>
    <t>NIP. 19800118 199912 1 001</t>
  </si>
  <si>
    <t>Ngargoyoso,  08 Oktober 2021</t>
  </si>
  <si>
    <t>Ngargoyoso,  08 Nopember 2021</t>
  </si>
  <si>
    <t>Pembina</t>
  </si>
  <si>
    <t>Ngargoyoso,  08 Desember 2021</t>
  </si>
  <si>
    <t>4.11.4.11.07.01.2.07.06  Pengadaan Peralatan dan Mesin Lainnya</t>
  </si>
  <si>
    <t>Ngargoyoso,  10 Januari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</si>
</sst>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1" formatCode="_(* #,##0_);_(* \(#,##0\);_(* &quot;-&quot;_);_(@_)"/>
    <numFmt numFmtId="43" formatCode="_(* #,##0.00_);_(* \(#,##0.00\);_(* &quot;-&quot;??_);_(@_)"/>
    <numFmt numFmtId="164" formatCode="#,##0.0_);\(#,##0.0\)"/>
    <numFmt numFmtId="165" formatCode="0_);\(0\)"/>
    <numFmt numFmtId="166" formatCode="0.0"/>
    <numFmt numFmtId="167" formatCode="_(* #,##0.0_);_(* \(#,##0.0\);_(* &quot;-&quot;??_);_(@_)"/>
    <numFmt numFmtId="168" formatCode="0.0_);\(0.0\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125">
    <xf numFmtId="0" fontId="0" fillId="0" borderId="0" xfId="0"/>
    <xf numFmtId="0" fontId="2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3" fillId="0" borderId="0" xfId="0" applyNumberFormat="1" applyFont="1" applyAlignment="1">
      <alignment horizontal="left"/>
    </xf>
    <xf numFmtId="0" fontId="3" fillId="0" borderId="1" xfId="0" applyFont="1" applyBorder="1" applyAlignment="1">
      <alignment horizontal="center"/>
    </xf>
    <xf numFmtId="0" fontId="3" fillId="0" borderId="5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164" fontId="0" fillId="0" borderId="14" xfId="0" applyNumberFormat="1" applyBorder="1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15" xfId="0" applyNumberFormat="1" applyBorder="1" applyAlignment="1">
      <alignment horizontal="center"/>
    </xf>
    <xf numFmtId="165" fontId="0" fillId="0" borderId="0" xfId="0" applyNumberFormat="1" applyAlignment="1">
      <alignment horizontal="center"/>
    </xf>
    <xf numFmtId="37" fontId="0" fillId="0" borderId="14" xfId="0" applyNumberFormat="1" applyBorder="1" applyAlignment="1">
      <alignment horizontal="center"/>
    </xf>
    <xf numFmtId="37" fontId="0" fillId="0" borderId="15" xfId="0" applyNumberFormat="1" applyBorder="1" applyAlignment="1">
      <alignment horizontal="center"/>
    </xf>
    <xf numFmtId="164" fontId="0" fillId="0" borderId="17" xfId="0" applyNumberFormat="1" applyBorder="1" applyAlignment="1">
      <alignment horizontal="center"/>
    </xf>
    <xf numFmtId="164" fontId="0" fillId="0" borderId="18" xfId="0" applyNumberFormat="1" applyBorder="1" applyAlignment="1">
      <alignment horizontal="center"/>
    </xf>
    <xf numFmtId="164" fontId="0" fillId="0" borderId="19" xfId="0" applyNumberFormat="1" applyBorder="1" applyAlignment="1">
      <alignment horizontal="center"/>
    </xf>
    <xf numFmtId="165" fontId="0" fillId="0" borderId="18" xfId="0" applyNumberFormat="1" applyBorder="1" applyAlignment="1">
      <alignment horizontal="center"/>
    </xf>
    <xf numFmtId="164" fontId="0" fillId="0" borderId="6" xfId="0" applyNumberFormat="1" applyBorder="1" applyAlignment="1">
      <alignment horizontal="center"/>
    </xf>
    <xf numFmtId="164" fontId="0" fillId="0" borderId="7" xfId="0" applyNumberFormat="1" applyBorder="1" applyAlignment="1">
      <alignment horizontal="center"/>
    </xf>
    <xf numFmtId="164" fontId="0" fillId="0" borderId="8" xfId="0" applyNumberFormat="1" applyBorder="1" applyAlignment="1">
      <alignment horizontal="center"/>
    </xf>
    <xf numFmtId="37" fontId="0" fillId="0" borderId="6" xfId="0" applyNumberFormat="1" applyBorder="1" applyAlignment="1">
      <alignment horizontal="center"/>
    </xf>
    <xf numFmtId="37" fontId="0" fillId="0" borderId="7" xfId="0" applyNumberFormat="1" applyBorder="1" applyAlignment="1">
      <alignment horizontal="center"/>
    </xf>
    <xf numFmtId="37" fontId="0" fillId="0" borderId="8" xfId="0" applyNumberFormat="1" applyBorder="1" applyAlignment="1">
      <alignment horizontal="center"/>
    </xf>
    <xf numFmtId="37" fontId="0" fillId="0" borderId="0" xfId="0" applyNumberFormat="1" applyAlignment="1">
      <alignment horizontal="center"/>
    </xf>
    <xf numFmtId="37" fontId="0" fillId="0" borderId="17" xfId="0" applyNumberFormat="1" applyBorder="1" applyAlignment="1">
      <alignment horizontal="center"/>
    </xf>
    <xf numFmtId="37" fontId="0" fillId="0" borderId="18" xfId="0" applyNumberFormat="1" applyBorder="1" applyAlignment="1">
      <alignment horizontal="center"/>
    </xf>
    <xf numFmtId="37" fontId="0" fillId="0" borderId="19" xfId="0" applyNumberFormat="1" applyBorder="1" applyAlignment="1">
      <alignment horizontal="center"/>
    </xf>
    <xf numFmtId="166" fontId="0" fillId="0" borderId="14" xfId="2" applyNumberFormat="1" applyFont="1" applyBorder="1" applyAlignment="1">
      <alignment horizontal="center"/>
    </xf>
    <xf numFmtId="49" fontId="0" fillId="0" borderId="14" xfId="0" applyNumberFormat="1" applyBorder="1" applyAlignment="1">
      <alignment horizontal="center"/>
    </xf>
    <xf numFmtId="1" fontId="0" fillId="0" borderId="6" xfId="0" applyNumberFormat="1" applyBorder="1" applyAlignment="1">
      <alignment horizontal="center"/>
    </xf>
    <xf numFmtId="1" fontId="0" fillId="0" borderId="7" xfId="0" applyNumberFormat="1" applyBorder="1" applyAlignment="1">
      <alignment horizontal="center"/>
    </xf>
    <xf numFmtId="1" fontId="0" fillId="0" borderId="8" xfId="0" applyNumberFormat="1" applyBorder="1" applyAlignment="1">
      <alignment horizontal="center"/>
    </xf>
    <xf numFmtId="1" fontId="0" fillId="0" borderId="14" xfId="0" applyNumberFormat="1" applyBorder="1" applyAlignment="1">
      <alignment horizontal="center"/>
    </xf>
    <xf numFmtId="1" fontId="0" fillId="0" borderId="0" xfId="0" applyNumberFormat="1" applyAlignment="1">
      <alignment horizontal="center"/>
    </xf>
    <xf numFmtId="1" fontId="0" fillId="0" borderId="15" xfId="0" applyNumberFormat="1" applyBorder="1" applyAlignment="1">
      <alignment horizontal="center"/>
    </xf>
    <xf numFmtId="1" fontId="0" fillId="0" borderId="17" xfId="0" applyNumberFormat="1" applyBorder="1" applyAlignment="1">
      <alignment horizontal="center"/>
    </xf>
    <xf numFmtId="1" fontId="0" fillId="0" borderId="18" xfId="0" applyNumberFormat="1" applyBorder="1" applyAlignment="1">
      <alignment horizontal="center"/>
    </xf>
    <xf numFmtId="1" fontId="0" fillId="0" borderId="19" xfId="0" applyNumberFormat="1" applyBorder="1" applyAlignment="1">
      <alignment horizontal="center"/>
    </xf>
    <xf numFmtId="165" fontId="0" fillId="0" borderId="15" xfId="0" applyNumberFormat="1" applyBorder="1" applyAlignment="1">
      <alignment horizontal="center"/>
    </xf>
    <xf numFmtId="164" fontId="3" fillId="0" borderId="15" xfId="0" applyNumberFormat="1" applyFont="1" applyBorder="1" applyAlignment="1">
      <alignment horizontal="center"/>
    </xf>
    <xf numFmtId="166" fontId="0" fillId="0" borderId="15" xfId="0" applyNumberFormat="1" applyBorder="1" applyAlignment="1">
      <alignment horizontal="center"/>
    </xf>
    <xf numFmtId="166" fontId="0" fillId="0" borderId="0" xfId="0" applyNumberFormat="1" applyAlignment="1">
      <alignment horizontal="center"/>
    </xf>
    <xf numFmtId="167" fontId="0" fillId="0" borderId="15" xfId="1" applyNumberFormat="1" applyFont="1" applyBorder="1" applyAlignment="1">
      <alignment horizontal="center"/>
    </xf>
    <xf numFmtId="0" fontId="0" fillId="3" borderId="0" xfId="0" applyFill="1"/>
    <xf numFmtId="164" fontId="0" fillId="2" borderId="6" xfId="0" applyNumberFormat="1" applyFill="1" applyBorder="1" applyAlignment="1">
      <alignment horizontal="center"/>
    </xf>
    <xf numFmtId="164" fontId="0" fillId="2" borderId="7" xfId="0" applyNumberFormat="1" applyFill="1" applyBorder="1" applyAlignment="1">
      <alignment horizontal="center"/>
    </xf>
    <xf numFmtId="164" fontId="0" fillId="2" borderId="8" xfId="0" applyNumberFormat="1" applyFill="1" applyBorder="1" applyAlignment="1">
      <alignment horizontal="center"/>
    </xf>
    <xf numFmtId="1" fontId="0" fillId="2" borderId="6" xfId="0" applyNumberFormat="1" applyFill="1" applyBorder="1" applyAlignment="1">
      <alignment horizontal="center"/>
    </xf>
    <xf numFmtId="1" fontId="0" fillId="2" borderId="7" xfId="0" applyNumberFormat="1" applyFill="1" applyBorder="1" applyAlignment="1">
      <alignment horizontal="center"/>
    </xf>
    <xf numFmtId="1" fontId="0" fillId="2" borderId="8" xfId="0" applyNumberFormat="1" applyFill="1" applyBorder="1" applyAlignment="1">
      <alignment horizontal="center"/>
    </xf>
    <xf numFmtId="0" fontId="0" fillId="2" borderId="0" xfId="0" applyFill="1"/>
    <xf numFmtId="164" fontId="0" fillId="2" borderId="14" xfId="0" applyNumberFormat="1" applyFill="1" applyBorder="1" applyAlignment="1">
      <alignment horizontal="center"/>
    </xf>
    <xf numFmtId="164" fontId="0" fillId="2" borderId="0" xfId="0" applyNumberFormat="1" applyFill="1" applyAlignment="1">
      <alignment horizontal="center"/>
    </xf>
    <xf numFmtId="164" fontId="0" fillId="2" borderId="15" xfId="0" applyNumberFormat="1" applyFill="1" applyBorder="1" applyAlignment="1">
      <alignment horizontal="center"/>
    </xf>
    <xf numFmtId="37" fontId="0" fillId="2" borderId="14" xfId="0" applyNumberFormat="1" applyFill="1" applyBorder="1" applyAlignment="1">
      <alignment horizontal="center"/>
    </xf>
    <xf numFmtId="1" fontId="0" fillId="2" borderId="14" xfId="0" applyNumberFormat="1" applyFill="1" applyBorder="1" applyAlignment="1">
      <alignment horizontal="center"/>
    </xf>
    <xf numFmtId="1" fontId="0" fillId="2" borderId="0" xfId="0" applyNumberFormat="1" applyFill="1" applyAlignment="1">
      <alignment horizontal="center"/>
    </xf>
    <xf numFmtId="1" fontId="0" fillId="2" borderId="15" xfId="0" applyNumberFormat="1" applyFill="1" applyBorder="1" applyAlignment="1">
      <alignment horizontal="center"/>
    </xf>
    <xf numFmtId="164" fontId="0" fillId="2" borderId="17" xfId="0" applyNumberFormat="1" applyFill="1" applyBorder="1" applyAlignment="1">
      <alignment horizontal="center"/>
    </xf>
    <xf numFmtId="164" fontId="0" fillId="2" borderId="18" xfId="0" applyNumberFormat="1" applyFill="1" applyBorder="1" applyAlignment="1">
      <alignment horizontal="center"/>
    </xf>
    <xf numFmtId="164" fontId="0" fillId="2" borderId="19" xfId="0" applyNumberFormat="1" applyFill="1" applyBorder="1" applyAlignment="1">
      <alignment horizontal="center"/>
    </xf>
    <xf numFmtId="1" fontId="0" fillId="2" borderId="17" xfId="0" applyNumberFormat="1" applyFill="1" applyBorder="1" applyAlignment="1">
      <alignment horizontal="center"/>
    </xf>
    <xf numFmtId="1" fontId="0" fillId="2" borderId="18" xfId="0" applyNumberFormat="1" applyFill="1" applyBorder="1" applyAlignment="1">
      <alignment horizontal="center"/>
    </xf>
    <xf numFmtId="1" fontId="0" fillId="2" borderId="19" xfId="0" applyNumberFormat="1" applyFill="1" applyBorder="1" applyAlignment="1">
      <alignment horizontal="center"/>
    </xf>
    <xf numFmtId="0" fontId="2" fillId="0" borderId="0" xfId="0" applyFont="1" applyAlignment="1">
      <alignment horizontal="center"/>
    </xf>
    <xf numFmtId="167" fontId="0" fillId="0" borderId="0" xfId="1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66" fontId="0" fillId="0" borderId="18" xfId="0" applyNumberFormat="1" applyBorder="1" applyAlignment="1">
      <alignment horizontal="center"/>
    </xf>
    <xf numFmtId="166" fontId="0" fillId="0" borderId="14" xfId="0" applyNumberForma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68" fontId="0" fillId="0" borderId="18" xfId="0" applyNumberFormat="1" applyBorder="1" applyAlignment="1">
      <alignment horizontal="center"/>
    </xf>
    <xf numFmtId="166" fontId="0" fillId="0" borderId="17" xfId="0" applyNumberFormat="1" applyBorder="1" applyAlignment="1">
      <alignment horizontal="center"/>
    </xf>
    <xf numFmtId="166" fontId="0" fillId="0" borderId="19" xfId="0" applyNumberFormat="1" applyBorder="1" applyAlignment="1">
      <alignment horizontal="center"/>
    </xf>
    <xf numFmtId="166" fontId="0" fillId="2" borderId="6" xfId="0" applyNumberFormat="1" applyFill="1" applyBorder="1" applyAlignment="1">
      <alignment horizontal="center"/>
    </xf>
    <xf numFmtId="166" fontId="0" fillId="2" borderId="7" xfId="0" applyNumberFormat="1" applyFill="1" applyBorder="1" applyAlignment="1">
      <alignment horizontal="center"/>
    </xf>
    <xf numFmtId="166" fontId="0" fillId="2" borderId="8" xfId="0" applyNumberFormat="1" applyFill="1" applyBorder="1" applyAlignment="1">
      <alignment horizontal="center"/>
    </xf>
    <xf numFmtId="166" fontId="0" fillId="2" borderId="14" xfId="0" applyNumberFormat="1" applyFill="1" applyBorder="1" applyAlignment="1">
      <alignment horizontal="center"/>
    </xf>
    <xf numFmtId="166" fontId="0" fillId="2" borderId="0" xfId="0" applyNumberFormat="1" applyFill="1" applyAlignment="1">
      <alignment horizontal="center"/>
    </xf>
    <xf numFmtId="166" fontId="0" fillId="2" borderId="15" xfId="0" applyNumberFormat="1" applyFill="1" applyBorder="1" applyAlignment="1">
      <alignment horizontal="center"/>
    </xf>
    <xf numFmtId="166" fontId="0" fillId="2" borderId="17" xfId="0" applyNumberFormat="1" applyFill="1" applyBorder="1" applyAlignment="1">
      <alignment horizontal="center"/>
    </xf>
    <xf numFmtId="166" fontId="0" fillId="2" borderId="18" xfId="0" applyNumberFormat="1" applyFill="1" applyBorder="1" applyAlignment="1">
      <alignment horizontal="center"/>
    </xf>
    <xf numFmtId="166" fontId="0" fillId="2" borderId="19" xfId="0" applyNumberFormat="1" applyFill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37" fontId="0" fillId="0" borderId="1" xfId="0" applyNumberFormat="1" applyBorder="1" applyAlignment="1">
      <alignment horizontal="right" vertical="center" wrapText="1"/>
    </xf>
    <xf numFmtId="37" fontId="0" fillId="0" borderId="5" xfId="0" applyNumberFormat="1" applyBorder="1" applyAlignment="1">
      <alignment horizontal="right" vertical="center" wrapText="1"/>
    </xf>
    <xf numFmtId="37" fontId="0" fillId="0" borderId="16" xfId="0" applyNumberFormat="1" applyBorder="1" applyAlignment="1">
      <alignment horizontal="right" vertical="center" wrapText="1"/>
    </xf>
    <xf numFmtId="0" fontId="3" fillId="0" borderId="1" xfId="0" applyFont="1" applyBorder="1" applyAlignment="1">
      <alignment horizontal="left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16" xfId="0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0" fillId="2" borderId="5" xfId="0" applyFill="1" applyBorder="1" applyAlignment="1">
      <alignment horizontal="left" vertical="center" wrapText="1"/>
    </xf>
    <xf numFmtId="0" fontId="0" fillId="2" borderId="16" xfId="0" applyFill="1" applyBorder="1" applyAlignment="1">
      <alignment horizontal="left" vertical="center" wrapText="1"/>
    </xf>
    <xf numFmtId="37" fontId="0" fillId="2" borderId="1" xfId="0" applyNumberFormat="1" applyFill="1" applyBorder="1" applyAlignment="1">
      <alignment vertical="center" wrapText="1"/>
    </xf>
    <xf numFmtId="37" fontId="0" fillId="2" borderId="5" xfId="0" applyNumberFormat="1" applyFill="1" applyBorder="1" applyAlignment="1">
      <alignment vertical="center" wrapText="1"/>
    </xf>
    <xf numFmtId="37" fontId="0" fillId="2" borderId="16" xfId="0" applyNumberFormat="1" applyFill="1" applyBorder="1" applyAlignment="1">
      <alignment vertical="center" wrapText="1"/>
    </xf>
    <xf numFmtId="37" fontId="0" fillId="0" borderId="1" xfId="0" applyNumberFormat="1" applyBorder="1" applyAlignment="1">
      <alignment vertical="center" wrapText="1"/>
    </xf>
    <xf numFmtId="37" fontId="0" fillId="0" borderId="5" xfId="0" applyNumberFormat="1" applyBorder="1" applyAlignment="1">
      <alignment vertical="center" wrapText="1"/>
    </xf>
    <xf numFmtId="37" fontId="0" fillId="0" borderId="16" xfId="0" applyNumberForma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0" fontId="3" fillId="0" borderId="6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3">
    <cellStyle name="Comma" xfId="1" builtinId="3"/>
    <cellStyle name="Comma [0]" xfId="2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10</xdr:row>
      <xdr:rowOff>9525</xdr:rowOff>
    </xdr:from>
    <xdr:to>
      <xdr:col>6</xdr:col>
      <xdr:colOff>9525</xdr:colOff>
      <xdr:row>13</xdr:row>
      <xdr:rowOff>9525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0DFE6A82-ED86-4FAD-8656-3D90480FF830}"/>
            </a:ext>
          </a:extLst>
        </xdr:cNvPr>
        <xdr:cNvCxnSpPr/>
      </xdr:nvCxnSpPr>
      <xdr:spPr>
        <a:xfrm>
          <a:off x="3505200" y="1809750"/>
          <a:ext cx="1190625" cy="4953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9525</xdr:colOff>
      <xdr:row>10</xdr:row>
      <xdr:rowOff>0</xdr:rowOff>
    </xdr:from>
    <xdr:to>
      <xdr:col>6</xdr:col>
      <xdr:colOff>0</xdr:colOff>
      <xdr:row>12</xdr:row>
      <xdr:rowOff>238124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52BF95E8-760A-4A7B-B0EC-25AECCAEE24F}"/>
            </a:ext>
          </a:extLst>
        </xdr:cNvPr>
        <xdr:cNvCxnSpPr/>
      </xdr:nvCxnSpPr>
      <xdr:spPr>
        <a:xfrm rot="10800000" flipV="1">
          <a:off x="3505200" y="1800225"/>
          <a:ext cx="1181100" cy="49529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13</xdr:row>
      <xdr:rowOff>9525</xdr:rowOff>
    </xdr:from>
    <xdr:to>
      <xdr:col>6</xdr:col>
      <xdr:colOff>0</xdr:colOff>
      <xdr:row>16</xdr:row>
      <xdr:rowOff>0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0CF2F4E9-57E0-4F73-BD3A-81F4142D8D43}"/>
            </a:ext>
          </a:extLst>
        </xdr:cNvPr>
        <xdr:cNvCxnSpPr/>
      </xdr:nvCxnSpPr>
      <xdr:spPr>
        <a:xfrm>
          <a:off x="3495675" y="2305050"/>
          <a:ext cx="1190625" cy="4762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13</xdr:row>
      <xdr:rowOff>9525</xdr:rowOff>
    </xdr:from>
    <xdr:to>
      <xdr:col>5</xdr:col>
      <xdr:colOff>333375</xdr:colOff>
      <xdr:row>16</xdr:row>
      <xdr:rowOff>0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4EE6F24A-8A12-4B0A-B947-43ABAEA27E52}"/>
            </a:ext>
          </a:extLst>
        </xdr:cNvPr>
        <xdr:cNvCxnSpPr/>
      </xdr:nvCxnSpPr>
      <xdr:spPr>
        <a:xfrm rot="10800000" flipV="1">
          <a:off x="3495675" y="2305050"/>
          <a:ext cx="1171575" cy="4762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16</xdr:row>
      <xdr:rowOff>0</xdr:rowOff>
    </xdr:from>
    <xdr:to>
      <xdr:col>5</xdr:col>
      <xdr:colOff>333375</xdr:colOff>
      <xdr:row>18</xdr:row>
      <xdr:rowOff>228600</xdr:rowOff>
    </xdr:to>
    <xdr:cxnSp macro="">
      <xdr:nvCxnSpPr>
        <xdr:cNvPr id="6" name="Straight Connector 5">
          <a:extLst>
            <a:ext uri="{FF2B5EF4-FFF2-40B4-BE49-F238E27FC236}">
              <a16:creationId xmlns:a16="http://schemas.microsoft.com/office/drawing/2014/main" id="{AD3367CF-D29A-4D20-B3C3-3123FAA7DED4}"/>
            </a:ext>
          </a:extLst>
        </xdr:cNvPr>
        <xdr:cNvCxnSpPr/>
      </xdr:nvCxnSpPr>
      <xdr:spPr>
        <a:xfrm>
          <a:off x="3495675" y="2781300"/>
          <a:ext cx="1171575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19</xdr:row>
      <xdr:rowOff>0</xdr:rowOff>
    </xdr:from>
    <xdr:to>
      <xdr:col>5</xdr:col>
      <xdr:colOff>333375</xdr:colOff>
      <xdr:row>21</xdr:row>
      <xdr:rowOff>228600</xdr:rowOff>
    </xdr:to>
    <xdr:cxnSp macro="">
      <xdr:nvCxnSpPr>
        <xdr:cNvPr id="7" name="Straight Connector 6">
          <a:extLst>
            <a:ext uri="{FF2B5EF4-FFF2-40B4-BE49-F238E27FC236}">
              <a16:creationId xmlns:a16="http://schemas.microsoft.com/office/drawing/2014/main" id="{A00274A3-ADEF-461A-AFC3-3D499A9CC57A}"/>
            </a:ext>
          </a:extLst>
        </xdr:cNvPr>
        <xdr:cNvCxnSpPr/>
      </xdr:nvCxnSpPr>
      <xdr:spPr>
        <a:xfrm>
          <a:off x="3495675" y="3267075"/>
          <a:ext cx="1171575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22</xdr:row>
      <xdr:rowOff>0</xdr:rowOff>
    </xdr:from>
    <xdr:to>
      <xdr:col>5</xdr:col>
      <xdr:colOff>333375</xdr:colOff>
      <xdr:row>24</xdr:row>
      <xdr:rowOff>228600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id="{E678F0AB-446E-4F50-BD76-8D3BD3D356D5}"/>
            </a:ext>
          </a:extLst>
        </xdr:cNvPr>
        <xdr:cNvCxnSpPr/>
      </xdr:nvCxnSpPr>
      <xdr:spPr>
        <a:xfrm>
          <a:off x="3495675" y="3752850"/>
          <a:ext cx="1171575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37</xdr:row>
      <xdr:rowOff>0</xdr:rowOff>
    </xdr:from>
    <xdr:to>
      <xdr:col>5</xdr:col>
      <xdr:colOff>333375</xdr:colOff>
      <xdr:row>39</xdr:row>
      <xdr:rowOff>228600</xdr:rowOff>
    </xdr:to>
    <xdr:cxnSp macro="">
      <xdr:nvCxnSpPr>
        <xdr:cNvPr id="9" name="Straight Connector 8">
          <a:extLst>
            <a:ext uri="{FF2B5EF4-FFF2-40B4-BE49-F238E27FC236}">
              <a16:creationId xmlns:a16="http://schemas.microsoft.com/office/drawing/2014/main" id="{20803E1B-1360-488F-8D09-1ACCD6369A47}"/>
            </a:ext>
          </a:extLst>
        </xdr:cNvPr>
        <xdr:cNvCxnSpPr/>
      </xdr:nvCxnSpPr>
      <xdr:spPr>
        <a:xfrm>
          <a:off x="3495675" y="6181725"/>
          <a:ext cx="1171575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9525</xdr:colOff>
      <xdr:row>16</xdr:row>
      <xdr:rowOff>0</xdr:rowOff>
    </xdr:from>
    <xdr:to>
      <xdr:col>6</xdr:col>
      <xdr:colOff>0</xdr:colOff>
      <xdr:row>18</xdr:row>
      <xdr:rowOff>238125</xdr:rowOff>
    </xdr:to>
    <xdr:cxnSp macro="">
      <xdr:nvCxnSpPr>
        <xdr:cNvPr id="10" name="Straight Connector 9">
          <a:extLst>
            <a:ext uri="{FF2B5EF4-FFF2-40B4-BE49-F238E27FC236}">
              <a16:creationId xmlns:a16="http://schemas.microsoft.com/office/drawing/2014/main" id="{6452644B-A90E-47F2-9A74-634D582C51F6}"/>
            </a:ext>
          </a:extLst>
        </xdr:cNvPr>
        <xdr:cNvCxnSpPr/>
      </xdr:nvCxnSpPr>
      <xdr:spPr>
        <a:xfrm rot="10800000" flipV="1">
          <a:off x="3505200" y="2781300"/>
          <a:ext cx="1181100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19</xdr:row>
      <xdr:rowOff>9525</xdr:rowOff>
    </xdr:from>
    <xdr:to>
      <xdr:col>5</xdr:col>
      <xdr:colOff>333375</xdr:colOff>
      <xdr:row>22</xdr:row>
      <xdr:rowOff>0</xdr:rowOff>
    </xdr:to>
    <xdr:cxnSp macro="">
      <xdr:nvCxnSpPr>
        <xdr:cNvPr id="11" name="Straight Connector 10">
          <a:extLst>
            <a:ext uri="{FF2B5EF4-FFF2-40B4-BE49-F238E27FC236}">
              <a16:creationId xmlns:a16="http://schemas.microsoft.com/office/drawing/2014/main" id="{7398A120-E745-464F-B480-F641233D515B}"/>
            </a:ext>
          </a:extLst>
        </xdr:cNvPr>
        <xdr:cNvCxnSpPr/>
      </xdr:nvCxnSpPr>
      <xdr:spPr>
        <a:xfrm rot="10800000" flipV="1">
          <a:off x="3495675" y="3276600"/>
          <a:ext cx="1171575" cy="4762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22</xdr:row>
      <xdr:rowOff>9525</xdr:rowOff>
    </xdr:from>
    <xdr:to>
      <xdr:col>5</xdr:col>
      <xdr:colOff>333375</xdr:colOff>
      <xdr:row>25</xdr:row>
      <xdr:rowOff>0</xdr:rowOff>
    </xdr:to>
    <xdr:cxnSp macro="">
      <xdr:nvCxnSpPr>
        <xdr:cNvPr id="12" name="Straight Connector 11">
          <a:extLst>
            <a:ext uri="{FF2B5EF4-FFF2-40B4-BE49-F238E27FC236}">
              <a16:creationId xmlns:a16="http://schemas.microsoft.com/office/drawing/2014/main" id="{ADE5EAB6-1A85-4C52-90CD-127E571D2CFA}"/>
            </a:ext>
          </a:extLst>
        </xdr:cNvPr>
        <xdr:cNvCxnSpPr/>
      </xdr:nvCxnSpPr>
      <xdr:spPr>
        <a:xfrm rot="10800000" flipV="1">
          <a:off x="3495675" y="3762375"/>
          <a:ext cx="1171575" cy="4762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37</xdr:row>
      <xdr:rowOff>9525</xdr:rowOff>
    </xdr:from>
    <xdr:to>
      <xdr:col>5</xdr:col>
      <xdr:colOff>333375</xdr:colOff>
      <xdr:row>40</xdr:row>
      <xdr:rowOff>0</xdr:rowOff>
    </xdr:to>
    <xdr:cxnSp macro="">
      <xdr:nvCxnSpPr>
        <xdr:cNvPr id="13" name="Straight Connector 12">
          <a:extLst>
            <a:ext uri="{FF2B5EF4-FFF2-40B4-BE49-F238E27FC236}">
              <a16:creationId xmlns:a16="http://schemas.microsoft.com/office/drawing/2014/main" id="{DCB34C68-33E8-4090-9364-7F2E971E86AC}"/>
            </a:ext>
          </a:extLst>
        </xdr:cNvPr>
        <xdr:cNvCxnSpPr/>
      </xdr:nvCxnSpPr>
      <xdr:spPr>
        <a:xfrm rot="10800000" flipV="1">
          <a:off x="3495675" y="6191250"/>
          <a:ext cx="1171575" cy="4762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10</xdr:row>
      <xdr:rowOff>0</xdr:rowOff>
    </xdr:from>
    <xdr:to>
      <xdr:col>8</xdr:col>
      <xdr:colOff>333375</xdr:colOff>
      <xdr:row>13</xdr:row>
      <xdr:rowOff>9525</xdr:rowOff>
    </xdr:to>
    <xdr:cxnSp macro="">
      <xdr:nvCxnSpPr>
        <xdr:cNvPr id="14" name="Straight Connector 13">
          <a:extLst>
            <a:ext uri="{FF2B5EF4-FFF2-40B4-BE49-F238E27FC236}">
              <a16:creationId xmlns:a16="http://schemas.microsoft.com/office/drawing/2014/main" id="{BD0CB32F-DFA6-445B-BC59-E7EC63A1AEE6}"/>
            </a:ext>
          </a:extLst>
        </xdr:cNvPr>
        <xdr:cNvCxnSpPr/>
      </xdr:nvCxnSpPr>
      <xdr:spPr>
        <a:xfrm>
          <a:off x="4686300" y="1800225"/>
          <a:ext cx="1190625" cy="5048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9525</xdr:colOff>
      <xdr:row>10</xdr:row>
      <xdr:rowOff>0</xdr:rowOff>
    </xdr:from>
    <xdr:to>
      <xdr:col>9</xdr:col>
      <xdr:colOff>0</xdr:colOff>
      <xdr:row>12</xdr:row>
      <xdr:rowOff>238124</xdr:rowOff>
    </xdr:to>
    <xdr:cxnSp macro="">
      <xdr:nvCxnSpPr>
        <xdr:cNvPr id="15" name="Straight Connector 14">
          <a:extLst>
            <a:ext uri="{FF2B5EF4-FFF2-40B4-BE49-F238E27FC236}">
              <a16:creationId xmlns:a16="http://schemas.microsoft.com/office/drawing/2014/main" id="{146196B2-9DC4-4B1A-A712-496FA9F5BFA1}"/>
            </a:ext>
          </a:extLst>
        </xdr:cNvPr>
        <xdr:cNvCxnSpPr/>
      </xdr:nvCxnSpPr>
      <xdr:spPr>
        <a:xfrm rot="10800000" flipV="1">
          <a:off x="4695825" y="1800225"/>
          <a:ext cx="1266825" cy="49529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13</xdr:row>
      <xdr:rowOff>9525</xdr:rowOff>
    </xdr:from>
    <xdr:to>
      <xdr:col>9</xdr:col>
      <xdr:colOff>0</xdr:colOff>
      <xdr:row>16</xdr:row>
      <xdr:rowOff>0</xdr:rowOff>
    </xdr:to>
    <xdr:cxnSp macro="">
      <xdr:nvCxnSpPr>
        <xdr:cNvPr id="16" name="Straight Connector 15">
          <a:extLst>
            <a:ext uri="{FF2B5EF4-FFF2-40B4-BE49-F238E27FC236}">
              <a16:creationId xmlns:a16="http://schemas.microsoft.com/office/drawing/2014/main" id="{086272A9-1C86-4FFD-8A83-D2A479AD5613}"/>
            </a:ext>
          </a:extLst>
        </xdr:cNvPr>
        <xdr:cNvCxnSpPr/>
      </xdr:nvCxnSpPr>
      <xdr:spPr>
        <a:xfrm>
          <a:off x="4686300" y="2305050"/>
          <a:ext cx="1276350" cy="4762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13</xdr:row>
      <xdr:rowOff>9525</xdr:rowOff>
    </xdr:from>
    <xdr:to>
      <xdr:col>8</xdr:col>
      <xdr:colOff>333375</xdr:colOff>
      <xdr:row>16</xdr:row>
      <xdr:rowOff>0</xdr:rowOff>
    </xdr:to>
    <xdr:cxnSp macro="">
      <xdr:nvCxnSpPr>
        <xdr:cNvPr id="17" name="Straight Connector 16">
          <a:extLst>
            <a:ext uri="{FF2B5EF4-FFF2-40B4-BE49-F238E27FC236}">
              <a16:creationId xmlns:a16="http://schemas.microsoft.com/office/drawing/2014/main" id="{2903F3D5-3BEE-4E6F-8325-BC4BBD9691E7}"/>
            </a:ext>
          </a:extLst>
        </xdr:cNvPr>
        <xdr:cNvCxnSpPr/>
      </xdr:nvCxnSpPr>
      <xdr:spPr>
        <a:xfrm rot="10800000" flipV="1">
          <a:off x="4686300" y="2305050"/>
          <a:ext cx="1190625" cy="4762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16</xdr:row>
      <xdr:rowOff>0</xdr:rowOff>
    </xdr:from>
    <xdr:to>
      <xdr:col>8</xdr:col>
      <xdr:colOff>333375</xdr:colOff>
      <xdr:row>18</xdr:row>
      <xdr:rowOff>228600</xdr:rowOff>
    </xdr:to>
    <xdr:cxnSp macro="">
      <xdr:nvCxnSpPr>
        <xdr:cNvPr id="18" name="Straight Connector 17">
          <a:extLst>
            <a:ext uri="{FF2B5EF4-FFF2-40B4-BE49-F238E27FC236}">
              <a16:creationId xmlns:a16="http://schemas.microsoft.com/office/drawing/2014/main" id="{506005A8-2AC9-4AFC-A0C5-95B1FEBF8F20}"/>
            </a:ext>
          </a:extLst>
        </xdr:cNvPr>
        <xdr:cNvCxnSpPr/>
      </xdr:nvCxnSpPr>
      <xdr:spPr>
        <a:xfrm>
          <a:off x="4686300" y="2781300"/>
          <a:ext cx="1190625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19</xdr:row>
      <xdr:rowOff>0</xdr:rowOff>
    </xdr:from>
    <xdr:to>
      <xdr:col>8</xdr:col>
      <xdr:colOff>333375</xdr:colOff>
      <xdr:row>21</xdr:row>
      <xdr:rowOff>228600</xdr:rowOff>
    </xdr:to>
    <xdr:cxnSp macro="">
      <xdr:nvCxnSpPr>
        <xdr:cNvPr id="19" name="Straight Connector 18">
          <a:extLst>
            <a:ext uri="{FF2B5EF4-FFF2-40B4-BE49-F238E27FC236}">
              <a16:creationId xmlns:a16="http://schemas.microsoft.com/office/drawing/2014/main" id="{1C4504F6-5752-40FA-BF63-C20AE03CE681}"/>
            </a:ext>
          </a:extLst>
        </xdr:cNvPr>
        <xdr:cNvCxnSpPr/>
      </xdr:nvCxnSpPr>
      <xdr:spPr>
        <a:xfrm>
          <a:off x="4686300" y="3267075"/>
          <a:ext cx="1190625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22</xdr:row>
      <xdr:rowOff>0</xdr:rowOff>
    </xdr:from>
    <xdr:to>
      <xdr:col>8</xdr:col>
      <xdr:colOff>333375</xdr:colOff>
      <xdr:row>24</xdr:row>
      <xdr:rowOff>228600</xdr:rowOff>
    </xdr:to>
    <xdr:cxnSp macro="">
      <xdr:nvCxnSpPr>
        <xdr:cNvPr id="20" name="Straight Connector 19">
          <a:extLst>
            <a:ext uri="{FF2B5EF4-FFF2-40B4-BE49-F238E27FC236}">
              <a16:creationId xmlns:a16="http://schemas.microsoft.com/office/drawing/2014/main" id="{7002C3F8-184F-4581-A8DB-F5AF093CA0D8}"/>
            </a:ext>
          </a:extLst>
        </xdr:cNvPr>
        <xdr:cNvCxnSpPr/>
      </xdr:nvCxnSpPr>
      <xdr:spPr>
        <a:xfrm>
          <a:off x="4686300" y="3752850"/>
          <a:ext cx="1190625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37</xdr:row>
      <xdr:rowOff>0</xdr:rowOff>
    </xdr:from>
    <xdr:to>
      <xdr:col>8</xdr:col>
      <xdr:colOff>333375</xdr:colOff>
      <xdr:row>39</xdr:row>
      <xdr:rowOff>228600</xdr:rowOff>
    </xdr:to>
    <xdr:cxnSp macro="">
      <xdr:nvCxnSpPr>
        <xdr:cNvPr id="21" name="Straight Connector 20">
          <a:extLst>
            <a:ext uri="{FF2B5EF4-FFF2-40B4-BE49-F238E27FC236}">
              <a16:creationId xmlns:a16="http://schemas.microsoft.com/office/drawing/2014/main" id="{B263B0CE-A029-4384-B1DD-48B85F3F6670}"/>
            </a:ext>
          </a:extLst>
        </xdr:cNvPr>
        <xdr:cNvCxnSpPr/>
      </xdr:nvCxnSpPr>
      <xdr:spPr>
        <a:xfrm>
          <a:off x="4686300" y="6181725"/>
          <a:ext cx="1190625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9525</xdr:colOff>
      <xdr:row>16</xdr:row>
      <xdr:rowOff>0</xdr:rowOff>
    </xdr:from>
    <xdr:to>
      <xdr:col>9</xdr:col>
      <xdr:colOff>0</xdr:colOff>
      <xdr:row>18</xdr:row>
      <xdr:rowOff>238125</xdr:rowOff>
    </xdr:to>
    <xdr:cxnSp macro="">
      <xdr:nvCxnSpPr>
        <xdr:cNvPr id="22" name="Straight Connector 21">
          <a:extLst>
            <a:ext uri="{FF2B5EF4-FFF2-40B4-BE49-F238E27FC236}">
              <a16:creationId xmlns:a16="http://schemas.microsoft.com/office/drawing/2014/main" id="{21226D13-D3E5-4C34-B5CA-E4B9511E14D6}"/>
            </a:ext>
          </a:extLst>
        </xdr:cNvPr>
        <xdr:cNvCxnSpPr/>
      </xdr:nvCxnSpPr>
      <xdr:spPr>
        <a:xfrm rot="10800000" flipV="1">
          <a:off x="4695825" y="2781300"/>
          <a:ext cx="1266825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19</xdr:row>
      <xdr:rowOff>9525</xdr:rowOff>
    </xdr:from>
    <xdr:to>
      <xdr:col>8</xdr:col>
      <xdr:colOff>333375</xdr:colOff>
      <xdr:row>22</xdr:row>
      <xdr:rowOff>0</xdr:rowOff>
    </xdr:to>
    <xdr:cxnSp macro="">
      <xdr:nvCxnSpPr>
        <xdr:cNvPr id="23" name="Straight Connector 22">
          <a:extLst>
            <a:ext uri="{FF2B5EF4-FFF2-40B4-BE49-F238E27FC236}">
              <a16:creationId xmlns:a16="http://schemas.microsoft.com/office/drawing/2014/main" id="{DC99C742-8E90-4140-BFA3-D01EDA123B6E}"/>
            </a:ext>
          </a:extLst>
        </xdr:cNvPr>
        <xdr:cNvCxnSpPr/>
      </xdr:nvCxnSpPr>
      <xdr:spPr>
        <a:xfrm rot="10800000" flipV="1">
          <a:off x="4686300" y="3276600"/>
          <a:ext cx="1190625" cy="4762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22</xdr:row>
      <xdr:rowOff>9525</xdr:rowOff>
    </xdr:from>
    <xdr:to>
      <xdr:col>8</xdr:col>
      <xdr:colOff>333375</xdr:colOff>
      <xdr:row>25</xdr:row>
      <xdr:rowOff>0</xdr:rowOff>
    </xdr:to>
    <xdr:cxnSp macro="">
      <xdr:nvCxnSpPr>
        <xdr:cNvPr id="24" name="Straight Connector 23">
          <a:extLst>
            <a:ext uri="{FF2B5EF4-FFF2-40B4-BE49-F238E27FC236}">
              <a16:creationId xmlns:a16="http://schemas.microsoft.com/office/drawing/2014/main" id="{18BA9349-08DD-42A5-8692-F12AB7BC1FAE}"/>
            </a:ext>
          </a:extLst>
        </xdr:cNvPr>
        <xdr:cNvCxnSpPr/>
      </xdr:nvCxnSpPr>
      <xdr:spPr>
        <a:xfrm rot="10800000" flipV="1">
          <a:off x="4686300" y="3762375"/>
          <a:ext cx="1190625" cy="4762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37</xdr:row>
      <xdr:rowOff>9525</xdr:rowOff>
    </xdr:from>
    <xdr:to>
      <xdr:col>8</xdr:col>
      <xdr:colOff>333375</xdr:colOff>
      <xdr:row>40</xdr:row>
      <xdr:rowOff>0</xdr:rowOff>
    </xdr:to>
    <xdr:cxnSp macro="">
      <xdr:nvCxnSpPr>
        <xdr:cNvPr id="25" name="Straight Connector 24">
          <a:extLst>
            <a:ext uri="{FF2B5EF4-FFF2-40B4-BE49-F238E27FC236}">
              <a16:creationId xmlns:a16="http://schemas.microsoft.com/office/drawing/2014/main" id="{A43F1ECB-58E6-4B63-9213-0EE830BD343B}"/>
            </a:ext>
          </a:extLst>
        </xdr:cNvPr>
        <xdr:cNvCxnSpPr/>
      </xdr:nvCxnSpPr>
      <xdr:spPr>
        <a:xfrm rot="10800000" flipV="1">
          <a:off x="4686300" y="6191250"/>
          <a:ext cx="1190625" cy="4762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9525</xdr:colOff>
      <xdr:row>10</xdr:row>
      <xdr:rowOff>9525</xdr:rowOff>
    </xdr:from>
    <xdr:to>
      <xdr:col>12</xdr:col>
      <xdr:colOff>0</xdr:colOff>
      <xdr:row>13</xdr:row>
      <xdr:rowOff>9525</xdr:rowOff>
    </xdr:to>
    <xdr:cxnSp macro="">
      <xdr:nvCxnSpPr>
        <xdr:cNvPr id="26" name="Straight Connector 25">
          <a:extLst>
            <a:ext uri="{FF2B5EF4-FFF2-40B4-BE49-F238E27FC236}">
              <a16:creationId xmlns:a16="http://schemas.microsoft.com/office/drawing/2014/main" id="{5AF3844E-0E0C-4944-BFF4-B0E800B9BE30}"/>
            </a:ext>
          </a:extLst>
        </xdr:cNvPr>
        <xdr:cNvCxnSpPr/>
      </xdr:nvCxnSpPr>
      <xdr:spPr>
        <a:xfrm>
          <a:off x="5972175" y="1809750"/>
          <a:ext cx="1295400" cy="4953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9525</xdr:colOff>
      <xdr:row>10</xdr:row>
      <xdr:rowOff>0</xdr:rowOff>
    </xdr:from>
    <xdr:to>
      <xdr:col>12</xdr:col>
      <xdr:colOff>0</xdr:colOff>
      <xdr:row>12</xdr:row>
      <xdr:rowOff>238124</xdr:rowOff>
    </xdr:to>
    <xdr:cxnSp macro="">
      <xdr:nvCxnSpPr>
        <xdr:cNvPr id="27" name="Straight Connector 26">
          <a:extLst>
            <a:ext uri="{FF2B5EF4-FFF2-40B4-BE49-F238E27FC236}">
              <a16:creationId xmlns:a16="http://schemas.microsoft.com/office/drawing/2014/main" id="{EE034C89-CACD-444E-923D-780E74523F92}"/>
            </a:ext>
          </a:extLst>
        </xdr:cNvPr>
        <xdr:cNvCxnSpPr/>
      </xdr:nvCxnSpPr>
      <xdr:spPr>
        <a:xfrm rot="10800000" flipV="1">
          <a:off x="5972175" y="1800225"/>
          <a:ext cx="1295400" cy="49529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13</xdr:row>
      <xdr:rowOff>9525</xdr:rowOff>
    </xdr:from>
    <xdr:to>
      <xdr:col>12</xdr:col>
      <xdr:colOff>0</xdr:colOff>
      <xdr:row>16</xdr:row>
      <xdr:rowOff>0</xdr:rowOff>
    </xdr:to>
    <xdr:cxnSp macro="">
      <xdr:nvCxnSpPr>
        <xdr:cNvPr id="28" name="Straight Connector 27">
          <a:extLst>
            <a:ext uri="{FF2B5EF4-FFF2-40B4-BE49-F238E27FC236}">
              <a16:creationId xmlns:a16="http://schemas.microsoft.com/office/drawing/2014/main" id="{16330630-3B7E-4492-BDE5-CA6928ADF86B}"/>
            </a:ext>
          </a:extLst>
        </xdr:cNvPr>
        <xdr:cNvCxnSpPr/>
      </xdr:nvCxnSpPr>
      <xdr:spPr>
        <a:xfrm>
          <a:off x="5962650" y="2305050"/>
          <a:ext cx="1304925" cy="4762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13</xdr:row>
      <xdr:rowOff>9525</xdr:rowOff>
    </xdr:from>
    <xdr:to>
      <xdr:col>11</xdr:col>
      <xdr:colOff>333375</xdr:colOff>
      <xdr:row>16</xdr:row>
      <xdr:rowOff>0</xdr:rowOff>
    </xdr:to>
    <xdr:cxnSp macro="">
      <xdr:nvCxnSpPr>
        <xdr:cNvPr id="29" name="Straight Connector 28">
          <a:extLst>
            <a:ext uri="{FF2B5EF4-FFF2-40B4-BE49-F238E27FC236}">
              <a16:creationId xmlns:a16="http://schemas.microsoft.com/office/drawing/2014/main" id="{3A4CB386-2E0B-4A8C-8364-FB91CC38DD17}"/>
            </a:ext>
          </a:extLst>
        </xdr:cNvPr>
        <xdr:cNvCxnSpPr/>
      </xdr:nvCxnSpPr>
      <xdr:spPr>
        <a:xfrm rot="10800000" flipV="1">
          <a:off x="5962650" y="2305050"/>
          <a:ext cx="1200150" cy="4762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16</xdr:row>
      <xdr:rowOff>0</xdr:rowOff>
    </xdr:from>
    <xdr:to>
      <xdr:col>11</xdr:col>
      <xdr:colOff>333375</xdr:colOff>
      <xdr:row>18</xdr:row>
      <xdr:rowOff>228600</xdr:rowOff>
    </xdr:to>
    <xdr:cxnSp macro="">
      <xdr:nvCxnSpPr>
        <xdr:cNvPr id="30" name="Straight Connector 29">
          <a:extLst>
            <a:ext uri="{FF2B5EF4-FFF2-40B4-BE49-F238E27FC236}">
              <a16:creationId xmlns:a16="http://schemas.microsoft.com/office/drawing/2014/main" id="{237AA114-49F8-48AA-B83A-963D98A9575B}"/>
            </a:ext>
          </a:extLst>
        </xdr:cNvPr>
        <xdr:cNvCxnSpPr/>
      </xdr:nvCxnSpPr>
      <xdr:spPr>
        <a:xfrm>
          <a:off x="5962650" y="2781300"/>
          <a:ext cx="1200150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19</xdr:row>
      <xdr:rowOff>0</xdr:rowOff>
    </xdr:from>
    <xdr:to>
      <xdr:col>11</xdr:col>
      <xdr:colOff>333375</xdr:colOff>
      <xdr:row>21</xdr:row>
      <xdr:rowOff>228600</xdr:rowOff>
    </xdr:to>
    <xdr:cxnSp macro="">
      <xdr:nvCxnSpPr>
        <xdr:cNvPr id="31" name="Straight Connector 30">
          <a:extLst>
            <a:ext uri="{FF2B5EF4-FFF2-40B4-BE49-F238E27FC236}">
              <a16:creationId xmlns:a16="http://schemas.microsoft.com/office/drawing/2014/main" id="{19BB65F3-15A8-4EEC-8ADC-5BE7E5050403}"/>
            </a:ext>
          </a:extLst>
        </xdr:cNvPr>
        <xdr:cNvCxnSpPr/>
      </xdr:nvCxnSpPr>
      <xdr:spPr>
        <a:xfrm>
          <a:off x="5962650" y="3267075"/>
          <a:ext cx="1200150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22</xdr:row>
      <xdr:rowOff>0</xdr:rowOff>
    </xdr:from>
    <xdr:to>
      <xdr:col>11</xdr:col>
      <xdr:colOff>333375</xdr:colOff>
      <xdr:row>24</xdr:row>
      <xdr:rowOff>228600</xdr:rowOff>
    </xdr:to>
    <xdr:cxnSp macro="">
      <xdr:nvCxnSpPr>
        <xdr:cNvPr id="32" name="Straight Connector 31">
          <a:extLst>
            <a:ext uri="{FF2B5EF4-FFF2-40B4-BE49-F238E27FC236}">
              <a16:creationId xmlns:a16="http://schemas.microsoft.com/office/drawing/2014/main" id="{D1FC7D54-9916-4294-83D9-AF03172B4967}"/>
            </a:ext>
          </a:extLst>
        </xdr:cNvPr>
        <xdr:cNvCxnSpPr/>
      </xdr:nvCxnSpPr>
      <xdr:spPr>
        <a:xfrm>
          <a:off x="5962650" y="3752850"/>
          <a:ext cx="1200150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37</xdr:row>
      <xdr:rowOff>0</xdr:rowOff>
    </xdr:from>
    <xdr:to>
      <xdr:col>11</xdr:col>
      <xdr:colOff>333375</xdr:colOff>
      <xdr:row>39</xdr:row>
      <xdr:rowOff>228600</xdr:rowOff>
    </xdr:to>
    <xdr:cxnSp macro="">
      <xdr:nvCxnSpPr>
        <xdr:cNvPr id="33" name="Straight Connector 32">
          <a:extLst>
            <a:ext uri="{FF2B5EF4-FFF2-40B4-BE49-F238E27FC236}">
              <a16:creationId xmlns:a16="http://schemas.microsoft.com/office/drawing/2014/main" id="{ADB4474D-74E9-4D6E-B093-F200B6546FAE}"/>
            </a:ext>
          </a:extLst>
        </xdr:cNvPr>
        <xdr:cNvCxnSpPr/>
      </xdr:nvCxnSpPr>
      <xdr:spPr>
        <a:xfrm>
          <a:off x="5962650" y="6181725"/>
          <a:ext cx="1200150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9525</xdr:colOff>
      <xdr:row>16</xdr:row>
      <xdr:rowOff>0</xdr:rowOff>
    </xdr:from>
    <xdr:to>
      <xdr:col>12</xdr:col>
      <xdr:colOff>0</xdr:colOff>
      <xdr:row>18</xdr:row>
      <xdr:rowOff>238125</xdr:rowOff>
    </xdr:to>
    <xdr:cxnSp macro="">
      <xdr:nvCxnSpPr>
        <xdr:cNvPr id="34" name="Straight Connector 33">
          <a:extLst>
            <a:ext uri="{FF2B5EF4-FFF2-40B4-BE49-F238E27FC236}">
              <a16:creationId xmlns:a16="http://schemas.microsoft.com/office/drawing/2014/main" id="{CE9F5251-A894-4FB1-BE94-B357236533CA}"/>
            </a:ext>
          </a:extLst>
        </xdr:cNvPr>
        <xdr:cNvCxnSpPr/>
      </xdr:nvCxnSpPr>
      <xdr:spPr>
        <a:xfrm rot="10800000" flipV="1">
          <a:off x="5972175" y="2781300"/>
          <a:ext cx="1295400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19</xdr:row>
      <xdr:rowOff>9525</xdr:rowOff>
    </xdr:from>
    <xdr:to>
      <xdr:col>11</xdr:col>
      <xdr:colOff>333375</xdr:colOff>
      <xdr:row>22</xdr:row>
      <xdr:rowOff>0</xdr:rowOff>
    </xdr:to>
    <xdr:cxnSp macro="">
      <xdr:nvCxnSpPr>
        <xdr:cNvPr id="35" name="Straight Connector 34">
          <a:extLst>
            <a:ext uri="{FF2B5EF4-FFF2-40B4-BE49-F238E27FC236}">
              <a16:creationId xmlns:a16="http://schemas.microsoft.com/office/drawing/2014/main" id="{E1CD30EF-CC21-4B71-8283-FC17A6555E25}"/>
            </a:ext>
          </a:extLst>
        </xdr:cNvPr>
        <xdr:cNvCxnSpPr/>
      </xdr:nvCxnSpPr>
      <xdr:spPr>
        <a:xfrm rot="10800000" flipV="1">
          <a:off x="5962650" y="3276600"/>
          <a:ext cx="1200150" cy="4762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22</xdr:row>
      <xdr:rowOff>9525</xdr:rowOff>
    </xdr:from>
    <xdr:to>
      <xdr:col>11</xdr:col>
      <xdr:colOff>333375</xdr:colOff>
      <xdr:row>25</xdr:row>
      <xdr:rowOff>0</xdr:rowOff>
    </xdr:to>
    <xdr:cxnSp macro="">
      <xdr:nvCxnSpPr>
        <xdr:cNvPr id="36" name="Straight Connector 35">
          <a:extLst>
            <a:ext uri="{FF2B5EF4-FFF2-40B4-BE49-F238E27FC236}">
              <a16:creationId xmlns:a16="http://schemas.microsoft.com/office/drawing/2014/main" id="{4AC3D5F7-608A-4AA2-B3B2-369020B3BBA0}"/>
            </a:ext>
          </a:extLst>
        </xdr:cNvPr>
        <xdr:cNvCxnSpPr/>
      </xdr:nvCxnSpPr>
      <xdr:spPr>
        <a:xfrm rot="10800000" flipV="1">
          <a:off x="5962650" y="3762375"/>
          <a:ext cx="1200150" cy="4762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37</xdr:row>
      <xdr:rowOff>9525</xdr:rowOff>
    </xdr:from>
    <xdr:to>
      <xdr:col>11</xdr:col>
      <xdr:colOff>333375</xdr:colOff>
      <xdr:row>40</xdr:row>
      <xdr:rowOff>0</xdr:rowOff>
    </xdr:to>
    <xdr:cxnSp macro="">
      <xdr:nvCxnSpPr>
        <xdr:cNvPr id="37" name="Straight Connector 36">
          <a:extLst>
            <a:ext uri="{FF2B5EF4-FFF2-40B4-BE49-F238E27FC236}">
              <a16:creationId xmlns:a16="http://schemas.microsoft.com/office/drawing/2014/main" id="{57DABCF3-6164-474B-B377-A15F7AB4C6CB}"/>
            </a:ext>
          </a:extLst>
        </xdr:cNvPr>
        <xdr:cNvCxnSpPr/>
      </xdr:nvCxnSpPr>
      <xdr:spPr>
        <a:xfrm rot="10800000" flipV="1">
          <a:off x="5962650" y="6191250"/>
          <a:ext cx="1200150" cy="4762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9525</xdr:colOff>
      <xdr:row>10</xdr:row>
      <xdr:rowOff>9525</xdr:rowOff>
    </xdr:from>
    <xdr:to>
      <xdr:col>15</xdr:col>
      <xdr:colOff>0</xdr:colOff>
      <xdr:row>13</xdr:row>
      <xdr:rowOff>9525</xdr:rowOff>
    </xdr:to>
    <xdr:cxnSp macro="">
      <xdr:nvCxnSpPr>
        <xdr:cNvPr id="38" name="Straight Connector 37">
          <a:extLst>
            <a:ext uri="{FF2B5EF4-FFF2-40B4-BE49-F238E27FC236}">
              <a16:creationId xmlns:a16="http://schemas.microsoft.com/office/drawing/2014/main" id="{21893C32-BF05-488A-9479-64F653131B75}"/>
            </a:ext>
          </a:extLst>
        </xdr:cNvPr>
        <xdr:cNvCxnSpPr/>
      </xdr:nvCxnSpPr>
      <xdr:spPr>
        <a:xfrm>
          <a:off x="7277100" y="1809750"/>
          <a:ext cx="1238250" cy="4953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9525</xdr:colOff>
      <xdr:row>10</xdr:row>
      <xdr:rowOff>0</xdr:rowOff>
    </xdr:from>
    <xdr:to>
      <xdr:col>15</xdr:col>
      <xdr:colOff>0</xdr:colOff>
      <xdr:row>12</xdr:row>
      <xdr:rowOff>238124</xdr:rowOff>
    </xdr:to>
    <xdr:cxnSp macro="">
      <xdr:nvCxnSpPr>
        <xdr:cNvPr id="39" name="Straight Connector 38">
          <a:extLst>
            <a:ext uri="{FF2B5EF4-FFF2-40B4-BE49-F238E27FC236}">
              <a16:creationId xmlns:a16="http://schemas.microsoft.com/office/drawing/2014/main" id="{6599A6F2-F80C-45C9-BB2D-110DD29401AA}"/>
            </a:ext>
          </a:extLst>
        </xdr:cNvPr>
        <xdr:cNvCxnSpPr/>
      </xdr:nvCxnSpPr>
      <xdr:spPr>
        <a:xfrm rot="10800000" flipV="1">
          <a:off x="7277100" y="1800225"/>
          <a:ext cx="1238250" cy="49529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13</xdr:row>
      <xdr:rowOff>9525</xdr:rowOff>
    </xdr:from>
    <xdr:to>
      <xdr:col>15</xdr:col>
      <xdr:colOff>0</xdr:colOff>
      <xdr:row>16</xdr:row>
      <xdr:rowOff>0</xdr:rowOff>
    </xdr:to>
    <xdr:cxnSp macro="">
      <xdr:nvCxnSpPr>
        <xdr:cNvPr id="40" name="Straight Connector 39">
          <a:extLst>
            <a:ext uri="{FF2B5EF4-FFF2-40B4-BE49-F238E27FC236}">
              <a16:creationId xmlns:a16="http://schemas.microsoft.com/office/drawing/2014/main" id="{8C2C62A7-8CA5-4033-9EC6-31123137B48C}"/>
            </a:ext>
          </a:extLst>
        </xdr:cNvPr>
        <xdr:cNvCxnSpPr/>
      </xdr:nvCxnSpPr>
      <xdr:spPr>
        <a:xfrm>
          <a:off x="7267575" y="2305050"/>
          <a:ext cx="1247775" cy="4762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13</xdr:row>
      <xdr:rowOff>9525</xdr:rowOff>
    </xdr:from>
    <xdr:to>
      <xdr:col>14</xdr:col>
      <xdr:colOff>333375</xdr:colOff>
      <xdr:row>16</xdr:row>
      <xdr:rowOff>0</xdr:rowOff>
    </xdr:to>
    <xdr:cxnSp macro="">
      <xdr:nvCxnSpPr>
        <xdr:cNvPr id="41" name="Straight Connector 40">
          <a:extLst>
            <a:ext uri="{FF2B5EF4-FFF2-40B4-BE49-F238E27FC236}">
              <a16:creationId xmlns:a16="http://schemas.microsoft.com/office/drawing/2014/main" id="{D86E176F-87F2-4415-80E2-853AF9DBB920}"/>
            </a:ext>
          </a:extLst>
        </xdr:cNvPr>
        <xdr:cNvCxnSpPr/>
      </xdr:nvCxnSpPr>
      <xdr:spPr>
        <a:xfrm rot="10800000" flipV="1">
          <a:off x="7267575" y="2305050"/>
          <a:ext cx="1181100" cy="4762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16</xdr:row>
      <xdr:rowOff>0</xdr:rowOff>
    </xdr:from>
    <xdr:to>
      <xdr:col>14</xdr:col>
      <xdr:colOff>333375</xdr:colOff>
      <xdr:row>18</xdr:row>
      <xdr:rowOff>228600</xdr:rowOff>
    </xdr:to>
    <xdr:cxnSp macro="">
      <xdr:nvCxnSpPr>
        <xdr:cNvPr id="42" name="Straight Connector 41">
          <a:extLst>
            <a:ext uri="{FF2B5EF4-FFF2-40B4-BE49-F238E27FC236}">
              <a16:creationId xmlns:a16="http://schemas.microsoft.com/office/drawing/2014/main" id="{6960F76F-997E-4A05-8CDB-91A72F228AA7}"/>
            </a:ext>
          </a:extLst>
        </xdr:cNvPr>
        <xdr:cNvCxnSpPr/>
      </xdr:nvCxnSpPr>
      <xdr:spPr>
        <a:xfrm>
          <a:off x="7267575" y="2781300"/>
          <a:ext cx="1181100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19</xdr:row>
      <xdr:rowOff>0</xdr:rowOff>
    </xdr:from>
    <xdr:to>
      <xdr:col>14</xdr:col>
      <xdr:colOff>333375</xdr:colOff>
      <xdr:row>21</xdr:row>
      <xdr:rowOff>228600</xdr:rowOff>
    </xdr:to>
    <xdr:cxnSp macro="">
      <xdr:nvCxnSpPr>
        <xdr:cNvPr id="43" name="Straight Connector 42">
          <a:extLst>
            <a:ext uri="{FF2B5EF4-FFF2-40B4-BE49-F238E27FC236}">
              <a16:creationId xmlns:a16="http://schemas.microsoft.com/office/drawing/2014/main" id="{E4867B3D-1DCC-486E-94EB-2B0154A8937C}"/>
            </a:ext>
          </a:extLst>
        </xdr:cNvPr>
        <xdr:cNvCxnSpPr/>
      </xdr:nvCxnSpPr>
      <xdr:spPr>
        <a:xfrm>
          <a:off x="7267575" y="3267075"/>
          <a:ext cx="1181100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22</xdr:row>
      <xdr:rowOff>0</xdr:rowOff>
    </xdr:from>
    <xdr:to>
      <xdr:col>14</xdr:col>
      <xdr:colOff>333375</xdr:colOff>
      <xdr:row>24</xdr:row>
      <xdr:rowOff>228600</xdr:rowOff>
    </xdr:to>
    <xdr:cxnSp macro="">
      <xdr:nvCxnSpPr>
        <xdr:cNvPr id="44" name="Straight Connector 43">
          <a:extLst>
            <a:ext uri="{FF2B5EF4-FFF2-40B4-BE49-F238E27FC236}">
              <a16:creationId xmlns:a16="http://schemas.microsoft.com/office/drawing/2014/main" id="{89219359-56CF-4B55-A2E3-153899D90625}"/>
            </a:ext>
          </a:extLst>
        </xdr:cNvPr>
        <xdr:cNvCxnSpPr/>
      </xdr:nvCxnSpPr>
      <xdr:spPr>
        <a:xfrm>
          <a:off x="7267575" y="3752850"/>
          <a:ext cx="1181100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37</xdr:row>
      <xdr:rowOff>0</xdr:rowOff>
    </xdr:from>
    <xdr:to>
      <xdr:col>14</xdr:col>
      <xdr:colOff>333375</xdr:colOff>
      <xdr:row>39</xdr:row>
      <xdr:rowOff>228600</xdr:rowOff>
    </xdr:to>
    <xdr:cxnSp macro="">
      <xdr:nvCxnSpPr>
        <xdr:cNvPr id="45" name="Straight Connector 44">
          <a:extLst>
            <a:ext uri="{FF2B5EF4-FFF2-40B4-BE49-F238E27FC236}">
              <a16:creationId xmlns:a16="http://schemas.microsoft.com/office/drawing/2014/main" id="{37FA099E-B617-4772-8D54-699E7951BD33}"/>
            </a:ext>
          </a:extLst>
        </xdr:cNvPr>
        <xdr:cNvCxnSpPr/>
      </xdr:nvCxnSpPr>
      <xdr:spPr>
        <a:xfrm>
          <a:off x="7267575" y="6181725"/>
          <a:ext cx="1181100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9525</xdr:colOff>
      <xdr:row>16</xdr:row>
      <xdr:rowOff>0</xdr:rowOff>
    </xdr:from>
    <xdr:to>
      <xdr:col>15</xdr:col>
      <xdr:colOff>0</xdr:colOff>
      <xdr:row>18</xdr:row>
      <xdr:rowOff>238125</xdr:rowOff>
    </xdr:to>
    <xdr:cxnSp macro="">
      <xdr:nvCxnSpPr>
        <xdr:cNvPr id="46" name="Straight Connector 45">
          <a:extLst>
            <a:ext uri="{FF2B5EF4-FFF2-40B4-BE49-F238E27FC236}">
              <a16:creationId xmlns:a16="http://schemas.microsoft.com/office/drawing/2014/main" id="{82FE96A8-B353-4CBE-928E-6F9C145F44A1}"/>
            </a:ext>
          </a:extLst>
        </xdr:cNvPr>
        <xdr:cNvCxnSpPr/>
      </xdr:nvCxnSpPr>
      <xdr:spPr>
        <a:xfrm rot="10800000" flipV="1">
          <a:off x="7277100" y="2781300"/>
          <a:ext cx="1238250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19</xdr:row>
      <xdr:rowOff>9525</xdr:rowOff>
    </xdr:from>
    <xdr:to>
      <xdr:col>14</xdr:col>
      <xdr:colOff>333375</xdr:colOff>
      <xdr:row>22</xdr:row>
      <xdr:rowOff>0</xdr:rowOff>
    </xdr:to>
    <xdr:cxnSp macro="">
      <xdr:nvCxnSpPr>
        <xdr:cNvPr id="47" name="Straight Connector 46">
          <a:extLst>
            <a:ext uri="{FF2B5EF4-FFF2-40B4-BE49-F238E27FC236}">
              <a16:creationId xmlns:a16="http://schemas.microsoft.com/office/drawing/2014/main" id="{E15C8F47-2F5E-4644-98CF-AAA2FB3B1F8F}"/>
            </a:ext>
          </a:extLst>
        </xdr:cNvPr>
        <xdr:cNvCxnSpPr/>
      </xdr:nvCxnSpPr>
      <xdr:spPr>
        <a:xfrm rot="10800000" flipV="1">
          <a:off x="7267575" y="3276600"/>
          <a:ext cx="1181100" cy="4762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22</xdr:row>
      <xdr:rowOff>9525</xdr:rowOff>
    </xdr:from>
    <xdr:to>
      <xdr:col>14</xdr:col>
      <xdr:colOff>333375</xdr:colOff>
      <xdr:row>25</xdr:row>
      <xdr:rowOff>0</xdr:rowOff>
    </xdr:to>
    <xdr:cxnSp macro="">
      <xdr:nvCxnSpPr>
        <xdr:cNvPr id="48" name="Straight Connector 47">
          <a:extLst>
            <a:ext uri="{FF2B5EF4-FFF2-40B4-BE49-F238E27FC236}">
              <a16:creationId xmlns:a16="http://schemas.microsoft.com/office/drawing/2014/main" id="{E90A58BE-548E-4F66-982A-6350E774B254}"/>
            </a:ext>
          </a:extLst>
        </xdr:cNvPr>
        <xdr:cNvCxnSpPr/>
      </xdr:nvCxnSpPr>
      <xdr:spPr>
        <a:xfrm rot="10800000" flipV="1">
          <a:off x="7267575" y="3762375"/>
          <a:ext cx="1181100" cy="4762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37</xdr:row>
      <xdr:rowOff>9525</xdr:rowOff>
    </xdr:from>
    <xdr:to>
      <xdr:col>14</xdr:col>
      <xdr:colOff>333375</xdr:colOff>
      <xdr:row>40</xdr:row>
      <xdr:rowOff>0</xdr:rowOff>
    </xdr:to>
    <xdr:cxnSp macro="">
      <xdr:nvCxnSpPr>
        <xdr:cNvPr id="49" name="Straight Connector 48">
          <a:extLst>
            <a:ext uri="{FF2B5EF4-FFF2-40B4-BE49-F238E27FC236}">
              <a16:creationId xmlns:a16="http://schemas.microsoft.com/office/drawing/2014/main" id="{DDCC6B39-0880-4448-9296-BA0B19D2BDE9}"/>
            </a:ext>
          </a:extLst>
        </xdr:cNvPr>
        <xdr:cNvCxnSpPr/>
      </xdr:nvCxnSpPr>
      <xdr:spPr>
        <a:xfrm rot="10800000" flipV="1">
          <a:off x="7267575" y="6191250"/>
          <a:ext cx="1181100" cy="4762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9525</xdr:colOff>
      <xdr:row>10</xdr:row>
      <xdr:rowOff>9525</xdr:rowOff>
    </xdr:from>
    <xdr:to>
      <xdr:col>18</xdr:col>
      <xdr:colOff>0</xdr:colOff>
      <xdr:row>13</xdr:row>
      <xdr:rowOff>0</xdr:rowOff>
    </xdr:to>
    <xdr:cxnSp macro="">
      <xdr:nvCxnSpPr>
        <xdr:cNvPr id="50" name="Straight Connector 49">
          <a:extLst>
            <a:ext uri="{FF2B5EF4-FFF2-40B4-BE49-F238E27FC236}">
              <a16:creationId xmlns:a16="http://schemas.microsoft.com/office/drawing/2014/main" id="{CF01C5BB-0043-40A3-8406-8406EC66F3D4}"/>
            </a:ext>
          </a:extLst>
        </xdr:cNvPr>
        <xdr:cNvCxnSpPr/>
      </xdr:nvCxnSpPr>
      <xdr:spPr>
        <a:xfrm>
          <a:off x="8524875" y="1809750"/>
          <a:ext cx="1257300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9525</xdr:colOff>
      <xdr:row>10</xdr:row>
      <xdr:rowOff>0</xdr:rowOff>
    </xdr:from>
    <xdr:to>
      <xdr:col>18</xdr:col>
      <xdr:colOff>0</xdr:colOff>
      <xdr:row>12</xdr:row>
      <xdr:rowOff>238124</xdr:rowOff>
    </xdr:to>
    <xdr:cxnSp macro="">
      <xdr:nvCxnSpPr>
        <xdr:cNvPr id="51" name="Straight Connector 50">
          <a:extLst>
            <a:ext uri="{FF2B5EF4-FFF2-40B4-BE49-F238E27FC236}">
              <a16:creationId xmlns:a16="http://schemas.microsoft.com/office/drawing/2014/main" id="{74BAB9E8-C7B8-496D-873D-73B644AE322C}"/>
            </a:ext>
          </a:extLst>
        </xdr:cNvPr>
        <xdr:cNvCxnSpPr/>
      </xdr:nvCxnSpPr>
      <xdr:spPr>
        <a:xfrm rot="10800000" flipV="1">
          <a:off x="8524875" y="1800225"/>
          <a:ext cx="1257300" cy="49529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13</xdr:row>
      <xdr:rowOff>9525</xdr:rowOff>
    </xdr:from>
    <xdr:to>
      <xdr:col>18</xdr:col>
      <xdr:colOff>0</xdr:colOff>
      <xdr:row>16</xdr:row>
      <xdr:rowOff>0</xdr:rowOff>
    </xdr:to>
    <xdr:cxnSp macro="">
      <xdr:nvCxnSpPr>
        <xdr:cNvPr id="52" name="Straight Connector 51">
          <a:extLst>
            <a:ext uri="{FF2B5EF4-FFF2-40B4-BE49-F238E27FC236}">
              <a16:creationId xmlns:a16="http://schemas.microsoft.com/office/drawing/2014/main" id="{9DE6392E-BB76-4DEF-8EA1-D35850D14810}"/>
            </a:ext>
          </a:extLst>
        </xdr:cNvPr>
        <xdr:cNvCxnSpPr/>
      </xdr:nvCxnSpPr>
      <xdr:spPr>
        <a:xfrm>
          <a:off x="8515350" y="2305050"/>
          <a:ext cx="1266825" cy="4762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13</xdr:row>
      <xdr:rowOff>9525</xdr:rowOff>
    </xdr:from>
    <xdr:to>
      <xdr:col>17</xdr:col>
      <xdr:colOff>333375</xdr:colOff>
      <xdr:row>16</xdr:row>
      <xdr:rowOff>0</xdr:rowOff>
    </xdr:to>
    <xdr:cxnSp macro="">
      <xdr:nvCxnSpPr>
        <xdr:cNvPr id="53" name="Straight Connector 52">
          <a:extLst>
            <a:ext uri="{FF2B5EF4-FFF2-40B4-BE49-F238E27FC236}">
              <a16:creationId xmlns:a16="http://schemas.microsoft.com/office/drawing/2014/main" id="{FC0FAD57-FC34-4020-B24E-982CFE810140}"/>
            </a:ext>
          </a:extLst>
        </xdr:cNvPr>
        <xdr:cNvCxnSpPr/>
      </xdr:nvCxnSpPr>
      <xdr:spPr>
        <a:xfrm rot="10800000" flipV="1">
          <a:off x="8515350" y="2305050"/>
          <a:ext cx="1152525" cy="4762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16</xdr:row>
      <xdr:rowOff>0</xdr:rowOff>
    </xdr:from>
    <xdr:to>
      <xdr:col>17</xdr:col>
      <xdr:colOff>333375</xdr:colOff>
      <xdr:row>18</xdr:row>
      <xdr:rowOff>228600</xdr:rowOff>
    </xdr:to>
    <xdr:cxnSp macro="">
      <xdr:nvCxnSpPr>
        <xdr:cNvPr id="54" name="Straight Connector 53">
          <a:extLst>
            <a:ext uri="{FF2B5EF4-FFF2-40B4-BE49-F238E27FC236}">
              <a16:creationId xmlns:a16="http://schemas.microsoft.com/office/drawing/2014/main" id="{09D79976-9F59-485A-9B48-01BAE1D7DE4F}"/>
            </a:ext>
          </a:extLst>
        </xdr:cNvPr>
        <xdr:cNvCxnSpPr/>
      </xdr:nvCxnSpPr>
      <xdr:spPr>
        <a:xfrm>
          <a:off x="8515350" y="2781300"/>
          <a:ext cx="1152525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19</xdr:row>
      <xdr:rowOff>0</xdr:rowOff>
    </xdr:from>
    <xdr:to>
      <xdr:col>17</xdr:col>
      <xdr:colOff>333375</xdr:colOff>
      <xdr:row>21</xdr:row>
      <xdr:rowOff>228600</xdr:rowOff>
    </xdr:to>
    <xdr:cxnSp macro="">
      <xdr:nvCxnSpPr>
        <xdr:cNvPr id="55" name="Straight Connector 54">
          <a:extLst>
            <a:ext uri="{FF2B5EF4-FFF2-40B4-BE49-F238E27FC236}">
              <a16:creationId xmlns:a16="http://schemas.microsoft.com/office/drawing/2014/main" id="{F1F72DCE-FD54-4F6A-A2CA-E4D1FCD174A9}"/>
            </a:ext>
          </a:extLst>
        </xdr:cNvPr>
        <xdr:cNvCxnSpPr/>
      </xdr:nvCxnSpPr>
      <xdr:spPr>
        <a:xfrm>
          <a:off x="8515350" y="3267075"/>
          <a:ext cx="1152525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22</xdr:row>
      <xdr:rowOff>0</xdr:rowOff>
    </xdr:from>
    <xdr:to>
      <xdr:col>17</xdr:col>
      <xdr:colOff>333375</xdr:colOff>
      <xdr:row>24</xdr:row>
      <xdr:rowOff>228600</xdr:rowOff>
    </xdr:to>
    <xdr:cxnSp macro="">
      <xdr:nvCxnSpPr>
        <xdr:cNvPr id="56" name="Straight Connector 55">
          <a:extLst>
            <a:ext uri="{FF2B5EF4-FFF2-40B4-BE49-F238E27FC236}">
              <a16:creationId xmlns:a16="http://schemas.microsoft.com/office/drawing/2014/main" id="{7640E1D9-C7E9-4FC1-A57D-63D0FB17E1FF}"/>
            </a:ext>
          </a:extLst>
        </xdr:cNvPr>
        <xdr:cNvCxnSpPr/>
      </xdr:nvCxnSpPr>
      <xdr:spPr>
        <a:xfrm>
          <a:off x="8515350" y="3752850"/>
          <a:ext cx="1152525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37</xdr:row>
      <xdr:rowOff>0</xdr:rowOff>
    </xdr:from>
    <xdr:to>
      <xdr:col>17</xdr:col>
      <xdr:colOff>333375</xdr:colOff>
      <xdr:row>39</xdr:row>
      <xdr:rowOff>228600</xdr:rowOff>
    </xdr:to>
    <xdr:cxnSp macro="">
      <xdr:nvCxnSpPr>
        <xdr:cNvPr id="57" name="Straight Connector 56">
          <a:extLst>
            <a:ext uri="{FF2B5EF4-FFF2-40B4-BE49-F238E27FC236}">
              <a16:creationId xmlns:a16="http://schemas.microsoft.com/office/drawing/2014/main" id="{5179E3B6-67C1-4286-BCD2-221CEECD4C5B}"/>
            </a:ext>
          </a:extLst>
        </xdr:cNvPr>
        <xdr:cNvCxnSpPr/>
      </xdr:nvCxnSpPr>
      <xdr:spPr>
        <a:xfrm>
          <a:off x="8515350" y="6181725"/>
          <a:ext cx="1152525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9525</xdr:colOff>
      <xdr:row>16</xdr:row>
      <xdr:rowOff>0</xdr:rowOff>
    </xdr:from>
    <xdr:to>
      <xdr:col>18</xdr:col>
      <xdr:colOff>0</xdr:colOff>
      <xdr:row>18</xdr:row>
      <xdr:rowOff>238125</xdr:rowOff>
    </xdr:to>
    <xdr:cxnSp macro="">
      <xdr:nvCxnSpPr>
        <xdr:cNvPr id="58" name="Straight Connector 57">
          <a:extLst>
            <a:ext uri="{FF2B5EF4-FFF2-40B4-BE49-F238E27FC236}">
              <a16:creationId xmlns:a16="http://schemas.microsoft.com/office/drawing/2014/main" id="{DDF8640F-89A5-49C7-B390-746D18FE183C}"/>
            </a:ext>
          </a:extLst>
        </xdr:cNvPr>
        <xdr:cNvCxnSpPr/>
      </xdr:nvCxnSpPr>
      <xdr:spPr>
        <a:xfrm rot="10800000" flipV="1">
          <a:off x="8524875" y="2781300"/>
          <a:ext cx="1257300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19</xdr:row>
      <xdr:rowOff>9525</xdr:rowOff>
    </xdr:from>
    <xdr:to>
      <xdr:col>17</xdr:col>
      <xdr:colOff>333375</xdr:colOff>
      <xdr:row>22</xdr:row>
      <xdr:rowOff>0</xdr:rowOff>
    </xdr:to>
    <xdr:cxnSp macro="">
      <xdr:nvCxnSpPr>
        <xdr:cNvPr id="59" name="Straight Connector 58">
          <a:extLst>
            <a:ext uri="{FF2B5EF4-FFF2-40B4-BE49-F238E27FC236}">
              <a16:creationId xmlns:a16="http://schemas.microsoft.com/office/drawing/2014/main" id="{57CC3425-9298-46A1-9271-BA71B5BCEC2B}"/>
            </a:ext>
          </a:extLst>
        </xdr:cNvPr>
        <xdr:cNvCxnSpPr/>
      </xdr:nvCxnSpPr>
      <xdr:spPr>
        <a:xfrm rot="10800000" flipV="1">
          <a:off x="8515350" y="3276600"/>
          <a:ext cx="1152525" cy="4762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22</xdr:row>
      <xdr:rowOff>9525</xdr:rowOff>
    </xdr:from>
    <xdr:to>
      <xdr:col>17</xdr:col>
      <xdr:colOff>333375</xdr:colOff>
      <xdr:row>25</xdr:row>
      <xdr:rowOff>0</xdr:rowOff>
    </xdr:to>
    <xdr:cxnSp macro="">
      <xdr:nvCxnSpPr>
        <xdr:cNvPr id="60" name="Straight Connector 59">
          <a:extLst>
            <a:ext uri="{FF2B5EF4-FFF2-40B4-BE49-F238E27FC236}">
              <a16:creationId xmlns:a16="http://schemas.microsoft.com/office/drawing/2014/main" id="{30BC81FA-2C44-4F82-B5A2-CF8375CAE992}"/>
            </a:ext>
          </a:extLst>
        </xdr:cNvPr>
        <xdr:cNvCxnSpPr/>
      </xdr:nvCxnSpPr>
      <xdr:spPr>
        <a:xfrm rot="10800000" flipV="1">
          <a:off x="8515350" y="3762375"/>
          <a:ext cx="1152525" cy="4762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37</xdr:row>
      <xdr:rowOff>9525</xdr:rowOff>
    </xdr:from>
    <xdr:to>
      <xdr:col>17</xdr:col>
      <xdr:colOff>333375</xdr:colOff>
      <xdr:row>40</xdr:row>
      <xdr:rowOff>0</xdr:rowOff>
    </xdr:to>
    <xdr:cxnSp macro="">
      <xdr:nvCxnSpPr>
        <xdr:cNvPr id="61" name="Straight Connector 60">
          <a:extLst>
            <a:ext uri="{FF2B5EF4-FFF2-40B4-BE49-F238E27FC236}">
              <a16:creationId xmlns:a16="http://schemas.microsoft.com/office/drawing/2014/main" id="{E6CE26EB-A6B5-48D4-9F2B-A457B1CC0B4D}"/>
            </a:ext>
          </a:extLst>
        </xdr:cNvPr>
        <xdr:cNvCxnSpPr/>
      </xdr:nvCxnSpPr>
      <xdr:spPr>
        <a:xfrm rot="10800000" flipV="1">
          <a:off x="8515350" y="6191250"/>
          <a:ext cx="1152525" cy="4762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9525</xdr:colOff>
      <xdr:row>10</xdr:row>
      <xdr:rowOff>9525</xdr:rowOff>
    </xdr:from>
    <xdr:to>
      <xdr:col>21</xdr:col>
      <xdr:colOff>9525</xdr:colOff>
      <xdr:row>13</xdr:row>
      <xdr:rowOff>9525</xdr:rowOff>
    </xdr:to>
    <xdr:cxnSp macro="">
      <xdr:nvCxnSpPr>
        <xdr:cNvPr id="62" name="Straight Connector 61">
          <a:extLst>
            <a:ext uri="{FF2B5EF4-FFF2-40B4-BE49-F238E27FC236}">
              <a16:creationId xmlns:a16="http://schemas.microsoft.com/office/drawing/2014/main" id="{B4F00782-59E0-4E86-B4D7-D9548E814B1B}"/>
            </a:ext>
          </a:extLst>
        </xdr:cNvPr>
        <xdr:cNvCxnSpPr/>
      </xdr:nvCxnSpPr>
      <xdr:spPr>
        <a:xfrm>
          <a:off x="9791700" y="1809750"/>
          <a:ext cx="1171575" cy="4953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9525</xdr:colOff>
      <xdr:row>10</xdr:row>
      <xdr:rowOff>0</xdr:rowOff>
    </xdr:from>
    <xdr:to>
      <xdr:col>21</xdr:col>
      <xdr:colOff>0</xdr:colOff>
      <xdr:row>12</xdr:row>
      <xdr:rowOff>238124</xdr:rowOff>
    </xdr:to>
    <xdr:cxnSp macro="">
      <xdr:nvCxnSpPr>
        <xdr:cNvPr id="63" name="Straight Connector 62">
          <a:extLst>
            <a:ext uri="{FF2B5EF4-FFF2-40B4-BE49-F238E27FC236}">
              <a16:creationId xmlns:a16="http://schemas.microsoft.com/office/drawing/2014/main" id="{2165EF58-CAB6-41DB-99DA-3035383A0EE5}"/>
            </a:ext>
          </a:extLst>
        </xdr:cNvPr>
        <xdr:cNvCxnSpPr/>
      </xdr:nvCxnSpPr>
      <xdr:spPr>
        <a:xfrm rot="10800000" flipV="1">
          <a:off x="9791700" y="1800225"/>
          <a:ext cx="1162050" cy="49529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13</xdr:row>
      <xdr:rowOff>9525</xdr:rowOff>
    </xdr:from>
    <xdr:to>
      <xdr:col>21</xdr:col>
      <xdr:colOff>0</xdr:colOff>
      <xdr:row>16</xdr:row>
      <xdr:rowOff>0</xdr:rowOff>
    </xdr:to>
    <xdr:cxnSp macro="">
      <xdr:nvCxnSpPr>
        <xdr:cNvPr id="64" name="Straight Connector 63">
          <a:extLst>
            <a:ext uri="{FF2B5EF4-FFF2-40B4-BE49-F238E27FC236}">
              <a16:creationId xmlns:a16="http://schemas.microsoft.com/office/drawing/2014/main" id="{C211F744-8DC3-4EF6-94D5-959BAC8BA029}"/>
            </a:ext>
          </a:extLst>
        </xdr:cNvPr>
        <xdr:cNvCxnSpPr/>
      </xdr:nvCxnSpPr>
      <xdr:spPr>
        <a:xfrm>
          <a:off x="9782175" y="2305050"/>
          <a:ext cx="1171575" cy="4762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13</xdr:row>
      <xdr:rowOff>9525</xdr:rowOff>
    </xdr:from>
    <xdr:to>
      <xdr:col>20</xdr:col>
      <xdr:colOff>333375</xdr:colOff>
      <xdr:row>16</xdr:row>
      <xdr:rowOff>0</xdr:rowOff>
    </xdr:to>
    <xdr:cxnSp macro="">
      <xdr:nvCxnSpPr>
        <xdr:cNvPr id="65" name="Straight Connector 64">
          <a:extLst>
            <a:ext uri="{FF2B5EF4-FFF2-40B4-BE49-F238E27FC236}">
              <a16:creationId xmlns:a16="http://schemas.microsoft.com/office/drawing/2014/main" id="{F17E34AA-283B-46CD-A642-CCBB09B4C70E}"/>
            </a:ext>
          </a:extLst>
        </xdr:cNvPr>
        <xdr:cNvCxnSpPr/>
      </xdr:nvCxnSpPr>
      <xdr:spPr>
        <a:xfrm rot="10800000" flipV="1">
          <a:off x="9782175" y="2305050"/>
          <a:ext cx="1143000" cy="4762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16</xdr:row>
      <xdr:rowOff>0</xdr:rowOff>
    </xdr:from>
    <xdr:to>
      <xdr:col>20</xdr:col>
      <xdr:colOff>333375</xdr:colOff>
      <xdr:row>18</xdr:row>
      <xdr:rowOff>228600</xdr:rowOff>
    </xdr:to>
    <xdr:cxnSp macro="">
      <xdr:nvCxnSpPr>
        <xdr:cNvPr id="66" name="Straight Connector 65">
          <a:extLst>
            <a:ext uri="{FF2B5EF4-FFF2-40B4-BE49-F238E27FC236}">
              <a16:creationId xmlns:a16="http://schemas.microsoft.com/office/drawing/2014/main" id="{664EF86A-2865-43AD-9D30-0ACF2BD72228}"/>
            </a:ext>
          </a:extLst>
        </xdr:cNvPr>
        <xdr:cNvCxnSpPr/>
      </xdr:nvCxnSpPr>
      <xdr:spPr>
        <a:xfrm>
          <a:off x="9782175" y="2781300"/>
          <a:ext cx="1143000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19</xdr:row>
      <xdr:rowOff>0</xdr:rowOff>
    </xdr:from>
    <xdr:to>
      <xdr:col>20</xdr:col>
      <xdr:colOff>333375</xdr:colOff>
      <xdr:row>21</xdr:row>
      <xdr:rowOff>228600</xdr:rowOff>
    </xdr:to>
    <xdr:cxnSp macro="">
      <xdr:nvCxnSpPr>
        <xdr:cNvPr id="67" name="Straight Connector 66">
          <a:extLst>
            <a:ext uri="{FF2B5EF4-FFF2-40B4-BE49-F238E27FC236}">
              <a16:creationId xmlns:a16="http://schemas.microsoft.com/office/drawing/2014/main" id="{BA3575E5-2B48-49EA-883D-EDBD38A4113F}"/>
            </a:ext>
          </a:extLst>
        </xdr:cNvPr>
        <xdr:cNvCxnSpPr/>
      </xdr:nvCxnSpPr>
      <xdr:spPr>
        <a:xfrm>
          <a:off x="9782175" y="3267075"/>
          <a:ext cx="1143000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22</xdr:row>
      <xdr:rowOff>0</xdr:rowOff>
    </xdr:from>
    <xdr:to>
      <xdr:col>20</xdr:col>
      <xdr:colOff>333375</xdr:colOff>
      <xdr:row>24</xdr:row>
      <xdr:rowOff>228600</xdr:rowOff>
    </xdr:to>
    <xdr:cxnSp macro="">
      <xdr:nvCxnSpPr>
        <xdr:cNvPr id="68" name="Straight Connector 67">
          <a:extLst>
            <a:ext uri="{FF2B5EF4-FFF2-40B4-BE49-F238E27FC236}">
              <a16:creationId xmlns:a16="http://schemas.microsoft.com/office/drawing/2014/main" id="{1336815F-6B0A-4DAD-B936-063CCA434EEF}"/>
            </a:ext>
          </a:extLst>
        </xdr:cNvPr>
        <xdr:cNvCxnSpPr/>
      </xdr:nvCxnSpPr>
      <xdr:spPr>
        <a:xfrm>
          <a:off x="9782175" y="3752850"/>
          <a:ext cx="1143000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37</xdr:row>
      <xdr:rowOff>0</xdr:rowOff>
    </xdr:from>
    <xdr:to>
      <xdr:col>20</xdr:col>
      <xdr:colOff>333375</xdr:colOff>
      <xdr:row>39</xdr:row>
      <xdr:rowOff>228600</xdr:rowOff>
    </xdr:to>
    <xdr:cxnSp macro="">
      <xdr:nvCxnSpPr>
        <xdr:cNvPr id="69" name="Straight Connector 68">
          <a:extLst>
            <a:ext uri="{FF2B5EF4-FFF2-40B4-BE49-F238E27FC236}">
              <a16:creationId xmlns:a16="http://schemas.microsoft.com/office/drawing/2014/main" id="{BC9A0D0E-D65A-45EC-B212-8C8AACB60555}"/>
            </a:ext>
          </a:extLst>
        </xdr:cNvPr>
        <xdr:cNvCxnSpPr/>
      </xdr:nvCxnSpPr>
      <xdr:spPr>
        <a:xfrm>
          <a:off x="9782175" y="6181725"/>
          <a:ext cx="1143000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9525</xdr:colOff>
      <xdr:row>16</xdr:row>
      <xdr:rowOff>0</xdr:rowOff>
    </xdr:from>
    <xdr:to>
      <xdr:col>21</xdr:col>
      <xdr:colOff>0</xdr:colOff>
      <xdr:row>18</xdr:row>
      <xdr:rowOff>238125</xdr:rowOff>
    </xdr:to>
    <xdr:cxnSp macro="">
      <xdr:nvCxnSpPr>
        <xdr:cNvPr id="70" name="Straight Connector 69">
          <a:extLst>
            <a:ext uri="{FF2B5EF4-FFF2-40B4-BE49-F238E27FC236}">
              <a16:creationId xmlns:a16="http://schemas.microsoft.com/office/drawing/2014/main" id="{1E5378AA-5D82-419C-AE4A-05D32AB4F8F5}"/>
            </a:ext>
          </a:extLst>
        </xdr:cNvPr>
        <xdr:cNvCxnSpPr/>
      </xdr:nvCxnSpPr>
      <xdr:spPr>
        <a:xfrm rot="10800000" flipV="1">
          <a:off x="9791700" y="2781300"/>
          <a:ext cx="1162050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19</xdr:row>
      <xdr:rowOff>9525</xdr:rowOff>
    </xdr:from>
    <xdr:to>
      <xdr:col>20</xdr:col>
      <xdr:colOff>333375</xdr:colOff>
      <xdr:row>22</xdr:row>
      <xdr:rowOff>0</xdr:rowOff>
    </xdr:to>
    <xdr:cxnSp macro="">
      <xdr:nvCxnSpPr>
        <xdr:cNvPr id="71" name="Straight Connector 70">
          <a:extLst>
            <a:ext uri="{FF2B5EF4-FFF2-40B4-BE49-F238E27FC236}">
              <a16:creationId xmlns:a16="http://schemas.microsoft.com/office/drawing/2014/main" id="{36587477-DE22-4236-9684-BC5D11B91AFA}"/>
            </a:ext>
          </a:extLst>
        </xdr:cNvPr>
        <xdr:cNvCxnSpPr/>
      </xdr:nvCxnSpPr>
      <xdr:spPr>
        <a:xfrm rot="10800000" flipV="1">
          <a:off x="9782175" y="3276600"/>
          <a:ext cx="1143000" cy="4762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22</xdr:row>
      <xdr:rowOff>9525</xdr:rowOff>
    </xdr:from>
    <xdr:to>
      <xdr:col>20</xdr:col>
      <xdr:colOff>333375</xdr:colOff>
      <xdr:row>25</xdr:row>
      <xdr:rowOff>0</xdr:rowOff>
    </xdr:to>
    <xdr:cxnSp macro="">
      <xdr:nvCxnSpPr>
        <xdr:cNvPr id="72" name="Straight Connector 71">
          <a:extLst>
            <a:ext uri="{FF2B5EF4-FFF2-40B4-BE49-F238E27FC236}">
              <a16:creationId xmlns:a16="http://schemas.microsoft.com/office/drawing/2014/main" id="{1E2F7E84-14F9-486D-8E88-A6BE671E426C}"/>
            </a:ext>
          </a:extLst>
        </xdr:cNvPr>
        <xdr:cNvCxnSpPr/>
      </xdr:nvCxnSpPr>
      <xdr:spPr>
        <a:xfrm rot="10800000" flipV="1">
          <a:off x="9782175" y="3762375"/>
          <a:ext cx="1143000" cy="4762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37</xdr:row>
      <xdr:rowOff>9525</xdr:rowOff>
    </xdr:from>
    <xdr:to>
      <xdr:col>20</xdr:col>
      <xdr:colOff>333375</xdr:colOff>
      <xdr:row>40</xdr:row>
      <xdr:rowOff>0</xdr:rowOff>
    </xdr:to>
    <xdr:cxnSp macro="">
      <xdr:nvCxnSpPr>
        <xdr:cNvPr id="73" name="Straight Connector 72">
          <a:extLst>
            <a:ext uri="{FF2B5EF4-FFF2-40B4-BE49-F238E27FC236}">
              <a16:creationId xmlns:a16="http://schemas.microsoft.com/office/drawing/2014/main" id="{524E6C3E-9F21-48D2-8525-60A64588746E}"/>
            </a:ext>
          </a:extLst>
        </xdr:cNvPr>
        <xdr:cNvCxnSpPr/>
      </xdr:nvCxnSpPr>
      <xdr:spPr>
        <a:xfrm rot="10800000" flipV="1">
          <a:off x="9782175" y="6191250"/>
          <a:ext cx="1143000" cy="4762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9525</xdr:colOff>
      <xdr:row>10</xdr:row>
      <xdr:rowOff>9525</xdr:rowOff>
    </xdr:from>
    <xdr:to>
      <xdr:col>23</xdr:col>
      <xdr:colOff>342900</xdr:colOff>
      <xdr:row>12</xdr:row>
      <xdr:rowOff>238125</xdr:rowOff>
    </xdr:to>
    <xdr:cxnSp macro="">
      <xdr:nvCxnSpPr>
        <xdr:cNvPr id="74" name="Straight Connector 73">
          <a:extLst>
            <a:ext uri="{FF2B5EF4-FFF2-40B4-BE49-F238E27FC236}">
              <a16:creationId xmlns:a16="http://schemas.microsoft.com/office/drawing/2014/main" id="{612B7214-2025-4190-B5BC-DA967F8F33B5}"/>
            </a:ext>
          </a:extLst>
        </xdr:cNvPr>
        <xdr:cNvCxnSpPr/>
      </xdr:nvCxnSpPr>
      <xdr:spPr>
        <a:xfrm>
          <a:off x="10963275" y="1809750"/>
          <a:ext cx="1038225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9525</xdr:colOff>
      <xdr:row>10</xdr:row>
      <xdr:rowOff>0</xdr:rowOff>
    </xdr:from>
    <xdr:to>
      <xdr:col>24</xdr:col>
      <xdr:colOff>0</xdr:colOff>
      <xdr:row>12</xdr:row>
      <xdr:rowOff>238124</xdr:rowOff>
    </xdr:to>
    <xdr:cxnSp macro="">
      <xdr:nvCxnSpPr>
        <xdr:cNvPr id="75" name="Straight Connector 74">
          <a:extLst>
            <a:ext uri="{FF2B5EF4-FFF2-40B4-BE49-F238E27FC236}">
              <a16:creationId xmlns:a16="http://schemas.microsoft.com/office/drawing/2014/main" id="{9C12E68F-77F4-4A6B-B2E8-93E99E35A572}"/>
            </a:ext>
          </a:extLst>
        </xdr:cNvPr>
        <xdr:cNvCxnSpPr/>
      </xdr:nvCxnSpPr>
      <xdr:spPr>
        <a:xfrm rot="10800000" flipV="1">
          <a:off x="10963275" y="1800225"/>
          <a:ext cx="1047750" cy="49529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13</xdr:row>
      <xdr:rowOff>9525</xdr:rowOff>
    </xdr:from>
    <xdr:to>
      <xdr:col>24</xdr:col>
      <xdr:colOff>0</xdr:colOff>
      <xdr:row>16</xdr:row>
      <xdr:rowOff>0</xdr:rowOff>
    </xdr:to>
    <xdr:cxnSp macro="">
      <xdr:nvCxnSpPr>
        <xdr:cNvPr id="76" name="Straight Connector 75">
          <a:extLst>
            <a:ext uri="{FF2B5EF4-FFF2-40B4-BE49-F238E27FC236}">
              <a16:creationId xmlns:a16="http://schemas.microsoft.com/office/drawing/2014/main" id="{0863B889-5241-4712-8786-56553579F383}"/>
            </a:ext>
          </a:extLst>
        </xdr:cNvPr>
        <xdr:cNvCxnSpPr/>
      </xdr:nvCxnSpPr>
      <xdr:spPr>
        <a:xfrm>
          <a:off x="10953750" y="2305050"/>
          <a:ext cx="1057275" cy="4762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13</xdr:row>
      <xdr:rowOff>9525</xdr:rowOff>
    </xdr:from>
    <xdr:to>
      <xdr:col>23</xdr:col>
      <xdr:colOff>333375</xdr:colOff>
      <xdr:row>16</xdr:row>
      <xdr:rowOff>0</xdr:rowOff>
    </xdr:to>
    <xdr:cxnSp macro="">
      <xdr:nvCxnSpPr>
        <xdr:cNvPr id="77" name="Straight Connector 76">
          <a:extLst>
            <a:ext uri="{FF2B5EF4-FFF2-40B4-BE49-F238E27FC236}">
              <a16:creationId xmlns:a16="http://schemas.microsoft.com/office/drawing/2014/main" id="{83BFF841-ACC4-4328-AF97-EEB8BB259181}"/>
            </a:ext>
          </a:extLst>
        </xdr:cNvPr>
        <xdr:cNvCxnSpPr/>
      </xdr:nvCxnSpPr>
      <xdr:spPr>
        <a:xfrm rot="10800000" flipV="1">
          <a:off x="10953750" y="2305050"/>
          <a:ext cx="1038225" cy="4762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16</xdr:row>
      <xdr:rowOff>0</xdr:rowOff>
    </xdr:from>
    <xdr:to>
      <xdr:col>23</xdr:col>
      <xdr:colOff>333375</xdr:colOff>
      <xdr:row>18</xdr:row>
      <xdr:rowOff>228600</xdr:rowOff>
    </xdr:to>
    <xdr:cxnSp macro="">
      <xdr:nvCxnSpPr>
        <xdr:cNvPr id="78" name="Straight Connector 77">
          <a:extLst>
            <a:ext uri="{FF2B5EF4-FFF2-40B4-BE49-F238E27FC236}">
              <a16:creationId xmlns:a16="http://schemas.microsoft.com/office/drawing/2014/main" id="{5367C8AB-593E-4A44-A989-E59F24424181}"/>
            </a:ext>
          </a:extLst>
        </xdr:cNvPr>
        <xdr:cNvCxnSpPr/>
      </xdr:nvCxnSpPr>
      <xdr:spPr>
        <a:xfrm>
          <a:off x="10953750" y="2781300"/>
          <a:ext cx="1038225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19</xdr:row>
      <xdr:rowOff>0</xdr:rowOff>
    </xdr:from>
    <xdr:to>
      <xdr:col>23</xdr:col>
      <xdr:colOff>333375</xdr:colOff>
      <xdr:row>21</xdr:row>
      <xdr:rowOff>228600</xdr:rowOff>
    </xdr:to>
    <xdr:cxnSp macro="">
      <xdr:nvCxnSpPr>
        <xdr:cNvPr id="79" name="Straight Connector 78">
          <a:extLst>
            <a:ext uri="{FF2B5EF4-FFF2-40B4-BE49-F238E27FC236}">
              <a16:creationId xmlns:a16="http://schemas.microsoft.com/office/drawing/2014/main" id="{7381D6D9-FDDE-4094-BFB9-34A4E36A7ED6}"/>
            </a:ext>
          </a:extLst>
        </xdr:cNvPr>
        <xdr:cNvCxnSpPr/>
      </xdr:nvCxnSpPr>
      <xdr:spPr>
        <a:xfrm>
          <a:off x="10953750" y="3267075"/>
          <a:ext cx="1038225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22</xdr:row>
      <xdr:rowOff>0</xdr:rowOff>
    </xdr:from>
    <xdr:to>
      <xdr:col>23</xdr:col>
      <xdr:colOff>333375</xdr:colOff>
      <xdr:row>24</xdr:row>
      <xdr:rowOff>228600</xdr:rowOff>
    </xdr:to>
    <xdr:cxnSp macro="">
      <xdr:nvCxnSpPr>
        <xdr:cNvPr id="80" name="Straight Connector 79">
          <a:extLst>
            <a:ext uri="{FF2B5EF4-FFF2-40B4-BE49-F238E27FC236}">
              <a16:creationId xmlns:a16="http://schemas.microsoft.com/office/drawing/2014/main" id="{34B15F1E-64E5-4D31-93AE-9778D1F69C76}"/>
            </a:ext>
          </a:extLst>
        </xdr:cNvPr>
        <xdr:cNvCxnSpPr/>
      </xdr:nvCxnSpPr>
      <xdr:spPr>
        <a:xfrm>
          <a:off x="10953750" y="3752850"/>
          <a:ext cx="1038225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37</xdr:row>
      <xdr:rowOff>0</xdr:rowOff>
    </xdr:from>
    <xdr:to>
      <xdr:col>23</xdr:col>
      <xdr:colOff>333375</xdr:colOff>
      <xdr:row>39</xdr:row>
      <xdr:rowOff>228600</xdr:rowOff>
    </xdr:to>
    <xdr:cxnSp macro="">
      <xdr:nvCxnSpPr>
        <xdr:cNvPr id="81" name="Straight Connector 80">
          <a:extLst>
            <a:ext uri="{FF2B5EF4-FFF2-40B4-BE49-F238E27FC236}">
              <a16:creationId xmlns:a16="http://schemas.microsoft.com/office/drawing/2014/main" id="{8A0F32AA-74CF-4E2F-9E0A-D29C53B7F427}"/>
            </a:ext>
          </a:extLst>
        </xdr:cNvPr>
        <xdr:cNvCxnSpPr/>
      </xdr:nvCxnSpPr>
      <xdr:spPr>
        <a:xfrm>
          <a:off x="10953750" y="6181725"/>
          <a:ext cx="1038225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9525</xdr:colOff>
      <xdr:row>16</xdr:row>
      <xdr:rowOff>0</xdr:rowOff>
    </xdr:from>
    <xdr:to>
      <xdr:col>24</xdr:col>
      <xdr:colOff>0</xdr:colOff>
      <xdr:row>18</xdr:row>
      <xdr:rowOff>238125</xdr:rowOff>
    </xdr:to>
    <xdr:cxnSp macro="">
      <xdr:nvCxnSpPr>
        <xdr:cNvPr id="82" name="Straight Connector 81">
          <a:extLst>
            <a:ext uri="{FF2B5EF4-FFF2-40B4-BE49-F238E27FC236}">
              <a16:creationId xmlns:a16="http://schemas.microsoft.com/office/drawing/2014/main" id="{2DF3B7AC-5D94-40AD-84A4-5A3E50B6B36C}"/>
            </a:ext>
          </a:extLst>
        </xdr:cNvPr>
        <xdr:cNvCxnSpPr/>
      </xdr:nvCxnSpPr>
      <xdr:spPr>
        <a:xfrm rot="10800000" flipV="1">
          <a:off x="10963275" y="2781300"/>
          <a:ext cx="1047750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19</xdr:row>
      <xdr:rowOff>9525</xdr:rowOff>
    </xdr:from>
    <xdr:to>
      <xdr:col>23</xdr:col>
      <xdr:colOff>333375</xdr:colOff>
      <xdr:row>22</xdr:row>
      <xdr:rowOff>0</xdr:rowOff>
    </xdr:to>
    <xdr:cxnSp macro="">
      <xdr:nvCxnSpPr>
        <xdr:cNvPr id="83" name="Straight Connector 82">
          <a:extLst>
            <a:ext uri="{FF2B5EF4-FFF2-40B4-BE49-F238E27FC236}">
              <a16:creationId xmlns:a16="http://schemas.microsoft.com/office/drawing/2014/main" id="{2E7F13A0-870E-45D9-B57B-3408ADDF7F85}"/>
            </a:ext>
          </a:extLst>
        </xdr:cNvPr>
        <xdr:cNvCxnSpPr/>
      </xdr:nvCxnSpPr>
      <xdr:spPr>
        <a:xfrm rot="10800000" flipV="1">
          <a:off x="10953750" y="3276600"/>
          <a:ext cx="1038225" cy="4762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22</xdr:row>
      <xdr:rowOff>9525</xdr:rowOff>
    </xdr:from>
    <xdr:to>
      <xdr:col>23</xdr:col>
      <xdr:colOff>333375</xdr:colOff>
      <xdr:row>25</xdr:row>
      <xdr:rowOff>0</xdr:rowOff>
    </xdr:to>
    <xdr:cxnSp macro="">
      <xdr:nvCxnSpPr>
        <xdr:cNvPr id="84" name="Straight Connector 83">
          <a:extLst>
            <a:ext uri="{FF2B5EF4-FFF2-40B4-BE49-F238E27FC236}">
              <a16:creationId xmlns:a16="http://schemas.microsoft.com/office/drawing/2014/main" id="{862CC3F6-9EEC-43F5-ABE5-7E41E30647A6}"/>
            </a:ext>
          </a:extLst>
        </xdr:cNvPr>
        <xdr:cNvCxnSpPr/>
      </xdr:nvCxnSpPr>
      <xdr:spPr>
        <a:xfrm rot="10800000" flipV="1">
          <a:off x="10953750" y="3762375"/>
          <a:ext cx="1038225" cy="4762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37</xdr:row>
      <xdr:rowOff>9525</xdr:rowOff>
    </xdr:from>
    <xdr:to>
      <xdr:col>23</xdr:col>
      <xdr:colOff>333375</xdr:colOff>
      <xdr:row>40</xdr:row>
      <xdr:rowOff>0</xdr:rowOff>
    </xdr:to>
    <xdr:cxnSp macro="">
      <xdr:nvCxnSpPr>
        <xdr:cNvPr id="85" name="Straight Connector 84">
          <a:extLst>
            <a:ext uri="{FF2B5EF4-FFF2-40B4-BE49-F238E27FC236}">
              <a16:creationId xmlns:a16="http://schemas.microsoft.com/office/drawing/2014/main" id="{B5CB3141-96EA-42FE-A72D-F81B1A5761C3}"/>
            </a:ext>
          </a:extLst>
        </xdr:cNvPr>
        <xdr:cNvCxnSpPr/>
      </xdr:nvCxnSpPr>
      <xdr:spPr>
        <a:xfrm rot="10800000" flipV="1">
          <a:off x="10953750" y="6191250"/>
          <a:ext cx="1038225" cy="4762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9525</xdr:colOff>
      <xdr:row>10</xdr:row>
      <xdr:rowOff>9525</xdr:rowOff>
    </xdr:from>
    <xdr:to>
      <xdr:col>26</xdr:col>
      <xdr:colOff>342900</xdr:colOff>
      <xdr:row>12</xdr:row>
      <xdr:rowOff>238125</xdr:rowOff>
    </xdr:to>
    <xdr:cxnSp macro="">
      <xdr:nvCxnSpPr>
        <xdr:cNvPr id="86" name="Straight Connector 85">
          <a:extLst>
            <a:ext uri="{FF2B5EF4-FFF2-40B4-BE49-F238E27FC236}">
              <a16:creationId xmlns:a16="http://schemas.microsoft.com/office/drawing/2014/main" id="{799AB26C-F916-426B-8F20-1B4D3833626A}"/>
            </a:ext>
          </a:extLst>
        </xdr:cNvPr>
        <xdr:cNvCxnSpPr/>
      </xdr:nvCxnSpPr>
      <xdr:spPr>
        <a:xfrm>
          <a:off x="12020550" y="1809750"/>
          <a:ext cx="1047750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9525</xdr:colOff>
      <xdr:row>10</xdr:row>
      <xdr:rowOff>0</xdr:rowOff>
    </xdr:from>
    <xdr:to>
      <xdr:col>27</xdr:col>
      <xdr:colOff>0</xdr:colOff>
      <xdr:row>12</xdr:row>
      <xdr:rowOff>238124</xdr:rowOff>
    </xdr:to>
    <xdr:cxnSp macro="">
      <xdr:nvCxnSpPr>
        <xdr:cNvPr id="87" name="Straight Connector 86">
          <a:extLst>
            <a:ext uri="{FF2B5EF4-FFF2-40B4-BE49-F238E27FC236}">
              <a16:creationId xmlns:a16="http://schemas.microsoft.com/office/drawing/2014/main" id="{1C6F4A72-3F43-4C08-9E0D-25586B1378AB}"/>
            </a:ext>
          </a:extLst>
        </xdr:cNvPr>
        <xdr:cNvCxnSpPr/>
      </xdr:nvCxnSpPr>
      <xdr:spPr>
        <a:xfrm rot="10800000" flipV="1">
          <a:off x="12020550" y="1800225"/>
          <a:ext cx="1047750" cy="49529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13</xdr:row>
      <xdr:rowOff>9525</xdr:rowOff>
    </xdr:from>
    <xdr:to>
      <xdr:col>27</xdr:col>
      <xdr:colOff>0</xdr:colOff>
      <xdr:row>16</xdr:row>
      <xdr:rowOff>0</xdr:rowOff>
    </xdr:to>
    <xdr:cxnSp macro="">
      <xdr:nvCxnSpPr>
        <xdr:cNvPr id="88" name="Straight Connector 87">
          <a:extLst>
            <a:ext uri="{FF2B5EF4-FFF2-40B4-BE49-F238E27FC236}">
              <a16:creationId xmlns:a16="http://schemas.microsoft.com/office/drawing/2014/main" id="{6ECBCDBF-96A4-40C1-81D6-8F1D865AD2F8}"/>
            </a:ext>
          </a:extLst>
        </xdr:cNvPr>
        <xdr:cNvCxnSpPr/>
      </xdr:nvCxnSpPr>
      <xdr:spPr>
        <a:xfrm>
          <a:off x="12011025" y="2305050"/>
          <a:ext cx="1057275" cy="4762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13</xdr:row>
      <xdr:rowOff>9525</xdr:rowOff>
    </xdr:from>
    <xdr:to>
      <xdr:col>26</xdr:col>
      <xdr:colOff>333375</xdr:colOff>
      <xdr:row>16</xdr:row>
      <xdr:rowOff>0</xdr:rowOff>
    </xdr:to>
    <xdr:cxnSp macro="">
      <xdr:nvCxnSpPr>
        <xdr:cNvPr id="89" name="Straight Connector 88">
          <a:extLst>
            <a:ext uri="{FF2B5EF4-FFF2-40B4-BE49-F238E27FC236}">
              <a16:creationId xmlns:a16="http://schemas.microsoft.com/office/drawing/2014/main" id="{55F7459B-F551-421F-9CDE-B725174C94C6}"/>
            </a:ext>
          </a:extLst>
        </xdr:cNvPr>
        <xdr:cNvCxnSpPr/>
      </xdr:nvCxnSpPr>
      <xdr:spPr>
        <a:xfrm rot="10800000" flipV="1">
          <a:off x="12011025" y="2305050"/>
          <a:ext cx="1057275" cy="4762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16</xdr:row>
      <xdr:rowOff>0</xdr:rowOff>
    </xdr:from>
    <xdr:to>
      <xdr:col>26</xdr:col>
      <xdr:colOff>333375</xdr:colOff>
      <xdr:row>18</xdr:row>
      <xdr:rowOff>228600</xdr:rowOff>
    </xdr:to>
    <xdr:cxnSp macro="">
      <xdr:nvCxnSpPr>
        <xdr:cNvPr id="90" name="Straight Connector 89">
          <a:extLst>
            <a:ext uri="{FF2B5EF4-FFF2-40B4-BE49-F238E27FC236}">
              <a16:creationId xmlns:a16="http://schemas.microsoft.com/office/drawing/2014/main" id="{AC770D5F-769D-4CBD-8A87-0CB7C4883851}"/>
            </a:ext>
          </a:extLst>
        </xdr:cNvPr>
        <xdr:cNvCxnSpPr/>
      </xdr:nvCxnSpPr>
      <xdr:spPr>
        <a:xfrm>
          <a:off x="12011025" y="2781300"/>
          <a:ext cx="1057275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19</xdr:row>
      <xdr:rowOff>0</xdr:rowOff>
    </xdr:from>
    <xdr:to>
      <xdr:col>26</xdr:col>
      <xdr:colOff>333375</xdr:colOff>
      <xdr:row>21</xdr:row>
      <xdr:rowOff>228600</xdr:rowOff>
    </xdr:to>
    <xdr:cxnSp macro="">
      <xdr:nvCxnSpPr>
        <xdr:cNvPr id="91" name="Straight Connector 90">
          <a:extLst>
            <a:ext uri="{FF2B5EF4-FFF2-40B4-BE49-F238E27FC236}">
              <a16:creationId xmlns:a16="http://schemas.microsoft.com/office/drawing/2014/main" id="{B491B223-AF32-4671-948C-134C6DB6B0F3}"/>
            </a:ext>
          </a:extLst>
        </xdr:cNvPr>
        <xdr:cNvCxnSpPr/>
      </xdr:nvCxnSpPr>
      <xdr:spPr>
        <a:xfrm>
          <a:off x="12011025" y="3267075"/>
          <a:ext cx="1057275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22</xdr:row>
      <xdr:rowOff>0</xdr:rowOff>
    </xdr:from>
    <xdr:to>
      <xdr:col>26</xdr:col>
      <xdr:colOff>333375</xdr:colOff>
      <xdr:row>24</xdr:row>
      <xdr:rowOff>228600</xdr:rowOff>
    </xdr:to>
    <xdr:cxnSp macro="">
      <xdr:nvCxnSpPr>
        <xdr:cNvPr id="92" name="Straight Connector 91">
          <a:extLst>
            <a:ext uri="{FF2B5EF4-FFF2-40B4-BE49-F238E27FC236}">
              <a16:creationId xmlns:a16="http://schemas.microsoft.com/office/drawing/2014/main" id="{EDF2749C-7422-4BF1-B2EC-B1F8E7109093}"/>
            </a:ext>
          </a:extLst>
        </xdr:cNvPr>
        <xdr:cNvCxnSpPr/>
      </xdr:nvCxnSpPr>
      <xdr:spPr>
        <a:xfrm>
          <a:off x="12011025" y="3752850"/>
          <a:ext cx="1057275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37</xdr:row>
      <xdr:rowOff>0</xdr:rowOff>
    </xdr:from>
    <xdr:to>
      <xdr:col>26</xdr:col>
      <xdr:colOff>333375</xdr:colOff>
      <xdr:row>39</xdr:row>
      <xdr:rowOff>228600</xdr:rowOff>
    </xdr:to>
    <xdr:cxnSp macro="">
      <xdr:nvCxnSpPr>
        <xdr:cNvPr id="93" name="Straight Connector 92">
          <a:extLst>
            <a:ext uri="{FF2B5EF4-FFF2-40B4-BE49-F238E27FC236}">
              <a16:creationId xmlns:a16="http://schemas.microsoft.com/office/drawing/2014/main" id="{D2419223-02AD-4B2C-9C84-7CFD71A108C7}"/>
            </a:ext>
          </a:extLst>
        </xdr:cNvPr>
        <xdr:cNvCxnSpPr/>
      </xdr:nvCxnSpPr>
      <xdr:spPr>
        <a:xfrm>
          <a:off x="12011025" y="6181725"/>
          <a:ext cx="1057275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9525</xdr:colOff>
      <xdr:row>16</xdr:row>
      <xdr:rowOff>0</xdr:rowOff>
    </xdr:from>
    <xdr:to>
      <xdr:col>27</xdr:col>
      <xdr:colOff>0</xdr:colOff>
      <xdr:row>18</xdr:row>
      <xdr:rowOff>238125</xdr:rowOff>
    </xdr:to>
    <xdr:cxnSp macro="">
      <xdr:nvCxnSpPr>
        <xdr:cNvPr id="94" name="Straight Connector 93">
          <a:extLst>
            <a:ext uri="{FF2B5EF4-FFF2-40B4-BE49-F238E27FC236}">
              <a16:creationId xmlns:a16="http://schemas.microsoft.com/office/drawing/2014/main" id="{410B6E59-745A-4290-8357-69AC9D94FE47}"/>
            </a:ext>
          </a:extLst>
        </xdr:cNvPr>
        <xdr:cNvCxnSpPr/>
      </xdr:nvCxnSpPr>
      <xdr:spPr>
        <a:xfrm rot="10800000" flipV="1">
          <a:off x="12020550" y="2781300"/>
          <a:ext cx="1047750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19</xdr:row>
      <xdr:rowOff>9525</xdr:rowOff>
    </xdr:from>
    <xdr:to>
      <xdr:col>26</xdr:col>
      <xdr:colOff>333375</xdr:colOff>
      <xdr:row>22</xdr:row>
      <xdr:rowOff>0</xdr:rowOff>
    </xdr:to>
    <xdr:cxnSp macro="">
      <xdr:nvCxnSpPr>
        <xdr:cNvPr id="95" name="Straight Connector 94">
          <a:extLst>
            <a:ext uri="{FF2B5EF4-FFF2-40B4-BE49-F238E27FC236}">
              <a16:creationId xmlns:a16="http://schemas.microsoft.com/office/drawing/2014/main" id="{A4965FA3-D46E-4D22-A26D-264F4E2E332C}"/>
            </a:ext>
          </a:extLst>
        </xdr:cNvPr>
        <xdr:cNvCxnSpPr/>
      </xdr:nvCxnSpPr>
      <xdr:spPr>
        <a:xfrm rot="10800000" flipV="1">
          <a:off x="12011025" y="3276600"/>
          <a:ext cx="1057275" cy="4762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22</xdr:row>
      <xdr:rowOff>9525</xdr:rowOff>
    </xdr:from>
    <xdr:to>
      <xdr:col>26</xdr:col>
      <xdr:colOff>333375</xdr:colOff>
      <xdr:row>25</xdr:row>
      <xdr:rowOff>0</xdr:rowOff>
    </xdr:to>
    <xdr:cxnSp macro="">
      <xdr:nvCxnSpPr>
        <xdr:cNvPr id="96" name="Straight Connector 95">
          <a:extLst>
            <a:ext uri="{FF2B5EF4-FFF2-40B4-BE49-F238E27FC236}">
              <a16:creationId xmlns:a16="http://schemas.microsoft.com/office/drawing/2014/main" id="{772A83DA-D7D2-4CF4-A48E-CE06CBA2030B}"/>
            </a:ext>
          </a:extLst>
        </xdr:cNvPr>
        <xdr:cNvCxnSpPr/>
      </xdr:nvCxnSpPr>
      <xdr:spPr>
        <a:xfrm rot="10800000" flipV="1">
          <a:off x="12011025" y="3762375"/>
          <a:ext cx="1057275" cy="4762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37</xdr:row>
      <xdr:rowOff>9525</xdr:rowOff>
    </xdr:from>
    <xdr:to>
      <xdr:col>26</xdr:col>
      <xdr:colOff>333375</xdr:colOff>
      <xdr:row>40</xdr:row>
      <xdr:rowOff>0</xdr:rowOff>
    </xdr:to>
    <xdr:cxnSp macro="">
      <xdr:nvCxnSpPr>
        <xdr:cNvPr id="97" name="Straight Connector 96">
          <a:extLst>
            <a:ext uri="{FF2B5EF4-FFF2-40B4-BE49-F238E27FC236}">
              <a16:creationId xmlns:a16="http://schemas.microsoft.com/office/drawing/2014/main" id="{9975AAAF-B0A7-461F-A7B6-4F13C6493C38}"/>
            </a:ext>
          </a:extLst>
        </xdr:cNvPr>
        <xdr:cNvCxnSpPr/>
      </xdr:nvCxnSpPr>
      <xdr:spPr>
        <a:xfrm rot="10800000" flipV="1">
          <a:off x="12011025" y="6191250"/>
          <a:ext cx="1057275" cy="4762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9525</xdr:colOff>
      <xdr:row>10</xdr:row>
      <xdr:rowOff>9525</xdr:rowOff>
    </xdr:from>
    <xdr:to>
      <xdr:col>29</xdr:col>
      <xdr:colOff>342900</xdr:colOff>
      <xdr:row>12</xdr:row>
      <xdr:rowOff>238125</xdr:rowOff>
    </xdr:to>
    <xdr:cxnSp macro="">
      <xdr:nvCxnSpPr>
        <xdr:cNvPr id="98" name="Straight Connector 97">
          <a:extLst>
            <a:ext uri="{FF2B5EF4-FFF2-40B4-BE49-F238E27FC236}">
              <a16:creationId xmlns:a16="http://schemas.microsoft.com/office/drawing/2014/main" id="{916D3FC5-06B3-433A-8456-B7A0091C3FD2}"/>
            </a:ext>
          </a:extLst>
        </xdr:cNvPr>
        <xdr:cNvCxnSpPr/>
      </xdr:nvCxnSpPr>
      <xdr:spPr>
        <a:xfrm>
          <a:off x="13077825" y="1809750"/>
          <a:ext cx="1152525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9525</xdr:colOff>
      <xdr:row>10</xdr:row>
      <xdr:rowOff>0</xdr:rowOff>
    </xdr:from>
    <xdr:to>
      <xdr:col>30</xdr:col>
      <xdr:colOff>0</xdr:colOff>
      <xdr:row>12</xdr:row>
      <xdr:rowOff>238124</xdr:rowOff>
    </xdr:to>
    <xdr:cxnSp macro="">
      <xdr:nvCxnSpPr>
        <xdr:cNvPr id="99" name="Straight Connector 98">
          <a:extLst>
            <a:ext uri="{FF2B5EF4-FFF2-40B4-BE49-F238E27FC236}">
              <a16:creationId xmlns:a16="http://schemas.microsoft.com/office/drawing/2014/main" id="{648506BC-00AD-432E-9B7F-76A42C10B113}"/>
            </a:ext>
          </a:extLst>
        </xdr:cNvPr>
        <xdr:cNvCxnSpPr/>
      </xdr:nvCxnSpPr>
      <xdr:spPr>
        <a:xfrm rot="10800000" flipV="1">
          <a:off x="13077825" y="1800225"/>
          <a:ext cx="1152525" cy="49529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13</xdr:row>
      <xdr:rowOff>9525</xdr:rowOff>
    </xdr:from>
    <xdr:to>
      <xdr:col>30</xdr:col>
      <xdr:colOff>0</xdr:colOff>
      <xdr:row>16</xdr:row>
      <xdr:rowOff>0</xdr:rowOff>
    </xdr:to>
    <xdr:cxnSp macro="">
      <xdr:nvCxnSpPr>
        <xdr:cNvPr id="100" name="Straight Connector 99">
          <a:extLst>
            <a:ext uri="{FF2B5EF4-FFF2-40B4-BE49-F238E27FC236}">
              <a16:creationId xmlns:a16="http://schemas.microsoft.com/office/drawing/2014/main" id="{38BD51CE-76F7-44D7-A7EB-C28E05BD2CCD}"/>
            </a:ext>
          </a:extLst>
        </xdr:cNvPr>
        <xdr:cNvCxnSpPr/>
      </xdr:nvCxnSpPr>
      <xdr:spPr>
        <a:xfrm>
          <a:off x="13068300" y="2305050"/>
          <a:ext cx="1162050" cy="4762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13</xdr:row>
      <xdr:rowOff>9525</xdr:rowOff>
    </xdr:from>
    <xdr:to>
      <xdr:col>29</xdr:col>
      <xdr:colOff>333375</xdr:colOff>
      <xdr:row>16</xdr:row>
      <xdr:rowOff>0</xdr:rowOff>
    </xdr:to>
    <xdr:cxnSp macro="">
      <xdr:nvCxnSpPr>
        <xdr:cNvPr id="101" name="Straight Connector 100">
          <a:extLst>
            <a:ext uri="{FF2B5EF4-FFF2-40B4-BE49-F238E27FC236}">
              <a16:creationId xmlns:a16="http://schemas.microsoft.com/office/drawing/2014/main" id="{5A26E3F6-D052-4699-9122-8F5C9BE25F67}"/>
            </a:ext>
          </a:extLst>
        </xdr:cNvPr>
        <xdr:cNvCxnSpPr/>
      </xdr:nvCxnSpPr>
      <xdr:spPr>
        <a:xfrm rot="10800000" flipV="1">
          <a:off x="13068300" y="2305050"/>
          <a:ext cx="1162050" cy="4762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16</xdr:row>
      <xdr:rowOff>0</xdr:rowOff>
    </xdr:from>
    <xdr:to>
      <xdr:col>29</xdr:col>
      <xdr:colOff>333375</xdr:colOff>
      <xdr:row>18</xdr:row>
      <xdr:rowOff>228600</xdr:rowOff>
    </xdr:to>
    <xdr:cxnSp macro="">
      <xdr:nvCxnSpPr>
        <xdr:cNvPr id="102" name="Straight Connector 101">
          <a:extLst>
            <a:ext uri="{FF2B5EF4-FFF2-40B4-BE49-F238E27FC236}">
              <a16:creationId xmlns:a16="http://schemas.microsoft.com/office/drawing/2014/main" id="{25E16B0E-0AC7-4F54-8C88-FF08E1534580}"/>
            </a:ext>
          </a:extLst>
        </xdr:cNvPr>
        <xdr:cNvCxnSpPr/>
      </xdr:nvCxnSpPr>
      <xdr:spPr>
        <a:xfrm>
          <a:off x="13068300" y="2781300"/>
          <a:ext cx="1162050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19</xdr:row>
      <xdr:rowOff>0</xdr:rowOff>
    </xdr:from>
    <xdr:to>
      <xdr:col>29</xdr:col>
      <xdr:colOff>333375</xdr:colOff>
      <xdr:row>21</xdr:row>
      <xdr:rowOff>228600</xdr:rowOff>
    </xdr:to>
    <xdr:cxnSp macro="">
      <xdr:nvCxnSpPr>
        <xdr:cNvPr id="103" name="Straight Connector 102">
          <a:extLst>
            <a:ext uri="{FF2B5EF4-FFF2-40B4-BE49-F238E27FC236}">
              <a16:creationId xmlns:a16="http://schemas.microsoft.com/office/drawing/2014/main" id="{DD74C73F-2782-427E-8D24-11727E66F17A}"/>
            </a:ext>
          </a:extLst>
        </xdr:cNvPr>
        <xdr:cNvCxnSpPr/>
      </xdr:nvCxnSpPr>
      <xdr:spPr>
        <a:xfrm>
          <a:off x="13068300" y="3267075"/>
          <a:ext cx="1162050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22</xdr:row>
      <xdr:rowOff>0</xdr:rowOff>
    </xdr:from>
    <xdr:to>
      <xdr:col>29</xdr:col>
      <xdr:colOff>333375</xdr:colOff>
      <xdr:row>24</xdr:row>
      <xdr:rowOff>228600</xdr:rowOff>
    </xdr:to>
    <xdr:cxnSp macro="">
      <xdr:nvCxnSpPr>
        <xdr:cNvPr id="104" name="Straight Connector 103">
          <a:extLst>
            <a:ext uri="{FF2B5EF4-FFF2-40B4-BE49-F238E27FC236}">
              <a16:creationId xmlns:a16="http://schemas.microsoft.com/office/drawing/2014/main" id="{605B5730-E678-4405-A786-7E3C4C8B012E}"/>
            </a:ext>
          </a:extLst>
        </xdr:cNvPr>
        <xdr:cNvCxnSpPr/>
      </xdr:nvCxnSpPr>
      <xdr:spPr>
        <a:xfrm>
          <a:off x="13068300" y="3752850"/>
          <a:ext cx="1162050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333375</xdr:colOff>
      <xdr:row>39</xdr:row>
      <xdr:rowOff>228600</xdr:rowOff>
    </xdr:to>
    <xdr:cxnSp macro="">
      <xdr:nvCxnSpPr>
        <xdr:cNvPr id="105" name="Straight Connector 104">
          <a:extLst>
            <a:ext uri="{FF2B5EF4-FFF2-40B4-BE49-F238E27FC236}">
              <a16:creationId xmlns:a16="http://schemas.microsoft.com/office/drawing/2014/main" id="{EC293C3F-4258-4A23-8789-37027D6B16C2}"/>
            </a:ext>
          </a:extLst>
        </xdr:cNvPr>
        <xdr:cNvCxnSpPr/>
      </xdr:nvCxnSpPr>
      <xdr:spPr>
        <a:xfrm>
          <a:off x="13068300" y="6181725"/>
          <a:ext cx="1162050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9525</xdr:colOff>
      <xdr:row>16</xdr:row>
      <xdr:rowOff>0</xdr:rowOff>
    </xdr:from>
    <xdr:to>
      <xdr:col>30</xdr:col>
      <xdr:colOff>0</xdr:colOff>
      <xdr:row>18</xdr:row>
      <xdr:rowOff>238125</xdr:rowOff>
    </xdr:to>
    <xdr:cxnSp macro="">
      <xdr:nvCxnSpPr>
        <xdr:cNvPr id="106" name="Straight Connector 105">
          <a:extLst>
            <a:ext uri="{FF2B5EF4-FFF2-40B4-BE49-F238E27FC236}">
              <a16:creationId xmlns:a16="http://schemas.microsoft.com/office/drawing/2014/main" id="{F166B790-8118-4A54-BF0B-AD1ECE0994D3}"/>
            </a:ext>
          </a:extLst>
        </xdr:cNvPr>
        <xdr:cNvCxnSpPr/>
      </xdr:nvCxnSpPr>
      <xdr:spPr>
        <a:xfrm rot="10800000" flipV="1">
          <a:off x="13077825" y="2781300"/>
          <a:ext cx="1152525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19</xdr:row>
      <xdr:rowOff>9525</xdr:rowOff>
    </xdr:from>
    <xdr:to>
      <xdr:col>29</xdr:col>
      <xdr:colOff>333375</xdr:colOff>
      <xdr:row>22</xdr:row>
      <xdr:rowOff>0</xdr:rowOff>
    </xdr:to>
    <xdr:cxnSp macro="">
      <xdr:nvCxnSpPr>
        <xdr:cNvPr id="107" name="Straight Connector 106">
          <a:extLst>
            <a:ext uri="{FF2B5EF4-FFF2-40B4-BE49-F238E27FC236}">
              <a16:creationId xmlns:a16="http://schemas.microsoft.com/office/drawing/2014/main" id="{128E7149-4B55-43C9-B8B5-4D809EBBEDE4}"/>
            </a:ext>
          </a:extLst>
        </xdr:cNvPr>
        <xdr:cNvCxnSpPr/>
      </xdr:nvCxnSpPr>
      <xdr:spPr>
        <a:xfrm rot="10800000" flipV="1">
          <a:off x="13068300" y="3276600"/>
          <a:ext cx="1162050" cy="4762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22</xdr:row>
      <xdr:rowOff>9525</xdr:rowOff>
    </xdr:from>
    <xdr:to>
      <xdr:col>29</xdr:col>
      <xdr:colOff>333375</xdr:colOff>
      <xdr:row>25</xdr:row>
      <xdr:rowOff>0</xdr:rowOff>
    </xdr:to>
    <xdr:cxnSp macro="">
      <xdr:nvCxnSpPr>
        <xdr:cNvPr id="108" name="Straight Connector 107">
          <a:extLst>
            <a:ext uri="{FF2B5EF4-FFF2-40B4-BE49-F238E27FC236}">
              <a16:creationId xmlns:a16="http://schemas.microsoft.com/office/drawing/2014/main" id="{40EE90BD-A38D-4D7A-9394-F3A572F83DEF}"/>
            </a:ext>
          </a:extLst>
        </xdr:cNvPr>
        <xdr:cNvCxnSpPr/>
      </xdr:nvCxnSpPr>
      <xdr:spPr>
        <a:xfrm rot="10800000" flipV="1">
          <a:off x="13068300" y="3762375"/>
          <a:ext cx="1162050" cy="4762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37</xdr:row>
      <xdr:rowOff>9525</xdr:rowOff>
    </xdr:from>
    <xdr:to>
      <xdr:col>29</xdr:col>
      <xdr:colOff>333375</xdr:colOff>
      <xdr:row>40</xdr:row>
      <xdr:rowOff>0</xdr:rowOff>
    </xdr:to>
    <xdr:cxnSp macro="">
      <xdr:nvCxnSpPr>
        <xdr:cNvPr id="109" name="Straight Connector 108">
          <a:extLst>
            <a:ext uri="{FF2B5EF4-FFF2-40B4-BE49-F238E27FC236}">
              <a16:creationId xmlns:a16="http://schemas.microsoft.com/office/drawing/2014/main" id="{1FAAFE71-67FE-47DA-A05A-57D69A3A87CC}"/>
            </a:ext>
          </a:extLst>
        </xdr:cNvPr>
        <xdr:cNvCxnSpPr/>
      </xdr:nvCxnSpPr>
      <xdr:spPr>
        <a:xfrm rot="10800000" flipV="1">
          <a:off x="13068300" y="6191250"/>
          <a:ext cx="1162050" cy="4762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9525</xdr:colOff>
      <xdr:row>10</xdr:row>
      <xdr:rowOff>9525</xdr:rowOff>
    </xdr:from>
    <xdr:to>
      <xdr:col>32</xdr:col>
      <xdr:colOff>342900</xdr:colOff>
      <xdr:row>12</xdr:row>
      <xdr:rowOff>238125</xdr:rowOff>
    </xdr:to>
    <xdr:cxnSp macro="">
      <xdr:nvCxnSpPr>
        <xdr:cNvPr id="110" name="Straight Connector 109">
          <a:extLst>
            <a:ext uri="{FF2B5EF4-FFF2-40B4-BE49-F238E27FC236}">
              <a16:creationId xmlns:a16="http://schemas.microsoft.com/office/drawing/2014/main" id="{36E1FA44-8F7C-4768-B55B-82DA5FEB0EB5}"/>
            </a:ext>
          </a:extLst>
        </xdr:cNvPr>
        <xdr:cNvCxnSpPr/>
      </xdr:nvCxnSpPr>
      <xdr:spPr>
        <a:xfrm>
          <a:off x="14239875" y="1809750"/>
          <a:ext cx="1200150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9525</xdr:colOff>
      <xdr:row>10</xdr:row>
      <xdr:rowOff>0</xdr:rowOff>
    </xdr:from>
    <xdr:to>
      <xdr:col>33</xdr:col>
      <xdr:colOff>0</xdr:colOff>
      <xdr:row>12</xdr:row>
      <xdr:rowOff>238124</xdr:rowOff>
    </xdr:to>
    <xdr:cxnSp macro="">
      <xdr:nvCxnSpPr>
        <xdr:cNvPr id="111" name="Straight Connector 110">
          <a:extLst>
            <a:ext uri="{FF2B5EF4-FFF2-40B4-BE49-F238E27FC236}">
              <a16:creationId xmlns:a16="http://schemas.microsoft.com/office/drawing/2014/main" id="{98FF2ABB-F521-417C-A9CF-21FDACF28DD1}"/>
            </a:ext>
          </a:extLst>
        </xdr:cNvPr>
        <xdr:cNvCxnSpPr/>
      </xdr:nvCxnSpPr>
      <xdr:spPr>
        <a:xfrm rot="10800000" flipV="1">
          <a:off x="14239875" y="1800225"/>
          <a:ext cx="1200150" cy="49529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13</xdr:row>
      <xdr:rowOff>9525</xdr:rowOff>
    </xdr:from>
    <xdr:to>
      <xdr:col>33</xdr:col>
      <xdr:colOff>0</xdr:colOff>
      <xdr:row>16</xdr:row>
      <xdr:rowOff>0</xdr:rowOff>
    </xdr:to>
    <xdr:cxnSp macro="">
      <xdr:nvCxnSpPr>
        <xdr:cNvPr id="112" name="Straight Connector 111">
          <a:extLst>
            <a:ext uri="{FF2B5EF4-FFF2-40B4-BE49-F238E27FC236}">
              <a16:creationId xmlns:a16="http://schemas.microsoft.com/office/drawing/2014/main" id="{B365E0F9-31AA-47CD-9FDF-51B640B8057A}"/>
            </a:ext>
          </a:extLst>
        </xdr:cNvPr>
        <xdr:cNvCxnSpPr/>
      </xdr:nvCxnSpPr>
      <xdr:spPr>
        <a:xfrm>
          <a:off x="14230350" y="2305050"/>
          <a:ext cx="1209675" cy="4762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13</xdr:row>
      <xdr:rowOff>9525</xdr:rowOff>
    </xdr:from>
    <xdr:to>
      <xdr:col>32</xdr:col>
      <xdr:colOff>333375</xdr:colOff>
      <xdr:row>16</xdr:row>
      <xdr:rowOff>0</xdr:rowOff>
    </xdr:to>
    <xdr:cxnSp macro="">
      <xdr:nvCxnSpPr>
        <xdr:cNvPr id="113" name="Straight Connector 112">
          <a:extLst>
            <a:ext uri="{FF2B5EF4-FFF2-40B4-BE49-F238E27FC236}">
              <a16:creationId xmlns:a16="http://schemas.microsoft.com/office/drawing/2014/main" id="{B45C73D6-D6D8-4DFE-9E74-7113B762E171}"/>
            </a:ext>
          </a:extLst>
        </xdr:cNvPr>
        <xdr:cNvCxnSpPr/>
      </xdr:nvCxnSpPr>
      <xdr:spPr>
        <a:xfrm rot="10800000" flipV="1">
          <a:off x="14230350" y="2305050"/>
          <a:ext cx="1209675" cy="4762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16</xdr:row>
      <xdr:rowOff>0</xdr:rowOff>
    </xdr:from>
    <xdr:to>
      <xdr:col>32</xdr:col>
      <xdr:colOff>333375</xdr:colOff>
      <xdr:row>18</xdr:row>
      <xdr:rowOff>228600</xdr:rowOff>
    </xdr:to>
    <xdr:cxnSp macro="">
      <xdr:nvCxnSpPr>
        <xdr:cNvPr id="114" name="Straight Connector 113">
          <a:extLst>
            <a:ext uri="{FF2B5EF4-FFF2-40B4-BE49-F238E27FC236}">
              <a16:creationId xmlns:a16="http://schemas.microsoft.com/office/drawing/2014/main" id="{C9FD781E-B507-4C9E-A9DC-743A65BCE15D}"/>
            </a:ext>
          </a:extLst>
        </xdr:cNvPr>
        <xdr:cNvCxnSpPr/>
      </xdr:nvCxnSpPr>
      <xdr:spPr>
        <a:xfrm>
          <a:off x="14230350" y="2781300"/>
          <a:ext cx="1209675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19</xdr:row>
      <xdr:rowOff>0</xdr:rowOff>
    </xdr:from>
    <xdr:to>
      <xdr:col>32</xdr:col>
      <xdr:colOff>333375</xdr:colOff>
      <xdr:row>21</xdr:row>
      <xdr:rowOff>228600</xdr:rowOff>
    </xdr:to>
    <xdr:cxnSp macro="">
      <xdr:nvCxnSpPr>
        <xdr:cNvPr id="115" name="Straight Connector 114">
          <a:extLst>
            <a:ext uri="{FF2B5EF4-FFF2-40B4-BE49-F238E27FC236}">
              <a16:creationId xmlns:a16="http://schemas.microsoft.com/office/drawing/2014/main" id="{7C336B29-E302-4CEF-AABF-53AB2E22DCDC}"/>
            </a:ext>
          </a:extLst>
        </xdr:cNvPr>
        <xdr:cNvCxnSpPr/>
      </xdr:nvCxnSpPr>
      <xdr:spPr>
        <a:xfrm>
          <a:off x="14230350" y="3267075"/>
          <a:ext cx="1209675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22</xdr:row>
      <xdr:rowOff>0</xdr:rowOff>
    </xdr:from>
    <xdr:to>
      <xdr:col>32</xdr:col>
      <xdr:colOff>333375</xdr:colOff>
      <xdr:row>24</xdr:row>
      <xdr:rowOff>228600</xdr:rowOff>
    </xdr:to>
    <xdr:cxnSp macro="">
      <xdr:nvCxnSpPr>
        <xdr:cNvPr id="116" name="Straight Connector 115">
          <a:extLst>
            <a:ext uri="{FF2B5EF4-FFF2-40B4-BE49-F238E27FC236}">
              <a16:creationId xmlns:a16="http://schemas.microsoft.com/office/drawing/2014/main" id="{1BDF2EBF-5BC6-4A22-8A55-9F8391DDCE4A}"/>
            </a:ext>
          </a:extLst>
        </xdr:cNvPr>
        <xdr:cNvCxnSpPr/>
      </xdr:nvCxnSpPr>
      <xdr:spPr>
        <a:xfrm>
          <a:off x="14230350" y="3752850"/>
          <a:ext cx="1209675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37</xdr:row>
      <xdr:rowOff>0</xdr:rowOff>
    </xdr:from>
    <xdr:to>
      <xdr:col>32</xdr:col>
      <xdr:colOff>333375</xdr:colOff>
      <xdr:row>39</xdr:row>
      <xdr:rowOff>228600</xdr:rowOff>
    </xdr:to>
    <xdr:cxnSp macro="">
      <xdr:nvCxnSpPr>
        <xdr:cNvPr id="117" name="Straight Connector 116">
          <a:extLst>
            <a:ext uri="{FF2B5EF4-FFF2-40B4-BE49-F238E27FC236}">
              <a16:creationId xmlns:a16="http://schemas.microsoft.com/office/drawing/2014/main" id="{6F8198E2-C1F2-4C9C-83BF-DC3FEBFD718F}"/>
            </a:ext>
          </a:extLst>
        </xdr:cNvPr>
        <xdr:cNvCxnSpPr/>
      </xdr:nvCxnSpPr>
      <xdr:spPr>
        <a:xfrm>
          <a:off x="14230350" y="6181725"/>
          <a:ext cx="1209675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9525</xdr:colOff>
      <xdr:row>16</xdr:row>
      <xdr:rowOff>0</xdr:rowOff>
    </xdr:from>
    <xdr:to>
      <xdr:col>33</xdr:col>
      <xdr:colOff>0</xdr:colOff>
      <xdr:row>18</xdr:row>
      <xdr:rowOff>238125</xdr:rowOff>
    </xdr:to>
    <xdr:cxnSp macro="">
      <xdr:nvCxnSpPr>
        <xdr:cNvPr id="118" name="Straight Connector 117">
          <a:extLst>
            <a:ext uri="{FF2B5EF4-FFF2-40B4-BE49-F238E27FC236}">
              <a16:creationId xmlns:a16="http://schemas.microsoft.com/office/drawing/2014/main" id="{E145FFBC-A30D-4DD6-A962-7E1B23104733}"/>
            </a:ext>
          </a:extLst>
        </xdr:cNvPr>
        <xdr:cNvCxnSpPr/>
      </xdr:nvCxnSpPr>
      <xdr:spPr>
        <a:xfrm rot="10800000" flipV="1">
          <a:off x="14239875" y="2781300"/>
          <a:ext cx="1200150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19</xdr:row>
      <xdr:rowOff>9525</xdr:rowOff>
    </xdr:from>
    <xdr:to>
      <xdr:col>32</xdr:col>
      <xdr:colOff>333375</xdr:colOff>
      <xdr:row>22</xdr:row>
      <xdr:rowOff>0</xdr:rowOff>
    </xdr:to>
    <xdr:cxnSp macro="">
      <xdr:nvCxnSpPr>
        <xdr:cNvPr id="119" name="Straight Connector 118">
          <a:extLst>
            <a:ext uri="{FF2B5EF4-FFF2-40B4-BE49-F238E27FC236}">
              <a16:creationId xmlns:a16="http://schemas.microsoft.com/office/drawing/2014/main" id="{7C62286F-F0FC-4B43-BBA6-2B3A62A91811}"/>
            </a:ext>
          </a:extLst>
        </xdr:cNvPr>
        <xdr:cNvCxnSpPr/>
      </xdr:nvCxnSpPr>
      <xdr:spPr>
        <a:xfrm rot="10800000" flipV="1">
          <a:off x="14230350" y="3276600"/>
          <a:ext cx="1209675" cy="4762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22</xdr:row>
      <xdr:rowOff>9525</xdr:rowOff>
    </xdr:from>
    <xdr:to>
      <xdr:col>32</xdr:col>
      <xdr:colOff>333375</xdr:colOff>
      <xdr:row>25</xdr:row>
      <xdr:rowOff>0</xdr:rowOff>
    </xdr:to>
    <xdr:cxnSp macro="">
      <xdr:nvCxnSpPr>
        <xdr:cNvPr id="120" name="Straight Connector 119">
          <a:extLst>
            <a:ext uri="{FF2B5EF4-FFF2-40B4-BE49-F238E27FC236}">
              <a16:creationId xmlns:a16="http://schemas.microsoft.com/office/drawing/2014/main" id="{7EC7DFFA-4FED-4B1D-AA7E-B108C8F22214}"/>
            </a:ext>
          </a:extLst>
        </xdr:cNvPr>
        <xdr:cNvCxnSpPr/>
      </xdr:nvCxnSpPr>
      <xdr:spPr>
        <a:xfrm rot="10800000" flipV="1">
          <a:off x="14230350" y="3762375"/>
          <a:ext cx="1209675" cy="4762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37</xdr:row>
      <xdr:rowOff>9525</xdr:rowOff>
    </xdr:from>
    <xdr:to>
      <xdr:col>32</xdr:col>
      <xdr:colOff>333375</xdr:colOff>
      <xdr:row>40</xdr:row>
      <xdr:rowOff>0</xdr:rowOff>
    </xdr:to>
    <xdr:cxnSp macro="">
      <xdr:nvCxnSpPr>
        <xdr:cNvPr id="121" name="Straight Connector 120">
          <a:extLst>
            <a:ext uri="{FF2B5EF4-FFF2-40B4-BE49-F238E27FC236}">
              <a16:creationId xmlns:a16="http://schemas.microsoft.com/office/drawing/2014/main" id="{6E72D9E4-8DE4-44B4-B587-A2F44D789039}"/>
            </a:ext>
          </a:extLst>
        </xdr:cNvPr>
        <xdr:cNvCxnSpPr/>
      </xdr:nvCxnSpPr>
      <xdr:spPr>
        <a:xfrm rot="10800000" flipV="1">
          <a:off x="14230350" y="6191250"/>
          <a:ext cx="1209675" cy="4762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9525</xdr:colOff>
      <xdr:row>10</xdr:row>
      <xdr:rowOff>9525</xdr:rowOff>
    </xdr:from>
    <xdr:to>
      <xdr:col>35</xdr:col>
      <xdr:colOff>342900</xdr:colOff>
      <xdr:row>12</xdr:row>
      <xdr:rowOff>238125</xdr:rowOff>
    </xdr:to>
    <xdr:cxnSp macro="">
      <xdr:nvCxnSpPr>
        <xdr:cNvPr id="122" name="Straight Connector 121">
          <a:extLst>
            <a:ext uri="{FF2B5EF4-FFF2-40B4-BE49-F238E27FC236}">
              <a16:creationId xmlns:a16="http://schemas.microsoft.com/office/drawing/2014/main" id="{221D3300-8AC8-4D0B-BB3A-2A10E051E075}"/>
            </a:ext>
          </a:extLst>
        </xdr:cNvPr>
        <xdr:cNvCxnSpPr/>
      </xdr:nvCxnSpPr>
      <xdr:spPr>
        <a:xfrm>
          <a:off x="15449550" y="1809750"/>
          <a:ext cx="1076325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9525</xdr:colOff>
      <xdr:row>10</xdr:row>
      <xdr:rowOff>0</xdr:rowOff>
    </xdr:from>
    <xdr:to>
      <xdr:col>36</xdr:col>
      <xdr:colOff>0</xdr:colOff>
      <xdr:row>12</xdr:row>
      <xdr:rowOff>238124</xdr:rowOff>
    </xdr:to>
    <xdr:cxnSp macro="">
      <xdr:nvCxnSpPr>
        <xdr:cNvPr id="123" name="Straight Connector 122">
          <a:extLst>
            <a:ext uri="{FF2B5EF4-FFF2-40B4-BE49-F238E27FC236}">
              <a16:creationId xmlns:a16="http://schemas.microsoft.com/office/drawing/2014/main" id="{507463E9-EC05-45ED-B85A-5E2697C52813}"/>
            </a:ext>
          </a:extLst>
        </xdr:cNvPr>
        <xdr:cNvCxnSpPr/>
      </xdr:nvCxnSpPr>
      <xdr:spPr>
        <a:xfrm rot="10800000" flipV="1">
          <a:off x="15449550" y="1800225"/>
          <a:ext cx="1076325" cy="49529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13</xdr:row>
      <xdr:rowOff>9525</xdr:rowOff>
    </xdr:from>
    <xdr:to>
      <xdr:col>36</xdr:col>
      <xdr:colOff>0</xdr:colOff>
      <xdr:row>16</xdr:row>
      <xdr:rowOff>0</xdr:rowOff>
    </xdr:to>
    <xdr:cxnSp macro="">
      <xdr:nvCxnSpPr>
        <xdr:cNvPr id="124" name="Straight Connector 123">
          <a:extLst>
            <a:ext uri="{FF2B5EF4-FFF2-40B4-BE49-F238E27FC236}">
              <a16:creationId xmlns:a16="http://schemas.microsoft.com/office/drawing/2014/main" id="{C7C18E00-5E47-41F8-B0E8-8AAD308AD74E}"/>
            </a:ext>
          </a:extLst>
        </xdr:cNvPr>
        <xdr:cNvCxnSpPr/>
      </xdr:nvCxnSpPr>
      <xdr:spPr>
        <a:xfrm>
          <a:off x="15440025" y="2305050"/>
          <a:ext cx="1085850" cy="4762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13</xdr:row>
      <xdr:rowOff>9525</xdr:rowOff>
    </xdr:from>
    <xdr:to>
      <xdr:col>35</xdr:col>
      <xdr:colOff>333375</xdr:colOff>
      <xdr:row>16</xdr:row>
      <xdr:rowOff>0</xdr:rowOff>
    </xdr:to>
    <xdr:cxnSp macro="">
      <xdr:nvCxnSpPr>
        <xdr:cNvPr id="125" name="Straight Connector 124">
          <a:extLst>
            <a:ext uri="{FF2B5EF4-FFF2-40B4-BE49-F238E27FC236}">
              <a16:creationId xmlns:a16="http://schemas.microsoft.com/office/drawing/2014/main" id="{DD53BF2C-7678-4B4C-9AA1-765300CD61CB}"/>
            </a:ext>
          </a:extLst>
        </xdr:cNvPr>
        <xdr:cNvCxnSpPr/>
      </xdr:nvCxnSpPr>
      <xdr:spPr>
        <a:xfrm rot="10800000" flipV="1">
          <a:off x="15440025" y="2305050"/>
          <a:ext cx="1085850" cy="4762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16</xdr:row>
      <xdr:rowOff>0</xdr:rowOff>
    </xdr:from>
    <xdr:to>
      <xdr:col>35</xdr:col>
      <xdr:colOff>333375</xdr:colOff>
      <xdr:row>18</xdr:row>
      <xdr:rowOff>228600</xdr:rowOff>
    </xdr:to>
    <xdr:cxnSp macro="">
      <xdr:nvCxnSpPr>
        <xdr:cNvPr id="126" name="Straight Connector 125">
          <a:extLst>
            <a:ext uri="{FF2B5EF4-FFF2-40B4-BE49-F238E27FC236}">
              <a16:creationId xmlns:a16="http://schemas.microsoft.com/office/drawing/2014/main" id="{2D85B9EE-E012-4B2C-BA66-D613EC155565}"/>
            </a:ext>
          </a:extLst>
        </xdr:cNvPr>
        <xdr:cNvCxnSpPr/>
      </xdr:nvCxnSpPr>
      <xdr:spPr>
        <a:xfrm>
          <a:off x="15440025" y="2781300"/>
          <a:ext cx="1085850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19</xdr:row>
      <xdr:rowOff>0</xdr:rowOff>
    </xdr:from>
    <xdr:to>
      <xdr:col>35</xdr:col>
      <xdr:colOff>333375</xdr:colOff>
      <xdr:row>21</xdr:row>
      <xdr:rowOff>228600</xdr:rowOff>
    </xdr:to>
    <xdr:cxnSp macro="">
      <xdr:nvCxnSpPr>
        <xdr:cNvPr id="127" name="Straight Connector 126">
          <a:extLst>
            <a:ext uri="{FF2B5EF4-FFF2-40B4-BE49-F238E27FC236}">
              <a16:creationId xmlns:a16="http://schemas.microsoft.com/office/drawing/2014/main" id="{5FD1B794-7E54-422F-9236-D6569D935A02}"/>
            </a:ext>
          </a:extLst>
        </xdr:cNvPr>
        <xdr:cNvCxnSpPr/>
      </xdr:nvCxnSpPr>
      <xdr:spPr>
        <a:xfrm>
          <a:off x="15440025" y="3267075"/>
          <a:ext cx="1085850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22</xdr:row>
      <xdr:rowOff>0</xdr:rowOff>
    </xdr:from>
    <xdr:to>
      <xdr:col>35</xdr:col>
      <xdr:colOff>333375</xdr:colOff>
      <xdr:row>24</xdr:row>
      <xdr:rowOff>228600</xdr:rowOff>
    </xdr:to>
    <xdr:cxnSp macro="">
      <xdr:nvCxnSpPr>
        <xdr:cNvPr id="128" name="Straight Connector 127">
          <a:extLst>
            <a:ext uri="{FF2B5EF4-FFF2-40B4-BE49-F238E27FC236}">
              <a16:creationId xmlns:a16="http://schemas.microsoft.com/office/drawing/2014/main" id="{BD851184-8E2C-4DC0-9705-E1A8580CCCBF}"/>
            </a:ext>
          </a:extLst>
        </xdr:cNvPr>
        <xdr:cNvCxnSpPr/>
      </xdr:nvCxnSpPr>
      <xdr:spPr>
        <a:xfrm>
          <a:off x="15440025" y="3752850"/>
          <a:ext cx="1085850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37</xdr:row>
      <xdr:rowOff>0</xdr:rowOff>
    </xdr:from>
    <xdr:to>
      <xdr:col>35</xdr:col>
      <xdr:colOff>333375</xdr:colOff>
      <xdr:row>39</xdr:row>
      <xdr:rowOff>228600</xdr:rowOff>
    </xdr:to>
    <xdr:cxnSp macro="">
      <xdr:nvCxnSpPr>
        <xdr:cNvPr id="129" name="Straight Connector 128">
          <a:extLst>
            <a:ext uri="{FF2B5EF4-FFF2-40B4-BE49-F238E27FC236}">
              <a16:creationId xmlns:a16="http://schemas.microsoft.com/office/drawing/2014/main" id="{BEB422BF-4233-4BAA-9AD7-F357FC3277A4}"/>
            </a:ext>
          </a:extLst>
        </xdr:cNvPr>
        <xdr:cNvCxnSpPr/>
      </xdr:nvCxnSpPr>
      <xdr:spPr>
        <a:xfrm>
          <a:off x="15440025" y="6181725"/>
          <a:ext cx="1085850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9525</xdr:colOff>
      <xdr:row>16</xdr:row>
      <xdr:rowOff>0</xdr:rowOff>
    </xdr:from>
    <xdr:to>
      <xdr:col>36</xdr:col>
      <xdr:colOff>0</xdr:colOff>
      <xdr:row>18</xdr:row>
      <xdr:rowOff>238125</xdr:rowOff>
    </xdr:to>
    <xdr:cxnSp macro="">
      <xdr:nvCxnSpPr>
        <xdr:cNvPr id="130" name="Straight Connector 129">
          <a:extLst>
            <a:ext uri="{FF2B5EF4-FFF2-40B4-BE49-F238E27FC236}">
              <a16:creationId xmlns:a16="http://schemas.microsoft.com/office/drawing/2014/main" id="{829924ED-270B-4AD5-9650-7E03F890F147}"/>
            </a:ext>
          </a:extLst>
        </xdr:cNvPr>
        <xdr:cNvCxnSpPr/>
      </xdr:nvCxnSpPr>
      <xdr:spPr>
        <a:xfrm rot="10800000" flipV="1">
          <a:off x="15449550" y="2781300"/>
          <a:ext cx="1076325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19</xdr:row>
      <xdr:rowOff>9525</xdr:rowOff>
    </xdr:from>
    <xdr:to>
      <xdr:col>35</xdr:col>
      <xdr:colOff>333375</xdr:colOff>
      <xdr:row>22</xdr:row>
      <xdr:rowOff>0</xdr:rowOff>
    </xdr:to>
    <xdr:cxnSp macro="">
      <xdr:nvCxnSpPr>
        <xdr:cNvPr id="131" name="Straight Connector 130">
          <a:extLst>
            <a:ext uri="{FF2B5EF4-FFF2-40B4-BE49-F238E27FC236}">
              <a16:creationId xmlns:a16="http://schemas.microsoft.com/office/drawing/2014/main" id="{33D29519-65C0-4FA0-BAF1-1E6E05D5AA16}"/>
            </a:ext>
          </a:extLst>
        </xdr:cNvPr>
        <xdr:cNvCxnSpPr/>
      </xdr:nvCxnSpPr>
      <xdr:spPr>
        <a:xfrm rot="10800000" flipV="1">
          <a:off x="15440025" y="3276600"/>
          <a:ext cx="1085850" cy="4762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22</xdr:row>
      <xdr:rowOff>9525</xdr:rowOff>
    </xdr:from>
    <xdr:to>
      <xdr:col>35</xdr:col>
      <xdr:colOff>333375</xdr:colOff>
      <xdr:row>25</xdr:row>
      <xdr:rowOff>0</xdr:rowOff>
    </xdr:to>
    <xdr:cxnSp macro="">
      <xdr:nvCxnSpPr>
        <xdr:cNvPr id="132" name="Straight Connector 131">
          <a:extLst>
            <a:ext uri="{FF2B5EF4-FFF2-40B4-BE49-F238E27FC236}">
              <a16:creationId xmlns:a16="http://schemas.microsoft.com/office/drawing/2014/main" id="{2E29FBD1-BFA9-4F53-AE9F-AEEB0F03B363}"/>
            </a:ext>
          </a:extLst>
        </xdr:cNvPr>
        <xdr:cNvCxnSpPr/>
      </xdr:nvCxnSpPr>
      <xdr:spPr>
        <a:xfrm rot="10800000" flipV="1">
          <a:off x="15440025" y="3762375"/>
          <a:ext cx="1085850" cy="4762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37</xdr:row>
      <xdr:rowOff>9525</xdr:rowOff>
    </xdr:from>
    <xdr:to>
      <xdr:col>35</xdr:col>
      <xdr:colOff>333375</xdr:colOff>
      <xdr:row>40</xdr:row>
      <xdr:rowOff>0</xdr:rowOff>
    </xdr:to>
    <xdr:cxnSp macro="">
      <xdr:nvCxnSpPr>
        <xdr:cNvPr id="133" name="Straight Connector 132">
          <a:extLst>
            <a:ext uri="{FF2B5EF4-FFF2-40B4-BE49-F238E27FC236}">
              <a16:creationId xmlns:a16="http://schemas.microsoft.com/office/drawing/2014/main" id="{6952C4F8-4380-48A1-A64B-CD8FC1E5F040}"/>
            </a:ext>
          </a:extLst>
        </xdr:cNvPr>
        <xdr:cNvCxnSpPr/>
      </xdr:nvCxnSpPr>
      <xdr:spPr>
        <a:xfrm rot="10800000" flipV="1">
          <a:off x="15440025" y="6191250"/>
          <a:ext cx="1085850" cy="4762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9525</xdr:colOff>
      <xdr:row>10</xdr:row>
      <xdr:rowOff>9525</xdr:rowOff>
    </xdr:from>
    <xdr:to>
      <xdr:col>38</xdr:col>
      <xdr:colOff>342900</xdr:colOff>
      <xdr:row>12</xdr:row>
      <xdr:rowOff>238125</xdr:rowOff>
    </xdr:to>
    <xdr:cxnSp macro="">
      <xdr:nvCxnSpPr>
        <xdr:cNvPr id="134" name="Straight Connector 133">
          <a:extLst>
            <a:ext uri="{FF2B5EF4-FFF2-40B4-BE49-F238E27FC236}">
              <a16:creationId xmlns:a16="http://schemas.microsoft.com/office/drawing/2014/main" id="{44BDF0E9-1441-4269-A0E6-BE6698801D51}"/>
            </a:ext>
          </a:extLst>
        </xdr:cNvPr>
        <xdr:cNvCxnSpPr/>
      </xdr:nvCxnSpPr>
      <xdr:spPr>
        <a:xfrm>
          <a:off x="16535400" y="1809750"/>
          <a:ext cx="1095375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9525</xdr:colOff>
      <xdr:row>10</xdr:row>
      <xdr:rowOff>0</xdr:rowOff>
    </xdr:from>
    <xdr:to>
      <xdr:col>39</xdr:col>
      <xdr:colOff>0</xdr:colOff>
      <xdr:row>12</xdr:row>
      <xdr:rowOff>238124</xdr:rowOff>
    </xdr:to>
    <xdr:cxnSp macro="">
      <xdr:nvCxnSpPr>
        <xdr:cNvPr id="135" name="Straight Connector 134">
          <a:extLst>
            <a:ext uri="{FF2B5EF4-FFF2-40B4-BE49-F238E27FC236}">
              <a16:creationId xmlns:a16="http://schemas.microsoft.com/office/drawing/2014/main" id="{29BC3506-FF04-4429-B113-CEB01F3D5526}"/>
            </a:ext>
          </a:extLst>
        </xdr:cNvPr>
        <xdr:cNvCxnSpPr/>
      </xdr:nvCxnSpPr>
      <xdr:spPr>
        <a:xfrm rot="10800000" flipV="1">
          <a:off x="16535400" y="1800225"/>
          <a:ext cx="1095375" cy="49529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13</xdr:row>
      <xdr:rowOff>9525</xdr:rowOff>
    </xdr:from>
    <xdr:to>
      <xdr:col>39</xdr:col>
      <xdr:colOff>0</xdr:colOff>
      <xdr:row>16</xdr:row>
      <xdr:rowOff>0</xdr:rowOff>
    </xdr:to>
    <xdr:cxnSp macro="">
      <xdr:nvCxnSpPr>
        <xdr:cNvPr id="136" name="Straight Connector 135">
          <a:extLst>
            <a:ext uri="{FF2B5EF4-FFF2-40B4-BE49-F238E27FC236}">
              <a16:creationId xmlns:a16="http://schemas.microsoft.com/office/drawing/2014/main" id="{3E6008D8-8693-401C-A60C-17ADADCC9033}"/>
            </a:ext>
          </a:extLst>
        </xdr:cNvPr>
        <xdr:cNvCxnSpPr/>
      </xdr:nvCxnSpPr>
      <xdr:spPr>
        <a:xfrm>
          <a:off x="16525875" y="2305050"/>
          <a:ext cx="1104900" cy="4762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13</xdr:row>
      <xdr:rowOff>9525</xdr:rowOff>
    </xdr:from>
    <xdr:to>
      <xdr:col>38</xdr:col>
      <xdr:colOff>333375</xdr:colOff>
      <xdr:row>16</xdr:row>
      <xdr:rowOff>0</xdr:rowOff>
    </xdr:to>
    <xdr:cxnSp macro="">
      <xdr:nvCxnSpPr>
        <xdr:cNvPr id="137" name="Straight Connector 136">
          <a:extLst>
            <a:ext uri="{FF2B5EF4-FFF2-40B4-BE49-F238E27FC236}">
              <a16:creationId xmlns:a16="http://schemas.microsoft.com/office/drawing/2014/main" id="{863C5459-8A93-40FD-BC9B-2EA28C3184D0}"/>
            </a:ext>
          </a:extLst>
        </xdr:cNvPr>
        <xdr:cNvCxnSpPr/>
      </xdr:nvCxnSpPr>
      <xdr:spPr>
        <a:xfrm rot="10800000" flipV="1">
          <a:off x="16525875" y="2305050"/>
          <a:ext cx="1104900" cy="4762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16</xdr:row>
      <xdr:rowOff>0</xdr:rowOff>
    </xdr:from>
    <xdr:to>
      <xdr:col>38</xdr:col>
      <xdr:colOff>333375</xdr:colOff>
      <xdr:row>18</xdr:row>
      <xdr:rowOff>228600</xdr:rowOff>
    </xdr:to>
    <xdr:cxnSp macro="">
      <xdr:nvCxnSpPr>
        <xdr:cNvPr id="138" name="Straight Connector 137">
          <a:extLst>
            <a:ext uri="{FF2B5EF4-FFF2-40B4-BE49-F238E27FC236}">
              <a16:creationId xmlns:a16="http://schemas.microsoft.com/office/drawing/2014/main" id="{916BF471-E255-43DB-9DA1-FFE5D461479E}"/>
            </a:ext>
          </a:extLst>
        </xdr:cNvPr>
        <xdr:cNvCxnSpPr/>
      </xdr:nvCxnSpPr>
      <xdr:spPr>
        <a:xfrm>
          <a:off x="16525875" y="2781300"/>
          <a:ext cx="1104900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19</xdr:row>
      <xdr:rowOff>0</xdr:rowOff>
    </xdr:from>
    <xdr:to>
      <xdr:col>38</xdr:col>
      <xdr:colOff>333375</xdr:colOff>
      <xdr:row>21</xdr:row>
      <xdr:rowOff>228600</xdr:rowOff>
    </xdr:to>
    <xdr:cxnSp macro="">
      <xdr:nvCxnSpPr>
        <xdr:cNvPr id="139" name="Straight Connector 138">
          <a:extLst>
            <a:ext uri="{FF2B5EF4-FFF2-40B4-BE49-F238E27FC236}">
              <a16:creationId xmlns:a16="http://schemas.microsoft.com/office/drawing/2014/main" id="{925F25E2-DF3A-4D37-8042-1CD22EB415CD}"/>
            </a:ext>
          </a:extLst>
        </xdr:cNvPr>
        <xdr:cNvCxnSpPr/>
      </xdr:nvCxnSpPr>
      <xdr:spPr>
        <a:xfrm>
          <a:off x="16525875" y="3267075"/>
          <a:ext cx="1104900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22</xdr:row>
      <xdr:rowOff>0</xdr:rowOff>
    </xdr:from>
    <xdr:to>
      <xdr:col>38</xdr:col>
      <xdr:colOff>333375</xdr:colOff>
      <xdr:row>24</xdr:row>
      <xdr:rowOff>228600</xdr:rowOff>
    </xdr:to>
    <xdr:cxnSp macro="">
      <xdr:nvCxnSpPr>
        <xdr:cNvPr id="140" name="Straight Connector 139">
          <a:extLst>
            <a:ext uri="{FF2B5EF4-FFF2-40B4-BE49-F238E27FC236}">
              <a16:creationId xmlns:a16="http://schemas.microsoft.com/office/drawing/2014/main" id="{4B897FEC-462F-4953-B9C3-735BB4F3F305}"/>
            </a:ext>
          </a:extLst>
        </xdr:cNvPr>
        <xdr:cNvCxnSpPr/>
      </xdr:nvCxnSpPr>
      <xdr:spPr>
        <a:xfrm>
          <a:off x="16525875" y="3752850"/>
          <a:ext cx="1104900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37</xdr:row>
      <xdr:rowOff>0</xdr:rowOff>
    </xdr:from>
    <xdr:to>
      <xdr:col>38</xdr:col>
      <xdr:colOff>333375</xdr:colOff>
      <xdr:row>39</xdr:row>
      <xdr:rowOff>228600</xdr:rowOff>
    </xdr:to>
    <xdr:cxnSp macro="">
      <xdr:nvCxnSpPr>
        <xdr:cNvPr id="141" name="Straight Connector 140">
          <a:extLst>
            <a:ext uri="{FF2B5EF4-FFF2-40B4-BE49-F238E27FC236}">
              <a16:creationId xmlns:a16="http://schemas.microsoft.com/office/drawing/2014/main" id="{B77281CE-AAC2-48F1-ACFC-6076BCE7268C}"/>
            </a:ext>
          </a:extLst>
        </xdr:cNvPr>
        <xdr:cNvCxnSpPr/>
      </xdr:nvCxnSpPr>
      <xdr:spPr>
        <a:xfrm>
          <a:off x="16525875" y="6181725"/>
          <a:ext cx="1104900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9525</xdr:colOff>
      <xdr:row>16</xdr:row>
      <xdr:rowOff>0</xdr:rowOff>
    </xdr:from>
    <xdr:to>
      <xdr:col>39</xdr:col>
      <xdr:colOff>0</xdr:colOff>
      <xdr:row>18</xdr:row>
      <xdr:rowOff>238125</xdr:rowOff>
    </xdr:to>
    <xdr:cxnSp macro="">
      <xdr:nvCxnSpPr>
        <xdr:cNvPr id="142" name="Straight Connector 141">
          <a:extLst>
            <a:ext uri="{FF2B5EF4-FFF2-40B4-BE49-F238E27FC236}">
              <a16:creationId xmlns:a16="http://schemas.microsoft.com/office/drawing/2014/main" id="{35CDA44D-53B8-40FC-9279-142061B954F1}"/>
            </a:ext>
          </a:extLst>
        </xdr:cNvPr>
        <xdr:cNvCxnSpPr/>
      </xdr:nvCxnSpPr>
      <xdr:spPr>
        <a:xfrm rot="10800000" flipV="1">
          <a:off x="16535400" y="2781300"/>
          <a:ext cx="1095375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19</xdr:row>
      <xdr:rowOff>9525</xdr:rowOff>
    </xdr:from>
    <xdr:to>
      <xdr:col>38</xdr:col>
      <xdr:colOff>333375</xdr:colOff>
      <xdr:row>22</xdr:row>
      <xdr:rowOff>0</xdr:rowOff>
    </xdr:to>
    <xdr:cxnSp macro="">
      <xdr:nvCxnSpPr>
        <xdr:cNvPr id="143" name="Straight Connector 142">
          <a:extLst>
            <a:ext uri="{FF2B5EF4-FFF2-40B4-BE49-F238E27FC236}">
              <a16:creationId xmlns:a16="http://schemas.microsoft.com/office/drawing/2014/main" id="{B765EA1C-4644-4F0F-8F9C-9346E7CA11A7}"/>
            </a:ext>
          </a:extLst>
        </xdr:cNvPr>
        <xdr:cNvCxnSpPr/>
      </xdr:nvCxnSpPr>
      <xdr:spPr>
        <a:xfrm rot="10800000" flipV="1">
          <a:off x="16525875" y="3276600"/>
          <a:ext cx="1104900" cy="4762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22</xdr:row>
      <xdr:rowOff>9525</xdr:rowOff>
    </xdr:from>
    <xdr:to>
      <xdr:col>38</xdr:col>
      <xdr:colOff>333375</xdr:colOff>
      <xdr:row>25</xdr:row>
      <xdr:rowOff>0</xdr:rowOff>
    </xdr:to>
    <xdr:cxnSp macro="">
      <xdr:nvCxnSpPr>
        <xdr:cNvPr id="144" name="Straight Connector 143">
          <a:extLst>
            <a:ext uri="{FF2B5EF4-FFF2-40B4-BE49-F238E27FC236}">
              <a16:creationId xmlns:a16="http://schemas.microsoft.com/office/drawing/2014/main" id="{88C567A8-6177-426A-8E9D-5671BB5DD84E}"/>
            </a:ext>
          </a:extLst>
        </xdr:cNvPr>
        <xdr:cNvCxnSpPr/>
      </xdr:nvCxnSpPr>
      <xdr:spPr>
        <a:xfrm rot="10800000" flipV="1">
          <a:off x="16525875" y="3762375"/>
          <a:ext cx="1104900" cy="4762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37</xdr:row>
      <xdr:rowOff>9525</xdr:rowOff>
    </xdr:from>
    <xdr:to>
      <xdr:col>38</xdr:col>
      <xdr:colOff>333375</xdr:colOff>
      <xdr:row>40</xdr:row>
      <xdr:rowOff>0</xdr:rowOff>
    </xdr:to>
    <xdr:cxnSp macro="">
      <xdr:nvCxnSpPr>
        <xdr:cNvPr id="145" name="Straight Connector 144">
          <a:extLst>
            <a:ext uri="{FF2B5EF4-FFF2-40B4-BE49-F238E27FC236}">
              <a16:creationId xmlns:a16="http://schemas.microsoft.com/office/drawing/2014/main" id="{4AA8A507-6C57-4A46-8F56-AE5B45D78667}"/>
            </a:ext>
          </a:extLst>
        </xdr:cNvPr>
        <xdr:cNvCxnSpPr/>
      </xdr:nvCxnSpPr>
      <xdr:spPr>
        <a:xfrm rot="10800000" flipV="1">
          <a:off x="16525875" y="6191250"/>
          <a:ext cx="1104900" cy="4762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31</xdr:row>
      <xdr:rowOff>0</xdr:rowOff>
    </xdr:from>
    <xdr:to>
      <xdr:col>5</xdr:col>
      <xdr:colOff>333375</xdr:colOff>
      <xdr:row>33</xdr:row>
      <xdr:rowOff>228600</xdr:rowOff>
    </xdr:to>
    <xdr:cxnSp macro="">
      <xdr:nvCxnSpPr>
        <xdr:cNvPr id="146" name="Straight Connector 145">
          <a:extLst>
            <a:ext uri="{FF2B5EF4-FFF2-40B4-BE49-F238E27FC236}">
              <a16:creationId xmlns:a16="http://schemas.microsoft.com/office/drawing/2014/main" id="{9FA0B054-8F3F-4685-814F-D8DB6418FE65}"/>
            </a:ext>
          </a:extLst>
        </xdr:cNvPr>
        <xdr:cNvCxnSpPr/>
      </xdr:nvCxnSpPr>
      <xdr:spPr>
        <a:xfrm>
          <a:off x="3495675" y="5210175"/>
          <a:ext cx="1171575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31</xdr:row>
      <xdr:rowOff>0</xdr:rowOff>
    </xdr:from>
    <xdr:to>
      <xdr:col>8</xdr:col>
      <xdr:colOff>333375</xdr:colOff>
      <xdr:row>33</xdr:row>
      <xdr:rowOff>228600</xdr:rowOff>
    </xdr:to>
    <xdr:cxnSp macro="">
      <xdr:nvCxnSpPr>
        <xdr:cNvPr id="147" name="Straight Connector 146">
          <a:extLst>
            <a:ext uri="{FF2B5EF4-FFF2-40B4-BE49-F238E27FC236}">
              <a16:creationId xmlns:a16="http://schemas.microsoft.com/office/drawing/2014/main" id="{7431F351-4740-4FAD-993A-51EFBA3F2D95}"/>
            </a:ext>
          </a:extLst>
        </xdr:cNvPr>
        <xdr:cNvCxnSpPr/>
      </xdr:nvCxnSpPr>
      <xdr:spPr>
        <a:xfrm>
          <a:off x="4686300" y="5210175"/>
          <a:ext cx="1190625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31</xdr:row>
      <xdr:rowOff>0</xdr:rowOff>
    </xdr:from>
    <xdr:to>
      <xdr:col>11</xdr:col>
      <xdr:colOff>333375</xdr:colOff>
      <xdr:row>33</xdr:row>
      <xdr:rowOff>228600</xdr:rowOff>
    </xdr:to>
    <xdr:cxnSp macro="">
      <xdr:nvCxnSpPr>
        <xdr:cNvPr id="148" name="Straight Connector 147">
          <a:extLst>
            <a:ext uri="{FF2B5EF4-FFF2-40B4-BE49-F238E27FC236}">
              <a16:creationId xmlns:a16="http://schemas.microsoft.com/office/drawing/2014/main" id="{C5F7C374-B3F9-4E3D-B4EB-A8373DF4BAA1}"/>
            </a:ext>
          </a:extLst>
        </xdr:cNvPr>
        <xdr:cNvCxnSpPr/>
      </xdr:nvCxnSpPr>
      <xdr:spPr>
        <a:xfrm>
          <a:off x="5962650" y="5210175"/>
          <a:ext cx="1200150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31</xdr:row>
      <xdr:rowOff>0</xdr:rowOff>
    </xdr:from>
    <xdr:to>
      <xdr:col>14</xdr:col>
      <xdr:colOff>333375</xdr:colOff>
      <xdr:row>33</xdr:row>
      <xdr:rowOff>228600</xdr:rowOff>
    </xdr:to>
    <xdr:cxnSp macro="">
      <xdr:nvCxnSpPr>
        <xdr:cNvPr id="149" name="Straight Connector 148">
          <a:extLst>
            <a:ext uri="{FF2B5EF4-FFF2-40B4-BE49-F238E27FC236}">
              <a16:creationId xmlns:a16="http://schemas.microsoft.com/office/drawing/2014/main" id="{B42D5233-0E2A-4444-8F9D-C528404A5836}"/>
            </a:ext>
          </a:extLst>
        </xdr:cNvPr>
        <xdr:cNvCxnSpPr/>
      </xdr:nvCxnSpPr>
      <xdr:spPr>
        <a:xfrm>
          <a:off x="7267575" y="5210175"/>
          <a:ext cx="1181100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31</xdr:row>
      <xdr:rowOff>0</xdr:rowOff>
    </xdr:from>
    <xdr:to>
      <xdr:col>17</xdr:col>
      <xdr:colOff>333375</xdr:colOff>
      <xdr:row>33</xdr:row>
      <xdr:rowOff>228600</xdr:rowOff>
    </xdr:to>
    <xdr:cxnSp macro="">
      <xdr:nvCxnSpPr>
        <xdr:cNvPr id="150" name="Straight Connector 149">
          <a:extLst>
            <a:ext uri="{FF2B5EF4-FFF2-40B4-BE49-F238E27FC236}">
              <a16:creationId xmlns:a16="http://schemas.microsoft.com/office/drawing/2014/main" id="{8665D87C-79FA-4EE7-9C76-74119768D6C8}"/>
            </a:ext>
          </a:extLst>
        </xdr:cNvPr>
        <xdr:cNvCxnSpPr/>
      </xdr:nvCxnSpPr>
      <xdr:spPr>
        <a:xfrm>
          <a:off x="8515350" y="5210175"/>
          <a:ext cx="1152525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34</xdr:row>
      <xdr:rowOff>0</xdr:rowOff>
    </xdr:from>
    <xdr:to>
      <xdr:col>5</xdr:col>
      <xdr:colOff>333375</xdr:colOff>
      <xdr:row>36</xdr:row>
      <xdr:rowOff>228600</xdr:rowOff>
    </xdr:to>
    <xdr:cxnSp macro="">
      <xdr:nvCxnSpPr>
        <xdr:cNvPr id="151" name="Straight Connector 150">
          <a:extLst>
            <a:ext uri="{FF2B5EF4-FFF2-40B4-BE49-F238E27FC236}">
              <a16:creationId xmlns:a16="http://schemas.microsoft.com/office/drawing/2014/main" id="{D2E12127-CFA5-47D7-AB9D-BC1F0D971C4B}"/>
            </a:ext>
          </a:extLst>
        </xdr:cNvPr>
        <xdr:cNvCxnSpPr/>
      </xdr:nvCxnSpPr>
      <xdr:spPr>
        <a:xfrm>
          <a:off x="3495675" y="5695950"/>
          <a:ext cx="1171575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34</xdr:row>
      <xdr:rowOff>0</xdr:rowOff>
    </xdr:from>
    <xdr:to>
      <xdr:col>8</xdr:col>
      <xdr:colOff>333375</xdr:colOff>
      <xdr:row>36</xdr:row>
      <xdr:rowOff>228600</xdr:rowOff>
    </xdr:to>
    <xdr:cxnSp macro="">
      <xdr:nvCxnSpPr>
        <xdr:cNvPr id="152" name="Straight Connector 151">
          <a:extLst>
            <a:ext uri="{FF2B5EF4-FFF2-40B4-BE49-F238E27FC236}">
              <a16:creationId xmlns:a16="http://schemas.microsoft.com/office/drawing/2014/main" id="{8EF47BE3-3EC0-4CF9-88BE-0568387DED36}"/>
            </a:ext>
          </a:extLst>
        </xdr:cNvPr>
        <xdr:cNvCxnSpPr/>
      </xdr:nvCxnSpPr>
      <xdr:spPr>
        <a:xfrm>
          <a:off x="4686300" y="5695950"/>
          <a:ext cx="1190625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34</xdr:row>
      <xdr:rowOff>0</xdr:rowOff>
    </xdr:from>
    <xdr:to>
      <xdr:col>11</xdr:col>
      <xdr:colOff>333375</xdr:colOff>
      <xdr:row>36</xdr:row>
      <xdr:rowOff>228600</xdr:rowOff>
    </xdr:to>
    <xdr:cxnSp macro="">
      <xdr:nvCxnSpPr>
        <xdr:cNvPr id="153" name="Straight Connector 152">
          <a:extLst>
            <a:ext uri="{FF2B5EF4-FFF2-40B4-BE49-F238E27FC236}">
              <a16:creationId xmlns:a16="http://schemas.microsoft.com/office/drawing/2014/main" id="{46CF15AE-2D97-4EE5-80F6-1B0C1E868A7D}"/>
            </a:ext>
          </a:extLst>
        </xdr:cNvPr>
        <xdr:cNvCxnSpPr/>
      </xdr:nvCxnSpPr>
      <xdr:spPr>
        <a:xfrm>
          <a:off x="5962650" y="5695950"/>
          <a:ext cx="1200150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34</xdr:row>
      <xdr:rowOff>0</xdr:rowOff>
    </xdr:from>
    <xdr:to>
      <xdr:col>14</xdr:col>
      <xdr:colOff>333375</xdr:colOff>
      <xdr:row>36</xdr:row>
      <xdr:rowOff>228600</xdr:rowOff>
    </xdr:to>
    <xdr:cxnSp macro="">
      <xdr:nvCxnSpPr>
        <xdr:cNvPr id="154" name="Straight Connector 153">
          <a:extLst>
            <a:ext uri="{FF2B5EF4-FFF2-40B4-BE49-F238E27FC236}">
              <a16:creationId xmlns:a16="http://schemas.microsoft.com/office/drawing/2014/main" id="{6804EE43-5BE2-4A62-8136-BEE6AFCA7C9C}"/>
            </a:ext>
          </a:extLst>
        </xdr:cNvPr>
        <xdr:cNvCxnSpPr/>
      </xdr:nvCxnSpPr>
      <xdr:spPr>
        <a:xfrm>
          <a:off x="7267575" y="5695950"/>
          <a:ext cx="1181100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34</xdr:row>
      <xdr:rowOff>0</xdr:rowOff>
    </xdr:from>
    <xdr:to>
      <xdr:col>17</xdr:col>
      <xdr:colOff>333375</xdr:colOff>
      <xdr:row>36</xdr:row>
      <xdr:rowOff>228600</xdr:rowOff>
    </xdr:to>
    <xdr:cxnSp macro="">
      <xdr:nvCxnSpPr>
        <xdr:cNvPr id="155" name="Straight Connector 154">
          <a:extLst>
            <a:ext uri="{FF2B5EF4-FFF2-40B4-BE49-F238E27FC236}">
              <a16:creationId xmlns:a16="http://schemas.microsoft.com/office/drawing/2014/main" id="{8BF00788-8506-4EC3-B1AB-3BFDA8917B6F}"/>
            </a:ext>
          </a:extLst>
        </xdr:cNvPr>
        <xdr:cNvCxnSpPr/>
      </xdr:nvCxnSpPr>
      <xdr:spPr>
        <a:xfrm>
          <a:off x="8515350" y="5695950"/>
          <a:ext cx="1152525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31</xdr:row>
      <xdr:rowOff>0</xdr:rowOff>
    </xdr:from>
    <xdr:to>
      <xdr:col>20</xdr:col>
      <xdr:colOff>333375</xdr:colOff>
      <xdr:row>33</xdr:row>
      <xdr:rowOff>228600</xdr:rowOff>
    </xdr:to>
    <xdr:cxnSp macro="">
      <xdr:nvCxnSpPr>
        <xdr:cNvPr id="156" name="Straight Connector 155">
          <a:extLst>
            <a:ext uri="{FF2B5EF4-FFF2-40B4-BE49-F238E27FC236}">
              <a16:creationId xmlns:a16="http://schemas.microsoft.com/office/drawing/2014/main" id="{B61B35F6-8597-4047-B5CB-3126ED97A9A3}"/>
            </a:ext>
          </a:extLst>
        </xdr:cNvPr>
        <xdr:cNvCxnSpPr/>
      </xdr:nvCxnSpPr>
      <xdr:spPr>
        <a:xfrm>
          <a:off x="9782175" y="5210175"/>
          <a:ext cx="1143000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31</xdr:row>
      <xdr:rowOff>0</xdr:rowOff>
    </xdr:from>
    <xdr:to>
      <xdr:col>23</xdr:col>
      <xdr:colOff>333375</xdr:colOff>
      <xdr:row>33</xdr:row>
      <xdr:rowOff>228600</xdr:rowOff>
    </xdr:to>
    <xdr:cxnSp macro="">
      <xdr:nvCxnSpPr>
        <xdr:cNvPr id="157" name="Straight Connector 156">
          <a:extLst>
            <a:ext uri="{FF2B5EF4-FFF2-40B4-BE49-F238E27FC236}">
              <a16:creationId xmlns:a16="http://schemas.microsoft.com/office/drawing/2014/main" id="{BFA936EF-8191-43F0-8D38-EBDFD4C7735A}"/>
            </a:ext>
          </a:extLst>
        </xdr:cNvPr>
        <xdr:cNvCxnSpPr/>
      </xdr:nvCxnSpPr>
      <xdr:spPr>
        <a:xfrm>
          <a:off x="10953750" y="5210175"/>
          <a:ext cx="1038225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34</xdr:row>
      <xdr:rowOff>0</xdr:rowOff>
    </xdr:from>
    <xdr:to>
      <xdr:col>20</xdr:col>
      <xdr:colOff>333375</xdr:colOff>
      <xdr:row>36</xdr:row>
      <xdr:rowOff>228600</xdr:rowOff>
    </xdr:to>
    <xdr:cxnSp macro="">
      <xdr:nvCxnSpPr>
        <xdr:cNvPr id="158" name="Straight Connector 157">
          <a:extLst>
            <a:ext uri="{FF2B5EF4-FFF2-40B4-BE49-F238E27FC236}">
              <a16:creationId xmlns:a16="http://schemas.microsoft.com/office/drawing/2014/main" id="{D4958A6E-D1D8-4C95-A174-962C67A09438}"/>
            </a:ext>
          </a:extLst>
        </xdr:cNvPr>
        <xdr:cNvCxnSpPr/>
      </xdr:nvCxnSpPr>
      <xdr:spPr>
        <a:xfrm>
          <a:off x="9782175" y="5695950"/>
          <a:ext cx="1143000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34</xdr:row>
      <xdr:rowOff>0</xdr:rowOff>
    </xdr:from>
    <xdr:to>
      <xdr:col>23</xdr:col>
      <xdr:colOff>333375</xdr:colOff>
      <xdr:row>36</xdr:row>
      <xdr:rowOff>228600</xdr:rowOff>
    </xdr:to>
    <xdr:cxnSp macro="">
      <xdr:nvCxnSpPr>
        <xdr:cNvPr id="159" name="Straight Connector 158">
          <a:extLst>
            <a:ext uri="{FF2B5EF4-FFF2-40B4-BE49-F238E27FC236}">
              <a16:creationId xmlns:a16="http://schemas.microsoft.com/office/drawing/2014/main" id="{A3507F1E-76FC-48E0-9733-0BD274F3D3AA}"/>
            </a:ext>
          </a:extLst>
        </xdr:cNvPr>
        <xdr:cNvCxnSpPr/>
      </xdr:nvCxnSpPr>
      <xdr:spPr>
        <a:xfrm>
          <a:off x="10953750" y="5695950"/>
          <a:ext cx="1038225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34</xdr:row>
      <xdr:rowOff>0</xdr:rowOff>
    </xdr:from>
    <xdr:to>
      <xdr:col>26</xdr:col>
      <xdr:colOff>323850</xdr:colOff>
      <xdr:row>36</xdr:row>
      <xdr:rowOff>228600</xdr:rowOff>
    </xdr:to>
    <xdr:cxnSp macro="">
      <xdr:nvCxnSpPr>
        <xdr:cNvPr id="160" name="Straight Connector 159">
          <a:extLst>
            <a:ext uri="{FF2B5EF4-FFF2-40B4-BE49-F238E27FC236}">
              <a16:creationId xmlns:a16="http://schemas.microsoft.com/office/drawing/2014/main" id="{CF7A245C-9787-429A-950F-4BE49471D4DD}"/>
            </a:ext>
          </a:extLst>
        </xdr:cNvPr>
        <xdr:cNvCxnSpPr/>
      </xdr:nvCxnSpPr>
      <xdr:spPr>
        <a:xfrm>
          <a:off x="12011025" y="5695950"/>
          <a:ext cx="1057275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31</xdr:row>
      <xdr:rowOff>0</xdr:rowOff>
    </xdr:from>
    <xdr:to>
      <xdr:col>26</xdr:col>
      <xdr:colOff>323850</xdr:colOff>
      <xdr:row>33</xdr:row>
      <xdr:rowOff>228600</xdr:rowOff>
    </xdr:to>
    <xdr:cxnSp macro="">
      <xdr:nvCxnSpPr>
        <xdr:cNvPr id="161" name="Straight Connector 160">
          <a:extLst>
            <a:ext uri="{FF2B5EF4-FFF2-40B4-BE49-F238E27FC236}">
              <a16:creationId xmlns:a16="http://schemas.microsoft.com/office/drawing/2014/main" id="{E2F4D996-2083-400B-B372-7996C9BEA652}"/>
            </a:ext>
          </a:extLst>
        </xdr:cNvPr>
        <xdr:cNvCxnSpPr/>
      </xdr:nvCxnSpPr>
      <xdr:spPr>
        <a:xfrm>
          <a:off x="12011025" y="5210175"/>
          <a:ext cx="1057275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31</xdr:row>
      <xdr:rowOff>0</xdr:rowOff>
    </xdr:from>
    <xdr:to>
      <xdr:col>29</xdr:col>
      <xdr:colOff>333375</xdr:colOff>
      <xdr:row>33</xdr:row>
      <xdr:rowOff>228600</xdr:rowOff>
    </xdr:to>
    <xdr:cxnSp macro="">
      <xdr:nvCxnSpPr>
        <xdr:cNvPr id="162" name="Straight Connector 161">
          <a:extLst>
            <a:ext uri="{FF2B5EF4-FFF2-40B4-BE49-F238E27FC236}">
              <a16:creationId xmlns:a16="http://schemas.microsoft.com/office/drawing/2014/main" id="{BCC35AB7-AAE5-471F-A3BD-82FD3BD23559}"/>
            </a:ext>
          </a:extLst>
        </xdr:cNvPr>
        <xdr:cNvCxnSpPr/>
      </xdr:nvCxnSpPr>
      <xdr:spPr>
        <a:xfrm>
          <a:off x="13068300" y="5210175"/>
          <a:ext cx="1162050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34</xdr:row>
      <xdr:rowOff>0</xdr:rowOff>
    </xdr:from>
    <xdr:to>
      <xdr:col>29</xdr:col>
      <xdr:colOff>333375</xdr:colOff>
      <xdr:row>36</xdr:row>
      <xdr:rowOff>228600</xdr:rowOff>
    </xdr:to>
    <xdr:cxnSp macro="">
      <xdr:nvCxnSpPr>
        <xdr:cNvPr id="163" name="Straight Connector 162">
          <a:extLst>
            <a:ext uri="{FF2B5EF4-FFF2-40B4-BE49-F238E27FC236}">
              <a16:creationId xmlns:a16="http://schemas.microsoft.com/office/drawing/2014/main" id="{BD0A33CE-F952-4B13-B36E-E631E12D4B8E}"/>
            </a:ext>
          </a:extLst>
        </xdr:cNvPr>
        <xdr:cNvCxnSpPr/>
      </xdr:nvCxnSpPr>
      <xdr:spPr>
        <a:xfrm>
          <a:off x="13068300" y="5695950"/>
          <a:ext cx="1162050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31</xdr:row>
      <xdr:rowOff>0</xdr:rowOff>
    </xdr:from>
    <xdr:to>
      <xdr:col>32</xdr:col>
      <xdr:colOff>333375</xdr:colOff>
      <xdr:row>33</xdr:row>
      <xdr:rowOff>228600</xdr:rowOff>
    </xdr:to>
    <xdr:cxnSp macro="">
      <xdr:nvCxnSpPr>
        <xdr:cNvPr id="164" name="Straight Connector 163">
          <a:extLst>
            <a:ext uri="{FF2B5EF4-FFF2-40B4-BE49-F238E27FC236}">
              <a16:creationId xmlns:a16="http://schemas.microsoft.com/office/drawing/2014/main" id="{B69479AB-49CA-4FA5-AC66-ABA47102981B}"/>
            </a:ext>
          </a:extLst>
        </xdr:cNvPr>
        <xdr:cNvCxnSpPr/>
      </xdr:nvCxnSpPr>
      <xdr:spPr>
        <a:xfrm>
          <a:off x="14230350" y="5210175"/>
          <a:ext cx="1209675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31</xdr:row>
      <xdr:rowOff>0</xdr:rowOff>
    </xdr:from>
    <xdr:to>
      <xdr:col>35</xdr:col>
      <xdr:colOff>285750</xdr:colOff>
      <xdr:row>33</xdr:row>
      <xdr:rowOff>228600</xdr:rowOff>
    </xdr:to>
    <xdr:cxnSp macro="">
      <xdr:nvCxnSpPr>
        <xdr:cNvPr id="165" name="Straight Connector 164">
          <a:extLst>
            <a:ext uri="{FF2B5EF4-FFF2-40B4-BE49-F238E27FC236}">
              <a16:creationId xmlns:a16="http://schemas.microsoft.com/office/drawing/2014/main" id="{5EC6B0C7-F803-4CEC-87F4-2C922746B6D1}"/>
            </a:ext>
          </a:extLst>
        </xdr:cNvPr>
        <xdr:cNvCxnSpPr/>
      </xdr:nvCxnSpPr>
      <xdr:spPr>
        <a:xfrm>
          <a:off x="15440025" y="5210175"/>
          <a:ext cx="1076325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31</xdr:row>
      <xdr:rowOff>0</xdr:rowOff>
    </xdr:from>
    <xdr:to>
      <xdr:col>38</xdr:col>
      <xdr:colOff>276225</xdr:colOff>
      <xdr:row>33</xdr:row>
      <xdr:rowOff>228600</xdr:rowOff>
    </xdr:to>
    <xdr:cxnSp macro="">
      <xdr:nvCxnSpPr>
        <xdr:cNvPr id="166" name="Straight Connector 165">
          <a:extLst>
            <a:ext uri="{FF2B5EF4-FFF2-40B4-BE49-F238E27FC236}">
              <a16:creationId xmlns:a16="http://schemas.microsoft.com/office/drawing/2014/main" id="{1A6BB802-5CC2-4C40-BE03-C3EFCD3876F7}"/>
            </a:ext>
          </a:extLst>
        </xdr:cNvPr>
        <xdr:cNvCxnSpPr/>
      </xdr:nvCxnSpPr>
      <xdr:spPr>
        <a:xfrm>
          <a:off x="16525875" y="5210175"/>
          <a:ext cx="1095375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34</xdr:row>
      <xdr:rowOff>0</xdr:rowOff>
    </xdr:from>
    <xdr:to>
      <xdr:col>38</xdr:col>
      <xdr:colOff>276225</xdr:colOff>
      <xdr:row>36</xdr:row>
      <xdr:rowOff>228600</xdr:rowOff>
    </xdr:to>
    <xdr:cxnSp macro="">
      <xdr:nvCxnSpPr>
        <xdr:cNvPr id="167" name="Straight Connector 166">
          <a:extLst>
            <a:ext uri="{FF2B5EF4-FFF2-40B4-BE49-F238E27FC236}">
              <a16:creationId xmlns:a16="http://schemas.microsoft.com/office/drawing/2014/main" id="{EDC27BC4-8A27-43D4-ADDA-6C735232B67A}"/>
            </a:ext>
          </a:extLst>
        </xdr:cNvPr>
        <xdr:cNvCxnSpPr/>
      </xdr:nvCxnSpPr>
      <xdr:spPr>
        <a:xfrm>
          <a:off x="16525875" y="5695950"/>
          <a:ext cx="1095375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34</xdr:row>
      <xdr:rowOff>0</xdr:rowOff>
    </xdr:from>
    <xdr:to>
      <xdr:col>35</xdr:col>
      <xdr:colOff>285750</xdr:colOff>
      <xdr:row>36</xdr:row>
      <xdr:rowOff>228600</xdr:rowOff>
    </xdr:to>
    <xdr:cxnSp macro="">
      <xdr:nvCxnSpPr>
        <xdr:cNvPr id="168" name="Straight Connector 167">
          <a:extLst>
            <a:ext uri="{FF2B5EF4-FFF2-40B4-BE49-F238E27FC236}">
              <a16:creationId xmlns:a16="http://schemas.microsoft.com/office/drawing/2014/main" id="{F4F8CDB2-0B0F-4649-8190-767D04F4A96A}"/>
            </a:ext>
          </a:extLst>
        </xdr:cNvPr>
        <xdr:cNvCxnSpPr/>
      </xdr:nvCxnSpPr>
      <xdr:spPr>
        <a:xfrm>
          <a:off x="15440025" y="5695950"/>
          <a:ext cx="1076325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34</xdr:row>
      <xdr:rowOff>0</xdr:rowOff>
    </xdr:from>
    <xdr:to>
      <xdr:col>32</xdr:col>
      <xdr:colOff>333375</xdr:colOff>
      <xdr:row>36</xdr:row>
      <xdr:rowOff>228600</xdr:rowOff>
    </xdr:to>
    <xdr:cxnSp macro="">
      <xdr:nvCxnSpPr>
        <xdr:cNvPr id="169" name="Straight Connector 168">
          <a:extLst>
            <a:ext uri="{FF2B5EF4-FFF2-40B4-BE49-F238E27FC236}">
              <a16:creationId xmlns:a16="http://schemas.microsoft.com/office/drawing/2014/main" id="{B59AE121-BB12-47C2-988D-159C7D4CFE87}"/>
            </a:ext>
          </a:extLst>
        </xdr:cNvPr>
        <xdr:cNvCxnSpPr/>
      </xdr:nvCxnSpPr>
      <xdr:spPr>
        <a:xfrm>
          <a:off x="14230350" y="5695950"/>
          <a:ext cx="1209675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31</xdr:row>
      <xdr:rowOff>0</xdr:rowOff>
    </xdr:from>
    <xdr:to>
      <xdr:col>33</xdr:col>
      <xdr:colOff>47625</xdr:colOff>
      <xdr:row>33</xdr:row>
      <xdr:rowOff>238125</xdr:rowOff>
    </xdr:to>
    <xdr:cxnSp macro="">
      <xdr:nvCxnSpPr>
        <xdr:cNvPr id="170" name="Straight Connector 169">
          <a:extLst>
            <a:ext uri="{FF2B5EF4-FFF2-40B4-BE49-F238E27FC236}">
              <a16:creationId xmlns:a16="http://schemas.microsoft.com/office/drawing/2014/main" id="{1C0EE7E8-4543-47B9-9899-14E24A93F162}"/>
            </a:ext>
          </a:extLst>
        </xdr:cNvPr>
        <xdr:cNvCxnSpPr/>
      </xdr:nvCxnSpPr>
      <xdr:spPr>
        <a:xfrm rot="10800000" flipV="1">
          <a:off x="14230350" y="5210175"/>
          <a:ext cx="1257300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31</xdr:row>
      <xdr:rowOff>0</xdr:rowOff>
    </xdr:from>
    <xdr:to>
      <xdr:col>30</xdr:col>
      <xdr:colOff>47625</xdr:colOff>
      <xdr:row>33</xdr:row>
      <xdr:rowOff>238125</xdr:rowOff>
    </xdr:to>
    <xdr:cxnSp macro="">
      <xdr:nvCxnSpPr>
        <xdr:cNvPr id="171" name="Straight Connector 170">
          <a:extLst>
            <a:ext uri="{FF2B5EF4-FFF2-40B4-BE49-F238E27FC236}">
              <a16:creationId xmlns:a16="http://schemas.microsoft.com/office/drawing/2014/main" id="{69CF76AD-9843-45DA-88A4-FCC8DC57E559}"/>
            </a:ext>
          </a:extLst>
        </xdr:cNvPr>
        <xdr:cNvCxnSpPr/>
      </xdr:nvCxnSpPr>
      <xdr:spPr>
        <a:xfrm rot="10800000" flipV="1">
          <a:off x="13068300" y="5210175"/>
          <a:ext cx="1209675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34</xdr:row>
      <xdr:rowOff>0</xdr:rowOff>
    </xdr:from>
    <xdr:to>
      <xdr:col>30</xdr:col>
      <xdr:colOff>47625</xdr:colOff>
      <xdr:row>36</xdr:row>
      <xdr:rowOff>238125</xdr:rowOff>
    </xdr:to>
    <xdr:cxnSp macro="">
      <xdr:nvCxnSpPr>
        <xdr:cNvPr id="172" name="Straight Connector 171">
          <a:extLst>
            <a:ext uri="{FF2B5EF4-FFF2-40B4-BE49-F238E27FC236}">
              <a16:creationId xmlns:a16="http://schemas.microsoft.com/office/drawing/2014/main" id="{106179A0-73D0-4121-AFBE-B61BE062D2CC}"/>
            </a:ext>
          </a:extLst>
        </xdr:cNvPr>
        <xdr:cNvCxnSpPr/>
      </xdr:nvCxnSpPr>
      <xdr:spPr>
        <a:xfrm rot="10800000" flipV="1">
          <a:off x="13068300" y="5695950"/>
          <a:ext cx="1209675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34</xdr:row>
      <xdr:rowOff>0</xdr:rowOff>
    </xdr:from>
    <xdr:to>
      <xdr:col>33</xdr:col>
      <xdr:colOff>47625</xdr:colOff>
      <xdr:row>36</xdr:row>
      <xdr:rowOff>238125</xdr:rowOff>
    </xdr:to>
    <xdr:cxnSp macro="">
      <xdr:nvCxnSpPr>
        <xdr:cNvPr id="173" name="Straight Connector 172">
          <a:extLst>
            <a:ext uri="{FF2B5EF4-FFF2-40B4-BE49-F238E27FC236}">
              <a16:creationId xmlns:a16="http://schemas.microsoft.com/office/drawing/2014/main" id="{A3880151-1DD5-445C-BF01-68CE3518F867}"/>
            </a:ext>
          </a:extLst>
        </xdr:cNvPr>
        <xdr:cNvCxnSpPr/>
      </xdr:nvCxnSpPr>
      <xdr:spPr>
        <a:xfrm rot="10800000" flipV="1">
          <a:off x="14230350" y="5695950"/>
          <a:ext cx="1257300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34</xdr:row>
      <xdr:rowOff>0</xdr:rowOff>
    </xdr:from>
    <xdr:to>
      <xdr:col>36</xdr:col>
      <xdr:colOff>0</xdr:colOff>
      <xdr:row>36</xdr:row>
      <xdr:rowOff>238125</xdr:rowOff>
    </xdr:to>
    <xdr:cxnSp macro="">
      <xdr:nvCxnSpPr>
        <xdr:cNvPr id="174" name="Straight Connector 173">
          <a:extLst>
            <a:ext uri="{FF2B5EF4-FFF2-40B4-BE49-F238E27FC236}">
              <a16:creationId xmlns:a16="http://schemas.microsoft.com/office/drawing/2014/main" id="{8C1C9C1A-1F2E-4979-AD6F-EE1310CC1BAE}"/>
            </a:ext>
          </a:extLst>
        </xdr:cNvPr>
        <xdr:cNvCxnSpPr/>
      </xdr:nvCxnSpPr>
      <xdr:spPr>
        <a:xfrm rot="10800000" flipV="1">
          <a:off x="15440025" y="5695950"/>
          <a:ext cx="1085850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34</xdr:row>
      <xdr:rowOff>0</xdr:rowOff>
    </xdr:from>
    <xdr:to>
      <xdr:col>38</xdr:col>
      <xdr:colOff>333375</xdr:colOff>
      <xdr:row>36</xdr:row>
      <xdr:rowOff>238125</xdr:rowOff>
    </xdr:to>
    <xdr:cxnSp macro="">
      <xdr:nvCxnSpPr>
        <xdr:cNvPr id="175" name="Straight Connector 174">
          <a:extLst>
            <a:ext uri="{FF2B5EF4-FFF2-40B4-BE49-F238E27FC236}">
              <a16:creationId xmlns:a16="http://schemas.microsoft.com/office/drawing/2014/main" id="{B0CFBE61-D314-4160-B21E-07B995154112}"/>
            </a:ext>
          </a:extLst>
        </xdr:cNvPr>
        <xdr:cNvCxnSpPr/>
      </xdr:nvCxnSpPr>
      <xdr:spPr>
        <a:xfrm rot="10800000" flipV="1">
          <a:off x="16525875" y="5695950"/>
          <a:ext cx="1104900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34</xdr:row>
      <xdr:rowOff>0</xdr:rowOff>
    </xdr:from>
    <xdr:to>
      <xdr:col>27</xdr:col>
      <xdr:colOff>38100</xdr:colOff>
      <xdr:row>36</xdr:row>
      <xdr:rowOff>238125</xdr:rowOff>
    </xdr:to>
    <xdr:cxnSp macro="">
      <xdr:nvCxnSpPr>
        <xdr:cNvPr id="176" name="Straight Connector 175">
          <a:extLst>
            <a:ext uri="{FF2B5EF4-FFF2-40B4-BE49-F238E27FC236}">
              <a16:creationId xmlns:a16="http://schemas.microsoft.com/office/drawing/2014/main" id="{342EB2F0-05B1-44C4-9D45-3566334D8E71}"/>
            </a:ext>
          </a:extLst>
        </xdr:cNvPr>
        <xdr:cNvCxnSpPr/>
      </xdr:nvCxnSpPr>
      <xdr:spPr>
        <a:xfrm rot="10800000" flipV="1">
          <a:off x="12011025" y="5695950"/>
          <a:ext cx="1095375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34</xdr:row>
      <xdr:rowOff>0</xdr:rowOff>
    </xdr:from>
    <xdr:to>
      <xdr:col>24</xdr:col>
      <xdr:colOff>47625</xdr:colOff>
      <xdr:row>36</xdr:row>
      <xdr:rowOff>238125</xdr:rowOff>
    </xdr:to>
    <xdr:cxnSp macro="">
      <xdr:nvCxnSpPr>
        <xdr:cNvPr id="177" name="Straight Connector 176">
          <a:extLst>
            <a:ext uri="{FF2B5EF4-FFF2-40B4-BE49-F238E27FC236}">
              <a16:creationId xmlns:a16="http://schemas.microsoft.com/office/drawing/2014/main" id="{A45138AF-9E99-4588-800E-58B101A07DAD}"/>
            </a:ext>
          </a:extLst>
        </xdr:cNvPr>
        <xdr:cNvCxnSpPr/>
      </xdr:nvCxnSpPr>
      <xdr:spPr>
        <a:xfrm rot="10800000" flipV="1">
          <a:off x="10953750" y="5695950"/>
          <a:ext cx="1104900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31</xdr:row>
      <xdr:rowOff>0</xdr:rowOff>
    </xdr:from>
    <xdr:to>
      <xdr:col>24</xdr:col>
      <xdr:colOff>47625</xdr:colOff>
      <xdr:row>33</xdr:row>
      <xdr:rowOff>238125</xdr:rowOff>
    </xdr:to>
    <xdr:cxnSp macro="">
      <xdr:nvCxnSpPr>
        <xdr:cNvPr id="178" name="Straight Connector 177">
          <a:extLst>
            <a:ext uri="{FF2B5EF4-FFF2-40B4-BE49-F238E27FC236}">
              <a16:creationId xmlns:a16="http://schemas.microsoft.com/office/drawing/2014/main" id="{CD1321E1-98F4-4243-B604-3D0B7FBE635F}"/>
            </a:ext>
          </a:extLst>
        </xdr:cNvPr>
        <xdr:cNvCxnSpPr/>
      </xdr:nvCxnSpPr>
      <xdr:spPr>
        <a:xfrm rot="10800000" flipV="1">
          <a:off x="10953750" y="5210175"/>
          <a:ext cx="1104900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31</xdr:row>
      <xdr:rowOff>0</xdr:rowOff>
    </xdr:from>
    <xdr:to>
      <xdr:col>21</xdr:col>
      <xdr:colOff>47625</xdr:colOff>
      <xdr:row>33</xdr:row>
      <xdr:rowOff>238125</xdr:rowOff>
    </xdr:to>
    <xdr:cxnSp macro="">
      <xdr:nvCxnSpPr>
        <xdr:cNvPr id="179" name="Straight Connector 178">
          <a:extLst>
            <a:ext uri="{FF2B5EF4-FFF2-40B4-BE49-F238E27FC236}">
              <a16:creationId xmlns:a16="http://schemas.microsoft.com/office/drawing/2014/main" id="{4FF32BD8-F35F-44D7-BE4F-947D71A0A3E6}"/>
            </a:ext>
          </a:extLst>
        </xdr:cNvPr>
        <xdr:cNvCxnSpPr/>
      </xdr:nvCxnSpPr>
      <xdr:spPr>
        <a:xfrm rot="10800000" flipV="1">
          <a:off x="9782175" y="5210175"/>
          <a:ext cx="1219200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34</xdr:row>
      <xdr:rowOff>0</xdr:rowOff>
    </xdr:from>
    <xdr:to>
      <xdr:col>21</xdr:col>
      <xdr:colOff>47625</xdr:colOff>
      <xdr:row>36</xdr:row>
      <xdr:rowOff>238125</xdr:rowOff>
    </xdr:to>
    <xdr:cxnSp macro="">
      <xdr:nvCxnSpPr>
        <xdr:cNvPr id="180" name="Straight Connector 179">
          <a:extLst>
            <a:ext uri="{FF2B5EF4-FFF2-40B4-BE49-F238E27FC236}">
              <a16:creationId xmlns:a16="http://schemas.microsoft.com/office/drawing/2014/main" id="{E24D703F-131C-402C-91DB-FBF00B5BAEC6}"/>
            </a:ext>
          </a:extLst>
        </xdr:cNvPr>
        <xdr:cNvCxnSpPr/>
      </xdr:nvCxnSpPr>
      <xdr:spPr>
        <a:xfrm rot="10800000" flipV="1">
          <a:off x="9782175" y="5695950"/>
          <a:ext cx="1219200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31</xdr:row>
      <xdr:rowOff>0</xdr:rowOff>
    </xdr:from>
    <xdr:to>
      <xdr:col>27</xdr:col>
      <xdr:colOff>38100</xdr:colOff>
      <xdr:row>33</xdr:row>
      <xdr:rowOff>238125</xdr:rowOff>
    </xdr:to>
    <xdr:cxnSp macro="">
      <xdr:nvCxnSpPr>
        <xdr:cNvPr id="181" name="Straight Connector 180">
          <a:extLst>
            <a:ext uri="{FF2B5EF4-FFF2-40B4-BE49-F238E27FC236}">
              <a16:creationId xmlns:a16="http://schemas.microsoft.com/office/drawing/2014/main" id="{E966BE17-81AA-4A6A-8698-4F634F80B96F}"/>
            </a:ext>
          </a:extLst>
        </xdr:cNvPr>
        <xdr:cNvCxnSpPr/>
      </xdr:nvCxnSpPr>
      <xdr:spPr>
        <a:xfrm rot="10800000" flipV="1">
          <a:off x="12011025" y="5210175"/>
          <a:ext cx="1095375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31</xdr:row>
      <xdr:rowOff>0</xdr:rowOff>
    </xdr:from>
    <xdr:to>
      <xdr:col>18</xdr:col>
      <xdr:colOff>47625</xdr:colOff>
      <xdr:row>33</xdr:row>
      <xdr:rowOff>238125</xdr:rowOff>
    </xdr:to>
    <xdr:cxnSp macro="">
      <xdr:nvCxnSpPr>
        <xdr:cNvPr id="182" name="Straight Connector 181">
          <a:extLst>
            <a:ext uri="{FF2B5EF4-FFF2-40B4-BE49-F238E27FC236}">
              <a16:creationId xmlns:a16="http://schemas.microsoft.com/office/drawing/2014/main" id="{6095A105-754E-4B1F-B6B8-00F6984E5617}"/>
            </a:ext>
          </a:extLst>
        </xdr:cNvPr>
        <xdr:cNvCxnSpPr/>
      </xdr:nvCxnSpPr>
      <xdr:spPr>
        <a:xfrm rot="10800000" flipV="1">
          <a:off x="8515350" y="5210175"/>
          <a:ext cx="1314450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31</xdr:row>
      <xdr:rowOff>0</xdr:rowOff>
    </xdr:from>
    <xdr:to>
      <xdr:col>15</xdr:col>
      <xdr:colOff>47625</xdr:colOff>
      <xdr:row>33</xdr:row>
      <xdr:rowOff>238125</xdr:rowOff>
    </xdr:to>
    <xdr:cxnSp macro="">
      <xdr:nvCxnSpPr>
        <xdr:cNvPr id="183" name="Straight Connector 182">
          <a:extLst>
            <a:ext uri="{FF2B5EF4-FFF2-40B4-BE49-F238E27FC236}">
              <a16:creationId xmlns:a16="http://schemas.microsoft.com/office/drawing/2014/main" id="{68C6AD24-B9B2-4528-BABC-788D7DB5572A}"/>
            </a:ext>
          </a:extLst>
        </xdr:cNvPr>
        <xdr:cNvCxnSpPr/>
      </xdr:nvCxnSpPr>
      <xdr:spPr>
        <a:xfrm rot="10800000" flipV="1">
          <a:off x="7267575" y="5210175"/>
          <a:ext cx="1295400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34</xdr:row>
      <xdr:rowOff>0</xdr:rowOff>
    </xdr:from>
    <xdr:to>
      <xdr:col>15</xdr:col>
      <xdr:colOff>47625</xdr:colOff>
      <xdr:row>36</xdr:row>
      <xdr:rowOff>238125</xdr:rowOff>
    </xdr:to>
    <xdr:cxnSp macro="">
      <xdr:nvCxnSpPr>
        <xdr:cNvPr id="184" name="Straight Connector 183">
          <a:extLst>
            <a:ext uri="{FF2B5EF4-FFF2-40B4-BE49-F238E27FC236}">
              <a16:creationId xmlns:a16="http://schemas.microsoft.com/office/drawing/2014/main" id="{438058D7-F583-40A2-8842-60DA0E6D88F8}"/>
            </a:ext>
          </a:extLst>
        </xdr:cNvPr>
        <xdr:cNvCxnSpPr/>
      </xdr:nvCxnSpPr>
      <xdr:spPr>
        <a:xfrm rot="10800000" flipV="1">
          <a:off x="7267575" y="5695950"/>
          <a:ext cx="1295400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31</xdr:row>
      <xdr:rowOff>0</xdr:rowOff>
    </xdr:from>
    <xdr:to>
      <xdr:col>12</xdr:col>
      <xdr:colOff>47625</xdr:colOff>
      <xdr:row>33</xdr:row>
      <xdr:rowOff>238125</xdr:rowOff>
    </xdr:to>
    <xdr:cxnSp macro="">
      <xdr:nvCxnSpPr>
        <xdr:cNvPr id="185" name="Straight Connector 184">
          <a:extLst>
            <a:ext uri="{FF2B5EF4-FFF2-40B4-BE49-F238E27FC236}">
              <a16:creationId xmlns:a16="http://schemas.microsoft.com/office/drawing/2014/main" id="{F10CD7C6-4483-40B1-86B6-DCD2E86C8F04}"/>
            </a:ext>
          </a:extLst>
        </xdr:cNvPr>
        <xdr:cNvCxnSpPr/>
      </xdr:nvCxnSpPr>
      <xdr:spPr>
        <a:xfrm rot="10800000" flipV="1">
          <a:off x="5962650" y="5210175"/>
          <a:ext cx="1352550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34</xdr:row>
      <xdr:rowOff>0</xdr:rowOff>
    </xdr:from>
    <xdr:to>
      <xdr:col>12</xdr:col>
      <xdr:colOff>47625</xdr:colOff>
      <xdr:row>36</xdr:row>
      <xdr:rowOff>238125</xdr:rowOff>
    </xdr:to>
    <xdr:cxnSp macro="">
      <xdr:nvCxnSpPr>
        <xdr:cNvPr id="186" name="Straight Connector 185">
          <a:extLst>
            <a:ext uri="{FF2B5EF4-FFF2-40B4-BE49-F238E27FC236}">
              <a16:creationId xmlns:a16="http://schemas.microsoft.com/office/drawing/2014/main" id="{33B893FE-7064-4C45-93E1-616605409011}"/>
            </a:ext>
          </a:extLst>
        </xdr:cNvPr>
        <xdr:cNvCxnSpPr/>
      </xdr:nvCxnSpPr>
      <xdr:spPr>
        <a:xfrm rot="10800000" flipV="1">
          <a:off x="5962650" y="5695950"/>
          <a:ext cx="1352550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31</xdr:row>
      <xdr:rowOff>0</xdr:rowOff>
    </xdr:from>
    <xdr:to>
      <xdr:col>9</xdr:col>
      <xdr:colOff>47625</xdr:colOff>
      <xdr:row>33</xdr:row>
      <xdr:rowOff>238125</xdr:rowOff>
    </xdr:to>
    <xdr:cxnSp macro="">
      <xdr:nvCxnSpPr>
        <xdr:cNvPr id="187" name="Straight Connector 186">
          <a:extLst>
            <a:ext uri="{FF2B5EF4-FFF2-40B4-BE49-F238E27FC236}">
              <a16:creationId xmlns:a16="http://schemas.microsoft.com/office/drawing/2014/main" id="{B5C83F2F-E6A8-4F21-9FD9-48ECDB406128}"/>
            </a:ext>
          </a:extLst>
        </xdr:cNvPr>
        <xdr:cNvCxnSpPr/>
      </xdr:nvCxnSpPr>
      <xdr:spPr>
        <a:xfrm rot="10800000" flipV="1">
          <a:off x="4686300" y="5210175"/>
          <a:ext cx="1323975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34</xdr:row>
      <xdr:rowOff>0</xdr:rowOff>
    </xdr:from>
    <xdr:to>
      <xdr:col>9</xdr:col>
      <xdr:colOff>47625</xdr:colOff>
      <xdr:row>36</xdr:row>
      <xdr:rowOff>238125</xdr:rowOff>
    </xdr:to>
    <xdr:cxnSp macro="">
      <xdr:nvCxnSpPr>
        <xdr:cNvPr id="188" name="Straight Connector 187">
          <a:extLst>
            <a:ext uri="{FF2B5EF4-FFF2-40B4-BE49-F238E27FC236}">
              <a16:creationId xmlns:a16="http://schemas.microsoft.com/office/drawing/2014/main" id="{F7D64C16-C41A-4234-B259-81AAFF5837F9}"/>
            </a:ext>
          </a:extLst>
        </xdr:cNvPr>
        <xdr:cNvCxnSpPr/>
      </xdr:nvCxnSpPr>
      <xdr:spPr>
        <a:xfrm rot="10800000" flipV="1">
          <a:off x="4686300" y="5695950"/>
          <a:ext cx="1323975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31</xdr:row>
      <xdr:rowOff>0</xdr:rowOff>
    </xdr:from>
    <xdr:to>
      <xdr:col>6</xdr:col>
      <xdr:colOff>47625</xdr:colOff>
      <xdr:row>33</xdr:row>
      <xdr:rowOff>238125</xdr:rowOff>
    </xdr:to>
    <xdr:cxnSp macro="">
      <xdr:nvCxnSpPr>
        <xdr:cNvPr id="189" name="Straight Connector 188">
          <a:extLst>
            <a:ext uri="{FF2B5EF4-FFF2-40B4-BE49-F238E27FC236}">
              <a16:creationId xmlns:a16="http://schemas.microsoft.com/office/drawing/2014/main" id="{F8A3C2DB-17BB-4702-8706-96C9EECFF145}"/>
            </a:ext>
          </a:extLst>
        </xdr:cNvPr>
        <xdr:cNvCxnSpPr/>
      </xdr:nvCxnSpPr>
      <xdr:spPr>
        <a:xfrm rot="10800000" flipV="1">
          <a:off x="3495675" y="5210175"/>
          <a:ext cx="1238250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34</xdr:row>
      <xdr:rowOff>0</xdr:rowOff>
    </xdr:from>
    <xdr:to>
      <xdr:col>6</xdr:col>
      <xdr:colOff>47625</xdr:colOff>
      <xdr:row>36</xdr:row>
      <xdr:rowOff>238125</xdr:rowOff>
    </xdr:to>
    <xdr:cxnSp macro="">
      <xdr:nvCxnSpPr>
        <xdr:cNvPr id="190" name="Straight Connector 189">
          <a:extLst>
            <a:ext uri="{FF2B5EF4-FFF2-40B4-BE49-F238E27FC236}">
              <a16:creationId xmlns:a16="http://schemas.microsoft.com/office/drawing/2014/main" id="{5E66FB0A-4E06-480C-AF02-58327A7B0F07}"/>
            </a:ext>
          </a:extLst>
        </xdr:cNvPr>
        <xdr:cNvCxnSpPr/>
      </xdr:nvCxnSpPr>
      <xdr:spPr>
        <a:xfrm rot="10800000" flipV="1">
          <a:off x="3495675" y="5695950"/>
          <a:ext cx="1238250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61</xdr:row>
      <xdr:rowOff>0</xdr:rowOff>
    </xdr:from>
    <xdr:to>
      <xdr:col>5</xdr:col>
      <xdr:colOff>333375</xdr:colOff>
      <xdr:row>63</xdr:row>
      <xdr:rowOff>228600</xdr:rowOff>
    </xdr:to>
    <xdr:cxnSp macro="">
      <xdr:nvCxnSpPr>
        <xdr:cNvPr id="191" name="Straight Connector 190">
          <a:extLst>
            <a:ext uri="{FF2B5EF4-FFF2-40B4-BE49-F238E27FC236}">
              <a16:creationId xmlns:a16="http://schemas.microsoft.com/office/drawing/2014/main" id="{C3CF770A-E0A6-4E8D-A321-3A0A5EE15CE7}"/>
            </a:ext>
          </a:extLst>
        </xdr:cNvPr>
        <xdr:cNvCxnSpPr/>
      </xdr:nvCxnSpPr>
      <xdr:spPr>
        <a:xfrm>
          <a:off x="3495675" y="10410825"/>
          <a:ext cx="1171575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61</xdr:row>
      <xdr:rowOff>0</xdr:rowOff>
    </xdr:from>
    <xdr:to>
      <xdr:col>8</xdr:col>
      <xdr:colOff>333375</xdr:colOff>
      <xdr:row>63</xdr:row>
      <xdr:rowOff>228600</xdr:rowOff>
    </xdr:to>
    <xdr:cxnSp macro="">
      <xdr:nvCxnSpPr>
        <xdr:cNvPr id="192" name="Straight Connector 191">
          <a:extLst>
            <a:ext uri="{FF2B5EF4-FFF2-40B4-BE49-F238E27FC236}">
              <a16:creationId xmlns:a16="http://schemas.microsoft.com/office/drawing/2014/main" id="{8A860F37-B5A7-4384-B19C-598D2F4E4ED7}"/>
            </a:ext>
          </a:extLst>
        </xdr:cNvPr>
        <xdr:cNvCxnSpPr/>
      </xdr:nvCxnSpPr>
      <xdr:spPr>
        <a:xfrm>
          <a:off x="4686300" y="10410825"/>
          <a:ext cx="1190625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61</xdr:row>
      <xdr:rowOff>0</xdr:rowOff>
    </xdr:from>
    <xdr:to>
      <xdr:col>11</xdr:col>
      <xdr:colOff>333375</xdr:colOff>
      <xdr:row>63</xdr:row>
      <xdr:rowOff>228600</xdr:rowOff>
    </xdr:to>
    <xdr:cxnSp macro="">
      <xdr:nvCxnSpPr>
        <xdr:cNvPr id="193" name="Straight Connector 192">
          <a:extLst>
            <a:ext uri="{FF2B5EF4-FFF2-40B4-BE49-F238E27FC236}">
              <a16:creationId xmlns:a16="http://schemas.microsoft.com/office/drawing/2014/main" id="{3FF04F6B-0A2C-4FBC-8F60-40C4E1BB26D2}"/>
            </a:ext>
          </a:extLst>
        </xdr:cNvPr>
        <xdr:cNvCxnSpPr/>
      </xdr:nvCxnSpPr>
      <xdr:spPr>
        <a:xfrm>
          <a:off x="5962650" y="10410825"/>
          <a:ext cx="1200150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64</xdr:row>
      <xdr:rowOff>0</xdr:rowOff>
    </xdr:from>
    <xdr:to>
      <xdr:col>5</xdr:col>
      <xdr:colOff>333375</xdr:colOff>
      <xdr:row>66</xdr:row>
      <xdr:rowOff>228600</xdr:rowOff>
    </xdr:to>
    <xdr:cxnSp macro="">
      <xdr:nvCxnSpPr>
        <xdr:cNvPr id="194" name="Straight Connector 193">
          <a:extLst>
            <a:ext uri="{FF2B5EF4-FFF2-40B4-BE49-F238E27FC236}">
              <a16:creationId xmlns:a16="http://schemas.microsoft.com/office/drawing/2014/main" id="{1814090F-EC84-4A15-A7E5-7BA2FE85D029}"/>
            </a:ext>
          </a:extLst>
        </xdr:cNvPr>
        <xdr:cNvCxnSpPr/>
      </xdr:nvCxnSpPr>
      <xdr:spPr>
        <a:xfrm>
          <a:off x="3495675" y="10896600"/>
          <a:ext cx="11715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64</xdr:row>
      <xdr:rowOff>0</xdr:rowOff>
    </xdr:from>
    <xdr:to>
      <xdr:col>8</xdr:col>
      <xdr:colOff>333375</xdr:colOff>
      <xdr:row>66</xdr:row>
      <xdr:rowOff>228600</xdr:rowOff>
    </xdr:to>
    <xdr:cxnSp macro="">
      <xdr:nvCxnSpPr>
        <xdr:cNvPr id="195" name="Straight Connector 194">
          <a:extLst>
            <a:ext uri="{FF2B5EF4-FFF2-40B4-BE49-F238E27FC236}">
              <a16:creationId xmlns:a16="http://schemas.microsoft.com/office/drawing/2014/main" id="{4966C77E-7948-4DE8-B77A-521D1AB42F2E}"/>
            </a:ext>
          </a:extLst>
        </xdr:cNvPr>
        <xdr:cNvCxnSpPr/>
      </xdr:nvCxnSpPr>
      <xdr:spPr>
        <a:xfrm>
          <a:off x="4686300" y="10896600"/>
          <a:ext cx="11906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64</xdr:row>
      <xdr:rowOff>0</xdr:rowOff>
    </xdr:from>
    <xdr:to>
      <xdr:col>11</xdr:col>
      <xdr:colOff>333375</xdr:colOff>
      <xdr:row>66</xdr:row>
      <xdr:rowOff>228600</xdr:rowOff>
    </xdr:to>
    <xdr:cxnSp macro="">
      <xdr:nvCxnSpPr>
        <xdr:cNvPr id="196" name="Straight Connector 195">
          <a:extLst>
            <a:ext uri="{FF2B5EF4-FFF2-40B4-BE49-F238E27FC236}">
              <a16:creationId xmlns:a16="http://schemas.microsoft.com/office/drawing/2014/main" id="{4003C220-DE48-4E39-9629-73A8E774E572}"/>
            </a:ext>
          </a:extLst>
        </xdr:cNvPr>
        <xdr:cNvCxnSpPr/>
      </xdr:nvCxnSpPr>
      <xdr:spPr>
        <a:xfrm>
          <a:off x="5962650" y="10896600"/>
          <a:ext cx="1200150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64</xdr:row>
      <xdr:rowOff>0</xdr:rowOff>
    </xdr:from>
    <xdr:to>
      <xdr:col>14</xdr:col>
      <xdr:colOff>333375</xdr:colOff>
      <xdr:row>66</xdr:row>
      <xdr:rowOff>228600</xdr:rowOff>
    </xdr:to>
    <xdr:cxnSp macro="">
      <xdr:nvCxnSpPr>
        <xdr:cNvPr id="197" name="Straight Connector 196">
          <a:extLst>
            <a:ext uri="{FF2B5EF4-FFF2-40B4-BE49-F238E27FC236}">
              <a16:creationId xmlns:a16="http://schemas.microsoft.com/office/drawing/2014/main" id="{512CD310-FC67-479A-B1F3-AC1F65BA7F38}"/>
            </a:ext>
          </a:extLst>
        </xdr:cNvPr>
        <xdr:cNvCxnSpPr/>
      </xdr:nvCxnSpPr>
      <xdr:spPr>
        <a:xfrm>
          <a:off x="7267575" y="10896600"/>
          <a:ext cx="1181100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61</xdr:row>
      <xdr:rowOff>0</xdr:rowOff>
    </xdr:from>
    <xdr:to>
      <xdr:col>14</xdr:col>
      <xdr:colOff>333375</xdr:colOff>
      <xdr:row>63</xdr:row>
      <xdr:rowOff>228600</xdr:rowOff>
    </xdr:to>
    <xdr:cxnSp macro="">
      <xdr:nvCxnSpPr>
        <xdr:cNvPr id="198" name="Straight Connector 197">
          <a:extLst>
            <a:ext uri="{FF2B5EF4-FFF2-40B4-BE49-F238E27FC236}">
              <a16:creationId xmlns:a16="http://schemas.microsoft.com/office/drawing/2014/main" id="{ED44C432-FBAA-4E55-AF3F-ACB94EBECC38}"/>
            </a:ext>
          </a:extLst>
        </xdr:cNvPr>
        <xdr:cNvCxnSpPr/>
      </xdr:nvCxnSpPr>
      <xdr:spPr>
        <a:xfrm>
          <a:off x="7267575" y="10410825"/>
          <a:ext cx="1181100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61</xdr:row>
      <xdr:rowOff>0</xdr:rowOff>
    </xdr:from>
    <xdr:to>
      <xdr:col>17</xdr:col>
      <xdr:colOff>333375</xdr:colOff>
      <xdr:row>63</xdr:row>
      <xdr:rowOff>228600</xdr:rowOff>
    </xdr:to>
    <xdr:cxnSp macro="">
      <xdr:nvCxnSpPr>
        <xdr:cNvPr id="199" name="Straight Connector 198">
          <a:extLst>
            <a:ext uri="{FF2B5EF4-FFF2-40B4-BE49-F238E27FC236}">
              <a16:creationId xmlns:a16="http://schemas.microsoft.com/office/drawing/2014/main" id="{943693E9-3587-45FA-A35E-FE27E3014BFB}"/>
            </a:ext>
          </a:extLst>
        </xdr:cNvPr>
        <xdr:cNvCxnSpPr/>
      </xdr:nvCxnSpPr>
      <xdr:spPr>
        <a:xfrm>
          <a:off x="8515350" y="10410825"/>
          <a:ext cx="1152525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64</xdr:row>
      <xdr:rowOff>0</xdr:rowOff>
    </xdr:from>
    <xdr:to>
      <xdr:col>17</xdr:col>
      <xdr:colOff>333375</xdr:colOff>
      <xdr:row>66</xdr:row>
      <xdr:rowOff>228600</xdr:rowOff>
    </xdr:to>
    <xdr:cxnSp macro="">
      <xdr:nvCxnSpPr>
        <xdr:cNvPr id="200" name="Straight Connector 199">
          <a:extLst>
            <a:ext uri="{FF2B5EF4-FFF2-40B4-BE49-F238E27FC236}">
              <a16:creationId xmlns:a16="http://schemas.microsoft.com/office/drawing/2014/main" id="{BEC3CE7D-7892-4B03-B38F-8663677EB995}"/>
            </a:ext>
          </a:extLst>
        </xdr:cNvPr>
        <xdr:cNvCxnSpPr/>
      </xdr:nvCxnSpPr>
      <xdr:spPr>
        <a:xfrm>
          <a:off x="8515350" y="10896600"/>
          <a:ext cx="11525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323850</xdr:colOff>
      <xdr:row>34</xdr:row>
      <xdr:rowOff>0</xdr:rowOff>
    </xdr:from>
    <xdr:to>
      <xdr:col>18</xdr:col>
      <xdr:colOff>28575</xdr:colOff>
      <xdr:row>36</xdr:row>
      <xdr:rowOff>238125</xdr:rowOff>
    </xdr:to>
    <xdr:cxnSp macro="">
      <xdr:nvCxnSpPr>
        <xdr:cNvPr id="201" name="Straight Connector 200">
          <a:extLst>
            <a:ext uri="{FF2B5EF4-FFF2-40B4-BE49-F238E27FC236}">
              <a16:creationId xmlns:a16="http://schemas.microsoft.com/office/drawing/2014/main" id="{CCBEA7AA-A36A-4DCB-9B3D-6B77F3E18156}"/>
            </a:ext>
          </a:extLst>
        </xdr:cNvPr>
        <xdr:cNvCxnSpPr/>
      </xdr:nvCxnSpPr>
      <xdr:spPr>
        <a:xfrm rot="10800000" flipV="1">
          <a:off x="8439150" y="5695950"/>
          <a:ext cx="1371600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61</xdr:row>
      <xdr:rowOff>0</xdr:rowOff>
    </xdr:from>
    <xdr:to>
      <xdr:col>5</xdr:col>
      <xdr:colOff>333375</xdr:colOff>
      <xdr:row>63</xdr:row>
      <xdr:rowOff>238125</xdr:rowOff>
    </xdr:to>
    <xdr:cxnSp macro="">
      <xdr:nvCxnSpPr>
        <xdr:cNvPr id="202" name="Straight Connector 201">
          <a:extLst>
            <a:ext uri="{FF2B5EF4-FFF2-40B4-BE49-F238E27FC236}">
              <a16:creationId xmlns:a16="http://schemas.microsoft.com/office/drawing/2014/main" id="{49FF7A41-965C-483D-B848-C3321B106B04}"/>
            </a:ext>
          </a:extLst>
        </xdr:cNvPr>
        <xdr:cNvCxnSpPr/>
      </xdr:nvCxnSpPr>
      <xdr:spPr>
        <a:xfrm rot="10800000" flipV="1">
          <a:off x="3495675" y="10410825"/>
          <a:ext cx="1171575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61</xdr:row>
      <xdr:rowOff>0</xdr:rowOff>
    </xdr:from>
    <xdr:to>
      <xdr:col>11</xdr:col>
      <xdr:colOff>333375</xdr:colOff>
      <xdr:row>63</xdr:row>
      <xdr:rowOff>238125</xdr:rowOff>
    </xdr:to>
    <xdr:cxnSp macro="">
      <xdr:nvCxnSpPr>
        <xdr:cNvPr id="203" name="Straight Connector 202">
          <a:extLst>
            <a:ext uri="{FF2B5EF4-FFF2-40B4-BE49-F238E27FC236}">
              <a16:creationId xmlns:a16="http://schemas.microsoft.com/office/drawing/2014/main" id="{47D4C607-5156-4AEE-A2A0-D9327E30E05C}"/>
            </a:ext>
          </a:extLst>
        </xdr:cNvPr>
        <xdr:cNvCxnSpPr/>
      </xdr:nvCxnSpPr>
      <xdr:spPr>
        <a:xfrm rot="10800000" flipV="1">
          <a:off x="5962650" y="10410825"/>
          <a:ext cx="1200150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61</xdr:row>
      <xdr:rowOff>0</xdr:rowOff>
    </xdr:from>
    <xdr:to>
      <xdr:col>8</xdr:col>
      <xdr:colOff>333375</xdr:colOff>
      <xdr:row>63</xdr:row>
      <xdr:rowOff>238125</xdr:rowOff>
    </xdr:to>
    <xdr:cxnSp macro="">
      <xdr:nvCxnSpPr>
        <xdr:cNvPr id="204" name="Straight Connector 203">
          <a:extLst>
            <a:ext uri="{FF2B5EF4-FFF2-40B4-BE49-F238E27FC236}">
              <a16:creationId xmlns:a16="http://schemas.microsoft.com/office/drawing/2014/main" id="{F058BDC1-2711-42BD-AF9B-E835610FFCCF}"/>
            </a:ext>
          </a:extLst>
        </xdr:cNvPr>
        <xdr:cNvCxnSpPr/>
      </xdr:nvCxnSpPr>
      <xdr:spPr>
        <a:xfrm rot="10800000" flipV="1">
          <a:off x="4686300" y="10410825"/>
          <a:ext cx="1190625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61</xdr:row>
      <xdr:rowOff>0</xdr:rowOff>
    </xdr:from>
    <xdr:to>
      <xdr:col>14</xdr:col>
      <xdr:colOff>333375</xdr:colOff>
      <xdr:row>63</xdr:row>
      <xdr:rowOff>238125</xdr:rowOff>
    </xdr:to>
    <xdr:cxnSp macro="">
      <xdr:nvCxnSpPr>
        <xdr:cNvPr id="205" name="Straight Connector 204">
          <a:extLst>
            <a:ext uri="{FF2B5EF4-FFF2-40B4-BE49-F238E27FC236}">
              <a16:creationId xmlns:a16="http://schemas.microsoft.com/office/drawing/2014/main" id="{1964B880-F795-4527-9B70-ACFFF207F5EF}"/>
            </a:ext>
          </a:extLst>
        </xdr:cNvPr>
        <xdr:cNvCxnSpPr/>
      </xdr:nvCxnSpPr>
      <xdr:spPr>
        <a:xfrm rot="10800000" flipV="1">
          <a:off x="7267575" y="10410825"/>
          <a:ext cx="1181100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61</xdr:row>
      <xdr:rowOff>0</xdr:rowOff>
    </xdr:from>
    <xdr:to>
      <xdr:col>17</xdr:col>
      <xdr:colOff>333375</xdr:colOff>
      <xdr:row>63</xdr:row>
      <xdr:rowOff>238125</xdr:rowOff>
    </xdr:to>
    <xdr:cxnSp macro="">
      <xdr:nvCxnSpPr>
        <xdr:cNvPr id="206" name="Straight Connector 205">
          <a:extLst>
            <a:ext uri="{FF2B5EF4-FFF2-40B4-BE49-F238E27FC236}">
              <a16:creationId xmlns:a16="http://schemas.microsoft.com/office/drawing/2014/main" id="{A8BC0837-E5BA-4A22-8B1B-A6316284197E}"/>
            </a:ext>
          </a:extLst>
        </xdr:cNvPr>
        <xdr:cNvCxnSpPr/>
      </xdr:nvCxnSpPr>
      <xdr:spPr>
        <a:xfrm rot="10800000" flipV="1">
          <a:off x="8515350" y="10410825"/>
          <a:ext cx="1152525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64</xdr:row>
      <xdr:rowOff>0</xdr:rowOff>
    </xdr:from>
    <xdr:to>
      <xdr:col>5</xdr:col>
      <xdr:colOff>333375</xdr:colOff>
      <xdr:row>66</xdr:row>
      <xdr:rowOff>238125</xdr:rowOff>
    </xdr:to>
    <xdr:cxnSp macro="">
      <xdr:nvCxnSpPr>
        <xdr:cNvPr id="207" name="Straight Connector 206">
          <a:extLst>
            <a:ext uri="{FF2B5EF4-FFF2-40B4-BE49-F238E27FC236}">
              <a16:creationId xmlns:a16="http://schemas.microsoft.com/office/drawing/2014/main" id="{3DFE5774-7026-4BF1-9694-82C6746DA0D9}"/>
            </a:ext>
          </a:extLst>
        </xdr:cNvPr>
        <xdr:cNvCxnSpPr/>
      </xdr:nvCxnSpPr>
      <xdr:spPr>
        <a:xfrm rot="10800000" flipV="1">
          <a:off x="3495675" y="10896600"/>
          <a:ext cx="117157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64</xdr:row>
      <xdr:rowOff>0</xdr:rowOff>
    </xdr:from>
    <xdr:to>
      <xdr:col>8</xdr:col>
      <xdr:colOff>333375</xdr:colOff>
      <xdr:row>66</xdr:row>
      <xdr:rowOff>238125</xdr:rowOff>
    </xdr:to>
    <xdr:cxnSp macro="">
      <xdr:nvCxnSpPr>
        <xdr:cNvPr id="208" name="Straight Connector 207">
          <a:extLst>
            <a:ext uri="{FF2B5EF4-FFF2-40B4-BE49-F238E27FC236}">
              <a16:creationId xmlns:a16="http://schemas.microsoft.com/office/drawing/2014/main" id="{63863DCF-7176-469E-BD53-3FC73A2EFD6A}"/>
            </a:ext>
          </a:extLst>
        </xdr:cNvPr>
        <xdr:cNvCxnSpPr/>
      </xdr:nvCxnSpPr>
      <xdr:spPr>
        <a:xfrm rot="10800000" flipV="1">
          <a:off x="4686300" y="10896600"/>
          <a:ext cx="119062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64</xdr:row>
      <xdr:rowOff>0</xdr:rowOff>
    </xdr:from>
    <xdr:to>
      <xdr:col>11</xdr:col>
      <xdr:colOff>333375</xdr:colOff>
      <xdr:row>66</xdr:row>
      <xdr:rowOff>238125</xdr:rowOff>
    </xdr:to>
    <xdr:cxnSp macro="">
      <xdr:nvCxnSpPr>
        <xdr:cNvPr id="209" name="Straight Connector 208">
          <a:extLst>
            <a:ext uri="{FF2B5EF4-FFF2-40B4-BE49-F238E27FC236}">
              <a16:creationId xmlns:a16="http://schemas.microsoft.com/office/drawing/2014/main" id="{B103663E-BEAF-4F29-BEAF-7CE089B21F4D}"/>
            </a:ext>
          </a:extLst>
        </xdr:cNvPr>
        <xdr:cNvCxnSpPr/>
      </xdr:nvCxnSpPr>
      <xdr:spPr>
        <a:xfrm rot="10800000" flipV="1">
          <a:off x="5962650" y="10896600"/>
          <a:ext cx="1200150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64</xdr:row>
      <xdr:rowOff>0</xdr:rowOff>
    </xdr:from>
    <xdr:to>
      <xdr:col>14</xdr:col>
      <xdr:colOff>333375</xdr:colOff>
      <xdr:row>66</xdr:row>
      <xdr:rowOff>238125</xdr:rowOff>
    </xdr:to>
    <xdr:cxnSp macro="">
      <xdr:nvCxnSpPr>
        <xdr:cNvPr id="210" name="Straight Connector 209">
          <a:extLst>
            <a:ext uri="{FF2B5EF4-FFF2-40B4-BE49-F238E27FC236}">
              <a16:creationId xmlns:a16="http://schemas.microsoft.com/office/drawing/2014/main" id="{1ECA0DEC-1322-4462-855B-EBB1523BDF68}"/>
            </a:ext>
          </a:extLst>
        </xdr:cNvPr>
        <xdr:cNvCxnSpPr/>
      </xdr:nvCxnSpPr>
      <xdr:spPr>
        <a:xfrm rot="10800000" flipV="1">
          <a:off x="7267575" y="10896600"/>
          <a:ext cx="1181100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64</xdr:row>
      <xdr:rowOff>0</xdr:rowOff>
    </xdr:from>
    <xdr:to>
      <xdr:col>17</xdr:col>
      <xdr:colOff>333375</xdr:colOff>
      <xdr:row>66</xdr:row>
      <xdr:rowOff>238125</xdr:rowOff>
    </xdr:to>
    <xdr:cxnSp macro="">
      <xdr:nvCxnSpPr>
        <xdr:cNvPr id="211" name="Straight Connector 210">
          <a:extLst>
            <a:ext uri="{FF2B5EF4-FFF2-40B4-BE49-F238E27FC236}">
              <a16:creationId xmlns:a16="http://schemas.microsoft.com/office/drawing/2014/main" id="{5B9EBFED-21AC-4C69-85E4-A86D7FF91F72}"/>
            </a:ext>
          </a:extLst>
        </xdr:cNvPr>
        <xdr:cNvCxnSpPr/>
      </xdr:nvCxnSpPr>
      <xdr:spPr>
        <a:xfrm rot="10800000" flipV="1">
          <a:off x="8515350" y="10896600"/>
          <a:ext cx="115252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64</xdr:row>
      <xdr:rowOff>0</xdr:rowOff>
    </xdr:from>
    <xdr:to>
      <xdr:col>20</xdr:col>
      <xdr:colOff>333375</xdr:colOff>
      <xdr:row>66</xdr:row>
      <xdr:rowOff>238125</xdr:rowOff>
    </xdr:to>
    <xdr:cxnSp macro="">
      <xdr:nvCxnSpPr>
        <xdr:cNvPr id="212" name="Straight Connector 211">
          <a:extLst>
            <a:ext uri="{FF2B5EF4-FFF2-40B4-BE49-F238E27FC236}">
              <a16:creationId xmlns:a16="http://schemas.microsoft.com/office/drawing/2014/main" id="{B2448951-DFA7-4EAD-B2F3-16B7376B58B8}"/>
            </a:ext>
          </a:extLst>
        </xdr:cNvPr>
        <xdr:cNvCxnSpPr/>
      </xdr:nvCxnSpPr>
      <xdr:spPr>
        <a:xfrm rot="10800000" flipV="1">
          <a:off x="9782175" y="10896600"/>
          <a:ext cx="1143000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64</xdr:row>
      <xdr:rowOff>0</xdr:rowOff>
    </xdr:from>
    <xdr:to>
      <xdr:col>23</xdr:col>
      <xdr:colOff>333375</xdr:colOff>
      <xdr:row>66</xdr:row>
      <xdr:rowOff>238125</xdr:rowOff>
    </xdr:to>
    <xdr:cxnSp macro="">
      <xdr:nvCxnSpPr>
        <xdr:cNvPr id="213" name="Straight Connector 212">
          <a:extLst>
            <a:ext uri="{FF2B5EF4-FFF2-40B4-BE49-F238E27FC236}">
              <a16:creationId xmlns:a16="http://schemas.microsoft.com/office/drawing/2014/main" id="{944CE5FD-3F67-40ED-9A77-16DD41A2B77B}"/>
            </a:ext>
          </a:extLst>
        </xdr:cNvPr>
        <xdr:cNvCxnSpPr/>
      </xdr:nvCxnSpPr>
      <xdr:spPr>
        <a:xfrm rot="10800000" flipV="1">
          <a:off x="10953750" y="10896600"/>
          <a:ext cx="103822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61</xdr:row>
      <xdr:rowOff>0</xdr:rowOff>
    </xdr:from>
    <xdr:to>
      <xdr:col>20</xdr:col>
      <xdr:colOff>333375</xdr:colOff>
      <xdr:row>63</xdr:row>
      <xdr:rowOff>238125</xdr:rowOff>
    </xdr:to>
    <xdr:cxnSp macro="">
      <xdr:nvCxnSpPr>
        <xdr:cNvPr id="214" name="Straight Connector 213">
          <a:extLst>
            <a:ext uri="{FF2B5EF4-FFF2-40B4-BE49-F238E27FC236}">
              <a16:creationId xmlns:a16="http://schemas.microsoft.com/office/drawing/2014/main" id="{A71B2D2C-C3B8-481A-9828-EF38AE0DB3AF}"/>
            </a:ext>
          </a:extLst>
        </xdr:cNvPr>
        <xdr:cNvCxnSpPr/>
      </xdr:nvCxnSpPr>
      <xdr:spPr>
        <a:xfrm rot="10800000" flipV="1">
          <a:off x="9782175" y="10410825"/>
          <a:ext cx="1143000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61</xdr:row>
      <xdr:rowOff>0</xdr:rowOff>
    </xdr:from>
    <xdr:to>
      <xdr:col>23</xdr:col>
      <xdr:colOff>333375</xdr:colOff>
      <xdr:row>63</xdr:row>
      <xdr:rowOff>238125</xdr:rowOff>
    </xdr:to>
    <xdr:cxnSp macro="">
      <xdr:nvCxnSpPr>
        <xdr:cNvPr id="215" name="Straight Connector 214">
          <a:extLst>
            <a:ext uri="{FF2B5EF4-FFF2-40B4-BE49-F238E27FC236}">
              <a16:creationId xmlns:a16="http://schemas.microsoft.com/office/drawing/2014/main" id="{BBB2C02E-6A76-4B91-A6CB-626E109A7B89}"/>
            </a:ext>
          </a:extLst>
        </xdr:cNvPr>
        <xdr:cNvCxnSpPr/>
      </xdr:nvCxnSpPr>
      <xdr:spPr>
        <a:xfrm rot="10800000" flipV="1">
          <a:off x="10953750" y="10410825"/>
          <a:ext cx="1038225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61</xdr:row>
      <xdr:rowOff>0</xdr:rowOff>
    </xdr:from>
    <xdr:to>
      <xdr:col>26</xdr:col>
      <xdr:colOff>323850</xdr:colOff>
      <xdr:row>63</xdr:row>
      <xdr:rowOff>238125</xdr:rowOff>
    </xdr:to>
    <xdr:cxnSp macro="">
      <xdr:nvCxnSpPr>
        <xdr:cNvPr id="216" name="Straight Connector 215">
          <a:extLst>
            <a:ext uri="{FF2B5EF4-FFF2-40B4-BE49-F238E27FC236}">
              <a16:creationId xmlns:a16="http://schemas.microsoft.com/office/drawing/2014/main" id="{3DED322E-06F7-4075-BF48-1646B9AFB879}"/>
            </a:ext>
          </a:extLst>
        </xdr:cNvPr>
        <xdr:cNvCxnSpPr/>
      </xdr:nvCxnSpPr>
      <xdr:spPr>
        <a:xfrm rot="10800000" flipV="1">
          <a:off x="12011025" y="10410825"/>
          <a:ext cx="1057275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64</xdr:row>
      <xdr:rowOff>0</xdr:rowOff>
    </xdr:from>
    <xdr:to>
      <xdr:col>26</xdr:col>
      <xdr:colOff>323850</xdr:colOff>
      <xdr:row>66</xdr:row>
      <xdr:rowOff>238125</xdr:rowOff>
    </xdr:to>
    <xdr:cxnSp macro="">
      <xdr:nvCxnSpPr>
        <xdr:cNvPr id="217" name="Straight Connector 216">
          <a:extLst>
            <a:ext uri="{FF2B5EF4-FFF2-40B4-BE49-F238E27FC236}">
              <a16:creationId xmlns:a16="http://schemas.microsoft.com/office/drawing/2014/main" id="{11CE5F59-1729-42A8-B3C1-AC25F05C9409}"/>
            </a:ext>
          </a:extLst>
        </xdr:cNvPr>
        <xdr:cNvCxnSpPr/>
      </xdr:nvCxnSpPr>
      <xdr:spPr>
        <a:xfrm rot="10800000" flipV="1">
          <a:off x="12011025" y="10896600"/>
          <a:ext cx="105727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61</xdr:row>
      <xdr:rowOff>0</xdr:rowOff>
    </xdr:from>
    <xdr:to>
      <xdr:col>29</xdr:col>
      <xdr:colOff>333375</xdr:colOff>
      <xdr:row>63</xdr:row>
      <xdr:rowOff>238125</xdr:rowOff>
    </xdr:to>
    <xdr:cxnSp macro="">
      <xdr:nvCxnSpPr>
        <xdr:cNvPr id="218" name="Straight Connector 217">
          <a:extLst>
            <a:ext uri="{FF2B5EF4-FFF2-40B4-BE49-F238E27FC236}">
              <a16:creationId xmlns:a16="http://schemas.microsoft.com/office/drawing/2014/main" id="{F75F2611-38BC-4AD0-86AD-D1951002D68B}"/>
            </a:ext>
          </a:extLst>
        </xdr:cNvPr>
        <xdr:cNvCxnSpPr/>
      </xdr:nvCxnSpPr>
      <xdr:spPr>
        <a:xfrm rot="10800000" flipV="1">
          <a:off x="13068300" y="10410825"/>
          <a:ext cx="1162050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61</xdr:row>
      <xdr:rowOff>0</xdr:rowOff>
    </xdr:from>
    <xdr:to>
      <xdr:col>32</xdr:col>
      <xdr:colOff>333375</xdr:colOff>
      <xdr:row>63</xdr:row>
      <xdr:rowOff>238125</xdr:rowOff>
    </xdr:to>
    <xdr:cxnSp macro="">
      <xdr:nvCxnSpPr>
        <xdr:cNvPr id="219" name="Straight Connector 218">
          <a:extLst>
            <a:ext uri="{FF2B5EF4-FFF2-40B4-BE49-F238E27FC236}">
              <a16:creationId xmlns:a16="http://schemas.microsoft.com/office/drawing/2014/main" id="{12E3A363-B132-409D-8F0F-842606953FFF}"/>
            </a:ext>
          </a:extLst>
        </xdr:cNvPr>
        <xdr:cNvCxnSpPr/>
      </xdr:nvCxnSpPr>
      <xdr:spPr>
        <a:xfrm rot="10800000" flipV="1">
          <a:off x="14230350" y="10410825"/>
          <a:ext cx="1209675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61</xdr:row>
      <xdr:rowOff>0</xdr:rowOff>
    </xdr:from>
    <xdr:to>
      <xdr:col>35</xdr:col>
      <xdr:colOff>285750</xdr:colOff>
      <xdr:row>63</xdr:row>
      <xdr:rowOff>238125</xdr:rowOff>
    </xdr:to>
    <xdr:cxnSp macro="">
      <xdr:nvCxnSpPr>
        <xdr:cNvPr id="220" name="Straight Connector 219">
          <a:extLst>
            <a:ext uri="{FF2B5EF4-FFF2-40B4-BE49-F238E27FC236}">
              <a16:creationId xmlns:a16="http://schemas.microsoft.com/office/drawing/2014/main" id="{33FD9BEA-E915-4297-A77C-13EF2A41C3C3}"/>
            </a:ext>
          </a:extLst>
        </xdr:cNvPr>
        <xdr:cNvCxnSpPr/>
      </xdr:nvCxnSpPr>
      <xdr:spPr>
        <a:xfrm rot="10800000" flipV="1">
          <a:off x="15440025" y="10410825"/>
          <a:ext cx="1076325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61</xdr:row>
      <xdr:rowOff>0</xdr:rowOff>
    </xdr:from>
    <xdr:to>
      <xdr:col>38</xdr:col>
      <xdr:colOff>276225</xdr:colOff>
      <xdr:row>63</xdr:row>
      <xdr:rowOff>238125</xdr:rowOff>
    </xdr:to>
    <xdr:cxnSp macro="">
      <xdr:nvCxnSpPr>
        <xdr:cNvPr id="221" name="Straight Connector 220">
          <a:extLst>
            <a:ext uri="{FF2B5EF4-FFF2-40B4-BE49-F238E27FC236}">
              <a16:creationId xmlns:a16="http://schemas.microsoft.com/office/drawing/2014/main" id="{FACAE287-9281-4E1C-B73E-68F34A2A8710}"/>
            </a:ext>
          </a:extLst>
        </xdr:cNvPr>
        <xdr:cNvCxnSpPr/>
      </xdr:nvCxnSpPr>
      <xdr:spPr>
        <a:xfrm rot="10800000" flipV="1">
          <a:off x="16525875" y="10410825"/>
          <a:ext cx="1095375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64</xdr:row>
      <xdr:rowOff>0</xdr:rowOff>
    </xdr:from>
    <xdr:to>
      <xdr:col>38</xdr:col>
      <xdr:colOff>276225</xdr:colOff>
      <xdr:row>66</xdr:row>
      <xdr:rowOff>238125</xdr:rowOff>
    </xdr:to>
    <xdr:cxnSp macro="">
      <xdr:nvCxnSpPr>
        <xdr:cNvPr id="222" name="Straight Connector 221">
          <a:extLst>
            <a:ext uri="{FF2B5EF4-FFF2-40B4-BE49-F238E27FC236}">
              <a16:creationId xmlns:a16="http://schemas.microsoft.com/office/drawing/2014/main" id="{975E0AEA-6568-48CD-A0CA-956A8D2A38F8}"/>
            </a:ext>
          </a:extLst>
        </xdr:cNvPr>
        <xdr:cNvCxnSpPr/>
      </xdr:nvCxnSpPr>
      <xdr:spPr>
        <a:xfrm rot="10800000" flipV="1">
          <a:off x="16525875" y="10896600"/>
          <a:ext cx="109537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64</xdr:row>
      <xdr:rowOff>0</xdr:rowOff>
    </xdr:from>
    <xdr:to>
      <xdr:col>35</xdr:col>
      <xdr:colOff>285750</xdr:colOff>
      <xdr:row>66</xdr:row>
      <xdr:rowOff>238125</xdr:rowOff>
    </xdr:to>
    <xdr:cxnSp macro="">
      <xdr:nvCxnSpPr>
        <xdr:cNvPr id="223" name="Straight Connector 222">
          <a:extLst>
            <a:ext uri="{FF2B5EF4-FFF2-40B4-BE49-F238E27FC236}">
              <a16:creationId xmlns:a16="http://schemas.microsoft.com/office/drawing/2014/main" id="{38298F24-4B61-4F7A-A401-44452C37043F}"/>
            </a:ext>
          </a:extLst>
        </xdr:cNvPr>
        <xdr:cNvCxnSpPr/>
      </xdr:nvCxnSpPr>
      <xdr:spPr>
        <a:xfrm rot="10800000" flipV="1">
          <a:off x="15440025" y="10896600"/>
          <a:ext cx="107632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64</xdr:row>
      <xdr:rowOff>0</xdr:rowOff>
    </xdr:from>
    <xdr:to>
      <xdr:col>32</xdr:col>
      <xdr:colOff>333375</xdr:colOff>
      <xdr:row>66</xdr:row>
      <xdr:rowOff>238125</xdr:rowOff>
    </xdr:to>
    <xdr:cxnSp macro="">
      <xdr:nvCxnSpPr>
        <xdr:cNvPr id="224" name="Straight Connector 223">
          <a:extLst>
            <a:ext uri="{FF2B5EF4-FFF2-40B4-BE49-F238E27FC236}">
              <a16:creationId xmlns:a16="http://schemas.microsoft.com/office/drawing/2014/main" id="{3B45E57F-D3B1-4652-A707-079D7CDDF869}"/>
            </a:ext>
          </a:extLst>
        </xdr:cNvPr>
        <xdr:cNvCxnSpPr/>
      </xdr:nvCxnSpPr>
      <xdr:spPr>
        <a:xfrm rot="10800000" flipV="1">
          <a:off x="14230350" y="10896600"/>
          <a:ext cx="120967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64</xdr:row>
      <xdr:rowOff>0</xdr:rowOff>
    </xdr:from>
    <xdr:to>
      <xdr:col>29</xdr:col>
      <xdr:colOff>333375</xdr:colOff>
      <xdr:row>66</xdr:row>
      <xdr:rowOff>238125</xdr:rowOff>
    </xdr:to>
    <xdr:cxnSp macro="">
      <xdr:nvCxnSpPr>
        <xdr:cNvPr id="225" name="Straight Connector 224">
          <a:extLst>
            <a:ext uri="{FF2B5EF4-FFF2-40B4-BE49-F238E27FC236}">
              <a16:creationId xmlns:a16="http://schemas.microsoft.com/office/drawing/2014/main" id="{3DE8C233-558F-4DC2-B750-C91BEC3B4767}"/>
            </a:ext>
          </a:extLst>
        </xdr:cNvPr>
        <xdr:cNvCxnSpPr/>
      </xdr:nvCxnSpPr>
      <xdr:spPr>
        <a:xfrm rot="10800000" flipV="1">
          <a:off x="13068300" y="10896600"/>
          <a:ext cx="1162050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31</xdr:row>
      <xdr:rowOff>0</xdr:rowOff>
    </xdr:from>
    <xdr:to>
      <xdr:col>35</xdr:col>
      <xdr:colOff>285750</xdr:colOff>
      <xdr:row>33</xdr:row>
      <xdr:rowOff>238125</xdr:rowOff>
    </xdr:to>
    <xdr:cxnSp macro="">
      <xdr:nvCxnSpPr>
        <xdr:cNvPr id="226" name="Straight Connector 225">
          <a:extLst>
            <a:ext uri="{FF2B5EF4-FFF2-40B4-BE49-F238E27FC236}">
              <a16:creationId xmlns:a16="http://schemas.microsoft.com/office/drawing/2014/main" id="{BAB6CC3A-21D0-4C3B-813B-114985439369}"/>
            </a:ext>
          </a:extLst>
        </xdr:cNvPr>
        <xdr:cNvCxnSpPr/>
      </xdr:nvCxnSpPr>
      <xdr:spPr>
        <a:xfrm rot="10800000" flipV="1">
          <a:off x="15440025" y="5210175"/>
          <a:ext cx="1076325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31</xdr:row>
      <xdr:rowOff>0</xdr:rowOff>
    </xdr:from>
    <xdr:to>
      <xdr:col>38</xdr:col>
      <xdr:colOff>276225</xdr:colOff>
      <xdr:row>33</xdr:row>
      <xdr:rowOff>238125</xdr:rowOff>
    </xdr:to>
    <xdr:cxnSp macro="">
      <xdr:nvCxnSpPr>
        <xdr:cNvPr id="227" name="Straight Connector 226">
          <a:extLst>
            <a:ext uri="{FF2B5EF4-FFF2-40B4-BE49-F238E27FC236}">
              <a16:creationId xmlns:a16="http://schemas.microsoft.com/office/drawing/2014/main" id="{B6CC16C0-5472-4168-ACD5-2CD859951C4D}"/>
            </a:ext>
          </a:extLst>
        </xdr:cNvPr>
        <xdr:cNvCxnSpPr/>
      </xdr:nvCxnSpPr>
      <xdr:spPr>
        <a:xfrm rot="10800000" flipV="1">
          <a:off x="16525875" y="5210175"/>
          <a:ext cx="1095375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61</xdr:row>
      <xdr:rowOff>0</xdr:rowOff>
    </xdr:from>
    <xdr:to>
      <xdr:col>20</xdr:col>
      <xdr:colOff>333375</xdr:colOff>
      <xdr:row>63</xdr:row>
      <xdr:rowOff>228600</xdr:rowOff>
    </xdr:to>
    <xdr:cxnSp macro="">
      <xdr:nvCxnSpPr>
        <xdr:cNvPr id="228" name="Straight Connector 227">
          <a:extLst>
            <a:ext uri="{FF2B5EF4-FFF2-40B4-BE49-F238E27FC236}">
              <a16:creationId xmlns:a16="http://schemas.microsoft.com/office/drawing/2014/main" id="{1FDE3091-3A96-4BCA-B65E-A282B53FF4C4}"/>
            </a:ext>
          </a:extLst>
        </xdr:cNvPr>
        <xdr:cNvCxnSpPr/>
      </xdr:nvCxnSpPr>
      <xdr:spPr>
        <a:xfrm>
          <a:off x="9782175" y="10410825"/>
          <a:ext cx="1143000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61</xdr:row>
      <xdr:rowOff>0</xdr:rowOff>
    </xdr:from>
    <xdr:to>
      <xdr:col>23</xdr:col>
      <xdr:colOff>333375</xdr:colOff>
      <xdr:row>63</xdr:row>
      <xdr:rowOff>228600</xdr:rowOff>
    </xdr:to>
    <xdr:cxnSp macro="">
      <xdr:nvCxnSpPr>
        <xdr:cNvPr id="229" name="Straight Connector 228">
          <a:extLst>
            <a:ext uri="{FF2B5EF4-FFF2-40B4-BE49-F238E27FC236}">
              <a16:creationId xmlns:a16="http://schemas.microsoft.com/office/drawing/2014/main" id="{E840602D-7AAA-4AAD-9745-8CF5948E28EB}"/>
            </a:ext>
          </a:extLst>
        </xdr:cNvPr>
        <xdr:cNvCxnSpPr/>
      </xdr:nvCxnSpPr>
      <xdr:spPr>
        <a:xfrm>
          <a:off x="10953750" y="10410825"/>
          <a:ext cx="1038225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61</xdr:row>
      <xdr:rowOff>0</xdr:rowOff>
    </xdr:from>
    <xdr:to>
      <xdr:col>26</xdr:col>
      <xdr:colOff>323850</xdr:colOff>
      <xdr:row>63</xdr:row>
      <xdr:rowOff>228600</xdr:rowOff>
    </xdr:to>
    <xdr:cxnSp macro="">
      <xdr:nvCxnSpPr>
        <xdr:cNvPr id="230" name="Straight Connector 229">
          <a:extLst>
            <a:ext uri="{FF2B5EF4-FFF2-40B4-BE49-F238E27FC236}">
              <a16:creationId xmlns:a16="http://schemas.microsoft.com/office/drawing/2014/main" id="{42BED1BC-8B46-4DDF-AB10-C46E9D0DD4E2}"/>
            </a:ext>
          </a:extLst>
        </xdr:cNvPr>
        <xdr:cNvCxnSpPr/>
      </xdr:nvCxnSpPr>
      <xdr:spPr>
        <a:xfrm>
          <a:off x="12011025" y="10410825"/>
          <a:ext cx="1057275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61</xdr:row>
      <xdr:rowOff>0</xdr:rowOff>
    </xdr:from>
    <xdr:to>
      <xdr:col>29</xdr:col>
      <xdr:colOff>333375</xdr:colOff>
      <xdr:row>63</xdr:row>
      <xdr:rowOff>228600</xdr:rowOff>
    </xdr:to>
    <xdr:cxnSp macro="">
      <xdr:nvCxnSpPr>
        <xdr:cNvPr id="231" name="Straight Connector 230">
          <a:extLst>
            <a:ext uri="{FF2B5EF4-FFF2-40B4-BE49-F238E27FC236}">
              <a16:creationId xmlns:a16="http://schemas.microsoft.com/office/drawing/2014/main" id="{0D4E46C5-CE0D-41B6-801E-25AEE778A6CE}"/>
            </a:ext>
          </a:extLst>
        </xdr:cNvPr>
        <xdr:cNvCxnSpPr/>
      </xdr:nvCxnSpPr>
      <xdr:spPr>
        <a:xfrm>
          <a:off x="13068300" y="10410825"/>
          <a:ext cx="1162050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61</xdr:row>
      <xdr:rowOff>0</xdr:rowOff>
    </xdr:from>
    <xdr:to>
      <xdr:col>32</xdr:col>
      <xdr:colOff>333375</xdr:colOff>
      <xdr:row>63</xdr:row>
      <xdr:rowOff>228600</xdr:rowOff>
    </xdr:to>
    <xdr:cxnSp macro="">
      <xdr:nvCxnSpPr>
        <xdr:cNvPr id="232" name="Straight Connector 231">
          <a:extLst>
            <a:ext uri="{FF2B5EF4-FFF2-40B4-BE49-F238E27FC236}">
              <a16:creationId xmlns:a16="http://schemas.microsoft.com/office/drawing/2014/main" id="{BB894B63-1907-4166-94D5-237B4A09BE1F}"/>
            </a:ext>
          </a:extLst>
        </xdr:cNvPr>
        <xdr:cNvCxnSpPr/>
      </xdr:nvCxnSpPr>
      <xdr:spPr>
        <a:xfrm>
          <a:off x="14230350" y="10410825"/>
          <a:ext cx="1209675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61</xdr:row>
      <xdr:rowOff>0</xdr:rowOff>
    </xdr:from>
    <xdr:to>
      <xdr:col>35</xdr:col>
      <xdr:colOff>285750</xdr:colOff>
      <xdr:row>63</xdr:row>
      <xdr:rowOff>228600</xdr:rowOff>
    </xdr:to>
    <xdr:cxnSp macro="">
      <xdr:nvCxnSpPr>
        <xdr:cNvPr id="233" name="Straight Connector 232">
          <a:extLst>
            <a:ext uri="{FF2B5EF4-FFF2-40B4-BE49-F238E27FC236}">
              <a16:creationId xmlns:a16="http://schemas.microsoft.com/office/drawing/2014/main" id="{18C97B8B-DF55-408B-9E71-D1B9F34A3097}"/>
            </a:ext>
          </a:extLst>
        </xdr:cNvPr>
        <xdr:cNvCxnSpPr/>
      </xdr:nvCxnSpPr>
      <xdr:spPr>
        <a:xfrm>
          <a:off x="15440025" y="10410825"/>
          <a:ext cx="1076325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61</xdr:row>
      <xdr:rowOff>0</xdr:rowOff>
    </xdr:from>
    <xdr:to>
      <xdr:col>38</xdr:col>
      <xdr:colOff>276225</xdr:colOff>
      <xdr:row>63</xdr:row>
      <xdr:rowOff>228600</xdr:rowOff>
    </xdr:to>
    <xdr:cxnSp macro="">
      <xdr:nvCxnSpPr>
        <xdr:cNvPr id="234" name="Straight Connector 233">
          <a:extLst>
            <a:ext uri="{FF2B5EF4-FFF2-40B4-BE49-F238E27FC236}">
              <a16:creationId xmlns:a16="http://schemas.microsoft.com/office/drawing/2014/main" id="{A7ADB8D0-BA7B-4ADD-BADF-6D9476B9C914}"/>
            </a:ext>
          </a:extLst>
        </xdr:cNvPr>
        <xdr:cNvCxnSpPr/>
      </xdr:nvCxnSpPr>
      <xdr:spPr>
        <a:xfrm>
          <a:off x="16525875" y="10410825"/>
          <a:ext cx="1095375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64</xdr:row>
      <xdr:rowOff>0</xdr:rowOff>
    </xdr:from>
    <xdr:to>
      <xdr:col>38</xdr:col>
      <xdr:colOff>276225</xdr:colOff>
      <xdr:row>66</xdr:row>
      <xdr:rowOff>228600</xdr:rowOff>
    </xdr:to>
    <xdr:cxnSp macro="">
      <xdr:nvCxnSpPr>
        <xdr:cNvPr id="235" name="Straight Connector 234">
          <a:extLst>
            <a:ext uri="{FF2B5EF4-FFF2-40B4-BE49-F238E27FC236}">
              <a16:creationId xmlns:a16="http://schemas.microsoft.com/office/drawing/2014/main" id="{47009E4C-E7FA-4006-A49D-16635FF2AF09}"/>
            </a:ext>
          </a:extLst>
        </xdr:cNvPr>
        <xdr:cNvCxnSpPr/>
      </xdr:nvCxnSpPr>
      <xdr:spPr>
        <a:xfrm>
          <a:off x="16525875" y="10896600"/>
          <a:ext cx="10953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64</xdr:row>
      <xdr:rowOff>0</xdr:rowOff>
    </xdr:from>
    <xdr:to>
      <xdr:col>35</xdr:col>
      <xdr:colOff>285750</xdr:colOff>
      <xdr:row>66</xdr:row>
      <xdr:rowOff>228600</xdr:rowOff>
    </xdr:to>
    <xdr:cxnSp macro="">
      <xdr:nvCxnSpPr>
        <xdr:cNvPr id="236" name="Straight Connector 235">
          <a:extLst>
            <a:ext uri="{FF2B5EF4-FFF2-40B4-BE49-F238E27FC236}">
              <a16:creationId xmlns:a16="http://schemas.microsoft.com/office/drawing/2014/main" id="{EB8CE5AB-9DB0-4311-8E31-E6533BF9D6CE}"/>
            </a:ext>
          </a:extLst>
        </xdr:cNvPr>
        <xdr:cNvCxnSpPr/>
      </xdr:nvCxnSpPr>
      <xdr:spPr>
        <a:xfrm>
          <a:off x="15440025" y="10896600"/>
          <a:ext cx="10763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64</xdr:row>
      <xdr:rowOff>0</xdr:rowOff>
    </xdr:from>
    <xdr:to>
      <xdr:col>32</xdr:col>
      <xdr:colOff>333375</xdr:colOff>
      <xdr:row>66</xdr:row>
      <xdr:rowOff>228600</xdr:rowOff>
    </xdr:to>
    <xdr:cxnSp macro="">
      <xdr:nvCxnSpPr>
        <xdr:cNvPr id="237" name="Straight Connector 236">
          <a:extLst>
            <a:ext uri="{FF2B5EF4-FFF2-40B4-BE49-F238E27FC236}">
              <a16:creationId xmlns:a16="http://schemas.microsoft.com/office/drawing/2014/main" id="{F836B7BA-FA2D-4EE5-BB6A-9D012F32DEAE}"/>
            </a:ext>
          </a:extLst>
        </xdr:cNvPr>
        <xdr:cNvCxnSpPr/>
      </xdr:nvCxnSpPr>
      <xdr:spPr>
        <a:xfrm>
          <a:off x="14230350" y="10896600"/>
          <a:ext cx="12096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64</xdr:row>
      <xdr:rowOff>0</xdr:rowOff>
    </xdr:from>
    <xdr:to>
      <xdr:col>29</xdr:col>
      <xdr:colOff>333375</xdr:colOff>
      <xdr:row>66</xdr:row>
      <xdr:rowOff>228600</xdr:rowOff>
    </xdr:to>
    <xdr:cxnSp macro="">
      <xdr:nvCxnSpPr>
        <xdr:cNvPr id="238" name="Straight Connector 237">
          <a:extLst>
            <a:ext uri="{FF2B5EF4-FFF2-40B4-BE49-F238E27FC236}">
              <a16:creationId xmlns:a16="http://schemas.microsoft.com/office/drawing/2014/main" id="{3031AEDF-FBA2-498D-8AC7-6B515A11D002}"/>
            </a:ext>
          </a:extLst>
        </xdr:cNvPr>
        <xdr:cNvCxnSpPr/>
      </xdr:nvCxnSpPr>
      <xdr:spPr>
        <a:xfrm>
          <a:off x="13068300" y="10896600"/>
          <a:ext cx="1162050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64</xdr:row>
      <xdr:rowOff>0</xdr:rowOff>
    </xdr:from>
    <xdr:to>
      <xdr:col>26</xdr:col>
      <xdr:colOff>323850</xdr:colOff>
      <xdr:row>66</xdr:row>
      <xdr:rowOff>228600</xdr:rowOff>
    </xdr:to>
    <xdr:cxnSp macro="">
      <xdr:nvCxnSpPr>
        <xdr:cNvPr id="239" name="Straight Connector 238">
          <a:extLst>
            <a:ext uri="{FF2B5EF4-FFF2-40B4-BE49-F238E27FC236}">
              <a16:creationId xmlns:a16="http://schemas.microsoft.com/office/drawing/2014/main" id="{FAF05237-3F74-4062-9D37-0700890223A2}"/>
            </a:ext>
          </a:extLst>
        </xdr:cNvPr>
        <xdr:cNvCxnSpPr/>
      </xdr:nvCxnSpPr>
      <xdr:spPr>
        <a:xfrm>
          <a:off x="12011025" y="10896600"/>
          <a:ext cx="105727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64</xdr:row>
      <xdr:rowOff>0</xdr:rowOff>
    </xdr:from>
    <xdr:to>
      <xdr:col>23</xdr:col>
      <xdr:colOff>333375</xdr:colOff>
      <xdr:row>66</xdr:row>
      <xdr:rowOff>228600</xdr:rowOff>
    </xdr:to>
    <xdr:cxnSp macro="">
      <xdr:nvCxnSpPr>
        <xdr:cNvPr id="240" name="Straight Connector 239">
          <a:extLst>
            <a:ext uri="{FF2B5EF4-FFF2-40B4-BE49-F238E27FC236}">
              <a16:creationId xmlns:a16="http://schemas.microsoft.com/office/drawing/2014/main" id="{59063C1D-F899-4B79-B1FE-073F2F179C61}"/>
            </a:ext>
          </a:extLst>
        </xdr:cNvPr>
        <xdr:cNvCxnSpPr/>
      </xdr:nvCxnSpPr>
      <xdr:spPr>
        <a:xfrm>
          <a:off x="10953750" y="10896600"/>
          <a:ext cx="1038225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64</xdr:row>
      <xdr:rowOff>0</xdr:rowOff>
    </xdr:from>
    <xdr:to>
      <xdr:col>20</xdr:col>
      <xdr:colOff>333375</xdr:colOff>
      <xdr:row>66</xdr:row>
      <xdr:rowOff>228600</xdr:rowOff>
    </xdr:to>
    <xdr:cxnSp macro="">
      <xdr:nvCxnSpPr>
        <xdr:cNvPr id="241" name="Straight Connector 240">
          <a:extLst>
            <a:ext uri="{FF2B5EF4-FFF2-40B4-BE49-F238E27FC236}">
              <a16:creationId xmlns:a16="http://schemas.microsoft.com/office/drawing/2014/main" id="{8D64813F-C2A3-4418-80C9-B70713B31DFD}"/>
            </a:ext>
          </a:extLst>
        </xdr:cNvPr>
        <xdr:cNvCxnSpPr/>
      </xdr:nvCxnSpPr>
      <xdr:spPr>
        <a:xfrm>
          <a:off x="9782175" y="10896600"/>
          <a:ext cx="1143000" cy="552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9525</xdr:colOff>
      <xdr:row>58</xdr:row>
      <xdr:rowOff>0</xdr:rowOff>
    </xdr:from>
    <xdr:to>
      <xdr:col>6</xdr:col>
      <xdr:colOff>0</xdr:colOff>
      <xdr:row>60</xdr:row>
      <xdr:rowOff>238125</xdr:rowOff>
    </xdr:to>
    <xdr:cxnSp macro="">
      <xdr:nvCxnSpPr>
        <xdr:cNvPr id="242" name="Straight Connector 241">
          <a:extLst>
            <a:ext uri="{FF2B5EF4-FFF2-40B4-BE49-F238E27FC236}">
              <a16:creationId xmlns:a16="http://schemas.microsoft.com/office/drawing/2014/main" id="{6E23F878-9CB4-44D6-B2C0-69CF20A43165}"/>
            </a:ext>
          </a:extLst>
        </xdr:cNvPr>
        <xdr:cNvCxnSpPr/>
      </xdr:nvCxnSpPr>
      <xdr:spPr>
        <a:xfrm rot="10800000" flipV="1">
          <a:off x="3505200" y="9763125"/>
          <a:ext cx="1181100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58</xdr:row>
      <xdr:rowOff>0</xdr:rowOff>
    </xdr:from>
    <xdr:to>
      <xdr:col>5</xdr:col>
      <xdr:colOff>333375</xdr:colOff>
      <xdr:row>60</xdr:row>
      <xdr:rowOff>228600</xdr:rowOff>
    </xdr:to>
    <xdr:cxnSp macro="">
      <xdr:nvCxnSpPr>
        <xdr:cNvPr id="243" name="Straight Connector 242">
          <a:extLst>
            <a:ext uri="{FF2B5EF4-FFF2-40B4-BE49-F238E27FC236}">
              <a16:creationId xmlns:a16="http://schemas.microsoft.com/office/drawing/2014/main" id="{AFA80EB5-19BB-414F-8BB1-D40425BB5421}"/>
            </a:ext>
          </a:extLst>
        </xdr:cNvPr>
        <xdr:cNvCxnSpPr/>
      </xdr:nvCxnSpPr>
      <xdr:spPr>
        <a:xfrm>
          <a:off x="3495675" y="9763125"/>
          <a:ext cx="1171575" cy="6096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58</xdr:row>
      <xdr:rowOff>0</xdr:rowOff>
    </xdr:from>
    <xdr:to>
      <xdr:col>8</xdr:col>
      <xdr:colOff>333375</xdr:colOff>
      <xdr:row>60</xdr:row>
      <xdr:rowOff>228600</xdr:rowOff>
    </xdr:to>
    <xdr:cxnSp macro="">
      <xdr:nvCxnSpPr>
        <xdr:cNvPr id="244" name="Straight Connector 243">
          <a:extLst>
            <a:ext uri="{FF2B5EF4-FFF2-40B4-BE49-F238E27FC236}">
              <a16:creationId xmlns:a16="http://schemas.microsoft.com/office/drawing/2014/main" id="{BC15531B-04B4-4388-94FE-E8C1DA687121}"/>
            </a:ext>
          </a:extLst>
        </xdr:cNvPr>
        <xdr:cNvCxnSpPr/>
      </xdr:nvCxnSpPr>
      <xdr:spPr>
        <a:xfrm>
          <a:off x="4686300" y="9763125"/>
          <a:ext cx="1190625" cy="6096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58</xdr:row>
      <xdr:rowOff>0</xdr:rowOff>
    </xdr:from>
    <xdr:to>
      <xdr:col>11</xdr:col>
      <xdr:colOff>333375</xdr:colOff>
      <xdr:row>60</xdr:row>
      <xdr:rowOff>228600</xdr:rowOff>
    </xdr:to>
    <xdr:cxnSp macro="">
      <xdr:nvCxnSpPr>
        <xdr:cNvPr id="245" name="Straight Connector 244">
          <a:extLst>
            <a:ext uri="{FF2B5EF4-FFF2-40B4-BE49-F238E27FC236}">
              <a16:creationId xmlns:a16="http://schemas.microsoft.com/office/drawing/2014/main" id="{320E32BE-98BC-431D-9952-87C2370F851A}"/>
            </a:ext>
          </a:extLst>
        </xdr:cNvPr>
        <xdr:cNvCxnSpPr/>
      </xdr:nvCxnSpPr>
      <xdr:spPr>
        <a:xfrm>
          <a:off x="5962650" y="9763125"/>
          <a:ext cx="1200150" cy="6096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58</xdr:row>
      <xdr:rowOff>0</xdr:rowOff>
    </xdr:from>
    <xdr:to>
      <xdr:col>14</xdr:col>
      <xdr:colOff>333375</xdr:colOff>
      <xdr:row>60</xdr:row>
      <xdr:rowOff>228600</xdr:rowOff>
    </xdr:to>
    <xdr:cxnSp macro="">
      <xdr:nvCxnSpPr>
        <xdr:cNvPr id="246" name="Straight Connector 245">
          <a:extLst>
            <a:ext uri="{FF2B5EF4-FFF2-40B4-BE49-F238E27FC236}">
              <a16:creationId xmlns:a16="http://schemas.microsoft.com/office/drawing/2014/main" id="{082300D5-9CD9-4806-AD59-8E4CB1B9085E}"/>
            </a:ext>
          </a:extLst>
        </xdr:cNvPr>
        <xdr:cNvCxnSpPr/>
      </xdr:nvCxnSpPr>
      <xdr:spPr>
        <a:xfrm>
          <a:off x="7267575" y="9763125"/>
          <a:ext cx="1181100" cy="6096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58</xdr:row>
      <xdr:rowOff>0</xdr:rowOff>
    </xdr:from>
    <xdr:to>
      <xdr:col>17</xdr:col>
      <xdr:colOff>333375</xdr:colOff>
      <xdr:row>60</xdr:row>
      <xdr:rowOff>228600</xdr:rowOff>
    </xdr:to>
    <xdr:cxnSp macro="">
      <xdr:nvCxnSpPr>
        <xdr:cNvPr id="247" name="Straight Connector 246">
          <a:extLst>
            <a:ext uri="{FF2B5EF4-FFF2-40B4-BE49-F238E27FC236}">
              <a16:creationId xmlns:a16="http://schemas.microsoft.com/office/drawing/2014/main" id="{5DCFC8EB-4D06-4B72-8243-BAE0CAC312E1}"/>
            </a:ext>
          </a:extLst>
        </xdr:cNvPr>
        <xdr:cNvCxnSpPr/>
      </xdr:nvCxnSpPr>
      <xdr:spPr>
        <a:xfrm>
          <a:off x="8515350" y="9763125"/>
          <a:ext cx="1152525" cy="6096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58</xdr:row>
      <xdr:rowOff>0</xdr:rowOff>
    </xdr:from>
    <xdr:to>
      <xdr:col>20</xdr:col>
      <xdr:colOff>333375</xdr:colOff>
      <xdr:row>60</xdr:row>
      <xdr:rowOff>228600</xdr:rowOff>
    </xdr:to>
    <xdr:cxnSp macro="">
      <xdr:nvCxnSpPr>
        <xdr:cNvPr id="248" name="Straight Connector 247">
          <a:extLst>
            <a:ext uri="{FF2B5EF4-FFF2-40B4-BE49-F238E27FC236}">
              <a16:creationId xmlns:a16="http://schemas.microsoft.com/office/drawing/2014/main" id="{533A30BF-5AB5-42A3-9096-38EBCD2D4A36}"/>
            </a:ext>
          </a:extLst>
        </xdr:cNvPr>
        <xdr:cNvCxnSpPr/>
      </xdr:nvCxnSpPr>
      <xdr:spPr>
        <a:xfrm>
          <a:off x="9782175" y="9763125"/>
          <a:ext cx="1143000" cy="6096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58</xdr:row>
      <xdr:rowOff>0</xdr:rowOff>
    </xdr:from>
    <xdr:to>
      <xdr:col>23</xdr:col>
      <xdr:colOff>333375</xdr:colOff>
      <xdr:row>60</xdr:row>
      <xdr:rowOff>228600</xdr:rowOff>
    </xdr:to>
    <xdr:cxnSp macro="">
      <xdr:nvCxnSpPr>
        <xdr:cNvPr id="249" name="Straight Connector 248">
          <a:extLst>
            <a:ext uri="{FF2B5EF4-FFF2-40B4-BE49-F238E27FC236}">
              <a16:creationId xmlns:a16="http://schemas.microsoft.com/office/drawing/2014/main" id="{DED3704A-E872-40A8-B061-E69B1F25972A}"/>
            </a:ext>
          </a:extLst>
        </xdr:cNvPr>
        <xdr:cNvCxnSpPr/>
      </xdr:nvCxnSpPr>
      <xdr:spPr>
        <a:xfrm>
          <a:off x="10953750" y="9763125"/>
          <a:ext cx="1038225" cy="6096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58</xdr:row>
      <xdr:rowOff>0</xdr:rowOff>
    </xdr:from>
    <xdr:to>
      <xdr:col>26</xdr:col>
      <xdr:colOff>323850</xdr:colOff>
      <xdr:row>60</xdr:row>
      <xdr:rowOff>228600</xdr:rowOff>
    </xdr:to>
    <xdr:cxnSp macro="">
      <xdr:nvCxnSpPr>
        <xdr:cNvPr id="250" name="Straight Connector 249">
          <a:extLst>
            <a:ext uri="{FF2B5EF4-FFF2-40B4-BE49-F238E27FC236}">
              <a16:creationId xmlns:a16="http://schemas.microsoft.com/office/drawing/2014/main" id="{D9F77C45-99A2-484E-A10B-FDC8B93C6D34}"/>
            </a:ext>
          </a:extLst>
        </xdr:cNvPr>
        <xdr:cNvCxnSpPr/>
      </xdr:nvCxnSpPr>
      <xdr:spPr>
        <a:xfrm>
          <a:off x="12011025" y="9763125"/>
          <a:ext cx="1057275" cy="6096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58</xdr:row>
      <xdr:rowOff>0</xdr:rowOff>
    </xdr:from>
    <xdr:to>
      <xdr:col>29</xdr:col>
      <xdr:colOff>333375</xdr:colOff>
      <xdr:row>60</xdr:row>
      <xdr:rowOff>228600</xdr:rowOff>
    </xdr:to>
    <xdr:cxnSp macro="">
      <xdr:nvCxnSpPr>
        <xdr:cNvPr id="251" name="Straight Connector 250">
          <a:extLst>
            <a:ext uri="{FF2B5EF4-FFF2-40B4-BE49-F238E27FC236}">
              <a16:creationId xmlns:a16="http://schemas.microsoft.com/office/drawing/2014/main" id="{678B7E30-DB15-43AA-92F8-E8D003769D82}"/>
            </a:ext>
          </a:extLst>
        </xdr:cNvPr>
        <xdr:cNvCxnSpPr/>
      </xdr:nvCxnSpPr>
      <xdr:spPr>
        <a:xfrm>
          <a:off x="13068300" y="9763125"/>
          <a:ext cx="1162050" cy="6096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58</xdr:row>
      <xdr:rowOff>0</xdr:rowOff>
    </xdr:from>
    <xdr:to>
      <xdr:col>32</xdr:col>
      <xdr:colOff>333375</xdr:colOff>
      <xdr:row>60</xdr:row>
      <xdr:rowOff>228600</xdr:rowOff>
    </xdr:to>
    <xdr:cxnSp macro="">
      <xdr:nvCxnSpPr>
        <xdr:cNvPr id="252" name="Straight Connector 251">
          <a:extLst>
            <a:ext uri="{FF2B5EF4-FFF2-40B4-BE49-F238E27FC236}">
              <a16:creationId xmlns:a16="http://schemas.microsoft.com/office/drawing/2014/main" id="{9FBD050C-6D2E-4DAD-95DD-A3FC9032D504}"/>
            </a:ext>
          </a:extLst>
        </xdr:cNvPr>
        <xdr:cNvCxnSpPr/>
      </xdr:nvCxnSpPr>
      <xdr:spPr>
        <a:xfrm>
          <a:off x="14230350" y="9763125"/>
          <a:ext cx="1209675" cy="6096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58</xdr:row>
      <xdr:rowOff>0</xdr:rowOff>
    </xdr:from>
    <xdr:to>
      <xdr:col>35</xdr:col>
      <xdr:colOff>285750</xdr:colOff>
      <xdr:row>60</xdr:row>
      <xdr:rowOff>228600</xdr:rowOff>
    </xdr:to>
    <xdr:cxnSp macro="">
      <xdr:nvCxnSpPr>
        <xdr:cNvPr id="253" name="Straight Connector 252">
          <a:extLst>
            <a:ext uri="{FF2B5EF4-FFF2-40B4-BE49-F238E27FC236}">
              <a16:creationId xmlns:a16="http://schemas.microsoft.com/office/drawing/2014/main" id="{BD1A336B-6B87-43D7-9AEA-DD922C01346B}"/>
            </a:ext>
          </a:extLst>
        </xdr:cNvPr>
        <xdr:cNvCxnSpPr/>
      </xdr:nvCxnSpPr>
      <xdr:spPr>
        <a:xfrm>
          <a:off x="15440025" y="9763125"/>
          <a:ext cx="1076325" cy="6096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58</xdr:row>
      <xdr:rowOff>0</xdr:rowOff>
    </xdr:from>
    <xdr:to>
      <xdr:col>38</xdr:col>
      <xdr:colOff>276225</xdr:colOff>
      <xdr:row>60</xdr:row>
      <xdr:rowOff>228600</xdr:rowOff>
    </xdr:to>
    <xdr:cxnSp macro="">
      <xdr:nvCxnSpPr>
        <xdr:cNvPr id="254" name="Straight Connector 253">
          <a:extLst>
            <a:ext uri="{FF2B5EF4-FFF2-40B4-BE49-F238E27FC236}">
              <a16:creationId xmlns:a16="http://schemas.microsoft.com/office/drawing/2014/main" id="{39E77F1F-6B2F-40BF-9897-CFB0DB8E330C}"/>
            </a:ext>
          </a:extLst>
        </xdr:cNvPr>
        <xdr:cNvCxnSpPr/>
      </xdr:nvCxnSpPr>
      <xdr:spPr>
        <a:xfrm>
          <a:off x="16525875" y="9763125"/>
          <a:ext cx="1095375" cy="6096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58</xdr:row>
      <xdr:rowOff>9525</xdr:rowOff>
    </xdr:from>
    <xdr:to>
      <xdr:col>38</xdr:col>
      <xdr:colOff>333375</xdr:colOff>
      <xdr:row>61</xdr:row>
      <xdr:rowOff>0</xdr:rowOff>
    </xdr:to>
    <xdr:cxnSp macro="">
      <xdr:nvCxnSpPr>
        <xdr:cNvPr id="255" name="Straight Connector 254">
          <a:extLst>
            <a:ext uri="{FF2B5EF4-FFF2-40B4-BE49-F238E27FC236}">
              <a16:creationId xmlns:a16="http://schemas.microsoft.com/office/drawing/2014/main" id="{74681A2A-E8F1-4767-A83C-53AB51EF6399}"/>
            </a:ext>
          </a:extLst>
        </xdr:cNvPr>
        <xdr:cNvCxnSpPr/>
      </xdr:nvCxnSpPr>
      <xdr:spPr>
        <a:xfrm rot="10800000" flipV="1">
          <a:off x="16525875" y="9772650"/>
          <a:ext cx="1104900" cy="6381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58</xdr:row>
      <xdr:rowOff>0</xdr:rowOff>
    </xdr:from>
    <xdr:to>
      <xdr:col>33</xdr:col>
      <xdr:colOff>47625</xdr:colOff>
      <xdr:row>60</xdr:row>
      <xdr:rowOff>238125</xdr:rowOff>
    </xdr:to>
    <xdr:cxnSp macro="">
      <xdr:nvCxnSpPr>
        <xdr:cNvPr id="256" name="Straight Connector 255">
          <a:extLst>
            <a:ext uri="{FF2B5EF4-FFF2-40B4-BE49-F238E27FC236}">
              <a16:creationId xmlns:a16="http://schemas.microsoft.com/office/drawing/2014/main" id="{D39BF2AB-589F-4BDE-8E37-D69587B5D041}"/>
            </a:ext>
          </a:extLst>
        </xdr:cNvPr>
        <xdr:cNvCxnSpPr/>
      </xdr:nvCxnSpPr>
      <xdr:spPr>
        <a:xfrm rot="10800000" flipV="1">
          <a:off x="14230350" y="9763125"/>
          <a:ext cx="1257300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58</xdr:row>
      <xdr:rowOff>0</xdr:rowOff>
    </xdr:from>
    <xdr:to>
      <xdr:col>36</xdr:col>
      <xdr:colOff>0</xdr:colOff>
      <xdr:row>60</xdr:row>
      <xdr:rowOff>238125</xdr:rowOff>
    </xdr:to>
    <xdr:cxnSp macro="">
      <xdr:nvCxnSpPr>
        <xdr:cNvPr id="257" name="Straight Connector 256">
          <a:extLst>
            <a:ext uri="{FF2B5EF4-FFF2-40B4-BE49-F238E27FC236}">
              <a16:creationId xmlns:a16="http://schemas.microsoft.com/office/drawing/2014/main" id="{A8363910-1102-423E-ACA4-308BC29D06EA}"/>
            </a:ext>
          </a:extLst>
        </xdr:cNvPr>
        <xdr:cNvCxnSpPr/>
      </xdr:nvCxnSpPr>
      <xdr:spPr>
        <a:xfrm rot="10800000" flipV="1">
          <a:off x="15440025" y="9763125"/>
          <a:ext cx="1085850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58</xdr:row>
      <xdr:rowOff>0</xdr:rowOff>
    </xdr:from>
    <xdr:to>
      <xdr:col>30</xdr:col>
      <xdr:colOff>47625</xdr:colOff>
      <xdr:row>60</xdr:row>
      <xdr:rowOff>238125</xdr:rowOff>
    </xdr:to>
    <xdr:cxnSp macro="">
      <xdr:nvCxnSpPr>
        <xdr:cNvPr id="258" name="Straight Connector 257">
          <a:extLst>
            <a:ext uri="{FF2B5EF4-FFF2-40B4-BE49-F238E27FC236}">
              <a16:creationId xmlns:a16="http://schemas.microsoft.com/office/drawing/2014/main" id="{E68F9919-C951-4074-8551-7D77D008F736}"/>
            </a:ext>
          </a:extLst>
        </xdr:cNvPr>
        <xdr:cNvCxnSpPr/>
      </xdr:nvCxnSpPr>
      <xdr:spPr>
        <a:xfrm rot="10800000" flipV="1">
          <a:off x="13068300" y="9763125"/>
          <a:ext cx="1209675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58</xdr:row>
      <xdr:rowOff>0</xdr:rowOff>
    </xdr:from>
    <xdr:to>
      <xdr:col>27</xdr:col>
      <xdr:colOff>38100</xdr:colOff>
      <xdr:row>60</xdr:row>
      <xdr:rowOff>238125</xdr:rowOff>
    </xdr:to>
    <xdr:cxnSp macro="">
      <xdr:nvCxnSpPr>
        <xdr:cNvPr id="259" name="Straight Connector 258">
          <a:extLst>
            <a:ext uri="{FF2B5EF4-FFF2-40B4-BE49-F238E27FC236}">
              <a16:creationId xmlns:a16="http://schemas.microsoft.com/office/drawing/2014/main" id="{11F2527F-D0AF-4DEA-88B7-293CEF7D6646}"/>
            </a:ext>
          </a:extLst>
        </xdr:cNvPr>
        <xdr:cNvCxnSpPr/>
      </xdr:nvCxnSpPr>
      <xdr:spPr>
        <a:xfrm rot="10800000" flipV="1">
          <a:off x="12011025" y="9763125"/>
          <a:ext cx="1095375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58</xdr:row>
      <xdr:rowOff>0</xdr:rowOff>
    </xdr:from>
    <xdr:to>
      <xdr:col>24</xdr:col>
      <xdr:colOff>47625</xdr:colOff>
      <xdr:row>60</xdr:row>
      <xdr:rowOff>238125</xdr:rowOff>
    </xdr:to>
    <xdr:cxnSp macro="">
      <xdr:nvCxnSpPr>
        <xdr:cNvPr id="260" name="Straight Connector 259">
          <a:extLst>
            <a:ext uri="{FF2B5EF4-FFF2-40B4-BE49-F238E27FC236}">
              <a16:creationId xmlns:a16="http://schemas.microsoft.com/office/drawing/2014/main" id="{2BE8C9CE-428D-4F90-929C-047348C08892}"/>
            </a:ext>
          </a:extLst>
        </xdr:cNvPr>
        <xdr:cNvCxnSpPr/>
      </xdr:nvCxnSpPr>
      <xdr:spPr>
        <a:xfrm rot="10800000" flipV="1">
          <a:off x="10953750" y="9763125"/>
          <a:ext cx="1104900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58</xdr:row>
      <xdr:rowOff>0</xdr:rowOff>
    </xdr:from>
    <xdr:to>
      <xdr:col>21</xdr:col>
      <xdr:colOff>38100</xdr:colOff>
      <xdr:row>60</xdr:row>
      <xdr:rowOff>238125</xdr:rowOff>
    </xdr:to>
    <xdr:cxnSp macro="">
      <xdr:nvCxnSpPr>
        <xdr:cNvPr id="261" name="Straight Connector 260">
          <a:extLst>
            <a:ext uri="{FF2B5EF4-FFF2-40B4-BE49-F238E27FC236}">
              <a16:creationId xmlns:a16="http://schemas.microsoft.com/office/drawing/2014/main" id="{00794233-CFBE-4722-A61E-23194DEE25FA}"/>
            </a:ext>
          </a:extLst>
        </xdr:cNvPr>
        <xdr:cNvCxnSpPr/>
      </xdr:nvCxnSpPr>
      <xdr:spPr>
        <a:xfrm rot="10800000" flipV="1">
          <a:off x="9782175" y="9763125"/>
          <a:ext cx="1209675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58</xdr:row>
      <xdr:rowOff>0</xdr:rowOff>
    </xdr:from>
    <xdr:to>
      <xdr:col>18</xdr:col>
      <xdr:colOff>47625</xdr:colOff>
      <xdr:row>60</xdr:row>
      <xdr:rowOff>238125</xdr:rowOff>
    </xdr:to>
    <xdr:cxnSp macro="">
      <xdr:nvCxnSpPr>
        <xdr:cNvPr id="262" name="Straight Connector 261">
          <a:extLst>
            <a:ext uri="{FF2B5EF4-FFF2-40B4-BE49-F238E27FC236}">
              <a16:creationId xmlns:a16="http://schemas.microsoft.com/office/drawing/2014/main" id="{000E306C-758E-45D1-9E90-A83D272FB8CD}"/>
            </a:ext>
          </a:extLst>
        </xdr:cNvPr>
        <xdr:cNvCxnSpPr/>
      </xdr:nvCxnSpPr>
      <xdr:spPr>
        <a:xfrm rot="10800000" flipV="1">
          <a:off x="8515350" y="9763125"/>
          <a:ext cx="1314450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58</xdr:row>
      <xdr:rowOff>0</xdr:rowOff>
    </xdr:from>
    <xdr:to>
      <xdr:col>15</xdr:col>
      <xdr:colOff>47625</xdr:colOff>
      <xdr:row>60</xdr:row>
      <xdr:rowOff>238125</xdr:rowOff>
    </xdr:to>
    <xdr:cxnSp macro="">
      <xdr:nvCxnSpPr>
        <xdr:cNvPr id="263" name="Straight Connector 262">
          <a:extLst>
            <a:ext uri="{FF2B5EF4-FFF2-40B4-BE49-F238E27FC236}">
              <a16:creationId xmlns:a16="http://schemas.microsoft.com/office/drawing/2014/main" id="{17AF85C8-88AF-40A5-BB9A-83C027F93511}"/>
            </a:ext>
          </a:extLst>
        </xdr:cNvPr>
        <xdr:cNvCxnSpPr/>
      </xdr:nvCxnSpPr>
      <xdr:spPr>
        <a:xfrm rot="10800000" flipV="1">
          <a:off x="7267575" y="9763125"/>
          <a:ext cx="1295400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58</xdr:row>
      <xdr:rowOff>0</xdr:rowOff>
    </xdr:from>
    <xdr:to>
      <xdr:col>12</xdr:col>
      <xdr:colOff>47625</xdr:colOff>
      <xdr:row>60</xdr:row>
      <xdr:rowOff>238125</xdr:rowOff>
    </xdr:to>
    <xdr:cxnSp macro="">
      <xdr:nvCxnSpPr>
        <xdr:cNvPr id="264" name="Straight Connector 263">
          <a:extLst>
            <a:ext uri="{FF2B5EF4-FFF2-40B4-BE49-F238E27FC236}">
              <a16:creationId xmlns:a16="http://schemas.microsoft.com/office/drawing/2014/main" id="{1E8E8349-2F9E-4E9A-A242-EFBE121919EA}"/>
            </a:ext>
          </a:extLst>
        </xdr:cNvPr>
        <xdr:cNvCxnSpPr/>
      </xdr:nvCxnSpPr>
      <xdr:spPr>
        <a:xfrm rot="10800000" flipV="1">
          <a:off x="5962650" y="9763125"/>
          <a:ext cx="1352550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58</xdr:row>
      <xdr:rowOff>0</xdr:rowOff>
    </xdr:from>
    <xdr:to>
      <xdr:col>9</xdr:col>
      <xdr:colOff>47625</xdr:colOff>
      <xdr:row>60</xdr:row>
      <xdr:rowOff>238125</xdr:rowOff>
    </xdr:to>
    <xdr:cxnSp macro="">
      <xdr:nvCxnSpPr>
        <xdr:cNvPr id="265" name="Straight Connector 264">
          <a:extLst>
            <a:ext uri="{FF2B5EF4-FFF2-40B4-BE49-F238E27FC236}">
              <a16:creationId xmlns:a16="http://schemas.microsoft.com/office/drawing/2014/main" id="{D9307A8C-E8F8-448E-BD28-8884736C5674}"/>
            </a:ext>
          </a:extLst>
        </xdr:cNvPr>
        <xdr:cNvCxnSpPr/>
      </xdr:nvCxnSpPr>
      <xdr:spPr>
        <a:xfrm rot="10800000" flipV="1">
          <a:off x="4686300" y="9763125"/>
          <a:ext cx="1323975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52</xdr:row>
      <xdr:rowOff>0</xdr:rowOff>
    </xdr:from>
    <xdr:to>
      <xdr:col>5</xdr:col>
      <xdr:colOff>333375</xdr:colOff>
      <xdr:row>54</xdr:row>
      <xdr:rowOff>228600</xdr:rowOff>
    </xdr:to>
    <xdr:cxnSp macro="">
      <xdr:nvCxnSpPr>
        <xdr:cNvPr id="266" name="Straight Connector 265">
          <a:extLst>
            <a:ext uri="{FF2B5EF4-FFF2-40B4-BE49-F238E27FC236}">
              <a16:creationId xmlns:a16="http://schemas.microsoft.com/office/drawing/2014/main" id="{3D57EAD6-7DD4-4A8E-A696-63FCCA75DB41}"/>
            </a:ext>
          </a:extLst>
        </xdr:cNvPr>
        <xdr:cNvCxnSpPr/>
      </xdr:nvCxnSpPr>
      <xdr:spPr>
        <a:xfrm>
          <a:off x="3495675" y="8791575"/>
          <a:ext cx="1171575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19050</xdr:colOff>
      <xdr:row>52</xdr:row>
      <xdr:rowOff>0</xdr:rowOff>
    </xdr:from>
    <xdr:to>
      <xdr:col>6</xdr:col>
      <xdr:colOff>0</xdr:colOff>
      <xdr:row>54</xdr:row>
      <xdr:rowOff>238125</xdr:rowOff>
    </xdr:to>
    <xdr:cxnSp macro="">
      <xdr:nvCxnSpPr>
        <xdr:cNvPr id="267" name="Straight Connector 266">
          <a:extLst>
            <a:ext uri="{FF2B5EF4-FFF2-40B4-BE49-F238E27FC236}">
              <a16:creationId xmlns:a16="http://schemas.microsoft.com/office/drawing/2014/main" id="{80760057-90F1-4A6A-A7C8-2B681B0F5DAE}"/>
            </a:ext>
          </a:extLst>
        </xdr:cNvPr>
        <xdr:cNvCxnSpPr/>
      </xdr:nvCxnSpPr>
      <xdr:spPr>
        <a:xfrm rot="10800000" flipV="1">
          <a:off x="3514725" y="8791575"/>
          <a:ext cx="1171575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52</xdr:row>
      <xdr:rowOff>0</xdr:rowOff>
    </xdr:from>
    <xdr:to>
      <xdr:col>8</xdr:col>
      <xdr:colOff>333375</xdr:colOff>
      <xdr:row>54</xdr:row>
      <xdr:rowOff>228600</xdr:rowOff>
    </xdr:to>
    <xdr:cxnSp macro="">
      <xdr:nvCxnSpPr>
        <xdr:cNvPr id="268" name="Straight Connector 267">
          <a:extLst>
            <a:ext uri="{FF2B5EF4-FFF2-40B4-BE49-F238E27FC236}">
              <a16:creationId xmlns:a16="http://schemas.microsoft.com/office/drawing/2014/main" id="{57DADDE9-1639-49EE-B894-478A3DE65445}"/>
            </a:ext>
          </a:extLst>
        </xdr:cNvPr>
        <xdr:cNvCxnSpPr/>
      </xdr:nvCxnSpPr>
      <xdr:spPr>
        <a:xfrm>
          <a:off x="4686300" y="8791575"/>
          <a:ext cx="1190625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19050</xdr:colOff>
      <xdr:row>52</xdr:row>
      <xdr:rowOff>0</xdr:rowOff>
    </xdr:from>
    <xdr:to>
      <xdr:col>9</xdr:col>
      <xdr:colOff>0</xdr:colOff>
      <xdr:row>54</xdr:row>
      <xdr:rowOff>238125</xdr:rowOff>
    </xdr:to>
    <xdr:cxnSp macro="">
      <xdr:nvCxnSpPr>
        <xdr:cNvPr id="269" name="Straight Connector 268">
          <a:extLst>
            <a:ext uri="{FF2B5EF4-FFF2-40B4-BE49-F238E27FC236}">
              <a16:creationId xmlns:a16="http://schemas.microsoft.com/office/drawing/2014/main" id="{3C674BCF-9A88-4844-95D4-398A9DA928AB}"/>
            </a:ext>
          </a:extLst>
        </xdr:cNvPr>
        <xdr:cNvCxnSpPr/>
      </xdr:nvCxnSpPr>
      <xdr:spPr>
        <a:xfrm rot="10800000" flipV="1">
          <a:off x="4705350" y="8791575"/>
          <a:ext cx="1257300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52</xdr:row>
      <xdr:rowOff>0</xdr:rowOff>
    </xdr:from>
    <xdr:to>
      <xdr:col>11</xdr:col>
      <xdr:colOff>333375</xdr:colOff>
      <xdr:row>54</xdr:row>
      <xdr:rowOff>228600</xdr:rowOff>
    </xdr:to>
    <xdr:cxnSp macro="">
      <xdr:nvCxnSpPr>
        <xdr:cNvPr id="270" name="Straight Connector 269">
          <a:extLst>
            <a:ext uri="{FF2B5EF4-FFF2-40B4-BE49-F238E27FC236}">
              <a16:creationId xmlns:a16="http://schemas.microsoft.com/office/drawing/2014/main" id="{EE1BE149-5E59-4A42-B8A0-5A135F8543DE}"/>
            </a:ext>
          </a:extLst>
        </xdr:cNvPr>
        <xdr:cNvCxnSpPr/>
      </xdr:nvCxnSpPr>
      <xdr:spPr>
        <a:xfrm>
          <a:off x="5962650" y="8791575"/>
          <a:ext cx="1200150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19050</xdr:colOff>
      <xdr:row>52</xdr:row>
      <xdr:rowOff>0</xdr:rowOff>
    </xdr:from>
    <xdr:to>
      <xdr:col>12</xdr:col>
      <xdr:colOff>0</xdr:colOff>
      <xdr:row>54</xdr:row>
      <xdr:rowOff>238125</xdr:rowOff>
    </xdr:to>
    <xdr:cxnSp macro="">
      <xdr:nvCxnSpPr>
        <xdr:cNvPr id="271" name="Straight Connector 270">
          <a:extLst>
            <a:ext uri="{FF2B5EF4-FFF2-40B4-BE49-F238E27FC236}">
              <a16:creationId xmlns:a16="http://schemas.microsoft.com/office/drawing/2014/main" id="{1FD785CC-B4C4-4CC5-9974-5AB6F2280822}"/>
            </a:ext>
          </a:extLst>
        </xdr:cNvPr>
        <xdr:cNvCxnSpPr/>
      </xdr:nvCxnSpPr>
      <xdr:spPr>
        <a:xfrm rot="10800000" flipV="1">
          <a:off x="5981700" y="8791575"/>
          <a:ext cx="1285875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52</xdr:row>
      <xdr:rowOff>0</xdr:rowOff>
    </xdr:from>
    <xdr:to>
      <xdr:col>14</xdr:col>
      <xdr:colOff>333375</xdr:colOff>
      <xdr:row>54</xdr:row>
      <xdr:rowOff>228600</xdr:rowOff>
    </xdr:to>
    <xdr:cxnSp macro="">
      <xdr:nvCxnSpPr>
        <xdr:cNvPr id="272" name="Straight Connector 271">
          <a:extLst>
            <a:ext uri="{FF2B5EF4-FFF2-40B4-BE49-F238E27FC236}">
              <a16:creationId xmlns:a16="http://schemas.microsoft.com/office/drawing/2014/main" id="{3202BE7C-7F93-42AA-9DD2-E27412E96319}"/>
            </a:ext>
          </a:extLst>
        </xdr:cNvPr>
        <xdr:cNvCxnSpPr/>
      </xdr:nvCxnSpPr>
      <xdr:spPr>
        <a:xfrm>
          <a:off x="7267575" y="8791575"/>
          <a:ext cx="1181100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19050</xdr:colOff>
      <xdr:row>52</xdr:row>
      <xdr:rowOff>0</xdr:rowOff>
    </xdr:from>
    <xdr:to>
      <xdr:col>15</xdr:col>
      <xdr:colOff>0</xdr:colOff>
      <xdr:row>54</xdr:row>
      <xdr:rowOff>238125</xdr:rowOff>
    </xdr:to>
    <xdr:cxnSp macro="">
      <xdr:nvCxnSpPr>
        <xdr:cNvPr id="273" name="Straight Connector 272">
          <a:extLst>
            <a:ext uri="{FF2B5EF4-FFF2-40B4-BE49-F238E27FC236}">
              <a16:creationId xmlns:a16="http://schemas.microsoft.com/office/drawing/2014/main" id="{BD8A17B0-D31D-4CFB-A17D-A921D7805623}"/>
            </a:ext>
          </a:extLst>
        </xdr:cNvPr>
        <xdr:cNvCxnSpPr/>
      </xdr:nvCxnSpPr>
      <xdr:spPr>
        <a:xfrm rot="10800000" flipV="1">
          <a:off x="7286625" y="8791575"/>
          <a:ext cx="1228725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52</xdr:row>
      <xdr:rowOff>0</xdr:rowOff>
    </xdr:from>
    <xdr:to>
      <xdr:col>17</xdr:col>
      <xdr:colOff>333375</xdr:colOff>
      <xdr:row>54</xdr:row>
      <xdr:rowOff>228600</xdr:rowOff>
    </xdr:to>
    <xdr:cxnSp macro="">
      <xdr:nvCxnSpPr>
        <xdr:cNvPr id="274" name="Straight Connector 273">
          <a:extLst>
            <a:ext uri="{FF2B5EF4-FFF2-40B4-BE49-F238E27FC236}">
              <a16:creationId xmlns:a16="http://schemas.microsoft.com/office/drawing/2014/main" id="{47C7CA8B-DF82-47F0-9CB4-6330D8E531BD}"/>
            </a:ext>
          </a:extLst>
        </xdr:cNvPr>
        <xdr:cNvCxnSpPr/>
      </xdr:nvCxnSpPr>
      <xdr:spPr>
        <a:xfrm>
          <a:off x="8515350" y="8791575"/>
          <a:ext cx="1152525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19050</xdr:colOff>
      <xdr:row>52</xdr:row>
      <xdr:rowOff>0</xdr:rowOff>
    </xdr:from>
    <xdr:to>
      <xdr:col>18</xdr:col>
      <xdr:colOff>0</xdr:colOff>
      <xdr:row>54</xdr:row>
      <xdr:rowOff>238125</xdr:rowOff>
    </xdr:to>
    <xdr:cxnSp macro="">
      <xdr:nvCxnSpPr>
        <xdr:cNvPr id="275" name="Straight Connector 274">
          <a:extLst>
            <a:ext uri="{FF2B5EF4-FFF2-40B4-BE49-F238E27FC236}">
              <a16:creationId xmlns:a16="http://schemas.microsoft.com/office/drawing/2014/main" id="{8686CBF7-0B86-4FBF-845C-1979B41C0A82}"/>
            </a:ext>
          </a:extLst>
        </xdr:cNvPr>
        <xdr:cNvCxnSpPr/>
      </xdr:nvCxnSpPr>
      <xdr:spPr>
        <a:xfrm rot="10800000" flipV="1">
          <a:off x="8534400" y="8791575"/>
          <a:ext cx="1247775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52</xdr:row>
      <xdr:rowOff>0</xdr:rowOff>
    </xdr:from>
    <xdr:to>
      <xdr:col>20</xdr:col>
      <xdr:colOff>333375</xdr:colOff>
      <xdr:row>54</xdr:row>
      <xdr:rowOff>228600</xdr:rowOff>
    </xdr:to>
    <xdr:cxnSp macro="">
      <xdr:nvCxnSpPr>
        <xdr:cNvPr id="276" name="Straight Connector 275">
          <a:extLst>
            <a:ext uri="{FF2B5EF4-FFF2-40B4-BE49-F238E27FC236}">
              <a16:creationId xmlns:a16="http://schemas.microsoft.com/office/drawing/2014/main" id="{A0BB8128-CCE4-47EB-A2D3-E2F0B3C4067D}"/>
            </a:ext>
          </a:extLst>
        </xdr:cNvPr>
        <xdr:cNvCxnSpPr/>
      </xdr:nvCxnSpPr>
      <xdr:spPr>
        <a:xfrm>
          <a:off x="9782175" y="8791575"/>
          <a:ext cx="1143000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19050</xdr:colOff>
      <xdr:row>52</xdr:row>
      <xdr:rowOff>0</xdr:rowOff>
    </xdr:from>
    <xdr:to>
      <xdr:col>21</xdr:col>
      <xdr:colOff>0</xdr:colOff>
      <xdr:row>54</xdr:row>
      <xdr:rowOff>238125</xdr:rowOff>
    </xdr:to>
    <xdr:cxnSp macro="">
      <xdr:nvCxnSpPr>
        <xdr:cNvPr id="277" name="Straight Connector 276">
          <a:extLst>
            <a:ext uri="{FF2B5EF4-FFF2-40B4-BE49-F238E27FC236}">
              <a16:creationId xmlns:a16="http://schemas.microsoft.com/office/drawing/2014/main" id="{C86CE2BE-5A31-4115-ACB0-B3A9CA95931B}"/>
            </a:ext>
          </a:extLst>
        </xdr:cNvPr>
        <xdr:cNvCxnSpPr/>
      </xdr:nvCxnSpPr>
      <xdr:spPr>
        <a:xfrm rot="10800000" flipV="1">
          <a:off x="9801225" y="8791575"/>
          <a:ext cx="1152525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52</xdr:row>
      <xdr:rowOff>0</xdr:rowOff>
    </xdr:from>
    <xdr:to>
      <xdr:col>23</xdr:col>
      <xdr:colOff>333375</xdr:colOff>
      <xdr:row>54</xdr:row>
      <xdr:rowOff>228600</xdr:rowOff>
    </xdr:to>
    <xdr:cxnSp macro="">
      <xdr:nvCxnSpPr>
        <xdr:cNvPr id="278" name="Straight Connector 277">
          <a:extLst>
            <a:ext uri="{FF2B5EF4-FFF2-40B4-BE49-F238E27FC236}">
              <a16:creationId xmlns:a16="http://schemas.microsoft.com/office/drawing/2014/main" id="{A48B29A6-5645-4580-96F5-EA746C28198A}"/>
            </a:ext>
          </a:extLst>
        </xdr:cNvPr>
        <xdr:cNvCxnSpPr/>
      </xdr:nvCxnSpPr>
      <xdr:spPr>
        <a:xfrm>
          <a:off x="10953750" y="8791575"/>
          <a:ext cx="1038225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19050</xdr:colOff>
      <xdr:row>52</xdr:row>
      <xdr:rowOff>0</xdr:rowOff>
    </xdr:from>
    <xdr:to>
      <xdr:col>24</xdr:col>
      <xdr:colOff>0</xdr:colOff>
      <xdr:row>54</xdr:row>
      <xdr:rowOff>238125</xdr:rowOff>
    </xdr:to>
    <xdr:cxnSp macro="">
      <xdr:nvCxnSpPr>
        <xdr:cNvPr id="279" name="Straight Connector 278">
          <a:extLst>
            <a:ext uri="{FF2B5EF4-FFF2-40B4-BE49-F238E27FC236}">
              <a16:creationId xmlns:a16="http://schemas.microsoft.com/office/drawing/2014/main" id="{AAAE850E-FC81-48AF-9E58-F6162F3EC753}"/>
            </a:ext>
          </a:extLst>
        </xdr:cNvPr>
        <xdr:cNvCxnSpPr/>
      </xdr:nvCxnSpPr>
      <xdr:spPr>
        <a:xfrm rot="10800000" flipV="1">
          <a:off x="10972800" y="8791575"/>
          <a:ext cx="1038225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52</xdr:row>
      <xdr:rowOff>0</xdr:rowOff>
    </xdr:from>
    <xdr:to>
      <xdr:col>26</xdr:col>
      <xdr:colOff>333375</xdr:colOff>
      <xdr:row>54</xdr:row>
      <xdr:rowOff>228600</xdr:rowOff>
    </xdr:to>
    <xdr:cxnSp macro="">
      <xdr:nvCxnSpPr>
        <xdr:cNvPr id="280" name="Straight Connector 279">
          <a:extLst>
            <a:ext uri="{FF2B5EF4-FFF2-40B4-BE49-F238E27FC236}">
              <a16:creationId xmlns:a16="http://schemas.microsoft.com/office/drawing/2014/main" id="{E0CDF04D-4800-4B30-B6A8-FA3C3D6700A8}"/>
            </a:ext>
          </a:extLst>
        </xdr:cNvPr>
        <xdr:cNvCxnSpPr/>
      </xdr:nvCxnSpPr>
      <xdr:spPr>
        <a:xfrm>
          <a:off x="12011025" y="8791575"/>
          <a:ext cx="1057275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19050</xdr:colOff>
      <xdr:row>52</xdr:row>
      <xdr:rowOff>0</xdr:rowOff>
    </xdr:from>
    <xdr:to>
      <xdr:col>27</xdr:col>
      <xdr:colOff>0</xdr:colOff>
      <xdr:row>54</xdr:row>
      <xdr:rowOff>238125</xdr:rowOff>
    </xdr:to>
    <xdr:cxnSp macro="">
      <xdr:nvCxnSpPr>
        <xdr:cNvPr id="281" name="Straight Connector 280">
          <a:extLst>
            <a:ext uri="{FF2B5EF4-FFF2-40B4-BE49-F238E27FC236}">
              <a16:creationId xmlns:a16="http://schemas.microsoft.com/office/drawing/2014/main" id="{12D72BD7-C5E9-4B78-BBB7-126C66B1A8AA}"/>
            </a:ext>
          </a:extLst>
        </xdr:cNvPr>
        <xdr:cNvCxnSpPr/>
      </xdr:nvCxnSpPr>
      <xdr:spPr>
        <a:xfrm rot="10800000" flipV="1">
          <a:off x="12030075" y="8791575"/>
          <a:ext cx="1038225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52</xdr:row>
      <xdr:rowOff>0</xdr:rowOff>
    </xdr:from>
    <xdr:to>
      <xdr:col>29</xdr:col>
      <xdr:colOff>333375</xdr:colOff>
      <xdr:row>54</xdr:row>
      <xdr:rowOff>228600</xdr:rowOff>
    </xdr:to>
    <xdr:cxnSp macro="">
      <xdr:nvCxnSpPr>
        <xdr:cNvPr id="282" name="Straight Connector 281">
          <a:extLst>
            <a:ext uri="{FF2B5EF4-FFF2-40B4-BE49-F238E27FC236}">
              <a16:creationId xmlns:a16="http://schemas.microsoft.com/office/drawing/2014/main" id="{CCF2D0EF-8A5A-4B17-AE94-59989372881E}"/>
            </a:ext>
          </a:extLst>
        </xdr:cNvPr>
        <xdr:cNvCxnSpPr/>
      </xdr:nvCxnSpPr>
      <xdr:spPr>
        <a:xfrm>
          <a:off x="13068300" y="8791575"/>
          <a:ext cx="1162050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19050</xdr:colOff>
      <xdr:row>52</xdr:row>
      <xdr:rowOff>0</xdr:rowOff>
    </xdr:from>
    <xdr:to>
      <xdr:col>30</xdr:col>
      <xdr:colOff>0</xdr:colOff>
      <xdr:row>54</xdr:row>
      <xdr:rowOff>238125</xdr:rowOff>
    </xdr:to>
    <xdr:cxnSp macro="">
      <xdr:nvCxnSpPr>
        <xdr:cNvPr id="283" name="Straight Connector 282">
          <a:extLst>
            <a:ext uri="{FF2B5EF4-FFF2-40B4-BE49-F238E27FC236}">
              <a16:creationId xmlns:a16="http://schemas.microsoft.com/office/drawing/2014/main" id="{334882E8-D999-494F-BF44-320EE7785DD3}"/>
            </a:ext>
          </a:extLst>
        </xdr:cNvPr>
        <xdr:cNvCxnSpPr/>
      </xdr:nvCxnSpPr>
      <xdr:spPr>
        <a:xfrm rot="10800000" flipV="1">
          <a:off x="13087350" y="8791575"/>
          <a:ext cx="1143000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52</xdr:row>
      <xdr:rowOff>0</xdr:rowOff>
    </xdr:from>
    <xdr:to>
      <xdr:col>32</xdr:col>
      <xdr:colOff>333375</xdr:colOff>
      <xdr:row>54</xdr:row>
      <xdr:rowOff>228600</xdr:rowOff>
    </xdr:to>
    <xdr:cxnSp macro="">
      <xdr:nvCxnSpPr>
        <xdr:cNvPr id="284" name="Straight Connector 283">
          <a:extLst>
            <a:ext uri="{FF2B5EF4-FFF2-40B4-BE49-F238E27FC236}">
              <a16:creationId xmlns:a16="http://schemas.microsoft.com/office/drawing/2014/main" id="{730E8B41-CBC7-437C-85AF-A1585AD83AA6}"/>
            </a:ext>
          </a:extLst>
        </xdr:cNvPr>
        <xdr:cNvCxnSpPr/>
      </xdr:nvCxnSpPr>
      <xdr:spPr>
        <a:xfrm>
          <a:off x="14230350" y="8791575"/>
          <a:ext cx="1209675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19050</xdr:colOff>
      <xdr:row>52</xdr:row>
      <xdr:rowOff>0</xdr:rowOff>
    </xdr:from>
    <xdr:to>
      <xdr:col>33</xdr:col>
      <xdr:colOff>0</xdr:colOff>
      <xdr:row>54</xdr:row>
      <xdr:rowOff>238125</xdr:rowOff>
    </xdr:to>
    <xdr:cxnSp macro="">
      <xdr:nvCxnSpPr>
        <xdr:cNvPr id="285" name="Straight Connector 284">
          <a:extLst>
            <a:ext uri="{FF2B5EF4-FFF2-40B4-BE49-F238E27FC236}">
              <a16:creationId xmlns:a16="http://schemas.microsoft.com/office/drawing/2014/main" id="{56A8CFA2-970F-49D6-9209-69D153A5FCCF}"/>
            </a:ext>
          </a:extLst>
        </xdr:cNvPr>
        <xdr:cNvCxnSpPr/>
      </xdr:nvCxnSpPr>
      <xdr:spPr>
        <a:xfrm rot="10800000" flipV="1">
          <a:off x="14249400" y="8791575"/>
          <a:ext cx="1190625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52</xdr:row>
      <xdr:rowOff>0</xdr:rowOff>
    </xdr:from>
    <xdr:to>
      <xdr:col>35</xdr:col>
      <xdr:colOff>333375</xdr:colOff>
      <xdr:row>54</xdr:row>
      <xdr:rowOff>228600</xdr:rowOff>
    </xdr:to>
    <xdr:cxnSp macro="">
      <xdr:nvCxnSpPr>
        <xdr:cNvPr id="286" name="Straight Connector 285">
          <a:extLst>
            <a:ext uri="{FF2B5EF4-FFF2-40B4-BE49-F238E27FC236}">
              <a16:creationId xmlns:a16="http://schemas.microsoft.com/office/drawing/2014/main" id="{88BB9E01-77E4-479E-9904-0B7DE2A5B3F4}"/>
            </a:ext>
          </a:extLst>
        </xdr:cNvPr>
        <xdr:cNvCxnSpPr/>
      </xdr:nvCxnSpPr>
      <xdr:spPr>
        <a:xfrm>
          <a:off x="15440025" y="8791575"/>
          <a:ext cx="1085850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19050</xdr:colOff>
      <xdr:row>52</xdr:row>
      <xdr:rowOff>0</xdr:rowOff>
    </xdr:from>
    <xdr:to>
      <xdr:col>36</xdr:col>
      <xdr:colOff>0</xdr:colOff>
      <xdr:row>54</xdr:row>
      <xdr:rowOff>238125</xdr:rowOff>
    </xdr:to>
    <xdr:cxnSp macro="">
      <xdr:nvCxnSpPr>
        <xdr:cNvPr id="287" name="Straight Connector 286">
          <a:extLst>
            <a:ext uri="{FF2B5EF4-FFF2-40B4-BE49-F238E27FC236}">
              <a16:creationId xmlns:a16="http://schemas.microsoft.com/office/drawing/2014/main" id="{7CFE1A71-A174-4F9E-91E1-D1E7F8A539EB}"/>
            </a:ext>
          </a:extLst>
        </xdr:cNvPr>
        <xdr:cNvCxnSpPr/>
      </xdr:nvCxnSpPr>
      <xdr:spPr>
        <a:xfrm rot="10800000" flipV="1">
          <a:off x="15459075" y="8791575"/>
          <a:ext cx="1066800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52</xdr:row>
      <xdr:rowOff>0</xdr:rowOff>
    </xdr:from>
    <xdr:to>
      <xdr:col>38</xdr:col>
      <xdr:colOff>333375</xdr:colOff>
      <xdr:row>54</xdr:row>
      <xdr:rowOff>228600</xdr:rowOff>
    </xdr:to>
    <xdr:cxnSp macro="">
      <xdr:nvCxnSpPr>
        <xdr:cNvPr id="288" name="Straight Connector 287">
          <a:extLst>
            <a:ext uri="{FF2B5EF4-FFF2-40B4-BE49-F238E27FC236}">
              <a16:creationId xmlns:a16="http://schemas.microsoft.com/office/drawing/2014/main" id="{B3166324-95FC-4799-A5CD-6FCA05E79856}"/>
            </a:ext>
          </a:extLst>
        </xdr:cNvPr>
        <xdr:cNvCxnSpPr/>
      </xdr:nvCxnSpPr>
      <xdr:spPr>
        <a:xfrm>
          <a:off x="16525875" y="8791575"/>
          <a:ext cx="1104900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19050</xdr:colOff>
      <xdr:row>52</xdr:row>
      <xdr:rowOff>0</xdr:rowOff>
    </xdr:from>
    <xdr:to>
      <xdr:col>39</xdr:col>
      <xdr:colOff>0</xdr:colOff>
      <xdr:row>54</xdr:row>
      <xdr:rowOff>238125</xdr:rowOff>
    </xdr:to>
    <xdr:cxnSp macro="">
      <xdr:nvCxnSpPr>
        <xdr:cNvPr id="289" name="Straight Connector 288">
          <a:extLst>
            <a:ext uri="{FF2B5EF4-FFF2-40B4-BE49-F238E27FC236}">
              <a16:creationId xmlns:a16="http://schemas.microsoft.com/office/drawing/2014/main" id="{828ABAAE-D591-4E05-A172-5F00B6005649}"/>
            </a:ext>
          </a:extLst>
        </xdr:cNvPr>
        <xdr:cNvCxnSpPr/>
      </xdr:nvCxnSpPr>
      <xdr:spPr>
        <a:xfrm rot="10800000" flipV="1">
          <a:off x="16544925" y="8791575"/>
          <a:ext cx="1085850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46</xdr:row>
      <xdr:rowOff>0</xdr:rowOff>
    </xdr:from>
    <xdr:to>
      <xdr:col>5</xdr:col>
      <xdr:colOff>333375</xdr:colOff>
      <xdr:row>48</xdr:row>
      <xdr:rowOff>228600</xdr:rowOff>
    </xdr:to>
    <xdr:cxnSp macro="">
      <xdr:nvCxnSpPr>
        <xdr:cNvPr id="290" name="Straight Connector 289">
          <a:extLst>
            <a:ext uri="{FF2B5EF4-FFF2-40B4-BE49-F238E27FC236}">
              <a16:creationId xmlns:a16="http://schemas.microsoft.com/office/drawing/2014/main" id="{8AAE3977-65D5-4B62-B514-A85DF6C729A7}"/>
            </a:ext>
          </a:extLst>
        </xdr:cNvPr>
        <xdr:cNvCxnSpPr/>
      </xdr:nvCxnSpPr>
      <xdr:spPr>
        <a:xfrm>
          <a:off x="3495675" y="7686675"/>
          <a:ext cx="1171575" cy="5905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49</xdr:row>
      <xdr:rowOff>0</xdr:rowOff>
    </xdr:from>
    <xdr:to>
      <xdr:col>5</xdr:col>
      <xdr:colOff>333375</xdr:colOff>
      <xdr:row>51</xdr:row>
      <xdr:rowOff>228600</xdr:rowOff>
    </xdr:to>
    <xdr:cxnSp macro="">
      <xdr:nvCxnSpPr>
        <xdr:cNvPr id="291" name="Straight Connector 290">
          <a:extLst>
            <a:ext uri="{FF2B5EF4-FFF2-40B4-BE49-F238E27FC236}">
              <a16:creationId xmlns:a16="http://schemas.microsoft.com/office/drawing/2014/main" id="{B00BCE0A-1475-4657-B654-975D6DDF6E3C}"/>
            </a:ext>
          </a:extLst>
        </xdr:cNvPr>
        <xdr:cNvCxnSpPr/>
      </xdr:nvCxnSpPr>
      <xdr:spPr>
        <a:xfrm>
          <a:off x="3495675" y="8305800"/>
          <a:ext cx="1171575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46</xdr:row>
      <xdr:rowOff>0</xdr:rowOff>
    </xdr:from>
    <xdr:to>
      <xdr:col>8</xdr:col>
      <xdr:colOff>333375</xdr:colOff>
      <xdr:row>48</xdr:row>
      <xdr:rowOff>228600</xdr:rowOff>
    </xdr:to>
    <xdr:cxnSp macro="">
      <xdr:nvCxnSpPr>
        <xdr:cNvPr id="292" name="Straight Connector 291">
          <a:extLst>
            <a:ext uri="{FF2B5EF4-FFF2-40B4-BE49-F238E27FC236}">
              <a16:creationId xmlns:a16="http://schemas.microsoft.com/office/drawing/2014/main" id="{30BF61BB-5AD0-4D67-9832-697856EDAAED}"/>
            </a:ext>
          </a:extLst>
        </xdr:cNvPr>
        <xdr:cNvCxnSpPr/>
      </xdr:nvCxnSpPr>
      <xdr:spPr>
        <a:xfrm>
          <a:off x="4686300" y="7686675"/>
          <a:ext cx="1190625" cy="5905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49</xdr:row>
      <xdr:rowOff>0</xdr:rowOff>
    </xdr:from>
    <xdr:to>
      <xdr:col>8</xdr:col>
      <xdr:colOff>333375</xdr:colOff>
      <xdr:row>51</xdr:row>
      <xdr:rowOff>228600</xdr:rowOff>
    </xdr:to>
    <xdr:cxnSp macro="">
      <xdr:nvCxnSpPr>
        <xdr:cNvPr id="293" name="Straight Connector 292">
          <a:extLst>
            <a:ext uri="{FF2B5EF4-FFF2-40B4-BE49-F238E27FC236}">
              <a16:creationId xmlns:a16="http://schemas.microsoft.com/office/drawing/2014/main" id="{CEAAC437-867C-4D2A-94E3-B4D5FC94603C}"/>
            </a:ext>
          </a:extLst>
        </xdr:cNvPr>
        <xdr:cNvCxnSpPr/>
      </xdr:nvCxnSpPr>
      <xdr:spPr>
        <a:xfrm>
          <a:off x="4686300" y="8305800"/>
          <a:ext cx="1190625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46</xdr:row>
      <xdr:rowOff>0</xdr:rowOff>
    </xdr:from>
    <xdr:to>
      <xdr:col>11</xdr:col>
      <xdr:colOff>333375</xdr:colOff>
      <xdr:row>48</xdr:row>
      <xdr:rowOff>228600</xdr:rowOff>
    </xdr:to>
    <xdr:cxnSp macro="">
      <xdr:nvCxnSpPr>
        <xdr:cNvPr id="294" name="Straight Connector 293">
          <a:extLst>
            <a:ext uri="{FF2B5EF4-FFF2-40B4-BE49-F238E27FC236}">
              <a16:creationId xmlns:a16="http://schemas.microsoft.com/office/drawing/2014/main" id="{B4C2ACAC-9E07-4757-ACE7-8076F45E2E2B}"/>
            </a:ext>
          </a:extLst>
        </xdr:cNvPr>
        <xdr:cNvCxnSpPr/>
      </xdr:nvCxnSpPr>
      <xdr:spPr>
        <a:xfrm>
          <a:off x="5962650" y="7686675"/>
          <a:ext cx="1200150" cy="5905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49</xdr:row>
      <xdr:rowOff>0</xdr:rowOff>
    </xdr:from>
    <xdr:to>
      <xdr:col>11</xdr:col>
      <xdr:colOff>333375</xdr:colOff>
      <xdr:row>51</xdr:row>
      <xdr:rowOff>228600</xdr:rowOff>
    </xdr:to>
    <xdr:cxnSp macro="">
      <xdr:nvCxnSpPr>
        <xdr:cNvPr id="295" name="Straight Connector 294">
          <a:extLst>
            <a:ext uri="{FF2B5EF4-FFF2-40B4-BE49-F238E27FC236}">
              <a16:creationId xmlns:a16="http://schemas.microsoft.com/office/drawing/2014/main" id="{55AD9D7C-0613-465B-9937-2149F886975D}"/>
            </a:ext>
          </a:extLst>
        </xdr:cNvPr>
        <xdr:cNvCxnSpPr/>
      </xdr:nvCxnSpPr>
      <xdr:spPr>
        <a:xfrm>
          <a:off x="5962650" y="8305800"/>
          <a:ext cx="1200150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46</xdr:row>
      <xdr:rowOff>0</xdr:rowOff>
    </xdr:from>
    <xdr:to>
      <xdr:col>14</xdr:col>
      <xdr:colOff>333375</xdr:colOff>
      <xdr:row>48</xdr:row>
      <xdr:rowOff>228600</xdr:rowOff>
    </xdr:to>
    <xdr:cxnSp macro="">
      <xdr:nvCxnSpPr>
        <xdr:cNvPr id="296" name="Straight Connector 295">
          <a:extLst>
            <a:ext uri="{FF2B5EF4-FFF2-40B4-BE49-F238E27FC236}">
              <a16:creationId xmlns:a16="http://schemas.microsoft.com/office/drawing/2014/main" id="{A904E1B8-E071-44EB-8EEC-8AFF0F4591CF}"/>
            </a:ext>
          </a:extLst>
        </xdr:cNvPr>
        <xdr:cNvCxnSpPr/>
      </xdr:nvCxnSpPr>
      <xdr:spPr>
        <a:xfrm>
          <a:off x="7267575" y="7686675"/>
          <a:ext cx="1181100" cy="5905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49</xdr:row>
      <xdr:rowOff>0</xdr:rowOff>
    </xdr:from>
    <xdr:to>
      <xdr:col>14</xdr:col>
      <xdr:colOff>333375</xdr:colOff>
      <xdr:row>51</xdr:row>
      <xdr:rowOff>228600</xdr:rowOff>
    </xdr:to>
    <xdr:cxnSp macro="">
      <xdr:nvCxnSpPr>
        <xdr:cNvPr id="297" name="Straight Connector 296">
          <a:extLst>
            <a:ext uri="{FF2B5EF4-FFF2-40B4-BE49-F238E27FC236}">
              <a16:creationId xmlns:a16="http://schemas.microsoft.com/office/drawing/2014/main" id="{CC4839C9-5947-4DCE-A2C6-5B164851C1BC}"/>
            </a:ext>
          </a:extLst>
        </xdr:cNvPr>
        <xdr:cNvCxnSpPr/>
      </xdr:nvCxnSpPr>
      <xdr:spPr>
        <a:xfrm>
          <a:off x="7267575" y="8305800"/>
          <a:ext cx="1181100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46</xdr:row>
      <xdr:rowOff>0</xdr:rowOff>
    </xdr:from>
    <xdr:to>
      <xdr:col>17</xdr:col>
      <xdr:colOff>333375</xdr:colOff>
      <xdr:row>48</xdr:row>
      <xdr:rowOff>228600</xdr:rowOff>
    </xdr:to>
    <xdr:cxnSp macro="">
      <xdr:nvCxnSpPr>
        <xdr:cNvPr id="298" name="Straight Connector 297">
          <a:extLst>
            <a:ext uri="{FF2B5EF4-FFF2-40B4-BE49-F238E27FC236}">
              <a16:creationId xmlns:a16="http://schemas.microsoft.com/office/drawing/2014/main" id="{5B65FB68-DDD3-4CF1-BBBB-A7FFC06D8B0B}"/>
            </a:ext>
          </a:extLst>
        </xdr:cNvPr>
        <xdr:cNvCxnSpPr/>
      </xdr:nvCxnSpPr>
      <xdr:spPr>
        <a:xfrm>
          <a:off x="8515350" y="7686675"/>
          <a:ext cx="1152525" cy="5905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49</xdr:row>
      <xdr:rowOff>0</xdr:rowOff>
    </xdr:from>
    <xdr:to>
      <xdr:col>17</xdr:col>
      <xdr:colOff>333375</xdr:colOff>
      <xdr:row>51</xdr:row>
      <xdr:rowOff>228600</xdr:rowOff>
    </xdr:to>
    <xdr:cxnSp macro="">
      <xdr:nvCxnSpPr>
        <xdr:cNvPr id="299" name="Straight Connector 298">
          <a:extLst>
            <a:ext uri="{FF2B5EF4-FFF2-40B4-BE49-F238E27FC236}">
              <a16:creationId xmlns:a16="http://schemas.microsoft.com/office/drawing/2014/main" id="{34CD04AD-9442-4D1A-AB28-CCCE8F79D76B}"/>
            </a:ext>
          </a:extLst>
        </xdr:cNvPr>
        <xdr:cNvCxnSpPr/>
      </xdr:nvCxnSpPr>
      <xdr:spPr>
        <a:xfrm>
          <a:off x="8515350" y="8305800"/>
          <a:ext cx="1152525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46</xdr:row>
      <xdr:rowOff>0</xdr:rowOff>
    </xdr:from>
    <xdr:to>
      <xdr:col>20</xdr:col>
      <xdr:colOff>333375</xdr:colOff>
      <xdr:row>48</xdr:row>
      <xdr:rowOff>228600</xdr:rowOff>
    </xdr:to>
    <xdr:cxnSp macro="">
      <xdr:nvCxnSpPr>
        <xdr:cNvPr id="300" name="Straight Connector 299">
          <a:extLst>
            <a:ext uri="{FF2B5EF4-FFF2-40B4-BE49-F238E27FC236}">
              <a16:creationId xmlns:a16="http://schemas.microsoft.com/office/drawing/2014/main" id="{EAC451FA-3474-4974-B5EE-5B18DB862046}"/>
            </a:ext>
          </a:extLst>
        </xdr:cNvPr>
        <xdr:cNvCxnSpPr/>
      </xdr:nvCxnSpPr>
      <xdr:spPr>
        <a:xfrm>
          <a:off x="9782175" y="7686675"/>
          <a:ext cx="1143000" cy="5905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49</xdr:row>
      <xdr:rowOff>0</xdr:rowOff>
    </xdr:from>
    <xdr:to>
      <xdr:col>20</xdr:col>
      <xdr:colOff>333375</xdr:colOff>
      <xdr:row>51</xdr:row>
      <xdr:rowOff>228600</xdr:rowOff>
    </xdr:to>
    <xdr:cxnSp macro="">
      <xdr:nvCxnSpPr>
        <xdr:cNvPr id="301" name="Straight Connector 300">
          <a:extLst>
            <a:ext uri="{FF2B5EF4-FFF2-40B4-BE49-F238E27FC236}">
              <a16:creationId xmlns:a16="http://schemas.microsoft.com/office/drawing/2014/main" id="{D1ECA6C1-114C-4282-9874-EBAFE83ED5DD}"/>
            </a:ext>
          </a:extLst>
        </xdr:cNvPr>
        <xdr:cNvCxnSpPr/>
      </xdr:nvCxnSpPr>
      <xdr:spPr>
        <a:xfrm>
          <a:off x="9782175" y="8305800"/>
          <a:ext cx="1143000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46</xdr:row>
      <xdr:rowOff>0</xdr:rowOff>
    </xdr:from>
    <xdr:to>
      <xdr:col>23</xdr:col>
      <xdr:colOff>333375</xdr:colOff>
      <xdr:row>48</xdr:row>
      <xdr:rowOff>228600</xdr:rowOff>
    </xdr:to>
    <xdr:cxnSp macro="">
      <xdr:nvCxnSpPr>
        <xdr:cNvPr id="302" name="Straight Connector 301">
          <a:extLst>
            <a:ext uri="{FF2B5EF4-FFF2-40B4-BE49-F238E27FC236}">
              <a16:creationId xmlns:a16="http://schemas.microsoft.com/office/drawing/2014/main" id="{12E586F5-14E0-4FB0-8414-E258E06F5ECC}"/>
            </a:ext>
          </a:extLst>
        </xdr:cNvPr>
        <xdr:cNvCxnSpPr/>
      </xdr:nvCxnSpPr>
      <xdr:spPr>
        <a:xfrm>
          <a:off x="10953750" y="7686675"/>
          <a:ext cx="1038225" cy="5905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49</xdr:row>
      <xdr:rowOff>0</xdr:rowOff>
    </xdr:from>
    <xdr:to>
      <xdr:col>23</xdr:col>
      <xdr:colOff>333375</xdr:colOff>
      <xdr:row>51</xdr:row>
      <xdr:rowOff>228600</xdr:rowOff>
    </xdr:to>
    <xdr:cxnSp macro="">
      <xdr:nvCxnSpPr>
        <xdr:cNvPr id="303" name="Straight Connector 302">
          <a:extLst>
            <a:ext uri="{FF2B5EF4-FFF2-40B4-BE49-F238E27FC236}">
              <a16:creationId xmlns:a16="http://schemas.microsoft.com/office/drawing/2014/main" id="{5F00C6B6-EC0E-47F0-A580-10F8BB9DB577}"/>
            </a:ext>
          </a:extLst>
        </xdr:cNvPr>
        <xdr:cNvCxnSpPr/>
      </xdr:nvCxnSpPr>
      <xdr:spPr>
        <a:xfrm>
          <a:off x="10953750" y="8305800"/>
          <a:ext cx="1038225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46</xdr:row>
      <xdr:rowOff>0</xdr:rowOff>
    </xdr:from>
    <xdr:to>
      <xdr:col>26</xdr:col>
      <xdr:colOff>323850</xdr:colOff>
      <xdr:row>48</xdr:row>
      <xdr:rowOff>228600</xdr:rowOff>
    </xdr:to>
    <xdr:cxnSp macro="">
      <xdr:nvCxnSpPr>
        <xdr:cNvPr id="304" name="Straight Connector 303">
          <a:extLst>
            <a:ext uri="{FF2B5EF4-FFF2-40B4-BE49-F238E27FC236}">
              <a16:creationId xmlns:a16="http://schemas.microsoft.com/office/drawing/2014/main" id="{EE898B60-0E9F-40E8-ABB9-C5080512A62E}"/>
            </a:ext>
          </a:extLst>
        </xdr:cNvPr>
        <xdr:cNvCxnSpPr/>
      </xdr:nvCxnSpPr>
      <xdr:spPr>
        <a:xfrm>
          <a:off x="12011025" y="7686675"/>
          <a:ext cx="1057275" cy="5905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49</xdr:row>
      <xdr:rowOff>0</xdr:rowOff>
    </xdr:from>
    <xdr:to>
      <xdr:col>26</xdr:col>
      <xdr:colOff>323850</xdr:colOff>
      <xdr:row>51</xdr:row>
      <xdr:rowOff>228600</xdr:rowOff>
    </xdr:to>
    <xdr:cxnSp macro="">
      <xdr:nvCxnSpPr>
        <xdr:cNvPr id="305" name="Straight Connector 304">
          <a:extLst>
            <a:ext uri="{FF2B5EF4-FFF2-40B4-BE49-F238E27FC236}">
              <a16:creationId xmlns:a16="http://schemas.microsoft.com/office/drawing/2014/main" id="{230A5FD0-33AF-47E3-A872-B791AE403751}"/>
            </a:ext>
          </a:extLst>
        </xdr:cNvPr>
        <xdr:cNvCxnSpPr/>
      </xdr:nvCxnSpPr>
      <xdr:spPr>
        <a:xfrm>
          <a:off x="12011025" y="8305800"/>
          <a:ext cx="1057275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46</xdr:row>
      <xdr:rowOff>0</xdr:rowOff>
    </xdr:from>
    <xdr:to>
      <xdr:col>29</xdr:col>
      <xdr:colOff>333375</xdr:colOff>
      <xdr:row>48</xdr:row>
      <xdr:rowOff>228600</xdr:rowOff>
    </xdr:to>
    <xdr:cxnSp macro="">
      <xdr:nvCxnSpPr>
        <xdr:cNvPr id="306" name="Straight Connector 305">
          <a:extLst>
            <a:ext uri="{FF2B5EF4-FFF2-40B4-BE49-F238E27FC236}">
              <a16:creationId xmlns:a16="http://schemas.microsoft.com/office/drawing/2014/main" id="{4CA4362E-6995-4B2C-86E7-D5E8D67F5BD6}"/>
            </a:ext>
          </a:extLst>
        </xdr:cNvPr>
        <xdr:cNvCxnSpPr/>
      </xdr:nvCxnSpPr>
      <xdr:spPr>
        <a:xfrm>
          <a:off x="13068300" y="7686675"/>
          <a:ext cx="1162050" cy="5905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49</xdr:row>
      <xdr:rowOff>0</xdr:rowOff>
    </xdr:from>
    <xdr:to>
      <xdr:col>29</xdr:col>
      <xdr:colOff>333375</xdr:colOff>
      <xdr:row>51</xdr:row>
      <xdr:rowOff>228600</xdr:rowOff>
    </xdr:to>
    <xdr:cxnSp macro="">
      <xdr:nvCxnSpPr>
        <xdr:cNvPr id="307" name="Straight Connector 306">
          <a:extLst>
            <a:ext uri="{FF2B5EF4-FFF2-40B4-BE49-F238E27FC236}">
              <a16:creationId xmlns:a16="http://schemas.microsoft.com/office/drawing/2014/main" id="{4188C93B-0450-4C12-9BF0-1041CA91CDA5}"/>
            </a:ext>
          </a:extLst>
        </xdr:cNvPr>
        <xdr:cNvCxnSpPr/>
      </xdr:nvCxnSpPr>
      <xdr:spPr>
        <a:xfrm>
          <a:off x="13068300" y="8305800"/>
          <a:ext cx="1162050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46</xdr:row>
      <xdr:rowOff>0</xdr:rowOff>
    </xdr:from>
    <xdr:to>
      <xdr:col>32</xdr:col>
      <xdr:colOff>333375</xdr:colOff>
      <xdr:row>48</xdr:row>
      <xdr:rowOff>228600</xdr:rowOff>
    </xdr:to>
    <xdr:cxnSp macro="">
      <xdr:nvCxnSpPr>
        <xdr:cNvPr id="308" name="Straight Connector 307">
          <a:extLst>
            <a:ext uri="{FF2B5EF4-FFF2-40B4-BE49-F238E27FC236}">
              <a16:creationId xmlns:a16="http://schemas.microsoft.com/office/drawing/2014/main" id="{6E39D473-FBFA-41CB-B94D-23AE143AF24C}"/>
            </a:ext>
          </a:extLst>
        </xdr:cNvPr>
        <xdr:cNvCxnSpPr/>
      </xdr:nvCxnSpPr>
      <xdr:spPr>
        <a:xfrm>
          <a:off x="14230350" y="7686675"/>
          <a:ext cx="1209675" cy="5905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49</xdr:row>
      <xdr:rowOff>0</xdr:rowOff>
    </xdr:from>
    <xdr:to>
      <xdr:col>32</xdr:col>
      <xdr:colOff>333375</xdr:colOff>
      <xdr:row>51</xdr:row>
      <xdr:rowOff>228600</xdr:rowOff>
    </xdr:to>
    <xdr:cxnSp macro="">
      <xdr:nvCxnSpPr>
        <xdr:cNvPr id="309" name="Straight Connector 308">
          <a:extLst>
            <a:ext uri="{FF2B5EF4-FFF2-40B4-BE49-F238E27FC236}">
              <a16:creationId xmlns:a16="http://schemas.microsoft.com/office/drawing/2014/main" id="{7DBB53AB-B666-4226-A250-EC95BEC57F50}"/>
            </a:ext>
          </a:extLst>
        </xdr:cNvPr>
        <xdr:cNvCxnSpPr/>
      </xdr:nvCxnSpPr>
      <xdr:spPr>
        <a:xfrm>
          <a:off x="14230350" y="8305800"/>
          <a:ext cx="1209675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46</xdr:row>
      <xdr:rowOff>0</xdr:rowOff>
    </xdr:from>
    <xdr:to>
      <xdr:col>35</xdr:col>
      <xdr:colOff>285750</xdr:colOff>
      <xdr:row>48</xdr:row>
      <xdr:rowOff>228600</xdr:rowOff>
    </xdr:to>
    <xdr:cxnSp macro="">
      <xdr:nvCxnSpPr>
        <xdr:cNvPr id="310" name="Straight Connector 309">
          <a:extLst>
            <a:ext uri="{FF2B5EF4-FFF2-40B4-BE49-F238E27FC236}">
              <a16:creationId xmlns:a16="http://schemas.microsoft.com/office/drawing/2014/main" id="{C6A8A174-878E-4A0D-9A1B-685F7765364E}"/>
            </a:ext>
          </a:extLst>
        </xdr:cNvPr>
        <xdr:cNvCxnSpPr/>
      </xdr:nvCxnSpPr>
      <xdr:spPr>
        <a:xfrm>
          <a:off x="15440025" y="7686675"/>
          <a:ext cx="1076325" cy="5905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49</xdr:row>
      <xdr:rowOff>0</xdr:rowOff>
    </xdr:from>
    <xdr:to>
      <xdr:col>35</xdr:col>
      <xdr:colOff>285750</xdr:colOff>
      <xdr:row>51</xdr:row>
      <xdr:rowOff>228600</xdr:rowOff>
    </xdr:to>
    <xdr:cxnSp macro="">
      <xdr:nvCxnSpPr>
        <xdr:cNvPr id="311" name="Straight Connector 310">
          <a:extLst>
            <a:ext uri="{FF2B5EF4-FFF2-40B4-BE49-F238E27FC236}">
              <a16:creationId xmlns:a16="http://schemas.microsoft.com/office/drawing/2014/main" id="{A7FA7C3C-5E15-46D3-92F7-584A90770FE7}"/>
            </a:ext>
          </a:extLst>
        </xdr:cNvPr>
        <xdr:cNvCxnSpPr/>
      </xdr:nvCxnSpPr>
      <xdr:spPr>
        <a:xfrm>
          <a:off x="15440025" y="8305800"/>
          <a:ext cx="1076325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46</xdr:row>
      <xdr:rowOff>0</xdr:rowOff>
    </xdr:from>
    <xdr:to>
      <xdr:col>38</xdr:col>
      <xdr:colOff>276225</xdr:colOff>
      <xdr:row>48</xdr:row>
      <xdr:rowOff>228600</xdr:rowOff>
    </xdr:to>
    <xdr:cxnSp macro="">
      <xdr:nvCxnSpPr>
        <xdr:cNvPr id="312" name="Straight Connector 311">
          <a:extLst>
            <a:ext uri="{FF2B5EF4-FFF2-40B4-BE49-F238E27FC236}">
              <a16:creationId xmlns:a16="http://schemas.microsoft.com/office/drawing/2014/main" id="{313EF157-4289-4181-9C35-4210A44E65D5}"/>
            </a:ext>
          </a:extLst>
        </xdr:cNvPr>
        <xdr:cNvCxnSpPr/>
      </xdr:nvCxnSpPr>
      <xdr:spPr>
        <a:xfrm>
          <a:off x="16525875" y="7686675"/>
          <a:ext cx="1095375" cy="5905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49</xdr:row>
      <xdr:rowOff>0</xdr:rowOff>
    </xdr:from>
    <xdr:to>
      <xdr:col>38</xdr:col>
      <xdr:colOff>276225</xdr:colOff>
      <xdr:row>51</xdr:row>
      <xdr:rowOff>228600</xdr:rowOff>
    </xdr:to>
    <xdr:cxnSp macro="">
      <xdr:nvCxnSpPr>
        <xdr:cNvPr id="313" name="Straight Connector 312">
          <a:extLst>
            <a:ext uri="{FF2B5EF4-FFF2-40B4-BE49-F238E27FC236}">
              <a16:creationId xmlns:a16="http://schemas.microsoft.com/office/drawing/2014/main" id="{C5E3D5D3-9B93-48D1-A25E-16B88DFFCECE}"/>
            </a:ext>
          </a:extLst>
        </xdr:cNvPr>
        <xdr:cNvCxnSpPr/>
      </xdr:nvCxnSpPr>
      <xdr:spPr>
        <a:xfrm>
          <a:off x="16525875" y="8305800"/>
          <a:ext cx="1095375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46</xdr:row>
      <xdr:rowOff>0</xdr:rowOff>
    </xdr:from>
    <xdr:to>
      <xdr:col>38</xdr:col>
      <xdr:colOff>323850</xdr:colOff>
      <xdr:row>48</xdr:row>
      <xdr:rowOff>238125</xdr:rowOff>
    </xdr:to>
    <xdr:cxnSp macro="">
      <xdr:nvCxnSpPr>
        <xdr:cNvPr id="314" name="Straight Connector 313">
          <a:extLst>
            <a:ext uri="{FF2B5EF4-FFF2-40B4-BE49-F238E27FC236}">
              <a16:creationId xmlns:a16="http://schemas.microsoft.com/office/drawing/2014/main" id="{EEC24862-5B57-4EC8-9CB9-B79185D3C8C8}"/>
            </a:ext>
          </a:extLst>
        </xdr:cNvPr>
        <xdr:cNvCxnSpPr/>
      </xdr:nvCxnSpPr>
      <xdr:spPr>
        <a:xfrm rot="10800000" flipV="1">
          <a:off x="16525875" y="7686675"/>
          <a:ext cx="1104900" cy="6000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49</xdr:row>
      <xdr:rowOff>0</xdr:rowOff>
    </xdr:from>
    <xdr:to>
      <xdr:col>38</xdr:col>
      <xdr:colOff>323850</xdr:colOff>
      <xdr:row>51</xdr:row>
      <xdr:rowOff>238125</xdr:rowOff>
    </xdr:to>
    <xdr:cxnSp macro="">
      <xdr:nvCxnSpPr>
        <xdr:cNvPr id="315" name="Straight Connector 314">
          <a:extLst>
            <a:ext uri="{FF2B5EF4-FFF2-40B4-BE49-F238E27FC236}">
              <a16:creationId xmlns:a16="http://schemas.microsoft.com/office/drawing/2014/main" id="{5C56AC55-21CF-4C22-8CC7-C111BFD19879}"/>
            </a:ext>
          </a:extLst>
        </xdr:cNvPr>
        <xdr:cNvCxnSpPr/>
      </xdr:nvCxnSpPr>
      <xdr:spPr>
        <a:xfrm rot="10800000" flipV="1">
          <a:off x="16525875" y="8305800"/>
          <a:ext cx="1104900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46</xdr:row>
      <xdr:rowOff>0</xdr:rowOff>
    </xdr:from>
    <xdr:to>
      <xdr:col>35</xdr:col>
      <xdr:colOff>333375</xdr:colOff>
      <xdr:row>48</xdr:row>
      <xdr:rowOff>238125</xdr:rowOff>
    </xdr:to>
    <xdr:cxnSp macro="">
      <xdr:nvCxnSpPr>
        <xdr:cNvPr id="316" name="Straight Connector 315">
          <a:extLst>
            <a:ext uri="{FF2B5EF4-FFF2-40B4-BE49-F238E27FC236}">
              <a16:creationId xmlns:a16="http://schemas.microsoft.com/office/drawing/2014/main" id="{D7A98AE3-1B23-4DF1-BA5B-EBB931DB5AFE}"/>
            </a:ext>
          </a:extLst>
        </xdr:cNvPr>
        <xdr:cNvCxnSpPr/>
      </xdr:nvCxnSpPr>
      <xdr:spPr>
        <a:xfrm rot="10800000" flipV="1">
          <a:off x="15440025" y="7686675"/>
          <a:ext cx="1085850" cy="6000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49</xdr:row>
      <xdr:rowOff>0</xdr:rowOff>
    </xdr:from>
    <xdr:to>
      <xdr:col>35</xdr:col>
      <xdr:colOff>333375</xdr:colOff>
      <xdr:row>51</xdr:row>
      <xdr:rowOff>238125</xdr:rowOff>
    </xdr:to>
    <xdr:cxnSp macro="">
      <xdr:nvCxnSpPr>
        <xdr:cNvPr id="317" name="Straight Connector 316">
          <a:extLst>
            <a:ext uri="{FF2B5EF4-FFF2-40B4-BE49-F238E27FC236}">
              <a16:creationId xmlns:a16="http://schemas.microsoft.com/office/drawing/2014/main" id="{50822DD1-A1CA-4C7F-9FDF-CD896FD8B85E}"/>
            </a:ext>
          </a:extLst>
        </xdr:cNvPr>
        <xdr:cNvCxnSpPr/>
      </xdr:nvCxnSpPr>
      <xdr:spPr>
        <a:xfrm rot="10800000" flipV="1">
          <a:off x="15440025" y="8305800"/>
          <a:ext cx="1085850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46</xdr:row>
      <xdr:rowOff>0</xdr:rowOff>
    </xdr:from>
    <xdr:to>
      <xdr:col>33</xdr:col>
      <xdr:colOff>38100</xdr:colOff>
      <xdr:row>48</xdr:row>
      <xdr:rowOff>238125</xdr:rowOff>
    </xdr:to>
    <xdr:cxnSp macro="">
      <xdr:nvCxnSpPr>
        <xdr:cNvPr id="318" name="Straight Connector 317">
          <a:extLst>
            <a:ext uri="{FF2B5EF4-FFF2-40B4-BE49-F238E27FC236}">
              <a16:creationId xmlns:a16="http://schemas.microsoft.com/office/drawing/2014/main" id="{06D14930-37DD-42C0-B7A3-0D5EC57F3D63}"/>
            </a:ext>
          </a:extLst>
        </xdr:cNvPr>
        <xdr:cNvCxnSpPr/>
      </xdr:nvCxnSpPr>
      <xdr:spPr>
        <a:xfrm rot="10800000" flipV="1">
          <a:off x="14230350" y="7686675"/>
          <a:ext cx="1247775" cy="6000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49</xdr:row>
      <xdr:rowOff>0</xdr:rowOff>
    </xdr:from>
    <xdr:to>
      <xdr:col>33</xdr:col>
      <xdr:colOff>38100</xdr:colOff>
      <xdr:row>51</xdr:row>
      <xdr:rowOff>238125</xdr:rowOff>
    </xdr:to>
    <xdr:cxnSp macro="">
      <xdr:nvCxnSpPr>
        <xdr:cNvPr id="319" name="Straight Connector 318">
          <a:extLst>
            <a:ext uri="{FF2B5EF4-FFF2-40B4-BE49-F238E27FC236}">
              <a16:creationId xmlns:a16="http://schemas.microsoft.com/office/drawing/2014/main" id="{66378616-EB5B-4774-B7B8-100984FCE67B}"/>
            </a:ext>
          </a:extLst>
        </xdr:cNvPr>
        <xdr:cNvCxnSpPr/>
      </xdr:nvCxnSpPr>
      <xdr:spPr>
        <a:xfrm rot="10800000" flipV="1">
          <a:off x="14230350" y="8305800"/>
          <a:ext cx="1247775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46</xdr:row>
      <xdr:rowOff>0</xdr:rowOff>
    </xdr:from>
    <xdr:to>
      <xdr:col>30</xdr:col>
      <xdr:colOff>38100</xdr:colOff>
      <xdr:row>48</xdr:row>
      <xdr:rowOff>238125</xdr:rowOff>
    </xdr:to>
    <xdr:cxnSp macro="">
      <xdr:nvCxnSpPr>
        <xdr:cNvPr id="320" name="Straight Connector 319">
          <a:extLst>
            <a:ext uri="{FF2B5EF4-FFF2-40B4-BE49-F238E27FC236}">
              <a16:creationId xmlns:a16="http://schemas.microsoft.com/office/drawing/2014/main" id="{F22E1294-47AC-49EB-AD2A-46FD9C4DD5FE}"/>
            </a:ext>
          </a:extLst>
        </xdr:cNvPr>
        <xdr:cNvCxnSpPr/>
      </xdr:nvCxnSpPr>
      <xdr:spPr>
        <a:xfrm rot="10800000" flipV="1">
          <a:off x="13068300" y="7686675"/>
          <a:ext cx="1200150" cy="6000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49</xdr:row>
      <xdr:rowOff>0</xdr:rowOff>
    </xdr:from>
    <xdr:to>
      <xdr:col>30</xdr:col>
      <xdr:colOff>38100</xdr:colOff>
      <xdr:row>51</xdr:row>
      <xdr:rowOff>238125</xdr:rowOff>
    </xdr:to>
    <xdr:cxnSp macro="">
      <xdr:nvCxnSpPr>
        <xdr:cNvPr id="321" name="Straight Connector 320">
          <a:extLst>
            <a:ext uri="{FF2B5EF4-FFF2-40B4-BE49-F238E27FC236}">
              <a16:creationId xmlns:a16="http://schemas.microsoft.com/office/drawing/2014/main" id="{E2196CD9-C436-4F9D-AF90-4103978A9FBE}"/>
            </a:ext>
          </a:extLst>
        </xdr:cNvPr>
        <xdr:cNvCxnSpPr/>
      </xdr:nvCxnSpPr>
      <xdr:spPr>
        <a:xfrm rot="10800000" flipV="1">
          <a:off x="13068300" y="8305800"/>
          <a:ext cx="1200150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46</xdr:row>
      <xdr:rowOff>0</xdr:rowOff>
    </xdr:from>
    <xdr:to>
      <xdr:col>27</xdr:col>
      <xdr:colOff>28575</xdr:colOff>
      <xdr:row>48</xdr:row>
      <xdr:rowOff>238125</xdr:rowOff>
    </xdr:to>
    <xdr:cxnSp macro="">
      <xdr:nvCxnSpPr>
        <xdr:cNvPr id="322" name="Straight Connector 321">
          <a:extLst>
            <a:ext uri="{FF2B5EF4-FFF2-40B4-BE49-F238E27FC236}">
              <a16:creationId xmlns:a16="http://schemas.microsoft.com/office/drawing/2014/main" id="{1C5ABE31-256A-4778-814E-1B9A1F0A2763}"/>
            </a:ext>
          </a:extLst>
        </xdr:cNvPr>
        <xdr:cNvCxnSpPr/>
      </xdr:nvCxnSpPr>
      <xdr:spPr>
        <a:xfrm rot="10800000" flipV="1">
          <a:off x="12011025" y="7686675"/>
          <a:ext cx="1085850" cy="6000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49</xdr:row>
      <xdr:rowOff>0</xdr:rowOff>
    </xdr:from>
    <xdr:to>
      <xdr:col>27</xdr:col>
      <xdr:colOff>28575</xdr:colOff>
      <xdr:row>51</xdr:row>
      <xdr:rowOff>238125</xdr:rowOff>
    </xdr:to>
    <xdr:cxnSp macro="">
      <xdr:nvCxnSpPr>
        <xdr:cNvPr id="323" name="Straight Connector 322">
          <a:extLst>
            <a:ext uri="{FF2B5EF4-FFF2-40B4-BE49-F238E27FC236}">
              <a16:creationId xmlns:a16="http://schemas.microsoft.com/office/drawing/2014/main" id="{5FFA5FDA-7D8B-42FD-AA64-1B0288A0443C}"/>
            </a:ext>
          </a:extLst>
        </xdr:cNvPr>
        <xdr:cNvCxnSpPr/>
      </xdr:nvCxnSpPr>
      <xdr:spPr>
        <a:xfrm rot="10800000" flipV="1">
          <a:off x="12011025" y="8305800"/>
          <a:ext cx="1085850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46</xdr:row>
      <xdr:rowOff>0</xdr:rowOff>
    </xdr:from>
    <xdr:to>
      <xdr:col>24</xdr:col>
      <xdr:colOff>38100</xdr:colOff>
      <xdr:row>48</xdr:row>
      <xdr:rowOff>238125</xdr:rowOff>
    </xdr:to>
    <xdr:cxnSp macro="">
      <xdr:nvCxnSpPr>
        <xdr:cNvPr id="324" name="Straight Connector 323">
          <a:extLst>
            <a:ext uri="{FF2B5EF4-FFF2-40B4-BE49-F238E27FC236}">
              <a16:creationId xmlns:a16="http://schemas.microsoft.com/office/drawing/2014/main" id="{0970F1D0-70EB-4FF9-9014-4B716E9206B7}"/>
            </a:ext>
          </a:extLst>
        </xdr:cNvPr>
        <xdr:cNvCxnSpPr/>
      </xdr:nvCxnSpPr>
      <xdr:spPr>
        <a:xfrm rot="10800000" flipV="1">
          <a:off x="10953750" y="7686675"/>
          <a:ext cx="1095375" cy="6000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49</xdr:row>
      <xdr:rowOff>0</xdr:rowOff>
    </xdr:from>
    <xdr:to>
      <xdr:col>24</xdr:col>
      <xdr:colOff>38100</xdr:colOff>
      <xdr:row>51</xdr:row>
      <xdr:rowOff>238125</xdr:rowOff>
    </xdr:to>
    <xdr:cxnSp macro="">
      <xdr:nvCxnSpPr>
        <xdr:cNvPr id="325" name="Straight Connector 324">
          <a:extLst>
            <a:ext uri="{FF2B5EF4-FFF2-40B4-BE49-F238E27FC236}">
              <a16:creationId xmlns:a16="http://schemas.microsoft.com/office/drawing/2014/main" id="{EBA6A8C3-6E1B-4DE1-B041-3A16A6D6F727}"/>
            </a:ext>
          </a:extLst>
        </xdr:cNvPr>
        <xdr:cNvCxnSpPr/>
      </xdr:nvCxnSpPr>
      <xdr:spPr>
        <a:xfrm rot="10800000" flipV="1">
          <a:off x="10953750" y="8305800"/>
          <a:ext cx="1095375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46</xdr:row>
      <xdr:rowOff>0</xdr:rowOff>
    </xdr:from>
    <xdr:to>
      <xdr:col>21</xdr:col>
      <xdr:colOff>28575</xdr:colOff>
      <xdr:row>48</xdr:row>
      <xdr:rowOff>238125</xdr:rowOff>
    </xdr:to>
    <xdr:cxnSp macro="">
      <xdr:nvCxnSpPr>
        <xdr:cNvPr id="326" name="Straight Connector 325">
          <a:extLst>
            <a:ext uri="{FF2B5EF4-FFF2-40B4-BE49-F238E27FC236}">
              <a16:creationId xmlns:a16="http://schemas.microsoft.com/office/drawing/2014/main" id="{E4E404AF-08B7-496C-8852-EC5543B71FF1}"/>
            </a:ext>
          </a:extLst>
        </xdr:cNvPr>
        <xdr:cNvCxnSpPr/>
      </xdr:nvCxnSpPr>
      <xdr:spPr>
        <a:xfrm rot="10800000" flipV="1">
          <a:off x="9782175" y="7686675"/>
          <a:ext cx="1200150" cy="6000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49</xdr:row>
      <xdr:rowOff>0</xdr:rowOff>
    </xdr:from>
    <xdr:to>
      <xdr:col>21</xdr:col>
      <xdr:colOff>28575</xdr:colOff>
      <xdr:row>51</xdr:row>
      <xdr:rowOff>238125</xdr:rowOff>
    </xdr:to>
    <xdr:cxnSp macro="">
      <xdr:nvCxnSpPr>
        <xdr:cNvPr id="327" name="Straight Connector 326">
          <a:extLst>
            <a:ext uri="{FF2B5EF4-FFF2-40B4-BE49-F238E27FC236}">
              <a16:creationId xmlns:a16="http://schemas.microsoft.com/office/drawing/2014/main" id="{0D85ED83-3876-49B9-B4A8-5C3642341540}"/>
            </a:ext>
          </a:extLst>
        </xdr:cNvPr>
        <xdr:cNvCxnSpPr/>
      </xdr:nvCxnSpPr>
      <xdr:spPr>
        <a:xfrm rot="10800000" flipV="1">
          <a:off x="9782175" y="8305800"/>
          <a:ext cx="1200150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46</xdr:row>
      <xdr:rowOff>0</xdr:rowOff>
    </xdr:from>
    <xdr:to>
      <xdr:col>18</xdr:col>
      <xdr:colOff>38100</xdr:colOff>
      <xdr:row>48</xdr:row>
      <xdr:rowOff>238125</xdr:rowOff>
    </xdr:to>
    <xdr:cxnSp macro="">
      <xdr:nvCxnSpPr>
        <xdr:cNvPr id="328" name="Straight Connector 327">
          <a:extLst>
            <a:ext uri="{FF2B5EF4-FFF2-40B4-BE49-F238E27FC236}">
              <a16:creationId xmlns:a16="http://schemas.microsoft.com/office/drawing/2014/main" id="{171C2758-844E-4B28-A5C6-08B342E02D91}"/>
            </a:ext>
          </a:extLst>
        </xdr:cNvPr>
        <xdr:cNvCxnSpPr/>
      </xdr:nvCxnSpPr>
      <xdr:spPr>
        <a:xfrm rot="10800000" flipV="1">
          <a:off x="8515350" y="7686675"/>
          <a:ext cx="1304925" cy="6000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49</xdr:row>
      <xdr:rowOff>0</xdr:rowOff>
    </xdr:from>
    <xdr:to>
      <xdr:col>18</xdr:col>
      <xdr:colOff>38100</xdr:colOff>
      <xdr:row>51</xdr:row>
      <xdr:rowOff>238125</xdr:rowOff>
    </xdr:to>
    <xdr:cxnSp macro="">
      <xdr:nvCxnSpPr>
        <xdr:cNvPr id="329" name="Straight Connector 328">
          <a:extLst>
            <a:ext uri="{FF2B5EF4-FFF2-40B4-BE49-F238E27FC236}">
              <a16:creationId xmlns:a16="http://schemas.microsoft.com/office/drawing/2014/main" id="{1CD56666-CDDB-451C-8893-72174BE26E2D}"/>
            </a:ext>
          </a:extLst>
        </xdr:cNvPr>
        <xdr:cNvCxnSpPr/>
      </xdr:nvCxnSpPr>
      <xdr:spPr>
        <a:xfrm rot="10800000" flipV="1">
          <a:off x="8515350" y="8305800"/>
          <a:ext cx="1304925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46</xdr:row>
      <xdr:rowOff>0</xdr:rowOff>
    </xdr:from>
    <xdr:to>
      <xdr:col>15</xdr:col>
      <xdr:colOff>38100</xdr:colOff>
      <xdr:row>48</xdr:row>
      <xdr:rowOff>238125</xdr:rowOff>
    </xdr:to>
    <xdr:cxnSp macro="">
      <xdr:nvCxnSpPr>
        <xdr:cNvPr id="330" name="Straight Connector 329">
          <a:extLst>
            <a:ext uri="{FF2B5EF4-FFF2-40B4-BE49-F238E27FC236}">
              <a16:creationId xmlns:a16="http://schemas.microsoft.com/office/drawing/2014/main" id="{6632CB4E-70B8-4475-BF96-3EBEF318533F}"/>
            </a:ext>
          </a:extLst>
        </xdr:cNvPr>
        <xdr:cNvCxnSpPr/>
      </xdr:nvCxnSpPr>
      <xdr:spPr>
        <a:xfrm rot="10800000" flipV="1">
          <a:off x="7267575" y="7686675"/>
          <a:ext cx="1285875" cy="6000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49</xdr:row>
      <xdr:rowOff>0</xdr:rowOff>
    </xdr:from>
    <xdr:to>
      <xdr:col>15</xdr:col>
      <xdr:colOff>38100</xdr:colOff>
      <xdr:row>51</xdr:row>
      <xdr:rowOff>238125</xdr:rowOff>
    </xdr:to>
    <xdr:cxnSp macro="">
      <xdr:nvCxnSpPr>
        <xdr:cNvPr id="331" name="Straight Connector 330">
          <a:extLst>
            <a:ext uri="{FF2B5EF4-FFF2-40B4-BE49-F238E27FC236}">
              <a16:creationId xmlns:a16="http://schemas.microsoft.com/office/drawing/2014/main" id="{36F144A6-EBE3-4795-94FB-2DC839A44773}"/>
            </a:ext>
          </a:extLst>
        </xdr:cNvPr>
        <xdr:cNvCxnSpPr/>
      </xdr:nvCxnSpPr>
      <xdr:spPr>
        <a:xfrm rot="10800000" flipV="1">
          <a:off x="7267575" y="8305800"/>
          <a:ext cx="1285875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46</xdr:row>
      <xdr:rowOff>0</xdr:rowOff>
    </xdr:from>
    <xdr:to>
      <xdr:col>12</xdr:col>
      <xdr:colOff>38100</xdr:colOff>
      <xdr:row>48</xdr:row>
      <xdr:rowOff>238125</xdr:rowOff>
    </xdr:to>
    <xdr:cxnSp macro="">
      <xdr:nvCxnSpPr>
        <xdr:cNvPr id="332" name="Straight Connector 331">
          <a:extLst>
            <a:ext uri="{FF2B5EF4-FFF2-40B4-BE49-F238E27FC236}">
              <a16:creationId xmlns:a16="http://schemas.microsoft.com/office/drawing/2014/main" id="{FD311D7D-93DF-41A9-9472-B87B2D6AEB95}"/>
            </a:ext>
          </a:extLst>
        </xdr:cNvPr>
        <xdr:cNvCxnSpPr/>
      </xdr:nvCxnSpPr>
      <xdr:spPr>
        <a:xfrm rot="10800000" flipV="1">
          <a:off x="5962650" y="7686675"/>
          <a:ext cx="1343025" cy="6000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49</xdr:row>
      <xdr:rowOff>0</xdr:rowOff>
    </xdr:from>
    <xdr:to>
      <xdr:col>12</xdr:col>
      <xdr:colOff>38100</xdr:colOff>
      <xdr:row>51</xdr:row>
      <xdr:rowOff>238125</xdr:rowOff>
    </xdr:to>
    <xdr:cxnSp macro="">
      <xdr:nvCxnSpPr>
        <xdr:cNvPr id="333" name="Straight Connector 332">
          <a:extLst>
            <a:ext uri="{FF2B5EF4-FFF2-40B4-BE49-F238E27FC236}">
              <a16:creationId xmlns:a16="http://schemas.microsoft.com/office/drawing/2014/main" id="{DFFDA93F-62F7-437B-8635-E53D75686E04}"/>
            </a:ext>
          </a:extLst>
        </xdr:cNvPr>
        <xdr:cNvCxnSpPr/>
      </xdr:nvCxnSpPr>
      <xdr:spPr>
        <a:xfrm rot="10800000" flipV="1">
          <a:off x="5962650" y="8305800"/>
          <a:ext cx="1343025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46</xdr:row>
      <xdr:rowOff>0</xdr:rowOff>
    </xdr:from>
    <xdr:to>
      <xdr:col>9</xdr:col>
      <xdr:colOff>38100</xdr:colOff>
      <xdr:row>48</xdr:row>
      <xdr:rowOff>238125</xdr:rowOff>
    </xdr:to>
    <xdr:cxnSp macro="">
      <xdr:nvCxnSpPr>
        <xdr:cNvPr id="334" name="Straight Connector 333">
          <a:extLst>
            <a:ext uri="{FF2B5EF4-FFF2-40B4-BE49-F238E27FC236}">
              <a16:creationId xmlns:a16="http://schemas.microsoft.com/office/drawing/2014/main" id="{F9EDE321-F600-47EB-9BD3-5EF653B25B24}"/>
            </a:ext>
          </a:extLst>
        </xdr:cNvPr>
        <xdr:cNvCxnSpPr/>
      </xdr:nvCxnSpPr>
      <xdr:spPr>
        <a:xfrm rot="10800000" flipV="1">
          <a:off x="4686300" y="7686675"/>
          <a:ext cx="1314450" cy="6000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49</xdr:row>
      <xdr:rowOff>0</xdr:rowOff>
    </xdr:from>
    <xdr:to>
      <xdr:col>9</xdr:col>
      <xdr:colOff>38100</xdr:colOff>
      <xdr:row>51</xdr:row>
      <xdr:rowOff>238125</xdr:rowOff>
    </xdr:to>
    <xdr:cxnSp macro="">
      <xdr:nvCxnSpPr>
        <xdr:cNvPr id="335" name="Straight Connector 334">
          <a:extLst>
            <a:ext uri="{FF2B5EF4-FFF2-40B4-BE49-F238E27FC236}">
              <a16:creationId xmlns:a16="http://schemas.microsoft.com/office/drawing/2014/main" id="{99582FBD-F2FF-46D4-98C8-8DBD770CE6CD}"/>
            </a:ext>
          </a:extLst>
        </xdr:cNvPr>
        <xdr:cNvCxnSpPr/>
      </xdr:nvCxnSpPr>
      <xdr:spPr>
        <a:xfrm rot="10800000" flipV="1">
          <a:off x="4686300" y="8305800"/>
          <a:ext cx="1314450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46</xdr:row>
      <xdr:rowOff>0</xdr:rowOff>
    </xdr:from>
    <xdr:to>
      <xdr:col>6</xdr:col>
      <xdr:colOff>38100</xdr:colOff>
      <xdr:row>48</xdr:row>
      <xdr:rowOff>238125</xdr:rowOff>
    </xdr:to>
    <xdr:cxnSp macro="">
      <xdr:nvCxnSpPr>
        <xdr:cNvPr id="336" name="Straight Connector 335">
          <a:extLst>
            <a:ext uri="{FF2B5EF4-FFF2-40B4-BE49-F238E27FC236}">
              <a16:creationId xmlns:a16="http://schemas.microsoft.com/office/drawing/2014/main" id="{8E3119B8-331A-41B3-89F7-089903BD3D59}"/>
            </a:ext>
          </a:extLst>
        </xdr:cNvPr>
        <xdr:cNvCxnSpPr/>
      </xdr:nvCxnSpPr>
      <xdr:spPr>
        <a:xfrm rot="10800000" flipV="1">
          <a:off x="3495675" y="7686675"/>
          <a:ext cx="1228725" cy="6000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49</xdr:row>
      <xdr:rowOff>0</xdr:rowOff>
    </xdr:from>
    <xdr:to>
      <xdr:col>6</xdr:col>
      <xdr:colOff>38100</xdr:colOff>
      <xdr:row>51</xdr:row>
      <xdr:rowOff>238125</xdr:rowOff>
    </xdr:to>
    <xdr:cxnSp macro="">
      <xdr:nvCxnSpPr>
        <xdr:cNvPr id="337" name="Straight Connector 336">
          <a:extLst>
            <a:ext uri="{FF2B5EF4-FFF2-40B4-BE49-F238E27FC236}">
              <a16:creationId xmlns:a16="http://schemas.microsoft.com/office/drawing/2014/main" id="{52BF23BC-411B-4AC2-B4FD-52E7AEF827FE}"/>
            </a:ext>
          </a:extLst>
        </xdr:cNvPr>
        <xdr:cNvCxnSpPr/>
      </xdr:nvCxnSpPr>
      <xdr:spPr>
        <a:xfrm rot="10800000" flipV="1">
          <a:off x="3495675" y="8305800"/>
          <a:ext cx="1228725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25</xdr:row>
      <xdr:rowOff>0</xdr:rowOff>
    </xdr:from>
    <xdr:to>
      <xdr:col>5</xdr:col>
      <xdr:colOff>333375</xdr:colOff>
      <xdr:row>27</xdr:row>
      <xdr:rowOff>228600</xdr:rowOff>
    </xdr:to>
    <xdr:cxnSp macro="">
      <xdr:nvCxnSpPr>
        <xdr:cNvPr id="338" name="Straight Connector 337">
          <a:extLst>
            <a:ext uri="{FF2B5EF4-FFF2-40B4-BE49-F238E27FC236}">
              <a16:creationId xmlns:a16="http://schemas.microsoft.com/office/drawing/2014/main" id="{061F6A45-66A0-4EF9-BA3F-292CBEDE6213}"/>
            </a:ext>
          </a:extLst>
        </xdr:cNvPr>
        <xdr:cNvCxnSpPr/>
      </xdr:nvCxnSpPr>
      <xdr:spPr>
        <a:xfrm>
          <a:off x="3495675" y="4238625"/>
          <a:ext cx="1171575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25</xdr:row>
      <xdr:rowOff>0</xdr:rowOff>
    </xdr:from>
    <xdr:to>
      <xdr:col>8</xdr:col>
      <xdr:colOff>333375</xdr:colOff>
      <xdr:row>27</xdr:row>
      <xdr:rowOff>228600</xdr:rowOff>
    </xdr:to>
    <xdr:cxnSp macro="">
      <xdr:nvCxnSpPr>
        <xdr:cNvPr id="339" name="Straight Connector 338">
          <a:extLst>
            <a:ext uri="{FF2B5EF4-FFF2-40B4-BE49-F238E27FC236}">
              <a16:creationId xmlns:a16="http://schemas.microsoft.com/office/drawing/2014/main" id="{467B8645-289F-4FF7-B23F-A508B36557DB}"/>
            </a:ext>
          </a:extLst>
        </xdr:cNvPr>
        <xdr:cNvCxnSpPr/>
      </xdr:nvCxnSpPr>
      <xdr:spPr>
        <a:xfrm>
          <a:off x="4686300" y="4238625"/>
          <a:ext cx="1190625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25</xdr:row>
      <xdr:rowOff>0</xdr:rowOff>
    </xdr:from>
    <xdr:to>
      <xdr:col>11</xdr:col>
      <xdr:colOff>333375</xdr:colOff>
      <xdr:row>27</xdr:row>
      <xdr:rowOff>228600</xdr:rowOff>
    </xdr:to>
    <xdr:cxnSp macro="">
      <xdr:nvCxnSpPr>
        <xdr:cNvPr id="340" name="Straight Connector 339">
          <a:extLst>
            <a:ext uri="{FF2B5EF4-FFF2-40B4-BE49-F238E27FC236}">
              <a16:creationId xmlns:a16="http://schemas.microsoft.com/office/drawing/2014/main" id="{AF26F84E-5CE9-45A1-B3A8-9317B87A9F5E}"/>
            </a:ext>
          </a:extLst>
        </xdr:cNvPr>
        <xdr:cNvCxnSpPr/>
      </xdr:nvCxnSpPr>
      <xdr:spPr>
        <a:xfrm>
          <a:off x="5962650" y="4238625"/>
          <a:ext cx="1200150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25</xdr:row>
      <xdr:rowOff>0</xdr:rowOff>
    </xdr:from>
    <xdr:to>
      <xdr:col>14</xdr:col>
      <xdr:colOff>333375</xdr:colOff>
      <xdr:row>27</xdr:row>
      <xdr:rowOff>228600</xdr:rowOff>
    </xdr:to>
    <xdr:cxnSp macro="">
      <xdr:nvCxnSpPr>
        <xdr:cNvPr id="341" name="Straight Connector 340">
          <a:extLst>
            <a:ext uri="{FF2B5EF4-FFF2-40B4-BE49-F238E27FC236}">
              <a16:creationId xmlns:a16="http://schemas.microsoft.com/office/drawing/2014/main" id="{2BEEE320-B8E8-4B5A-B572-CCD0574A864C}"/>
            </a:ext>
          </a:extLst>
        </xdr:cNvPr>
        <xdr:cNvCxnSpPr/>
      </xdr:nvCxnSpPr>
      <xdr:spPr>
        <a:xfrm>
          <a:off x="7267575" y="4238625"/>
          <a:ext cx="1181100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28</xdr:row>
      <xdr:rowOff>0</xdr:rowOff>
    </xdr:from>
    <xdr:to>
      <xdr:col>5</xdr:col>
      <xdr:colOff>333375</xdr:colOff>
      <xdr:row>30</xdr:row>
      <xdr:rowOff>228600</xdr:rowOff>
    </xdr:to>
    <xdr:cxnSp macro="">
      <xdr:nvCxnSpPr>
        <xdr:cNvPr id="342" name="Straight Connector 341">
          <a:extLst>
            <a:ext uri="{FF2B5EF4-FFF2-40B4-BE49-F238E27FC236}">
              <a16:creationId xmlns:a16="http://schemas.microsoft.com/office/drawing/2014/main" id="{92CA0605-648C-4AE6-8D2B-6858F2968616}"/>
            </a:ext>
          </a:extLst>
        </xdr:cNvPr>
        <xdr:cNvCxnSpPr/>
      </xdr:nvCxnSpPr>
      <xdr:spPr>
        <a:xfrm>
          <a:off x="3495675" y="4724400"/>
          <a:ext cx="1171575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28</xdr:row>
      <xdr:rowOff>0</xdr:rowOff>
    </xdr:from>
    <xdr:to>
      <xdr:col>8</xdr:col>
      <xdr:colOff>333375</xdr:colOff>
      <xdr:row>30</xdr:row>
      <xdr:rowOff>228600</xdr:rowOff>
    </xdr:to>
    <xdr:cxnSp macro="">
      <xdr:nvCxnSpPr>
        <xdr:cNvPr id="343" name="Straight Connector 342">
          <a:extLst>
            <a:ext uri="{FF2B5EF4-FFF2-40B4-BE49-F238E27FC236}">
              <a16:creationId xmlns:a16="http://schemas.microsoft.com/office/drawing/2014/main" id="{3C6B94D3-DC13-4DAF-B9D0-00CED565DE43}"/>
            </a:ext>
          </a:extLst>
        </xdr:cNvPr>
        <xdr:cNvCxnSpPr/>
      </xdr:nvCxnSpPr>
      <xdr:spPr>
        <a:xfrm>
          <a:off x="4686300" y="4724400"/>
          <a:ext cx="1190625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28</xdr:row>
      <xdr:rowOff>0</xdr:rowOff>
    </xdr:from>
    <xdr:to>
      <xdr:col>11</xdr:col>
      <xdr:colOff>333375</xdr:colOff>
      <xdr:row>30</xdr:row>
      <xdr:rowOff>228600</xdr:rowOff>
    </xdr:to>
    <xdr:cxnSp macro="">
      <xdr:nvCxnSpPr>
        <xdr:cNvPr id="344" name="Straight Connector 343">
          <a:extLst>
            <a:ext uri="{FF2B5EF4-FFF2-40B4-BE49-F238E27FC236}">
              <a16:creationId xmlns:a16="http://schemas.microsoft.com/office/drawing/2014/main" id="{6DC7F417-5C62-43E6-BD1F-44950167EF3E}"/>
            </a:ext>
          </a:extLst>
        </xdr:cNvPr>
        <xdr:cNvCxnSpPr/>
      </xdr:nvCxnSpPr>
      <xdr:spPr>
        <a:xfrm>
          <a:off x="5962650" y="4724400"/>
          <a:ext cx="1200150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28</xdr:row>
      <xdr:rowOff>0</xdr:rowOff>
    </xdr:from>
    <xdr:to>
      <xdr:col>14</xdr:col>
      <xdr:colOff>333375</xdr:colOff>
      <xdr:row>30</xdr:row>
      <xdr:rowOff>228600</xdr:rowOff>
    </xdr:to>
    <xdr:cxnSp macro="">
      <xdr:nvCxnSpPr>
        <xdr:cNvPr id="345" name="Straight Connector 344">
          <a:extLst>
            <a:ext uri="{FF2B5EF4-FFF2-40B4-BE49-F238E27FC236}">
              <a16:creationId xmlns:a16="http://schemas.microsoft.com/office/drawing/2014/main" id="{ADB59E41-F72B-4AD2-B76D-0CAD8A3EA20E}"/>
            </a:ext>
          </a:extLst>
        </xdr:cNvPr>
        <xdr:cNvCxnSpPr/>
      </xdr:nvCxnSpPr>
      <xdr:spPr>
        <a:xfrm>
          <a:off x="7267575" y="4724400"/>
          <a:ext cx="1181100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28</xdr:row>
      <xdr:rowOff>0</xdr:rowOff>
    </xdr:from>
    <xdr:to>
      <xdr:col>17</xdr:col>
      <xdr:colOff>333375</xdr:colOff>
      <xdr:row>30</xdr:row>
      <xdr:rowOff>228600</xdr:rowOff>
    </xdr:to>
    <xdr:cxnSp macro="">
      <xdr:nvCxnSpPr>
        <xdr:cNvPr id="346" name="Straight Connector 345">
          <a:extLst>
            <a:ext uri="{FF2B5EF4-FFF2-40B4-BE49-F238E27FC236}">
              <a16:creationId xmlns:a16="http://schemas.microsoft.com/office/drawing/2014/main" id="{ADD8EC07-FF53-4308-B574-11A75F8163C7}"/>
            </a:ext>
          </a:extLst>
        </xdr:cNvPr>
        <xdr:cNvCxnSpPr/>
      </xdr:nvCxnSpPr>
      <xdr:spPr>
        <a:xfrm>
          <a:off x="8515350" y="4724400"/>
          <a:ext cx="1152525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25</xdr:row>
      <xdr:rowOff>0</xdr:rowOff>
    </xdr:from>
    <xdr:to>
      <xdr:col>17</xdr:col>
      <xdr:colOff>333375</xdr:colOff>
      <xdr:row>27</xdr:row>
      <xdr:rowOff>228600</xdr:rowOff>
    </xdr:to>
    <xdr:cxnSp macro="">
      <xdr:nvCxnSpPr>
        <xdr:cNvPr id="347" name="Straight Connector 346">
          <a:extLst>
            <a:ext uri="{FF2B5EF4-FFF2-40B4-BE49-F238E27FC236}">
              <a16:creationId xmlns:a16="http://schemas.microsoft.com/office/drawing/2014/main" id="{F0FC5AB1-7CB1-4200-96A9-4536803F6A26}"/>
            </a:ext>
          </a:extLst>
        </xdr:cNvPr>
        <xdr:cNvCxnSpPr/>
      </xdr:nvCxnSpPr>
      <xdr:spPr>
        <a:xfrm>
          <a:off x="8515350" y="4238625"/>
          <a:ext cx="1152525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25</xdr:row>
      <xdr:rowOff>0</xdr:rowOff>
    </xdr:from>
    <xdr:to>
      <xdr:col>20</xdr:col>
      <xdr:colOff>333375</xdr:colOff>
      <xdr:row>27</xdr:row>
      <xdr:rowOff>228600</xdr:rowOff>
    </xdr:to>
    <xdr:cxnSp macro="">
      <xdr:nvCxnSpPr>
        <xdr:cNvPr id="348" name="Straight Connector 347">
          <a:extLst>
            <a:ext uri="{FF2B5EF4-FFF2-40B4-BE49-F238E27FC236}">
              <a16:creationId xmlns:a16="http://schemas.microsoft.com/office/drawing/2014/main" id="{FC4BDBB6-762A-44B5-8303-A14C81C2191B}"/>
            </a:ext>
          </a:extLst>
        </xdr:cNvPr>
        <xdr:cNvCxnSpPr/>
      </xdr:nvCxnSpPr>
      <xdr:spPr>
        <a:xfrm>
          <a:off x="9782175" y="4238625"/>
          <a:ext cx="1143000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28</xdr:row>
      <xdr:rowOff>0</xdr:rowOff>
    </xdr:from>
    <xdr:to>
      <xdr:col>20</xdr:col>
      <xdr:colOff>333375</xdr:colOff>
      <xdr:row>30</xdr:row>
      <xdr:rowOff>228600</xdr:rowOff>
    </xdr:to>
    <xdr:cxnSp macro="">
      <xdr:nvCxnSpPr>
        <xdr:cNvPr id="349" name="Straight Connector 348">
          <a:extLst>
            <a:ext uri="{FF2B5EF4-FFF2-40B4-BE49-F238E27FC236}">
              <a16:creationId xmlns:a16="http://schemas.microsoft.com/office/drawing/2014/main" id="{32367271-786D-419C-A15B-0674919B2704}"/>
            </a:ext>
          </a:extLst>
        </xdr:cNvPr>
        <xdr:cNvCxnSpPr/>
      </xdr:nvCxnSpPr>
      <xdr:spPr>
        <a:xfrm>
          <a:off x="9782175" y="4724400"/>
          <a:ext cx="1143000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25</xdr:row>
      <xdr:rowOff>0</xdr:rowOff>
    </xdr:from>
    <xdr:to>
      <xdr:col>23</xdr:col>
      <xdr:colOff>333375</xdr:colOff>
      <xdr:row>27</xdr:row>
      <xdr:rowOff>228600</xdr:rowOff>
    </xdr:to>
    <xdr:cxnSp macro="">
      <xdr:nvCxnSpPr>
        <xdr:cNvPr id="350" name="Straight Connector 349">
          <a:extLst>
            <a:ext uri="{FF2B5EF4-FFF2-40B4-BE49-F238E27FC236}">
              <a16:creationId xmlns:a16="http://schemas.microsoft.com/office/drawing/2014/main" id="{9A21E47A-2157-4E05-8E16-AC046875056A}"/>
            </a:ext>
          </a:extLst>
        </xdr:cNvPr>
        <xdr:cNvCxnSpPr/>
      </xdr:nvCxnSpPr>
      <xdr:spPr>
        <a:xfrm>
          <a:off x="10953750" y="4238625"/>
          <a:ext cx="1038225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25</xdr:row>
      <xdr:rowOff>0</xdr:rowOff>
    </xdr:from>
    <xdr:to>
      <xdr:col>26</xdr:col>
      <xdr:colOff>323850</xdr:colOff>
      <xdr:row>27</xdr:row>
      <xdr:rowOff>228600</xdr:rowOff>
    </xdr:to>
    <xdr:cxnSp macro="">
      <xdr:nvCxnSpPr>
        <xdr:cNvPr id="351" name="Straight Connector 350">
          <a:extLst>
            <a:ext uri="{FF2B5EF4-FFF2-40B4-BE49-F238E27FC236}">
              <a16:creationId xmlns:a16="http://schemas.microsoft.com/office/drawing/2014/main" id="{D60B43EA-1B60-43BF-AF8D-30EE5A96867D}"/>
            </a:ext>
          </a:extLst>
        </xdr:cNvPr>
        <xdr:cNvCxnSpPr/>
      </xdr:nvCxnSpPr>
      <xdr:spPr>
        <a:xfrm>
          <a:off x="12011025" y="4238625"/>
          <a:ext cx="1057275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28</xdr:row>
      <xdr:rowOff>0</xdr:rowOff>
    </xdr:from>
    <xdr:to>
      <xdr:col>23</xdr:col>
      <xdr:colOff>333375</xdr:colOff>
      <xdr:row>30</xdr:row>
      <xdr:rowOff>228600</xdr:rowOff>
    </xdr:to>
    <xdr:cxnSp macro="">
      <xdr:nvCxnSpPr>
        <xdr:cNvPr id="352" name="Straight Connector 351">
          <a:extLst>
            <a:ext uri="{FF2B5EF4-FFF2-40B4-BE49-F238E27FC236}">
              <a16:creationId xmlns:a16="http://schemas.microsoft.com/office/drawing/2014/main" id="{D22D8B33-A73C-450C-B4FE-8903DC74AD12}"/>
            </a:ext>
          </a:extLst>
        </xdr:cNvPr>
        <xdr:cNvCxnSpPr/>
      </xdr:nvCxnSpPr>
      <xdr:spPr>
        <a:xfrm>
          <a:off x="10953750" y="4724400"/>
          <a:ext cx="1038225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28</xdr:row>
      <xdr:rowOff>0</xdr:rowOff>
    </xdr:from>
    <xdr:to>
      <xdr:col>26</xdr:col>
      <xdr:colOff>323850</xdr:colOff>
      <xdr:row>30</xdr:row>
      <xdr:rowOff>228600</xdr:rowOff>
    </xdr:to>
    <xdr:cxnSp macro="">
      <xdr:nvCxnSpPr>
        <xdr:cNvPr id="353" name="Straight Connector 352">
          <a:extLst>
            <a:ext uri="{FF2B5EF4-FFF2-40B4-BE49-F238E27FC236}">
              <a16:creationId xmlns:a16="http://schemas.microsoft.com/office/drawing/2014/main" id="{3BCAF7CE-22C6-4244-B0E9-2265D7A4B280}"/>
            </a:ext>
          </a:extLst>
        </xdr:cNvPr>
        <xdr:cNvCxnSpPr/>
      </xdr:nvCxnSpPr>
      <xdr:spPr>
        <a:xfrm>
          <a:off x="12011025" y="4724400"/>
          <a:ext cx="1057275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25</xdr:row>
      <xdr:rowOff>0</xdr:rowOff>
    </xdr:from>
    <xdr:to>
      <xdr:col>29</xdr:col>
      <xdr:colOff>333375</xdr:colOff>
      <xdr:row>27</xdr:row>
      <xdr:rowOff>228600</xdr:rowOff>
    </xdr:to>
    <xdr:cxnSp macro="">
      <xdr:nvCxnSpPr>
        <xdr:cNvPr id="354" name="Straight Connector 353">
          <a:extLst>
            <a:ext uri="{FF2B5EF4-FFF2-40B4-BE49-F238E27FC236}">
              <a16:creationId xmlns:a16="http://schemas.microsoft.com/office/drawing/2014/main" id="{C67DE6D2-538C-44D0-9627-9B8D8AAA7655}"/>
            </a:ext>
          </a:extLst>
        </xdr:cNvPr>
        <xdr:cNvCxnSpPr/>
      </xdr:nvCxnSpPr>
      <xdr:spPr>
        <a:xfrm>
          <a:off x="13068300" y="4238625"/>
          <a:ext cx="1162050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25</xdr:row>
      <xdr:rowOff>0</xdr:rowOff>
    </xdr:from>
    <xdr:to>
      <xdr:col>32</xdr:col>
      <xdr:colOff>333375</xdr:colOff>
      <xdr:row>27</xdr:row>
      <xdr:rowOff>228600</xdr:rowOff>
    </xdr:to>
    <xdr:cxnSp macro="">
      <xdr:nvCxnSpPr>
        <xdr:cNvPr id="355" name="Straight Connector 354">
          <a:extLst>
            <a:ext uri="{FF2B5EF4-FFF2-40B4-BE49-F238E27FC236}">
              <a16:creationId xmlns:a16="http://schemas.microsoft.com/office/drawing/2014/main" id="{477972FC-9898-4662-97D1-C97EDEAE395A}"/>
            </a:ext>
          </a:extLst>
        </xdr:cNvPr>
        <xdr:cNvCxnSpPr/>
      </xdr:nvCxnSpPr>
      <xdr:spPr>
        <a:xfrm>
          <a:off x="14230350" y="4238625"/>
          <a:ext cx="1209675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25</xdr:row>
      <xdr:rowOff>0</xdr:rowOff>
    </xdr:from>
    <xdr:to>
      <xdr:col>35</xdr:col>
      <xdr:colOff>285750</xdr:colOff>
      <xdr:row>27</xdr:row>
      <xdr:rowOff>228600</xdr:rowOff>
    </xdr:to>
    <xdr:cxnSp macro="">
      <xdr:nvCxnSpPr>
        <xdr:cNvPr id="356" name="Straight Connector 355">
          <a:extLst>
            <a:ext uri="{FF2B5EF4-FFF2-40B4-BE49-F238E27FC236}">
              <a16:creationId xmlns:a16="http://schemas.microsoft.com/office/drawing/2014/main" id="{DBC8918B-2140-4B76-A29F-ADA2F3FE7D6F}"/>
            </a:ext>
          </a:extLst>
        </xdr:cNvPr>
        <xdr:cNvCxnSpPr/>
      </xdr:nvCxnSpPr>
      <xdr:spPr>
        <a:xfrm>
          <a:off x="15440025" y="4238625"/>
          <a:ext cx="1076325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25</xdr:row>
      <xdr:rowOff>0</xdr:rowOff>
    </xdr:from>
    <xdr:to>
      <xdr:col>38</xdr:col>
      <xdr:colOff>276225</xdr:colOff>
      <xdr:row>27</xdr:row>
      <xdr:rowOff>228600</xdr:rowOff>
    </xdr:to>
    <xdr:cxnSp macro="">
      <xdr:nvCxnSpPr>
        <xdr:cNvPr id="357" name="Straight Connector 356">
          <a:extLst>
            <a:ext uri="{FF2B5EF4-FFF2-40B4-BE49-F238E27FC236}">
              <a16:creationId xmlns:a16="http://schemas.microsoft.com/office/drawing/2014/main" id="{7B1767D5-1322-4ACA-B7C2-27EC7C946519}"/>
            </a:ext>
          </a:extLst>
        </xdr:cNvPr>
        <xdr:cNvCxnSpPr/>
      </xdr:nvCxnSpPr>
      <xdr:spPr>
        <a:xfrm>
          <a:off x="16525875" y="4238625"/>
          <a:ext cx="1095375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28</xdr:row>
      <xdr:rowOff>0</xdr:rowOff>
    </xdr:from>
    <xdr:to>
      <xdr:col>38</xdr:col>
      <xdr:colOff>276225</xdr:colOff>
      <xdr:row>30</xdr:row>
      <xdr:rowOff>228600</xdr:rowOff>
    </xdr:to>
    <xdr:cxnSp macro="">
      <xdr:nvCxnSpPr>
        <xdr:cNvPr id="358" name="Straight Connector 357">
          <a:extLst>
            <a:ext uri="{FF2B5EF4-FFF2-40B4-BE49-F238E27FC236}">
              <a16:creationId xmlns:a16="http://schemas.microsoft.com/office/drawing/2014/main" id="{29407038-E3CA-4428-9AEC-9BD6D6F8E151}"/>
            </a:ext>
          </a:extLst>
        </xdr:cNvPr>
        <xdr:cNvCxnSpPr/>
      </xdr:nvCxnSpPr>
      <xdr:spPr>
        <a:xfrm>
          <a:off x="16525875" y="4724400"/>
          <a:ext cx="1095375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28</xdr:row>
      <xdr:rowOff>0</xdr:rowOff>
    </xdr:from>
    <xdr:to>
      <xdr:col>35</xdr:col>
      <xdr:colOff>285750</xdr:colOff>
      <xdr:row>30</xdr:row>
      <xdr:rowOff>228600</xdr:rowOff>
    </xdr:to>
    <xdr:cxnSp macro="">
      <xdr:nvCxnSpPr>
        <xdr:cNvPr id="359" name="Straight Connector 358">
          <a:extLst>
            <a:ext uri="{FF2B5EF4-FFF2-40B4-BE49-F238E27FC236}">
              <a16:creationId xmlns:a16="http://schemas.microsoft.com/office/drawing/2014/main" id="{0A19E06F-D7FF-4F2F-8C8A-80CF969A1C72}"/>
            </a:ext>
          </a:extLst>
        </xdr:cNvPr>
        <xdr:cNvCxnSpPr/>
      </xdr:nvCxnSpPr>
      <xdr:spPr>
        <a:xfrm>
          <a:off x="15440025" y="4724400"/>
          <a:ext cx="1076325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28</xdr:row>
      <xdr:rowOff>0</xdr:rowOff>
    </xdr:from>
    <xdr:to>
      <xdr:col>32</xdr:col>
      <xdr:colOff>333375</xdr:colOff>
      <xdr:row>30</xdr:row>
      <xdr:rowOff>228600</xdr:rowOff>
    </xdr:to>
    <xdr:cxnSp macro="">
      <xdr:nvCxnSpPr>
        <xdr:cNvPr id="360" name="Straight Connector 359">
          <a:extLst>
            <a:ext uri="{FF2B5EF4-FFF2-40B4-BE49-F238E27FC236}">
              <a16:creationId xmlns:a16="http://schemas.microsoft.com/office/drawing/2014/main" id="{41DEA86C-F36A-439F-B76C-907C825298E6}"/>
            </a:ext>
          </a:extLst>
        </xdr:cNvPr>
        <xdr:cNvCxnSpPr/>
      </xdr:nvCxnSpPr>
      <xdr:spPr>
        <a:xfrm>
          <a:off x="14230350" y="4724400"/>
          <a:ext cx="1209675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28</xdr:row>
      <xdr:rowOff>0</xdr:rowOff>
    </xdr:from>
    <xdr:to>
      <xdr:col>29</xdr:col>
      <xdr:colOff>333375</xdr:colOff>
      <xdr:row>30</xdr:row>
      <xdr:rowOff>228600</xdr:rowOff>
    </xdr:to>
    <xdr:cxnSp macro="">
      <xdr:nvCxnSpPr>
        <xdr:cNvPr id="361" name="Straight Connector 360">
          <a:extLst>
            <a:ext uri="{FF2B5EF4-FFF2-40B4-BE49-F238E27FC236}">
              <a16:creationId xmlns:a16="http://schemas.microsoft.com/office/drawing/2014/main" id="{BF897720-2B84-4506-8B52-AF73E14831E2}"/>
            </a:ext>
          </a:extLst>
        </xdr:cNvPr>
        <xdr:cNvCxnSpPr/>
      </xdr:nvCxnSpPr>
      <xdr:spPr>
        <a:xfrm>
          <a:off x="13068300" y="4724400"/>
          <a:ext cx="1162050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25</xdr:row>
      <xdr:rowOff>0</xdr:rowOff>
    </xdr:from>
    <xdr:to>
      <xdr:col>38</xdr:col>
      <xdr:colOff>333375</xdr:colOff>
      <xdr:row>27</xdr:row>
      <xdr:rowOff>238125</xdr:rowOff>
    </xdr:to>
    <xdr:cxnSp macro="">
      <xdr:nvCxnSpPr>
        <xdr:cNvPr id="362" name="Straight Connector 361">
          <a:extLst>
            <a:ext uri="{FF2B5EF4-FFF2-40B4-BE49-F238E27FC236}">
              <a16:creationId xmlns:a16="http://schemas.microsoft.com/office/drawing/2014/main" id="{DC21374B-7E7E-4B3B-8CBE-0DDFD70BFA51}"/>
            </a:ext>
          </a:extLst>
        </xdr:cNvPr>
        <xdr:cNvCxnSpPr/>
      </xdr:nvCxnSpPr>
      <xdr:spPr>
        <a:xfrm rot="10800000" flipV="1">
          <a:off x="16525875" y="4238625"/>
          <a:ext cx="1104900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25</xdr:row>
      <xdr:rowOff>0</xdr:rowOff>
    </xdr:from>
    <xdr:to>
      <xdr:col>36</xdr:col>
      <xdr:colOff>0</xdr:colOff>
      <xdr:row>27</xdr:row>
      <xdr:rowOff>238125</xdr:rowOff>
    </xdr:to>
    <xdr:cxnSp macro="">
      <xdr:nvCxnSpPr>
        <xdr:cNvPr id="363" name="Straight Connector 362">
          <a:extLst>
            <a:ext uri="{FF2B5EF4-FFF2-40B4-BE49-F238E27FC236}">
              <a16:creationId xmlns:a16="http://schemas.microsoft.com/office/drawing/2014/main" id="{B71B2AB1-80AE-4A44-9B15-F76AE16CC9D2}"/>
            </a:ext>
          </a:extLst>
        </xdr:cNvPr>
        <xdr:cNvCxnSpPr/>
      </xdr:nvCxnSpPr>
      <xdr:spPr>
        <a:xfrm rot="10800000" flipV="1">
          <a:off x="15440025" y="4238625"/>
          <a:ext cx="1085850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25</xdr:row>
      <xdr:rowOff>0</xdr:rowOff>
    </xdr:from>
    <xdr:to>
      <xdr:col>33</xdr:col>
      <xdr:colOff>47625</xdr:colOff>
      <xdr:row>27</xdr:row>
      <xdr:rowOff>238125</xdr:rowOff>
    </xdr:to>
    <xdr:cxnSp macro="">
      <xdr:nvCxnSpPr>
        <xdr:cNvPr id="364" name="Straight Connector 363">
          <a:extLst>
            <a:ext uri="{FF2B5EF4-FFF2-40B4-BE49-F238E27FC236}">
              <a16:creationId xmlns:a16="http://schemas.microsoft.com/office/drawing/2014/main" id="{BF8E79C2-32EE-4F36-B1B2-7984A98812BA}"/>
            </a:ext>
          </a:extLst>
        </xdr:cNvPr>
        <xdr:cNvCxnSpPr/>
      </xdr:nvCxnSpPr>
      <xdr:spPr>
        <a:xfrm rot="10800000" flipV="1">
          <a:off x="14230350" y="4238625"/>
          <a:ext cx="1257300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28</xdr:row>
      <xdr:rowOff>0</xdr:rowOff>
    </xdr:from>
    <xdr:to>
      <xdr:col>38</xdr:col>
      <xdr:colOff>333375</xdr:colOff>
      <xdr:row>30</xdr:row>
      <xdr:rowOff>238125</xdr:rowOff>
    </xdr:to>
    <xdr:cxnSp macro="">
      <xdr:nvCxnSpPr>
        <xdr:cNvPr id="365" name="Straight Connector 364">
          <a:extLst>
            <a:ext uri="{FF2B5EF4-FFF2-40B4-BE49-F238E27FC236}">
              <a16:creationId xmlns:a16="http://schemas.microsoft.com/office/drawing/2014/main" id="{E274D670-4BF8-478B-8E9D-A6871493B589}"/>
            </a:ext>
          </a:extLst>
        </xdr:cNvPr>
        <xdr:cNvCxnSpPr/>
      </xdr:nvCxnSpPr>
      <xdr:spPr>
        <a:xfrm rot="10800000" flipV="1">
          <a:off x="16525875" y="4724400"/>
          <a:ext cx="1104900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28</xdr:row>
      <xdr:rowOff>0</xdr:rowOff>
    </xdr:from>
    <xdr:to>
      <xdr:col>36</xdr:col>
      <xdr:colOff>0</xdr:colOff>
      <xdr:row>30</xdr:row>
      <xdr:rowOff>238125</xdr:rowOff>
    </xdr:to>
    <xdr:cxnSp macro="">
      <xdr:nvCxnSpPr>
        <xdr:cNvPr id="366" name="Straight Connector 365">
          <a:extLst>
            <a:ext uri="{FF2B5EF4-FFF2-40B4-BE49-F238E27FC236}">
              <a16:creationId xmlns:a16="http://schemas.microsoft.com/office/drawing/2014/main" id="{26FA6B75-14B2-44F7-B81C-D64B17780AA2}"/>
            </a:ext>
          </a:extLst>
        </xdr:cNvPr>
        <xdr:cNvCxnSpPr/>
      </xdr:nvCxnSpPr>
      <xdr:spPr>
        <a:xfrm rot="10800000" flipV="1">
          <a:off x="15440025" y="4724400"/>
          <a:ext cx="1085850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28</xdr:row>
      <xdr:rowOff>0</xdr:rowOff>
    </xdr:from>
    <xdr:to>
      <xdr:col>33</xdr:col>
      <xdr:colOff>47625</xdr:colOff>
      <xdr:row>30</xdr:row>
      <xdr:rowOff>238125</xdr:rowOff>
    </xdr:to>
    <xdr:cxnSp macro="">
      <xdr:nvCxnSpPr>
        <xdr:cNvPr id="367" name="Straight Connector 366">
          <a:extLst>
            <a:ext uri="{FF2B5EF4-FFF2-40B4-BE49-F238E27FC236}">
              <a16:creationId xmlns:a16="http://schemas.microsoft.com/office/drawing/2014/main" id="{56BE7E8F-9FF8-4108-B23D-516DBF7EE5BB}"/>
            </a:ext>
          </a:extLst>
        </xdr:cNvPr>
        <xdr:cNvCxnSpPr/>
      </xdr:nvCxnSpPr>
      <xdr:spPr>
        <a:xfrm rot="10800000" flipV="1">
          <a:off x="14230350" y="4724400"/>
          <a:ext cx="1257300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28</xdr:row>
      <xdr:rowOff>0</xdr:rowOff>
    </xdr:from>
    <xdr:to>
      <xdr:col>30</xdr:col>
      <xdr:colOff>47625</xdr:colOff>
      <xdr:row>30</xdr:row>
      <xdr:rowOff>238125</xdr:rowOff>
    </xdr:to>
    <xdr:cxnSp macro="">
      <xdr:nvCxnSpPr>
        <xdr:cNvPr id="368" name="Straight Connector 367">
          <a:extLst>
            <a:ext uri="{FF2B5EF4-FFF2-40B4-BE49-F238E27FC236}">
              <a16:creationId xmlns:a16="http://schemas.microsoft.com/office/drawing/2014/main" id="{535D0428-6447-4493-ABB5-8172A44B8786}"/>
            </a:ext>
          </a:extLst>
        </xdr:cNvPr>
        <xdr:cNvCxnSpPr/>
      </xdr:nvCxnSpPr>
      <xdr:spPr>
        <a:xfrm rot="10800000" flipV="1">
          <a:off x="13068300" y="4724400"/>
          <a:ext cx="1209675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28</xdr:row>
      <xdr:rowOff>0</xdr:rowOff>
    </xdr:from>
    <xdr:to>
      <xdr:col>27</xdr:col>
      <xdr:colOff>38100</xdr:colOff>
      <xdr:row>30</xdr:row>
      <xdr:rowOff>238125</xdr:rowOff>
    </xdr:to>
    <xdr:cxnSp macro="">
      <xdr:nvCxnSpPr>
        <xdr:cNvPr id="369" name="Straight Connector 368">
          <a:extLst>
            <a:ext uri="{FF2B5EF4-FFF2-40B4-BE49-F238E27FC236}">
              <a16:creationId xmlns:a16="http://schemas.microsoft.com/office/drawing/2014/main" id="{FEA6E7A3-953E-4EF4-91B7-4E023EA8EFE9}"/>
            </a:ext>
          </a:extLst>
        </xdr:cNvPr>
        <xdr:cNvCxnSpPr/>
      </xdr:nvCxnSpPr>
      <xdr:spPr>
        <a:xfrm rot="10800000" flipV="1">
          <a:off x="12011025" y="4724400"/>
          <a:ext cx="1095375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28</xdr:row>
      <xdr:rowOff>0</xdr:rowOff>
    </xdr:from>
    <xdr:to>
      <xdr:col>24</xdr:col>
      <xdr:colOff>47625</xdr:colOff>
      <xdr:row>30</xdr:row>
      <xdr:rowOff>238125</xdr:rowOff>
    </xdr:to>
    <xdr:cxnSp macro="">
      <xdr:nvCxnSpPr>
        <xdr:cNvPr id="370" name="Straight Connector 369">
          <a:extLst>
            <a:ext uri="{FF2B5EF4-FFF2-40B4-BE49-F238E27FC236}">
              <a16:creationId xmlns:a16="http://schemas.microsoft.com/office/drawing/2014/main" id="{62E8CE50-1202-4BB7-A77F-C12A5D536593}"/>
            </a:ext>
          </a:extLst>
        </xdr:cNvPr>
        <xdr:cNvCxnSpPr/>
      </xdr:nvCxnSpPr>
      <xdr:spPr>
        <a:xfrm rot="10800000" flipV="1">
          <a:off x="10953750" y="4724400"/>
          <a:ext cx="1104900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25</xdr:row>
      <xdr:rowOff>0</xdr:rowOff>
    </xdr:from>
    <xdr:to>
      <xdr:col>24</xdr:col>
      <xdr:colOff>47625</xdr:colOff>
      <xdr:row>27</xdr:row>
      <xdr:rowOff>238125</xdr:rowOff>
    </xdr:to>
    <xdr:cxnSp macro="">
      <xdr:nvCxnSpPr>
        <xdr:cNvPr id="371" name="Straight Connector 370">
          <a:extLst>
            <a:ext uri="{FF2B5EF4-FFF2-40B4-BE49-F238E27FC236}">
              <a16:creationId xmlns:a16="http://schemas.microsoft.com/office/drawing/2014/main" id="{ECE8EBD0-55BD-4E46-AD51-943BCC276D98}"/>
            </a:ext>
          </a:extLst>
        </xdr:cNvPr>
        <xdr:cNvCxnSpPr/>
      </xdr:nvCxnSpPr>
      <xdr:spPr>
        <a:xfrm rot="10800000" flipV="1">
          <a:off x="10953750" y="4238625"/>
          <a:ext cx="1104900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25</xdr:row>
      <xdr:rowOff>0</xdr:rowOff>
    </xdr:from>
    <xdr:to>
      <xdr:col>27</xdr:col>
      <xdr:colOff>38100</xdr:colOff>
      <xdr:row>27</xdr:row>
      <xdr:rowOff>238125</xdr:rowOff>
    </xdr:to>
    <xdr:cxnSp macro="">
      <xdr:nvCxnSpPr>
        <xdr:cNvPr id="372" name="Straight Connector 371">
          <a:extLst>
            <a:ext uri="{FF2B5EF4-FFF2-40B4-BE49-F238E27FC236}">
              <a16:creationId xmlns:a16="http://schemas.microsoft.com/office/drawing/2014/main" id="{615D3DFD-A8ED-46BA-86BA-C339A9A396FB}"/>
            </a:ext>
          </a:extLst>
        </xdr:cNvPr>
        <xdr:cNvCxnSpPr/>
      </xdr:nvCxnSpPr>
      <xdr:spPr>
        <a:xfrm rot="10800000" flipV="1">
          <a:off x="12011025" y="4238625"/>
          <a:ext cx="1095375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25</xdr:row>
      <xdr:rowOff>0</xdr:rowOff>
    </xdr:from>
    <xdr:to>
      <xdr:col>30</xdr:col>
      <xdr:colOff>47625</xdr:colOff>
      <xdr:row>27</xdr:row>
      <xdr:rowOff>238125</xdr:rowOff>
    </xdr:to>
    <xdr:cxnSp macro="">
      <xdr:nvCxnSpPr>
        <xdr:cNvPr id="373" name="Straight Connector 372">
          <a:extLst>
            <a:ext uri="{FF2B5EF4-FFF2-40B4-BE49-F238E27FC236}">
              <a16:creationId xmlns:a16="http://schemas.microsoft.com/office/drawing/2014/main" id="{79864B62-E9D9-4DF4-BB46-D8F2A7368CAD}"/>
            </a:ext>
          </a:extLst>
        </xdr:cNvPr>
        <xdr:cNvCxnSpPr/>
      </xdr:nvCxnSpPr>
      <xdr:spPr>
        <a:xfrm rot="10800000" flipV="1">
          <a:off x="13068300" y="4238625"/>
          <a:ext cx="1209675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25</xdr:row>
      <xdr:rowOff>0</xdr:rowOff>
    </xdr:from>
    <xdr:to>
      <xdr:col>21</xdr:col>
      <xdr:colOff>38100</xdr:colOff>
      <xdr:row>27</xdr:row>
      <xdr:rowOff>238125</xdr:rowOff>
    </xdr:to>
    <xdr:cxnSp macro="">
      <xdr:nvCxnSpPr>
        <xdr:cNvPr id="374" name="Straight Connector 373">
          <a:extLst>
            <a:ext uri="{FF2B5EF4-FFF2-40B4-BE49-F238E27FC236}">
              <a16:creationId xmlns:a16="http://schemas.microsoft.com/office/drawing/2014/main" id="{394278A7-5B67-4487-B53E-051A86C77D8B}"/>
            </a:ext>
          </a:extLst>
        </xdr:cNvPr>
        <xdr:cNvCxnSpPr/>
      </xdr:nvCxnSpPr>
      <xdr:spPr>
        <a:xfrm rot="10800000" flipV="1">
          <a:off x="9782175" y="4238625"/>
          <a:ext cx="1209675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25</xdr:row>
      <xdr:rowOff>0</xdr:rowOff>
    </xdr:from>
    <xdr:to>
      <xdr:col>18</xdr:col>
      <xdr:colOff>47625</xdr:colOff>
      <xdr:row>27</xdr:row>
      <xdr:rowOff>238125</xdr:rowOff>
    </xdr:to>
    <xdr:cxnSp macro="">
      <xdr:nvCxnSpPr>
        <xdr:cNvPr id="375" name="Straight Connector 374">
          <a:extLst>
            <a:ext uri="{FF2B5EF4-FFF2-40B4-BE49-F238E27FC236}">
              <a16:creationId xmlns:a16="http://schemas.microsoft.com/office/drawing/2014/main" id="{0B604810-5D3A-410B-8557-FF916AFA9BC7}"/>
            </a:ext>
          </a:extLst>
        </xdr:cNvPr>
        <xdr:cNvCxnSpPr/>
      </xdr:nvCxnSpPr>
      <xdr:spPr>
        <a:xfrm rot="10800000" flipV="1">
          <a:off x="8515350" y="4238625"/>
          <a:ext cx="1314450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28</xdr:row>
      <xdr:rowOff>0</xdr:rowOff>
    </xdr:from>
    <xdr:to>
      <xdr:col>18</xdr:col>
      <xdr:colOff>47625</xdr:colOff>
      <xdr:row>30</xdr:row>
      <xdr:rowOff>238125</xdr:rowOff>
    </xdr:to>
    <xdr:cxnSp macro="">
      <xdr:nvCxnSpPr>
        <xdr:cNvPr id="376" name="Straight Connector 375">
          <a:extLst>
            <a:ext uri="{FF2B5EF4-FFF2-40B4-BE49-F238E27FC236}">
              <a16:creationId xmlns:a16="http://schemas.microsoft.com/office/drawing/2014/main" id="{61E76C34-B292-45D8-8C15-C821826EDD4A}"/>
            </a:ext>
          </a:extLst>
        </xdr:cNvPr>
        <xdr:cNvCxnSpPr/>
      </xdr:nvCxnSpPr>
      <xdr:spPr>
        <a:xfrm rot="10800000" flipV="1">
          <a:off x="8515350" y="4724400"/>
          <a:ext cx="1314450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25</xdr:row>
      <xdr:rowOff>0</xdr:rowOff>
    </xdr:from>
    <xdr:to>
      <xdr:col>15</xdr:col>
      <xdr:colOff>47625</xdr:colOff>
      <xdr:row>27</xdr:row>
      <xdr:rowOff>238125</xdr:rowOff>
    </xdr:to>
    <xdr:cxnSp macro="">
      <xdr:nvCxnSpPr>
        <xdr:cNvPr id="377" name="Straight Connector 376">
          <a:extLst>
            <a:ext uri="{FF2B5EF4-FFF2-40B4-BE49-F238E27FC236}">
              <a16:creationId xmlns:a16="http://schemas.microsoft.com/office/drawing/2014/main" id="{7D3F49EF-2E3D-4EFA-A4BE-12AF285C01D7}"/>
            </a:ext>
          </a:extLst>
        </xdr:cNvPr>
        <xdr:cNvCxnSpPr/>
      </xdr:nvCxnSpPr>
      <xdr:spPr>
        <a:xfrm rot="10800000" flipV="1">
          <a:off x="7267575" y="4238625"/>
          <a:ext cx="1295400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28</xdr:row>
      <xdr:rowOff>0</xdr:rowOff>
    </xdr:from>
    <xdr:to>
      <xdr:col>15</xdr:col>
      <xdr:colOff>47625</xdr:colOff>
      <xdr:row>30</xdr:row>
      <xdr:rowOff>238125</xdr:rowOff>
    </xdr:to>
    <xdr:cxnSp macro="">
      <xdr:nvCxnSpPr>
        <xdr:cNvPr id="378" name="Straight Connector 377">
          <a:extLst>
            <a:ext uri="{FF2B5EF4-FFF2-40B4-BE49-F238E27FC236}">
              <a16:creationId xmlns:a16="http://schemas.microsoft.com/office/drawing/2014/main" id="{0DD82512-6D90-4DA3-9A7E-7006F504EDF6}"/>
            </a:ext>
          </a:extLst>
        </xdr:cNvPr>
        <xdr:cNvCxnSpPr/>
      </xdr:nvCxnSpPr>
      <xdr:spPr>
        <a:xfrm rot="10800000" flipV="1">
          <a:off x="7267575" y="4724400"/>
          <a:ext cx="1295400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25</xdr:row>
      <xdr:rowOff>0</xdr:rowOff>
    </xdr:from>
    <xdr:to>
      <xdr:col>12</xdr:col>
      <xdr:colOff>47625</xdr:colOff>
      <xdr:row>27</xdr:row>
      <xdr:rowOff>238125</xdr:rowOff>
    </xdr:to>
    <xdr:cxnSp macro="">
      <xdr:nvCxnSpPr>
        <xdr:cNvPr id="379" name="Straight Connector 378">
          <a:extLst>
            <a:ext uri="{FF2B5EF4-FFF2-40B4-BE49-F238E27FC236}">
              <a16:creationId xmlns:a16="http://schemas.microsoft.com/office/drawing/2014/main" id="{8540294E-9BB4-4AAA-90D8-FF02BB6AF7CA}"/>
            </a:ext>
          </a:extLst>
        </xdr:cNvPr>
        <xdr:cNvCxnSpPr/>
      </xdr:nvCxnSpPr>
      <xdr:spPr>
        <a:xfrm rot="10800000" flipV="1">
          <a:off x="5962650" y="4238625"/>
          <a:ext cx="1352550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28</xdr:row>
      <xdr:rowOff>0</xdr:rowOff>
    </xdr:from>
    <xdr:to>
      <xdr:col>12</xdr:col>
      <xdr:colOff>47625</xdr:colOff>
      <xdr:row>30</xdr:row>
      <xdr:rowOff>238125</xdr:rowOff>
    </xdr:to>
    <xdr:cxnSp macro="">
      <xdr:nvCxnSpPr>
        <xdr:cNvPr id="380" name="Straight Connector 379">
          <a:extLst>
            <a:ext uri="{FF2B5EF4-FFF2-40B4-BE49-F238E27FC236}">
              <a16:creationId xmlns:a16="http://schemas.microsoft.com/office/drawing/2014/main" id="{25393D59-EF30-47F1-A929-1ACBF53EF8A5}"/>
            </a:ext>
          </a:extLst>
        </xdr:cNvPr>
        <xdr:cNvCxnSpPr/>
      </xdr:nvCxnSpPr>
      <xdr:spPr>
        <a:xfrm rot="10800000" flipV="1">
          <a:off x="5962650" y="4724400"/>
          <a:ext cx="1352550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25</xdr:row>
      <xdr:rowOff>0</xdr:rowOff>
    </xdr:from>
    <xdr:to>
      <xdr:col>9</xdr:col>
      <xdr:colOff>47625</xdr:colOff>
      <xdr:row>27</xdr:row>
      <xdr:rowOff>238125</xdr:rowOff>
    </xdr:to>
    <xdr:cxnSp macro="">
      <xdr:nvCxnSpPr>
        <xdr:cNvPr id="381" name="Straight Connector 380">
          <a:extLst>
            <a:ext uri="{FF2B5EF4-FFF2-40B4-BE49-F238E27FC236}">
              <a16:creationId xmlns:a16="http://schemas.microsoft.com/office/drawing/2014/main" id="{C71DF04B-EEF7-4703-8C93-F29D34927FF3}"/>
            </a:ext>
          </a:extLst>
        </xdr:cNvPr>
        <xdr:cNvCxnSpPr/>
      </xdr:nvCxnSpPr>
      <xdr:spPr>
        <a:xfrm rot="10800000" flipV="1">
          <a:off x="4686300" y="4238625"/>
          <a:ext cx="1323975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28</xdr:row>
      <xdr:rowOff>0</xdr:rowOff>
    </xdr:from>
    <xdr:to>
      <xdr:col>9</xdr:col>
      <xdr:colOff>47625</xdr:colOff>
      <xdr:row>30</xdr:row>
      <xdr:rowOff>238125</xdr:rowOff>
    </xdr:to>
    <xdr:cxnSp macro="">
      <xdr:nvCxnSpPr>
        <xdr:cNvPr id="382" name="Straight Connector 381">
          <a:extLst>
            <a:ext uri="{FF2B5EF4-FFF2-40B4-BE49-F238E27FC236}">
              <a16:creationId xmlns:a16="http://schemas.microsoft.com/office/drawing/2014/main" id="{D8E97C80-DAC4-4259-A646-58A1CE8B7544}"/>
            </a:ext>
          </a:extLst>
        </xdr:cNvPr>
        <xdr:cNvCxnSpPr/>
      </xdr:nvCxnSpPr>
      <xdr:spPr>
        <a:xfrm rot="10800000" flipV="1">
          <a:off x="4686300" y="4724400"/>
          <a:ext cx="1323975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25</xdr:row>
      <xdr:rowOff>0</xdr:rowOff>
    </xdr:from>
    <xdr:to>
      <xdr:col>6</xdr:col>
      <xdr:colOff>47625</xdr:colOff>
      <xdr:row>27</xdr:row>
      <xdr:rowOff>238125</xdr:rowOff>
    </xdr:to>
    <xdr:cxnSp macro="">
      <xdr:nvCxnSpPr>
        <xdr:cNvPr id="383" name="Straight Connector 382">
          <a:extLst>
            <a:ext uri="{FF2B5EF4-FFF2-40B4-BE49-F238E27FC236}">
              <a16:creationId xmlns:a16="http://schemas.microsoft.com/office/drawing/2014/main" id="{B1717574-2A2A-4D22-AAA5-92E333292099}"/>
            </a:ext>
          </a:extLst>
        </xdr:cNvPr>
        <xdr:cNvCxnSpPr/>
      </xdr:nvCxnSpPr>
      <xdr:spPr>
        <a:xfrm rot="10800000" flipV="1">
          <a:off x="3495675" y="4238625"/>
          <a:ext cx="1238250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28</xdr:row>
      <xdr:rowOff>0</xdr:rowOff>
    </xdr:from>
    <xdr:to>
      <xdr:col>6</xdr:col>
      <xdr:colOff>47625</xdr:colOff>
      <xdr:row>30</xdr:row>
      <xdr:rowOff>238125</xdr:rowOff>
    </xdr:to>
    <xdr:cxnSp macro="">
      <xdr:nvCxnSpPr>
        <xdr:cNvPr id="384" name="Straight Connector 383">
          <a:extLst>
            <a:ext uri="{FF2B5EF4-FFF2-40B4-BE49-F238E27FC236}">
              <a16:creationId xmlns:a16="http://schemas.microsoft.com/office/drawing/2014/main" id="{B4A9A829-4B46-4021-83F5-E42B7B4E1E2F}"/>
            </a:ext>
          </a:extLst>
        </xdr:cNvPr>
        <xdr:cNvCxnSpPr/>
      </xdr:nvCxnSpPr>
      <xdr:spPr>
        <a:xfrm rot="10800000" flipV="1">
          <a:off x="3495675" y="4724400"/>
          <a:ext cx="1238250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28</xdr:row>
      <xdr:rowOff>0</xdr:rowOff>
    </xdr:from>
    <xdr:to>
      <xdr:col>21</xdr:col>
      <xdr:colOff>38100</xdr:colOff>
      <xdr:row>30</xdr:row>
      <xdr:rowOff>238125</xdr:rowOff>
    </xdr:to>
    <xdr:cxnSp macro="">
      <xdr:nvCxnSpPr>
        <xdr:cNvPr id="385" name="Straight Connector 384">
          <a:extLst>
            <a:ext uri="{FF2B5EF4-FFF2-40B4-BE49-F238E27FC236}">
              <a16:creationId xmlns:a16="http://schemas.microsoft.com/office/drawing/2014/main" id="{4D0DA2A4-1637-40F1-8039-2C50E4819BB2}"/>
            </a:ext>
          </a:extLst>
        </xdr:cNvPr>
        <xdr:cNvCxnSpPr/>
      </xdr:nvCxnSpPr>
      <xdr:spPr>
        <a:xfrm rot="10800000" flipV="1">
          <a:off x="9782175" y="4724400"/>
          <a:ext cx="1209675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40</xdr:row>
      <xdr:rowOff>0</xdr:rowOff>
    </xdr:from>
    <xdr:to>
      <xdr:col>5</xdr:col>
      <xdr:colOff>333375</xdr:colOff>
      <xdr:row>42</xdr:row>
      <xdr:rowOff>228600</xdr:rowOff>
    </xdr:to>
    <xdr:cxnSp macro="">
      <xdr:nvCxnSpPr>
        <xdr:cNvPr id="386" name="Straight Connector 385">
          <a:extLst>
            <a:ext uri="{FF2B5EF4-FFF2-40B4-BE49-F238E27FC236}">
              <a16:creationId xmlns:a16="http://schemas.microsoft.com/office/drawing/2014/main" id="{7F99A480-6493-4E81-92A1-C20872880FFC}"/>
            </a:ext>
          </a:extLst>
        </xdr:cNvPr>
        <xdr:cNvCxnSpPr/>
      </xdr:nvCxnSpPr>
      <xdr:spPr>
        <a:xfrm>
          <a:off x="3495675" y="6667500"/>
          <a:ext cx="1171575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40</xdr:row>
      <xdr:rowOff>0</xdr:rowOff>
    </xdr:from>
    <xdr:to>
      <xdr:col>8</xdr:col>
      <xdr:colOff>333375</xdr:colOff>
      <xdr:row>42</xdr:row>
      <xdr:rowOff>228600</xdr:rowOff>
    </xdr:to>
    <xdr:cxnSp macro="">
      <xdr:nvCxnSpPr>
        <xdr:cNvPr id="387" name="Straight Connector 386">
          <a:extLst>
            <a:ext uri="{FF2B5EF4-FFF2-40B4-BE49-F238E27FC236}">
              <a16:creationId xmlns:a16="http://schemas.microsoft.com/office/drawing/2014/main" id="{3B9DBCEC-DCD0-4DEE-86C9-DA4E528DA06C}"/>
            </a:ext>
          </a:extLst>
        </xdr:cNvPr>
        <xdr:cNvCxnSpPr/>
      </xdr:nvCxnSpPr>
      <xdr:spPr>
        <a:xfrm>
          <a:off x="4686300" y="6667500"/>
          <a:ext cx="1190625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40</xdr:row>
      <xdr:rowOff>0</xdr:rowOff>
    </xdr:from>
    <xdr:to>
      <xdr:col>11</xdr:col>
      <xdr:colOff>333375</xdr:colOff>
      <xdr:row>42</xdr:row>
      <xdr:rowOff>228600</xdr:rowOff>
    </xdr:to>
    <xdr:cxnSp macro="">
      <xdr:nvCxnSpPr>
        <xdr:cNvPr id="388" name="Straight Connector 387">
          <a:extLst>
            <a:ext uri="{FF2B5EF4-FFF2-40B4-BE49-F238E27FC236}">
              <a16:creationId xmlns:a16="http://schemas.microsoft.com/office/drawing/2014/main" id="{314F4B10-A5A2-43FD-8493-E910EB1EA900}"/>
            </a:ext>
          </a:extLst>
        </xdr:cNvPr>
        <xdr:cNvCxnSpPr/>
      </xdr:nvCxnSpPr>
      <xdr:spPr>
        <a:xfrm>
          <a:off x="5962650" y="6667500"/>
          <a:ext cx="1200150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40</xdr:row>
      <xdr:rowOff>0</xdr:rowOff>
    </xdr:from>
    <xdr:to>
      <xdr:col>14</xdr:col>
      <xdr:colOff>333375</xdr:colOff>
      <xdr:row>42</xdr:row>
      <xdr:rowOff>228600</xdr:rowOff>
    </xdr:to>
    <xdr:cxnSp macro="">
      <xdr:nvCxnSpPr>
        <xdr:cNvPr id="389" name="Straight Connector 388">
          <a:extLst>
            <a:ext uri="{FF2B5EF4-FFF2-40B4-BE49-F238E27FC236}">
              <a16:creationId xmlns:a16="http://schemas.microsoft.com/office/drawing/2014/main" id="{58775F84-9CA2-446A-B0D2-225099386A7D}"/>
            </a:ext>
          </a:extLst>
        </xdr:cNvPr>
        <xdr:cNvCxnSpPr/>
      </xdr:nvCxnSpPr>
      <xdr:spPr>
        <a:xfrm>
          <a:off x="7267575" y="6667500"/>
          <a:ext cx="1181100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40</xdr:row>
      <xdr:rowOff>0</xdr:rowOff>
    </xdr:from>
    <xdr:to>
      <xdr:col>17</xdr:col>
      <xdr:colOff>333375</xdr:colOff>
      <xdr:row>42</xdr:row>
      <xdr:rowOff>228600</xdr:rowOff>
    </xdr:to>
    <xdr:cxnSp macro="">
      <xdr:nvCxnSpPr>
        <xdr:cNvPr id="390" name="Straight Connector 389">
          <a:extLst>
            <a:ext uri="{FF2B5EF4-FFF2-40B4-BE49-F238E27FC236}">
              <a16:creationId xmlns:a16="http://schemas.microsoft.com/office/drawing/2014/main" id="{9C55D86F-D631-461E-8269-EBCA2186DC0C}"/>
            </a:ext>
          </a:extLst>
        </xdr:cNvPr>
        <xdr:cNvCxnSpPr/>
      </xdr:nvCxnSpPr>
      <xdr:spPr>
        <a:xfrm>
          <a:off x="8515350" y="6667500"/>
          <a:ext cx="1152525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40</xdr:row>
      <xdr:rowOff>0</xdr:rowOff>
    </xdr:from>
    <xdr:to>
      <xdr:col>20</xdr:col>
      <xdr:colOff>333375</xdr:colOff>
      <xdr:row>42</xdr:row>
      <xdr:rowOff>228600</xdr:rowOff>
    </xdr:to>
    <xdr:cxnSp macro="">
      <xdr:nvCxnSpPr>
        <xdr:cNvPr id="391" name="Straight Connector 390">
          <a:extLst>
            <a:ext uri="{FF2B5EF4-FFF2-40B4-BE49-F238E27FC236}">
              <a16:creationId xmlns:a16="http://schemas.microsoft.com/office/drawing/2014/main" id="{A04485CB-354C-45A2-8BF7-8B28682B869F}"/>
            </a:ext>
          </a:extLst>
        </xdr:cNvPr>
        <xdr:cNvCxnSpPr/>
      </xdr:nvCxnSpPr>
      <xdr:spPr>
        <a:xfrm>
          <a:off x="9782175" y="6667500"/>
          <a:ext cx="1143000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43</xdr:row>
      <xdr:rowOff>0</xdr:rowOff>
    </xdr:from>
    <xdr:to>
      <xdr:col>5</xdr:col>
      <xdr:colOff>333375</xdr:colOff>
      <xdr:row>45</xdr:row>
      <xdr:rowOff>228600</xdr:rowOff>
    </xdr:to>
    <xdr:cxnSp macro="">
      <xdr:nvCxnSpPr>
        <xdr:cNvPr id="392" name="Straight Connector 391">
          <a:extLst>
            <a:ext uri="{FF2B5EF4-FFF2-40B4-BE49-F238E27FC236}">
              <a16:creationId xmlns:a16="http://schemas.microsoft.com/office/drawing/2014/main" id="{7D738C3C-4F9B-4ACB-B65C-D70D071C2E18}"/>
            </a:ext>
          </a:extLst>
        </xdr:cNvPr>
        <xdr:cNvCxnSpPr/>
      </xdr:nvCxnSpPr>
      <xdr:spPr>
        <a:xfrm>
          <a:off x="3495675" y="7153275"/>
          <a:ext cx="1171575" cy="5334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43</xdr:row>
      <xdr:rowOff>0</xdr:rowOff>
    </xdr:from>
    <xdr:to>
      <xdr:col>8</xdr:col>
      <xdr:colOff>333375</xdr:colOff>
      <xdr:row>45</xdr:row>
      <xdr:rowOff>228600</xdr:rowOff>
    </xdr:to>
    <xdr:cxnSp macro="">
      <xdr:nvCxnSpPr>
        <xdr:cNvPr id="393" name="Straight Connector 392">
          <a:extLst>
            <a:ext uri="{FF2B5EF4-FFF2-40B4-BE49-F238E27FC236}">
              <a16:creationId xmlns:a16="http://schemas.microsoft.com/office/drawing/2014/main" id="{C78044A8-E31E-45FD-8359-18F825C9AA13}"/>
            </a:ext>
          </a:extLst>
        </xdr:cNvPr>
        <xdr:cNvCxnSpPr/>
      </xdr:nvCxnSpPr>
      <xdr:spPr>
        <a:xfrm>
          <a:off x="4686300" y="7153275"/>
          <a:ext cx="1190625" cy="5334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43</xdr:row>
      <xdr:rowOff>0</xdr:rowOff>
    </xdr:from>
    <xdr:to>
      <xdr:col>11</xdr:col>
      <xdr:colOff>333375</xdr:colOff>
      <xdr:row>45</xdr:row>
      <xdr:rowOff>228600</xdr:rowOff>
    </xdr:to>
    <xdr:cxnSp macro="">
      <xdr:nvCxnSpPr>
        <xdr:cNvPr id="394" name="Straight Connector 393">
          <a:extLst>
            <a:ext uri="{FF2B5EF4-FFF2-40B4-BE49-F238E27FC236}">
              <a16:creationId xmlns:a16="http://schemas.microsoft.com/office/drawing/2014/main" id="{D867B2F7-C7DD-45D3-84ED-0A6B0027CAA1}"/>
            </a:ext>
          </a:extLst>
        </xdr:cNvPr>
        <xdr:cNvCxnSpPr/>
      </xdr:nvCxnSpPr>
      <xdr:spPr>
        <a:xfrm>
          <a:off x="5962650" y="7153275"/>
          <a:ext cx="1200150" cy="5334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43</xdr:row>
      <xdr:rowOff>0</xdr:rowOff>
    </xdr:from>
    <xdr:to>
      <xdr:col>14</xdr:col>
      <xdr:colOff>333375</xdr:colOff>
      <xdr:row>45</xdr:row>
      <xdr:rowOff>228600</xdr:rowOff>
    </xdr:to>
    <xdr:cxnSp macro="">
      <xdr:nvCxnSpPr>
        <xdr:cNvPr id="395" name="Straight Connector 394">
          <a:extLst>
            <a:ext uri="{FF2B5EF4-FFF2-40B4-BE49-F238E27FC236}">
              <a16:creationId xmlns:a16="http://schemas.microsoft.com/office/drawing/2014/main" id="{F1343D66-2D4A-4F59-A23C-2A84B16A52F5}"/>
            </a:ext>
          </a:extLst>
        </xdr:cNvPr>
        <xdr:cNvCxnSpPr/>
      </xdr:nvCxnSpPr>
      <xdr:spPr>
        <a:xfrm>
          <a:off x="7267575" y="7153275"/>
          <a:ext cx="1181100" cy="5334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43</xdr:row>
      <xdr:rowOff>0</xdr:rowOff>
    </xdr:from>
    <xdr:to>
      <xdr:col>17</xdr:col>
      <xdr:colOff>333375</xdr:colOff>
      <xdr:row>45</xdr:row>
      <xdr:rowOff>228600</xdr:rowOff>
    </xdr:to>
    <xdr:cxnSp macro="">
      <xdr:nvCxnSpPr>
        <xdr:cNvPr id="396" name="Straight Connector 395">
          <a:extLst>
            <a:ext uri="{FF2B5EF4-FFF2-40B4-BE49-F238E27FC236}">
              <a16:creationId xmlns:a16="http://schemas.microsoft.com/office/drawing/2014/main" id="{708DC667-2048-4159-8F7F-BA8D03FC1037}"/>
            </a:ext>
          </a:extLst>
        </xdr:cNvPr>
        <xdr:cNvCxnSpPr/>
      </xdr:nvCxnSpPr>
      <xdr:spPr>
        <a:xfrm>
          <a:off x="8515350" y="7153275"/>
          <a:ext cx="1152525" cy="5334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43</xdr:row>
      <xdr:rowOff>0</xdr:rowOff>
    </xdr:from>
    <xdr:to>
      <xdr:col>20</xdr:col>
      <xdr:colOff>333375</xdr:colOff>
      <xdr:row>45</xdr:row>
      <xdr:rowOff>228600</xdr:rowOff>
    </xdr:to>
    <xdr:cxnSp macro="">
      <xdr:nvCxnSpPr>
        <xdr:cNvPr id="397" name="Straight Connector 396">
          <a:extLst>
            <a:ext uri="{FF2B5EF4-FFF2-40B4-BE49-F238E27FC236}">
              <a16:creationId xmlns:a16="http://schemas.microsoft.com/office/drawing/2014/main" id="{6F471DEA-C6C6-445C-B045-0CA1338AEF1E}"/>
            </a:ext>
          </a:extLst>
        </xdr:cNvPr>
        <xdr:cNvCxnSpPr/>
      </xdr:nvCxnSpPr>
      <xdr:spPr>
        <a:xfrm>
          <a:off x="9782175" y="7153275"/>
          <a:ext cx="1143000" cy="5334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40</xdr:row>
      <xdr:rowOff>0</xdr:rowOff>
    </xdr:from>
    <xdr:to>
      <xdr:col>23</xdr:col>
      <xdr:colOff>333375</xdr:colOff>
      <xdr:row>42</xdr:row>
      <xdr:rowOff>228600</xdr:rowOff>
    </xdr:to>
    <xdr:cxnSp macro="">
      <xdr:nvCxnSpPr>
        <xdr:cNvPr id="398" name="Straight Connector 397">
          <a:extLst>
            <a:ext uri="{FF2B5EF4-FFF2-40B4-BE49-F238E27FC236}">
              <a16:creationId xmlns:a16="http://schemas.microsoft.com/office/drawing/2014/main" id="{F86A8E29-10DF-4D2C-B969-3014E02A59AB}"/>
            </a:ext>
          </a:extLst>
        </xdr:cNvPr>
        <xdr:cNvCxnSpPr/>
      </xdr:nvCxnSpPr>
      <xdr:spPr>
        <a:xfrm>
          <a:off x="10953750" y="6667500"/>
          <a:ext cx="1038225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43</xdr:row>
      <xdr:rowOff>0</xdr:rowOff>
    </xdr:from>
    <xdr:to>
      <xdr:col>23</xdr:col>
      <xdr:colOff>333375</xdr:colOff>
      <xdr:row>45</xdr:row>
      <xdr:rowOff>228600</xdr:rowOff>
    </xdr:to>
    <xdr:cxnSp macro="">
      <xdr:nvCxnSpPr>
        <xdr:cNvPr id="399" name="Straight Connector 398">
          <a:extLst>
            <a:ext uri="{FF2B5EF4-FFF2-40B4-BE49-F238E27FC236}">
              <a16:creationId xmlns:a16="http://schemas.microsoft.com/office/drawing/2014/main" id="{123257E2-645E-4136-9980-06F35DF4F8A3}"/>
            </a:ext>
          </a:extLst>
        </xdr:cNvPr>
        <xdr:cNvCxnSpPr/>
      </xdr:nvCxnSpPr>
      <xdr:spPr>
        <a:xfrm>
          <a:off x="10953750" y="7153275"/>
          <a:ext cx="1038225" cy="5334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40</xdr:row>
      <xdr:rowOff>0</xdr:rowOff>
    </xdr:from>
    <xdr:to>
      <xdr:col>26</xdr:col>
      <xdr:colOff>323850</xdr:colOff>
      <xdr:row>42</xdr:row>
      <xdr:rowOff>228600</xdr:rowOff>
    </xdr:to>
    <xdr:cxnSp macro="">
      <xdr:nvCxnSpPr>
        <xdr:cNvPr id="400" name="Straight Connector 399">
          <a:extLst>
            <a:ext uri="{FF2B5EF4-FFF2-40B4-BE49-F238E27FC236}">
              <a16:creationId xmlns:a16="http://schemas.microsoft.com/office/drawing/2014/main" id="{8E47B0E8-8C4F-4A82-9B74-F25C992CEC14}"/>
            </a:ext>
          </a:extLst>
        </xdr:cNvPr>
        <xdr:cNvCxnSpPr/>
      </xdr:nvCxnSpPr>
      <xdr:spPr>
        <a:xfrm>
          <a:off x="12011025" y="6667500"/>
          <a:ext cx="1057275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43</xdr:row>
      <xdr:rowOff>0</xdr:rowOff>
    </xdr:from>
    <xdr:to>
      <xdr:col>26</xdr:col>
      <xdr:colOff>323850</xdr:colOff>
      <xdr:row>45</xdr:row>
      <xdr:rowOff>228600</xdr:rowOff>
    </xdr:to>
    <xdr:cxnSp macro="">
      <xdr:nvCxnSpPr>
        <xdr:cNvPr id="401" name="Straight Connector 400">
          <a:extLst>
            <a:ext uri="{FF2B5EF4-FFF2-40B4-BE49-F238E27FC236}">
              <a16:creationId xmlns:a16="http://schemas.microsoft.com/office/drawing/2014/main" id="{0FFE15E7-88F9-44CF-91A8-601D01B906E9}"/>
            </a:ext>
          </a:extLst>
        </xdr:cNvPr>
        <xdr:cNvCxnSpPr/>
      </xdr:nvCxnSpPr>
      <xdr:spPr>
        <a:xfrm>
          <a:off x="12011025" y="7153275"/>
          <a:ext cx="1057275" cy="5334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40</xdr:row>
      <xdr:rowOff>0</xdr:rowOff>
    </xdr:from>
    <xdr:to>
      <xdr:col>29</xdr:col>
      <xdr:colOff>333375</xdr:colOff>
      <xdr:row>42</xdr:row>
      <xdr:rowOff>228600</xdr:rowOff>
    </xdr:to>
    <xdr:cxnSp macro="">
      <xdr:nvCxnSpPr>
        <xdr:cNvPr id="402" name="Straight Connector 401">
          <a:extLst>
            <a:ext uri="{FF2B5EF4-FFF2-40B4-BE49-F238E27FC236}">
              <a16:creationId xmlns:a16="http://schemas.microsoft.com/office/drawing/2014/main" id="{F92E8816-19A0-4EEB-89CF-5E7220556776}"/>
            </a:ext>
          </a:extLst>
        </xdr:cNvPr>
        <xdr:cNvCxnSpPr/>
      </xdr:nvCxnSpPr>
      <xdr:spPr>
        <a:xfrm>
          <a:off x="13068300" y="6667500"/>
          <a:ext cx="1162050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43</xdr:row>
      <xdr:rowOff>0</xdr:rowOff>
    </xdr:from>
    <xdr:to>
      <xdr:col>29</xdr:col>
      <xdr:colOff>333375</xdr:colOff>
      <xdr:row>45</xdr:row>
      <xdr:rowOff>228600</xdr:rowOff>
    </xdr:to>
    <xdr:cxnSp macro="">
      <xdr:nvCxnSpPr>
        <xdr:cNvPr id="403" name="Straight Connector 402">
          <a:extLst>
            <a:ext uri="{FF2B5EF4-FFF2-40B4-BE49-F238E27FC236}">
              <a16:creationId xmlns:a16="http://schemas.microsoft.com/office/drawing/2014/main" id="{E9C1561B-8124-44B7-994A-B03C8832C56A}"/>
            </a:ext>
          </a:extLst>
        </xdr:cNvPr>
        <xdr:cNvCxnSpPr/>
      </xdr:nvCxnSpPr>
      <xdr:spPr>
        <a:xfrm>
          <a:off x="13068300" y="7153275"/>
          <a:ext cx="1162050" cy="5334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40</xdr:row>
      <xdr:rowOff>0</xdr:rowOff>
    </xdr:from>
    <xdr:to>
      <xdr:col>32</xdr:col>
      <xdr:colOff>333375</xdr:colOff>
      <xdr:row>42</xdr:row>
      <xdr:rowOff>228600</xdr:rowOff>
    </xdr:to>
    <xdr:cxnSp macro="">
      <xdr:nvCxnSpPr>
        <xdr:cNvPr id="404" name="Straight Connector 403">
          <a:extLst>
            <a:ext uri="{FF2B5EF4-FFF2-40B4-BE49-F238E27FC236}">
              <a16:creationId xmlns:a16="http://schemas.microsoft.com/office/drawing/2014/main" id="{78B32275-2742-480C-930D-AE78B311717F}"/>
            </a:ext>
          </a:extLst>
        </xdr:cNvPr>
        <xdr:cNvCxnSpPr/>
      </xdr:nvCxnSpPr>
      <xdr:spPr>
        <a:xfrm>
          <a:off x="14230350" y="6667500"/>
          <a:ext cx="1209675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43</xdr:row>
      <xdr:rowOff>0</xdr:rowOff>
    </xdr:from>
    <xdr:to>
      <xdr:col>32</xdr:col>
      <xdr:colOff>333375</xdr:colOff>
      <xdr:row>45</xdr:row>
      <xdr:rowOff>228600</xdr:rowOff>
    </xdr:to>
    <xdr:cxnSp macro="">
      <xdr:nvCxnSpPr>
        <xdr:cNvPr id="405" name="Straight Connector 404">
          <a:extLst>
            <a:ext uri="{FF2B5EF4-FFF2-40B4-BE49-F238E27FC236}">
              <a16:creationId xmlns:a16="http://schemas.microsoft.com/office/drawing/2014/main" id="{219EE933-218A-4DFE-9E24-872B00908747}"/>
            </a:ext>
          </a:extLst>
        </xdr:cNvPr>
        <xdr:cNvCxnSpPr/>
      </xdr:nvCxnSpPr>
      <xdr:spPr>
        <a:xfrm>
          <a:off x="14230350" y="7153275"/>
          <a:ext cx="1209675" cy="5334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40</xdr:row>
      <xdr:rowOff>0</xdr:rowOff>
    </xdr:from>
    <xdr:to>
      <xdr:col>35</xdr:col>
      <xdr:colOff>285750</xdr:colOff>
      <xdr:row>42</xdr:row>
      <xdr:rowOff>228600</xdr:rowOff>
    </xdr:to>
    <xdr:cxnSp macro="">
      <xdr:nvCxnSpPr>
        <xdr:cNvPr id="406" name="Straight Connector 405">
          <a:extLst>
            <a:ext uri="{FF2B5EF4-FFF2-40B4-BE49-F238E27FC236}">
              <a16:creationId xmlns:a16="http://schemas.microsoft.com/office/drawing/2014/main" id="{25F1AB74-5B1F-44A4-BB37-FEA803A7D78A}"/>
            </a:ext>
          </a:extLst>
        </xdr:cNvPr>
        <xdr:cNvCxnSpPr/>
      </xdr:nvCxnSpPr>
      <xdr:spPr>
        <a:xfrm>
          <a:off x="15440025" y="6667500"/>
          <a:ext cx="1076325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43</xdr:row>
      <xdr:rowOff>0</xdr:rowOff>
    </xdr:from>
    <xdr:to>
      <xdr:col>35</xdr:col>
      <xdr:colOff>285750</xdr:colOff>
      <xdr:row>45</xdr:row>
      <xdr:rowOff>228600</xdr:rowOff>
    </xdr:to>
    <xdr:cxnSp macro="">
      <xdr:nvCxnSpPr>
        <xdr:cNvPr id="407" name="Straight Connector 406">
          <a:extLst>
            <a:ext uri="{FF2B5EF4-FFF2-40B4-BE49-F238E27FC236}">
              <a16:creationId xmlns:a16="http://schemas.microsoft.com/office/drawing/2014/main" id="{DB3F45E4-1A21-46AA-B362-DE8E6DEFB7E8}"/>
            </a:ext>
          </a:extLst>
        </xdr:cNvPr>
        <xdr:cNvCxnSpPr/>
      </xdr:nvCxnSpPr>
      <xdr:spPr>
        <a:xfrm>
          <a:off x="15440025" y="7153275"/>
          <a:ext cx="1076325" cy="5334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40</xdr:row>
      <xdr:rowOff>0</xdr:rowOff>
    </xdr:from>
    <xdr:to>
      <xdr:col>38</xdr:col>
      <xdr:colOff>276225</xdr:colOff>
      <xdr:row>42</xdr:row>
      <xdr:rowOff>228600</xdr:rowOff>
    </xdr:to>
    <xdr:cxnSp macro="">
      <xdr:nvCxnSpPr>
        <xdr:cNvPr id="408" name="Straight Connector 407">
          <a:extLst>
            <a:ext uri="{FF2B5EF4-FFF2-40B4-BE49-F238E27FC236}">
              <a16:creationId xmlns:a16="http://schemas.microsoft.com/office/drawing/2014/main" id="{13BAFFC2-E52D-418E-8482-38809455E7B7}"/>
            </a:ext>
          </a:extLst>
        </xdr:cNvPr>
        <xdr:cNvCxnSpPr/>
      </xdr:nvCxnSpPr>
      <xdr:spPr>
        <a:xfrm>
          <a:off x="16525875" y="6667500"/>
          <a:ext cx="1095375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43</xdr:row>
      <xdr:rowOff>0</xdr:rowOff>
    </xdr:from>
    <xdr:to>
      <xdr:col>38</xdr:col>
      <xdr:colOff>276225</xdr:colOff>
      <xdr:row>45</xdr:row>
      <xdr:rowOff>228600</xdr:rowOff>
    </xdr:to>
    <xdr:cxnSp macro="">
      <xdr:nvCxnSpPr>
        <xdr:cNvPr id="409" name="Straight Connector 408">
          <a:extLst>
            <a:ext uri="{FF2B5EF4-FFF2-40B4-BE49-F238E27FC236}">
              <a16:creationId xmlns:a16="http://schemas.microsoft.com/office/drawing/2014/main" id="{F830E914-AA13-47A6-9891-9FE64472FB65}"/>
            </a:ext>
          </a:extLst>
        </xdr:cNvPr>
        <xdr:cNvCxnSpPr/>
      </xdr:nvCxnSpPr>
      <xdr:spPr>
        <a:xfrm>
          <a:off x="16525875" y="7153275"/>
          <a:ext cx="1095375" cy="5334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55</xdr:row>
      <xdr:rowOff>0</xdr:rowOff>
    </xdr:from>
    <xdr:to>
      <xdr:col>38</xdr:col>
      <xdr:colOff>276225</xdr:colOff>
      <xdr:row>57</xdr:row>
      <xdr:rowOff>228600</xdr:rowOff>
    </xdr:to>
    <xdr:cxnSp macro="">
      <xdr:nvCxnSpPr>
        <xdr:cNvPr id="410" name="Straight Connector 409">
          <a:extLst>
            <a:ext uri="{FF2B5EF4-FFF2-40B4-BE49-F238E27FC236}">
              <a16:creationId xmlns:a16="http://schemas.microsoft.com/office/drawing/2014/main" id="{3D252C66-BB0D-4AE9-AA4C-F8A41B593FF3}"/>
            </a:ext>
          </a:extLst>
        </xdr:cNvPr>
        <xdr:cNvCxnSpPr/>
      </xdr:nvCxnSpPr>
      <xdr:spPr>
        <a:xfrm>
          <a:off x="16525875" y="9277350"/>
          <a:ext cx="1095375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55</xdr:row>
      <xdr:rowOff>0</xdr:rowOff>
    </xdr:from>
    <xdr:to>
      <xdr:col>35</xdr:col>
      <xdr:colOff>285750</xdr:colOff>
      <xdr:row>57</xdr:row>
      <xdr:rowOff>228600</xdr:rowOff>
    </xdr:to>
    <xdr:cxnSp macro="">
      <xdr:nvCxnSpPr>
        <xdr:cNvPr id="411" name="Straight Connector 410">
          <a:extLst>
            <a:ext uri="{FF2B5EF4-FFF2-40B4-BE49-F238E27FC236}">
              <a16:creationId xmlns:a16="http://schemas.microsoft.com/office/drawing/2014/main" id="{E2077B4F-3F2D-4CAB-A64D-76689722F6BF}"/>
            </a:ext>
          </a:extLst>
        </xdr:cNvPr>
        <xdr:cNvCxnSpPr/>
      </xdr:nvCxnSpPr>
      <xdr:spPr>
        <a:xfrm>
          <a:off x="15440025" y="9277350"/>
          <a:ext cx="1076325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55</xdr:row>
      <xdr:rowOff>0</xdr:rowOff>
    </xdr:from>
    <xdr:to>
      <xdr:col>32</xdr:col>
      <xdr:colOff>333375</xdr:colOff>
      <xdr:row>57</xdr:row>
      <xdr:rowOff>228600</xdr:rowOff>
    </xdr:to>
    <xdr:cxnSp macro="">
      <xdr:nvCxnSpPr>
        <xdr:cNvPr id="412" name="Straight Connector 411">
          <a:extLst>
            <a:ext uri="{FF2B5EF4-FFF2-40B4-BE49-F238E27FC236}">
              <a16:creationId xmlns:a16="http://schemas.microsoft.com/office/drawing/2014/main" id="{D99CADBD-E852-400E-9189-F6FA29AF48F0}"/>
            </a:ext>
          </a:extLst>
        </xdr:cNvPr>
        <xdr:cNvCxnSpPr/>
      </xdr:nvCxnSpPr>
      <xdr:spPr>
        <a:xfrm>
          <a:off x="14230350" y="9277350"/>
          <a:ext cx="1209675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55</xdr:row>
      <xdr:rowOff>0</xdr:rowOff>
    </xdr:from>
    <xdr:to>
      <xdr:col>29</xdr:col>
      <xdr:colOff>333375</xdr:colOff>
      <xdr:row>57</xdr:row>
      <xdr:rowOff>228600</xdr:rowOff>
    </xdr:to>
    <xdr:cxnSp macro="">
      <xdr:nvCxnSpPr>
        <xdr:cNvPr id="413" name="Straight Connector 412">
          <a:extLst>
            <a:ext uri="{FF2B5EF4-FFF2-40B4-BE49-F238E27FC236}">
              <a16:creationId xmlns:a16="http://schemas.microsoft.com/office/drawing/2014/main" id="{CF39FA72-A741-428D-BF58-8FE323D65DA6}"/>
            </a:ext>
          </a:extLst>
        </xdr:cNvPr>
        <xdr:cNvCxnSpPr/>
      </xdr:nvCxnSpPr>
      <xdr:spPr>
        <a:xfrm>
          <a:off x="13068300" y="9277350"/>
          <a:ext cx="1162050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55</xdr:row>
      <xdr:rowOff>0</xdr:rowOff>
    </xdr:from>
    <xdr:to>
      <xdr:col>26</xdr:col>
      <xdr:colOff>323850</xdr:colOff>
      <xdr:row>57</xdr:row>
      <xdr:rowOff>228600</xdr:rowOff>
    </xdr:to>
    <xdr:cxnSp macro="">
      <xdr:nvCxnSpPr>
        <xdr:cNvPr id="414" name="Straight Connector 413">
          <a:extLst>
            <a:ext uri="{FF2B5EF4-FFF2-40B4-BE49-F238E27FC236}">
              <a16:creationId xmlns:a16="http://schemas.microsoft.com/office/drawing/2014/main" id="{1725CD0D-BF46-47BE-975E-5443F1F0FD50}"/>
            </a:ext>
          </a:extLst>
        </xdr:cNvPr>
        <xdr:cNvCxnSpPr/>
      </xdr:nvCxnSpPr>
      <xdr:spPr>
        <a:xfrm>
          <a:off x="12011025" y="9277350"/>
          <a:ext cx="1057275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55</xdr:row>
      <xdr:rowOff>0</xdr:rowOff>
    </xdr:from>
    <xdr:to>
      <xdr:col>23</xdr:col>
      <xdr:colOff>333375</xdr:colOff>
      <xdr:row>57</xdr:row>
      <xdr:rowOff>228600</xdr:rowOff>
    </xdr:to>
    <xdr:cxnSp macro="">
      <xdr:nvCxnSpPr>
        <xdr:cNvPr id="415" name="Straight Connector 414">
          <a:extLst>
            <a:ext uri="{FF2B5EF4-FFF2-40B4-BE49-F238E27FC236}">
              <a16:creationId xmlns:a16="http://schemas.microsoft.com/office/drawing/2014/main" id="{6AE270C8-0E4B-4126-9962-D375741B7A02}"/>
            </a:ext>
          </a:extLst>
        </xdr:cNvPr>
        <xdr:cNvCxnSpPr/>
      </xdr:nvCxnSpPr>
      <xdr:spPr>
        <a:xfrm>
          <a:off x="10953750" y="9277350"/>
          <a:ext cx="1038225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55</xdr:row>
      <xdr:rowOff>0</xdr:rowOff>
    </xdr:from>
    <xdr:to>
      <xdr:col>20</xdr:col>
      <xdr:colOff>333375</xdr:colOff>
      <xdr:row>57</xdr:row>
      <xdr:rowOff>228600</xdr:rowOff>
    </xdr:to>
    <xdr:cxnSp macro="">
      <xdr:nvCxnSpPr>
        <xdr:cNvPr id="416" name="Straight Connector 415">
          <a:extLst>
            <a:ext uri="{FF2B5EF4-FFF2-40B4-BE49-F238E27FC236}">
              <a16:creationId xmlns:a16="http://schemas.microsoft.com/office/drawing/2014/main" id="{B4C14100-C2F7-477B-90A6-81F49F6CA26D}"/>
            </a:ext>
          </a:extLst>
        </xdr:cNvPr>
        <xdr:cNvCxnSpPr/>
      </xdr:nvCxnSpPr>
      <xdr:spPr>
        <a:xfrm>
          <a:off x="9782175" y="9277350"/>
          <a:ext cx="1143000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55</xdr:row>
      <xdr:rowOff>0</xdr:rowOff>
    </xdr:from>
    <xdr:to>
      <xdr:col>17</xdr:col>
      <xdr:colOff>333375</xdr:colOff>
      <xdr:row>57</xdr:row>
      <xdr:rowOff>228600</xdr:rowOff>
    </xdr:to>
    <xdr:cxnSp macro="">
      <xdr:nvCxnSpPr>
        <xdr:cNvPr id="417" name="Straight Connector 416">
          <a:extLst>
            <a:ext uri="{FF2B5EF4-FFF2-40B4-BE49-F238E27FC236}">
              <a16:creationId xmlns:a16="http://schemas.microsoft.com/office/drawing/2014/main" id="{A4E8F156-579E-4C47-ABAB-A7D59AA321B2}"/>
            </a:ext>
          </a:extLst>
        </xdr:cNvPr>
        <xdr:cNvCxnSpPr/>
      </xdr:nvCxnSpPr>
      <xdr:spPr>
        <a:xfrm>
          <a:off x="8515350" y="9277350"/>
          <a:ext cx="1152525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55</xdr:row>
      <xdr:rowOff>0</xdr:rowOff>
    </xdr:from>
    <xdr:to>
      <xdr:col>14</xdr:col>
      <xdr:colOff>333375</xdr:colOff>
      <xdr:row>57</xdr:row>
      <xdr:rowOff>228600</xdr:rowOff>
    </xdr:to>
    <xdr:cxnSp macro="">
      <xdr:nvCxnSpPr>
        <xdr:cNvPr id="418" name="Straight Connector 417">
          <a:extLst>
            <a:ext uri="{FF2B5EF4-FFF2-40B4-BE49-F238E27FC236}">
              <a16:creationId xmlns:a16="http://schemas.microsoft.com/office/drawing/2014/main" id="{B8885DAA-40DD-4FE5-A58D-45CC35DB569A}"/>
            </a:ext>
          </a:extLst>
        </xdr:cNvPr>
        <xdr:cNvCxnSpPr/>
      </xdr:nvCxnSpPr>
      <xdr:spPr>
        <a:xfrm>
          <a:off x="7267575" y="9277350"/>
          <a:ext cx="1181100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55</xdr:row>
      <xdr:rowOff>0</xdr:rowOff>
    </xdr:from>
    <xdr:to>
      <xdr:col>11</xdr:col>
      <xdr:colOff>333375</xdr:colOff>
      <xdr:row>57</xdr:row>
      <xdr:rowOff>228600</xdr:rowOff>
    </xdr:to>
    <xdr:cxnSp macro="">
      <xdr:nvCxnSpPr>
        <xdr:cNvPr id="419" name="Straight Connector 418">
          <a:extLst>
            <a:ext uri="{FF2B5EF4-FFF2-40B4-BE49-F238E27FC236}">
              <a16:creationId xmlns:a16="http://schemas.microsoft.com/office/drawing/2014/main" id="{BA21A726-CAA1-4580-BE56-EC74068B56E7}"/>
            </a:ext>
          </a:extLst>
        </xdr:cNvPr>
        <xdr:cNvCxnSpPr/>
      </xdr:nvCxnSpPr>
      <xdr:spPr>
        <a:xfrm>
          <a:off x="5962650" y="9277350"/>
          <a:ext cx="1200150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55</xdr:row>
      <xdr:rowOff>0</xdr:rowOff>
    </xdr:from>
    <xdr:to>
      <xdr:col>8</xdr:col>
      <xdr:colOff>333375</xdr:colOff>
      <xdr:row>57</xdr:row>
      <xdr:rowOff>228600</xdr:rowOff>
    </xdr:to>
    <xdr:cxnSp macro="">
      <xdr:nvCxnSpPr>
        <xdr:cNvPr id="420" name="Straight Connector 419">
          <a:extLst>
            <a:ext uri="{FF2B5EF4-FFF2-40B4-BE49-F238E27FC236}">
              <a16:creationId xmlns:a16="http://schemas.microsoft.com/office/drawing/2014/main" id="{E4C74D3F-6DAB-448D-89EA-438CE956F409}"/>
            </a:ext>
          </a:extLst>
        </xdr:cNvPr>
        <xdr:cNvCxnSpPr/>
      </xdr:nvCxnSpPr>
      <xdr:spPr>
        <a:xfrm>
          <a:off x="4686300" y="9277350"/>
          <a:ext cx="1190625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55</xdr:row>
      <xdr:rowOff>0</xdr:rowOff>
    </xdr:from>
    <xdr:to>
      <xdr:col>5</xdr:col>
      <xdr:colOff>333375</xdr:colOff>
      <xdr:row>57</xdr:row>
      <xdr:rowOff>228600</xdr:rowOff>
    </xdr:to>
    <xdr:cxnSp macro="">
      <xdr:nvCxnSpPr>
        <xdr:cNvPr id="421" name="Straight Connector 420">
          <a:extLst>
            <a:ext uri="{FF2B5EF4-FFF2-40B4-BE49-F238E27FC236}">
              <a16:creationId xmlns:a16="http://schemas.microsoft.com/office/drawing/2014/main" id="{E6B6DDAF-893B-4DC1-9207-7C8B6BD15DA2}"/>
            </a:ext>
          </a:extLst>
        </xdr:cNvPr>
        <xdr:cNvCxnSpPr/>
      </xdr:nvCxnSpPr>
      <xdr:spPr>
        <a:xfrm>
          <a:off x="3495675" y="9277350"/>
          <a:ext cx="1171575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55</xdr:row>
      <xdr:rowOff>0</xdr:rowOff>
    </xdr:from>
    <xdr:to>
      <xdr:col>5</xdr:col>
      <xdr:colOff>323850</xdr:colOff>
      <xdr:row>57</xdr:row>
      <xdr:rowOff>238125</xdr:rowOff>
    </xdr:to>
    <xdr:cxnSp macro="">
      <xdr:nvCxnSpPr>
        <xdr:cNvPr id="422" name="Straight Connector 421">
          <a:extLst>
            <a:ext uri="{FF2B5EF4-FFF2-40B4-BE49-F238E27FC236}">
              <a16:creationId xmlns:a16="http://schemas.microsoft.com/office/drawing/2014/main" id="{A92F4BC5-3B2B-4573-87E0-0AD9CC987295}"/>
            </a:ext>
          </a:extLst>
        </xdr:cNvPr>
        <xdr:cNvCxnSpPr/>
      </xdr:nvCxnSpPr>
      <xdr:spPr>
        <a:xfrm rot="10800000" flipV="1">
          <a:off x="3495675" y="9277350"/>
          <a:ext cx="1162050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55</xdr:row>
      <xdr:rowOff>0</xdr:rowOff>
    </xdr:from>
    <xdr:to>
      <xdr:col>8</xdr:col>
      <xdr:colOff>323850</xdr:colOff>
      <xdr:row>57</xdr:row>
      <xdr:rowOff>238125</xdr:rowOff>
    </xdr:to>
    <xdr:cxnSp macro="">
      <xdr:nvCxnSpPr>
        <xdr:cNvPr id="423" name="Straight Connector 422">
          <a:extLst>
            <a:ext uri="{FF2B5EF4-FFF2-40B4-BE49-F238E27FC236}">
              <a16:creationId xmlns:a16="http://schemas.microsoft.com/office/drawing/2014/main" id="{35AFE605-95C1-4AE7-B437-FD330B7C34E8}"/>
            </a:ext>
          </a:extLst>
        </xdr:cNvPr>
        <xdr:cNvCxnSpPr/>
      </xdr:nvCxnSpPr>
      <xdr:spPr>
        <a:xfrm rot="10800000" flipV="1">
          <a:off x="4686300" y="9277350"/>
          <a:ext cx="1181100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55</xdr:row>
      <xdr:rowOff>0</xdr:rowOff>
    </xdr:from>
    <xdr:to>
      <xdr:col>11</xdr:col>
      <xdr:colOff>323850</xdr:colOff>
      <xdr:row>57</xdr:row>
      <xdr:rowOff>238125</xdr:rowOff>
    </xdr:to>
    <xdr:cxnSp macro="">
      <xdr:nvCxnSpPr>
        <xdr:cNvPr id="424" name="Straight Connector 423">
          <a:extLst>
            <a:ext uri="{FF2B5EF4-FFF2-40B4-BE49-F238E27FC236}">
              <a16:creationId xmlns:a16="http://schemas.microsoft.com/office/drawing/2014/main" id="{851A35B0-7244-4FDE-909B-87F563A771AF}"/>
            </a:ext>
          </a:extLst>
        </xdr:cNvPr>
        <xdr:cNvCxnSpPr/>
      </xdr:nvCxnSpPr>
      <xdr:spPr>
        <a:xfrm rot="10800000" flipV="1">
          <a:off x="5962650" y="9277350"/>
          <a:ext cx="1190625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55</xdr:row>
      <xdr:rowOff>0</xdr:rowOff>
    </xdr:from>
    <xdr:to>
      <xdr:col>14</xdr:col>
      <xdr:colOff>323850</xdr:colOff>
      <xdr:row>57</xdr:row>
      <xdr:rowOff>238125</xdr:rowOff>
    </xdr:to>
    <xdr:cxnSp macro="">
      <xdr:nvCxnSpPr>
        <xdr:cNvPr id="425" name="Straight Connector 424">
          <a:extLst>
            <a:ext uri="{FF2B5EF4-FFF2-40B4-BE49-F238E27FC236}">
              <a16:creationId xmlns:a16="http://schemas.microsoft.com/office/drawing/2014/main" id="{7730CD6C-3114-4584-8031-CE604FF5A831}"/>
            </a:ext>
          </a:extLst>
        </xdr:cNvPr>
        <xdr:cNvCxnSpPr/>
      </xdr:nvCxnSpPr>
      <xdr:spPr>
        <a:xfrm rot="10800000" flipV="1">
          <a:off x="7267575" y="9277350"/>
          <a:ext cx="1171575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55</xdr:row>
      <xdr:rowOff>0</xdr:rowOff>
    </xdr:from>
    <xdr:to>
      <xdr:col>17</xdr:col>
      <xdr:colOff>323850</xdr:colOff>
      <xdr:row>57</xdr:row>
      <xdr:rowOff>238125</xdr:rowOff>
    </xdr:to>
    <xdr:cxnSp macro="">
      <xdr:nvCxnSpPr>
        <xdr:cNvPr id="426" name="Straight Connector 425">
          <a:extLst>
            <a:ext uri="{FF2B5EF4-FFF2-40B4-BE49-F238E27FC236}">
              <a16:creationId xmlns:a16="http://schemas.microsoft.com/office/drawing/2014/main" id="{5F5E97FE-C544-45C7-A28C-766D238B3252}"/>
            </a:ext>
          </a:extLst>
        </xdr:cNvPr>
        <xdr:cNvCxnSpPr/>
      </xdr:nvCxnSpPr>
      <xdr:spPr>
        <a:xfrm rot="10800000" flipV="1">
          <a:off x="8515350" y="9277350"/>
          <a:ext cx="1143000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55</xdr:row>
      <xdr:rowOff>0</xdr:rowOff>
    </xdr:from>
    <xdr:to>
      <xdr:col>20</xdr:col>
      <xdr:colOff>323850</xdr:colOff>
      <xdr:row>57</xdr:row>
      <xdr:rowOff>238125</xdr:rowOff>
    </xdr:to>
    <xdr:cxnSp macro="">
      <xdr:nvCxnSpPr>
        <xdr:cNvPr id="427" name="Straight Connector 426">
          <a:extLst>
            <a:ext uri="{FF2B5EF4-FFF2-40B4-BE49-F238E27FC236}">
              <a16:creationId xmlns:a16="http://schemas.microsoft.com/office/drawing/2014/main" id="{89C5BA5B-4BFC-4B10-BD65-C2501F4CBC0A}"/>
            </a:ext>
          </a:extLst>
        </xdr:cNvPr>
        <xdr:cNvCxnSpPr/>
      </xdr:nvCxnSpPr>
      <xdr:spPr>
        <a:xfrm rot="10800000" flipV="1">
          <a:off x="9782175" y="9277350"/>
          <a:ext cx="1133475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55</xdr:row>
      <xdr:rowOff>0</xdr:rowOff>
    </xdr:from>
    <xdr:to>
      <xdr:col>23</xdr:col>
      <xdr:colOff>323850</xdr:colOff>
      <xdr:row>57</xdr:row>
      <xdr:rowOff>238125</xdr:rowOff>
    </xdr:to>
    <xdr:cxnSp macro="">
      <xdr:nvCxnSpPr>
        <xdr:cNvPr id="428" name="Straight Connector 427">
          <a:extLst>
            <a:ext uri="{FF2B5EF4-FFF2-40B4-BE49-F238E27FC236}">
              <a16:creationId xmlns:a16="http://schemas.microsoft.com/office/drawing/2014/main" id="{BFF91DA6-D586-48CF-BACE-D3455B785F2A}"/>
            </a:ext>
          </a:extLst>
        </xdr:cNvPr>
        <xdr:cNvCxnSpPr/>
      </xdr:nvCxnSpPr>
      <xdr:spPr>
        <a:xfrm rot="10800000" flipV="1">
          <a:off x="10953750" y="9277350"/>
          <a:ext cx="1028700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55</xdr:row>
      <xdr:rowOff>0</xdr:rowOff>
    </xdr:from>
    <xdr:to>
      <xdr:col>26</xdr:col>
      <xdr:colOff>314325</xdr:colOff>
      <xdr:row>57</xdr:row>
      <xdr:rowOff>238125</xdr:rowOff>
    </xdr:to>
    <xdr:cxnSp macro="">
      <xdr:nvCxnSpPr>
        <xdr:cNvPr id="429" name="Straight Connector 428">
          <a:extLst>
            <a:ext uri="{FF2B5EF4-FFF2-40B4-BE49-F238E27FC236}">
              <a16:creationId xmlns:a16="http://schemas.microsoft.com/office/drawing/2014/main" id="{F0CEB1EE-CA8C-46BC-9A97-82577DA3333B}"/>
            </a:ext>
          </a:extLst>
        </xdr:cNvPr>
        <xdr:cNvCxnSpPr/>
      </xdr:nvCxnSpPr>
      <xdr:spPr>
        <a:xfrm rot="10800000" flipV="1">
          <a:off x="12011025" y="9277350"/>
          <a:ext cx="1047750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55</xdr:row>
      <xdr:rowOff>0</xdr:rowOff>
    </xdr:from>
    <xdr:to>
      <xdr:col>29</xdr:col>
      <xdr:colOff>323850</xdr:colOff>
      <xdr:row>57</xdr:row>
      <xdr:rowOff>238125</xdr:rowOff>
    </xdr:to>
    <xdr:cxnSp macro="">
      <xdr:nvCxnSpPr>
        <xdr:cNvPr id="430" name="Straight Connector 429">
          <a:extLst>
            <a:ext uri="{FF2B5EF4-FFF2-40B4-BE49-F238E27FC236}">
              <a16:creationId xmlns:a16="http://schemas.microsoft.com/office/drawing/2014/main" id="{5F9024AC-4EB1-4247-8650-5B96CE4C103D}"/>
            </a:ext>
          </a:extLst>
        </xdr:cNvPr>
        <xdr:cNvCxnSpPr/>
      </xdr:nvCxnSpPr>
      <xdr:spPr>
        <a:xfrm rot="10800000" flipV="1">
          <a:off x="13068300" y="9277350"/>
          <a:ext cx="1162050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55</xdr:row>
      <xdr:rowOff>0</xdr:rowOff>
    </xdr:from>
    <xdr:to>
      <xdr:col>32</xdr:col>
      <xdr:colOff>323850</xdr:colOff>
      <xdr:row>57</xdr:row>
      <xdr:rowOff>238125</xdr:rowOff>
    </xdr:to>
    <xdr:cxnSp macro="">
      <xdr:nvCxnSpPr>
        <xdr:cNvPr id="431" name="Straight Connector 430">
          <a:extLst>
            <a:ext uri="{FF2B5EF4-FFF2-40B4-BE49-F238E27FC236}">
              <a16:creationId xmlns:a16="http://schemas.microsoft.com/office/drawing/2014/main" id="{4DAFD2CD-1A6B-4985-B963-669584F1333B}"/>
            </a:ext>
          </a:extLst>
        </xdr:cNvPr>
        <xdr:cNvCxnSpPr/>
      </xdr:nvCxnSpPr>
      <xdr:spPr>
        <a:xfrm rot="10800000" flipV="1">
          <a:off x="14230350" y="9277350"/>
          <a:ext cx="1200150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55</xdr:row>
      <xdr:rowOff>0</xdr:rowOff>
    </xdr:from>
    <xdr:to>
      <xdr:col>35</xdr:col>
      <xdr:colOff>276225</xdr:colOff>
      <xdr:row>57</xdr:row>
      <xdr:rowOff>238125</xdr:rowOff>
    </xdr:to>
    <xdr:cxnSp macro="">
      <xdr:nvCxnSpPr>
        <xdr:cNvPr id="432" name="Straight Connector 431">
          <a:extLst>
            <a:ext uri="{FF2B5EF4-FFF2-40B4-BE49-F238E27FC236}">
              <a16:creationId xmlns:a16="http://schemas.microsoft.com/office/drawing/2014/main" id="{3E4EF631-72B1-40CA-845A-5AB7C536C42C}"/>
            </a:ext>
          </a:extLst>
        </xdr:cNvPr>
        <xdr:cNvCxnSpPr/>
      </xdr:nvCxnSpPr>
      <xdr:spPr>
        <a:xfrm rot="10800000" flipV="1">
          <a:off x="15440025" y="9277350"/>
          <a:ext cx="1066800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55</xdr:row>
      <xdr:rowOff>0</xdr:rowOff>
    </xdr:from>
    <xdr:to>
      <xdr:col>38</xdr:col>
      <xdr:colOff>266700</xdr:colOff>
      <xdr:row>57</xdr:row>
      <xdr:rowOff>238125</xdr:rowOff>
    </xdr:to>
    <xdr:cxnSp macro="">
      <xdr:nvCxnSpPr>
        <xdr:cNvPr id="433" name="Straight Connector 432">
          <a:extLst>
            <a:ext uri="{FF2B5EF4-FFF2-40B4-BE49-F238E27FC236}">
              <a16:creationId xmlns:a16="http://schemas.microsoft.com/office/drawing/2014/main" id="{56DDACD4-E8A6-4261-8478-2B1E54AD3125}"/>
            </a:ext>
          </a:extLst>
        </xdr:cNvPr>
        <xdr:cNvCxnSpPr/>
      </xdr:nvCxnSpPr>
      <xdr:spPr>
        <a:xfrm rot="10800000" flipV="1">
          <a:off x="16525875" y="9277350"/>
          <a:ext cx="1085850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40</xdr:row>
      <xdr:rowOff>0</xdr:rowOff>
    </xdr:from>
    <xdr:to>
      <xdr:col>38</xdr:col>
      <xdr:colOff>266700</xdr:colOff>
      <xdr:row>42</xdr:row>
      <xdr:rowOff>238125</xdr:rowOff>
    </xdr:to>
    <xdr:cxnSp macro="">
      <xdr:nvCxnSpPr>
        <xdr:cNvPr id="434" name="Straight Connector 433">
          <a:extLst>
            <a:ext uri="{FF2B5EF4-FFF2-40B4-BE49-F238E27FC236}">
              <a16:creationId xmlns:a16="http://schemas.microsoft.com/office/drawing/2014/main" id="{C3333994-CEAB-4B83-9FDC-BE93DBDC84AF}"/>
            </a:ext>
          </a:extLst>
        </xdr:cNvPr>
        <xdr:cNvCxnSpPr/>
      </xdr:nvCxnSpPr>
      <xdr:spPr>
        <a:xfrm rot="10800000" flipV="1">
          <a:off x="16525875" y="6667500"/>
          <a:ext cx="1085850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40</xdr:row>
      <xdr:rowOff>0</xdr:rowOff>
    </xdr:from>
    <xdr:to>
      <xdr:col>35</xdr:col>
      <xdr:colOff>276225</xdr:colOff>
      <xdr:row>42</xdr:row>
      <xdr:rowOff>238125</xdr:rowOff>
    </xdr:to>
    <xdr:cxnSp macro="">
      <xdr:nvCxnSpPr>
        <xdr:cNvPr id="435" name="Straight Connector 434">
          <a:extLst>
            <a:ext uri="{FF2B5EF4-FFF2-40B4-BE49-F238E27FC236}">
              <a16:creationId xmlns:a16="http://schemas.microsoft.com/office/drawing/2014/main" id="{9A56FDF3-CF4D-470F-9C94-5AB7FDB53091}"/>
            </a:ext>
          </a:extLst>
        </xdr:cNvPr>
        <xdr:cNvCxnSpPr/>
      </xdr:nvCxnSpPr>
      <xdr:spPr>
        <a:xfrm rot="10800000" flipV="1">
          <a:off x="15440025" y="6667500"/>
          <a:ext cx="1066800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40</xdr:row>
      <xdr:rowOff>0</xdr:rowOff>
    </xdr:from>
    <xdr:to>
      <xdr:col>32</xdr:col>
      <xdr:colOff>323850</xdr:colOff>
      <xdr:row>42</xdr:row>
      <xdr:rowOff>238125</xdr:rowOff>
    </xdr:to>
    <xdr:cxnSp macro="">
      <xdr:nvCxnSpPr>
        <xdr:cNvPr id="436" name="Straight Connector 435">
          <a:extLst>
            <a:ext uri="{FF2B5EF4-FFF2-40B4-BE49-F238E27FC236}">
              <a16:creationId xmlns:a16="http://schemas.microsoft.com/office/drawing/2014/main" id="{DB3F46CE-BFE5-4894-A516-13AFF7C95741}"/>
            </a:ext>
          </a:extLst>
        </xdr:cNvPr>
        <xdr:cNvCxnSpPr/>
      </xdr:nvCxnSpPr>
      <xdr:spPr>
        <a:xfrm rot="10800000" flipV="1">
          <a:off x="14230350" y="6667500"/>
          <a:ext cx="1200150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40</xdr:row>
      <xdr:rowOff>0</xdr:rowOff>
    </xdr:from>
    <xdr:to>
      <xdr:col>29</xdr:col>
      <xdr:colOff>323850</xdr:colOff>
      <xdr:row>42</xdr:row>
      <xdr:rowOff>238125</xdr:rowOff>
    </xdr:to>
    <xdr:cxnSp macro="">
      <xdr:nvCxnSpPr>
        <xdr:cNvPr id="437" name="Straight Connector 436">
          <a:extLst>
            <a:ext uri="{FF2B5EF4-FFF2-40B4-BE49-F238E27FC236}">
              <a16:creationId xmlns:a16="http://schemas.microsoft.com/office/drawing/2014/main" id="{C377AB3F-55E3-4154-A41B-9ADB6DDFEDEF}"/>
            </a:ext>
          </a:extLst>
        </xdr:cNvPr>
        <xdr:cNvCxnSpPr/>
      </xdr:nvCxnSpPr>
      <xdr:spPr>
        <a:xfrm rot="10800000" flipV="1">
          <a:off x="13068300" y="6667500"/>
          <a:ext cx="1162050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40</xdr:row>
      <xdr:rowOff>0</xdr:rowOff>
    </xdr:from>
    <xdr:to>
      <xdr:col>26</xdr:col>
      <xdr:colOff>314325</xdr:colOff>
      <xdr:row>42</xdr:row>
      <xdr:rowOff>238125</xdr:rowOff>
    </xdr:to>
    <xdr:cxnSp macro="">
      <xdr:nvCxnSpPr>
        <xdr:cNvPr id="438" name="Straight Connector 437">
          <a:extLst>
            <a:ext uri="{FF2B5EF4-FFF2-40B4-BE49-F238E27FC236}">
              <a16:creationId xmlns:a16="http://schemas.microsoft.com/office/drawing/2014/main" id="{9EB07F20-86C1-4167-BC90-A660B38B180C}"/>
            </a:ext>
          </a:extLst>
        </xdr:cNvPr>
        <xdr:cNvCxnSpPr/>
      </xdr:nvCxnSpPr>
      <xdr:spPr>
        <a:xfrm rot="10800000" flipV="1">
          <a:off x="12011025" y="6667500"/>
          <a:ext cx="1047750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40</xdr:row>
      <xdr:rowOff>0</xdr:rowOff>
    </xdr:from>
    <xdr:to>
      <xdr:col>23</xdr:col>
      <xdr:colOff>323850</xdr:colOff>
      <xdr:row>42</xdr:row>
      <xdr:rowOff>238125</xdr:rowOff>
    </xdr:to>
    <xdr:cxnSp macro="">
      <xdr:nvCxnSpPr>
        <xdr:cNvPr id="439" name="Straight Connector 438">
          <a:extLst>
            <a:ext uri="{FF2B5EF4-FFF2-40B4-BE49-F238E27FC236}">
              <a16:creationId xmlns:a16="http://schemas.microsoft.com/office/drawing/2014/main" id="{D9F7A795-46E9-4ACC-858B-3036913A294C}"/>
            </a:ext>
          </a:extLst>
        </xdr:cNvPr>
        <xdr:cNvCxnSpPr/>
      </xdr:nvCxnSpPr>
      <xdr:spPr>
        <a:xfrm rot="10800000" flipV="1">
          <a:off x="10953750" y="6667500"/>
          <a:ext cx="1028700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40</xdr:row>
      <xdr:rowOff>0</xdr:rowOff>
    </xdr:from>
    <xdr:to>
      <xdr:col>20</xdr:col>
      <xdr:colOff>323850</xdr:colOff>
      <xdr:row>42</xdr:row>
      <xdr:rowOff>238125</xdr:rowOff>
    </xdr:to>
    <xdr:cxnSp macro="">
      <xdr:nvCxnSpPr>
        <xdr:cNvPr id="440" name="Straight Connector 439">
          <a:extLst>
            <a:ext uri="{FF2B5EF4-FFF2-40B4-BE49-F238E27FC236}">
              <a16:creationId xmlns:a16="http://schemas.microsoft.com/office/drawing/2014/main" id="{D1AB4ED1-D6B5-425A-A3E5-2D873D2E87E6}"/>
            </a:ext>
          </a:extLst>
        </xdr:cNvPr>
        <xdr:cNvCxnSpPr/>
      </xdr:nvCxnSpPr>
      <xdr:spPr>
        <a:xfrm rot="10800000" flipV="1">
          <a:off x="9782175" y="6667500"/>
          <a:ext cx="1133475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40</xdr:row>
      <xdr:rowOff>0</xdr:rowOff>
    </xdr:from>
    <xdr:to>
      <xdr:col>17</xdr:col>
      <xdr:colOff>323850</xdr:colOff>
      <xdr:row>42</xdr:row>
      <xdr:rowOff>238125</xdr:rowOff>
    </xdr:to>
    <xdr:cxnSp macro="">
      <xdr:nvCxnSpPr>
        <xdr:cNvPr id="441" name="Straight Connector 440">
          <a:extLst>
            <a:ext uri="{FF2B5EF4-FFF2-40B4-BE49-F238E27FC236}">
              <a16:creationId xmlns:a16="http://schemas.microsoft.com/office/drawing/2014/main" id="{01E1768E-09A0-4B46-AAC1-FD9A3A1EC6F1}"/>
            </a:ext>
          </a:extLst>
        </xdr:cNvPr>
        <xdr:cNvCxnSpPr/>
      </xdr:nvCxnSpPr>
      <xdr:spPr>
        <a:xfrm rot="10800000" flipV="1">
          <a:off x="8515350" y="6667500"/>
          <a:ext cx="1143000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40</xdr:row>
      <xdr:rowOff>0</xdr:rowOff>
    </xdr:from>
    <xdr:to>
      <xdr:col>14</xdr:col>
      <xdr:colOff>323850</xdr:colOff>
      <xdr:row>42</xdr:row>
      <xdr:rowOff>238125</xdr:rowOff>
    </xdr:to>
    <xdr:cxnSp macro="">
      <xdr:nvCxnSpPr>
        <xdr:cNvPr id="442" name="Straight Connector 441">
          <a:extLst>
            <a:ext uri="{FF2B5EF4-FFF2-40B4-BE49-F238E27FC236}">
              <a16:creationId xmlns:a16="http://schemas.microsoft.com/office/drawing/2014/main" id="{E1353E54-D9D5-4690-A88F-3076EBADD9D4}"/>
            </a:ext>
          </a:extLst>
        </xdr:cNvPr>
        <xdr:cNvCxnSpPr/>
      </xdr:nvCxnSpPr>
      <xdr:spPr>
        <a:xfrm rot="10800000" flipV="1">
          <a:off x="7267575" y="6667500"/>
          <a:ext cx="1171575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40</xdr:row>
      <xdr:rowOff>0</xdr:rowOff>
    </xdr:from>
    <xdr:to>
      <xdr:col>11</xdr:col>
      <xdr:colOff>323850</xdr:colOff>
      <xdr:row>42</xdr:row>
      <xdr:rowOff>238125</xdr:rowOff>
    </xdr:to>
    <xdr:cxnSp macro="">
      <xdr:nvCxnSpPr>
        <xdr:cNvPr id="443" name="Straight Connector 442">
          <a:extLst>
            <a:ext uri="{FF2B5EF4-FFF2-40B4-BE49-F238E27FC236}">
              <a16:creationId xmlns:a16="http://schemas.microsoft.com/office/drawing/2014/main" id="{0AE3C8B7-FC07-4C1F-A1E8-CA099D741765}"/>
            </a:ext>
          </a:extLst>
        </xdr:cNvPr>
        <xdr:cNvCxnSpPr/>
      </xdr:nvCxnSpPr>
      <xdr:spPr>
        <a:xfrm rot="10800000" flipV="1">
          <a:off x="5962650" y="6667500"/>
          <a:ext cx="1190625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40</xdr:row>
      <xdr:rowOff>0</xdr:rowOff>
    </xdr:from>
    <xdr:to>
      <xdr:col>8</xdr:col>
      <xdr:colOff>323850</xdr:colOff>
      <xdr:row>42</xdr:row>
      <xdr:rowOff>238125</xdr:rowOff>
    </xdr:to>
    <xdr:cxnSp macro="">
      <xdr:nvCxnSpPr>
        <xdr:cNvPr id="444" name="Straight Connector 443">
          <a:extLst>
            <a:ext uri="{FF2B5EF4-FFF2-40B4-BE49-F238E27FC236}">
              <a16:creationId xmlns:a16="http://schemas.microsoft.com/office/drawing/2014/main" id="{35781724-A022-46FA-B00C-8D20B22F028D}"/>
            </a:ext>
          </a:extLst>
        </xdr:cNvPr>
        <xdr:cNvCxnSpPr/>
      </xdr:nvCxnSpPr>
      <xdr:spPr>
        <a:xfrm rot="10800000" flipV="1">
          <a:off x="4686300" y="6667500"/>
          <a:ext cx="1181100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43</xdr:row>
      <xdr:rowOff>0</xdr:rowOff>
    </xdr:from>
    <xdr:to>
      <xdr:col>38</xdr:col>
      <xdr:colOff>266700</xdr:colOff>
      <xdr:row>45</xdr:row>
      <xdr:rowOff>238125</xdr:rowOff>
    </xdr:to>
    <xdr:cxnSp macro="">
      <xdr:nvCxnSpPr>
        <xdr:cNvPr id="445" name="Straight Connector 444">
          <a:extLst>
            <a:ext uri="{FF2B5EF4-FFF2-40B4-BE49-F238E27FC236}">
              <a16:creationId xmlns:a16="http://schemas.microsoft.com/office/drawing/2014/main" id="{ED779C9F-5D14-4747-8121-C34053B1D6F6}"/>
            </a:ext>
          </a:extLst>
        </xdr:cNvPr>
        <xdr:cNvCxnSpPr/>
      </xdr:nvCxnSpPr>
      <xdr:spPr>
        <a:xfrm rot="10800000" flipV="1">
          <a:off x="16525875" y="7153275"/>
          <a:ext cx="1085850" cy="5334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43</xdr:row>
      <xdr:rowOff>0</xdr:rowOff>
    </xdr:from>
    <xdr:to>
      <xdr:col>35</xdr:col>
      <xdr:colOff>276225</xdr:colOff>
      <xdr:row>45</xdr:row>
      <xdr:rowOff>238125</xdr:rowOff>
    </xdr:to>
    <xdr:cxnSp macro="">
      <xdr:nvCxnSpPr>
        <xdr:cNvPr id="446" name="Straight Connector 445">
          <a:extLst>
            <a:ext uri="{FF2B5EF4-FFF2-40B4-BE49-F238E27FC236}">
              <a16:creationId xmlns:a16="http://schemas.microsoft.com/office/drawing/2014/main" id="{34A7C3AE-23D8-4623-8EDC-524A0F4F22E6}"/>
            </a:ext>
          </a:extLst>
        </xdr:cNvPr>
        <xdr:cNvCxnSpPr/>
      </xdr:nvCxnSpPr>
      <xdr:spPr>
        <a:xfrm rot="10800000" flipV="1">
          <a:off x="15440025" y="7153275"/>
          <a:ext cx="1066800" cy="5334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43</xdr:row>
      <xdr:rowOff>0</xdr:rowOff>
    </xdr:from>
    <xdr:to>
      <xdr:col>32</xdr:col>
      <xdr:colOff>323850</xdr:colOff>
      <xdr:row>45</xdr:row>
      <xdr:rowOff>238125</xdr:rowOff>
    </xdr:to>
    <xdr:cxnSp macro="">
      <xdr:nvCxnSpPr>
        <xdr:cNvPr id="447" name="Straight Connector 446">
          <a:extLst>
            <a:ext uri="{FF2B5EF4-FFF2-40B4-BE49-F238E27FC236}">
              <a16:creationId xmlns:a16="http://schemas.microsoft.com/office/drawing/2014/main" id="{00005E09-14DA-460C-9EF7-2201FA41D16C}"/>
            </a:ext>
          </a:extLst>
        </xdr:cNvPr>
        <xdr:cNvCxnSpPr/>
      </xdr:nvCxnSpPr>
      <xdr:spPr>
        <a:xfrm rot="10800000" flipV="1">
          <a:off x="14230350" y="7153275"/>
          <a:ext cx="1200150" cy="5334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43</xdr:row>
      <xdr:rowOff>0</xdr:rowOff>
    </xdr:from>
    <xdr:to>
      <xdr:col>29</xdr:col>
      <xdr:colOff>323850</xdr:colOff>
      <xdr:row>45</xdr:row>
      <xdr:rowOff>238125</xdr:rowOff>
    </xdr:to>
    <xdr:cxnSp macro="">
      <xdr:nvCxnSpPr>
        <xdr:cNvPr id="448" name="Straight Connector 447">
          <a:extLst>
            <a:ext uri="{FF2B5EF4-FFF2-40B4-BE49-F238E27FC236}">
              <a16:creationId xmlns:a16="http://schemas.microsoft.com/office/drawing/2014/main" id="{8E045651-5A49-48D6-8D57-95C13AE5933B}"/>
            </a:ext>
          </a:extLst>
        </xdr:cNvPr>
        <xdr:cNvCxnSpPr/>
      </xdr:nvCxnSpPr>
      <xdr:spPr>
        <a:xfrm rot="10800000" flipV="1">
          <a:off x="13068300" y="7153275"/>
          <a:ext cx="1162050" cy="5334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43</xdr:row>
      <xdr:rowOff>0</xdr:rowOff>
    </xdr:from>
    <xdr:to>
      <xdr:col>26</xdr:col>
      <xdr:colOff>314325</xdr:colOff>
      <xdr:row>45</xdr:row>
      <xdr:rowOff>238125</xdr:rowOff>
    </xdr:to>
    <xdr:cxnSp macro="">
      <xdr:nvCxnSpPr>
        <xdr:cNvPr id="449" name="Straight Connector 448">
          <a:extLst>
            <a:ext uri="{FF2B5EF4-FFF2-40B4-BE49-F238E27FC236}">
              <a16:creationId xmlns:a16="http://schemas.microsoft.com/office/drawing/2014/main" id="{49586998-1247-4DCF-93DE-6E8DCCEF8BF3}"/>
            </a:ext>
          </a:extLst>
        </xdr:cNvPr>
        <xdr:cNvCxnSpPr/>
      </xdr:nvCxnSpPr>
      <xdr:spPr>
        <a:xfrm rot="10800000" flipV="1">
          <a:off x="12011025" y="7153275"/>
          <a:ext cx="1047750" cy="5334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43</xdr:row>
      <xdr:rowOff>0</xdr:rowOff>
    </xdr:from>
    <xdr:to>
      <xdr:col>23</xdr:col>
      <xdr:colOff>323850</xdr:colOff>
      <xdr:row>45</xdr:row>
      <xdr:rowOff>238125</xdr:rowOff>
    </xdr:to>
    <xdr:cxnSp macro="">
      <xdr:nvCxnSpPr>
        <xdr:cNvPr id="450" name="Straight Connector 449">
          <a:extLst>
            <a:ext uri="{FF2B5EF4-FFF2-40B4-BE49-F238E27FC236}">
              <a16:creationId xmlns:a16="http://schemas.microsoft.com/office/drawing/2014/main" id="{0EDACCB6-FCC9-4D69-8F80-02DFD5A3BBB4}"/>
            </a:ext>
          </a:extLst>
        </xdr:cNvPr>
        <xdr:cNvCxnSpPr/>
      </xdr:nvCxnSpPr>
      <xdr:spPr>
        <a:xfrm rot="10800000" flipV="1">
          <a:off x="10953750" y="7153275"/>
          <a:ext cx="1028700" cy="5334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43</xdr:row>
      <xdr:rowOff>0</xdr:rowOff>
    </xdr:from>
    <xdr:to>
      <xdr:col>20</xdr:col>
      <xdr:colOff>323850</xdr:colOff>
      <xdr:row>45</xdr:row>
      <xdr:rowOff>238125</xdr:rowOff>
    </xdr:to>
    <xdr:cxnSp macro="">
      <xdr:nvCxnSpPr>
        <xdr:cNvPr id="451" name="Straight Connector 450">
          <a:extLst>
            <a:ext uri="{FF2B5EF4-FFF2-40B4-BE49-F238E27FC236}">
              <a16:creationId xmlns:a16="http://schemas.microsoft.com/office/drawing/2014/main" id="{14A0A7FE-CB1C-4168-951E-B13E88FEE97B}"/>
            </a:ext>
          </a:extLst>
        </xdr:cNvPr>
        <xdr:cNvCxnSpPr/>
      </xdr:nvCxnSpPr>
      <xdr:spPr>
        <a:xfrm rot="10800000" flipV="1">
          <a:off x="9782175" y="7153275"/>
          <a:ext cx="1133475" cy="5334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43</xdr:row>
      <xdr:rowOff>0</xdr:rowOff>
    </xdr:from>
    <xdr:to>
      <xdr:col>17</xdr:col>
      <xdr:colOff>323850</xdr:colOff>
      <xdr:row>45</xdr:row>
      <xdr:rowOff>238125</xdr:rowOff>
    </xdr:to>
    <xdr:cxnSp macro="">
      <xdr:nvCxnSpPr>
        <xdr:cNvPr id="452" name="Straight Connector 451">
          <a:extLst>
            <a:ext uri="{FF2B5EF4-FFF2-40B4-BE49-F238E27FC236}">
              <a16:creationId xmlns:a16="http://schemas.microsoft.com/office/drawing/2014/main" id="{4B8846E3-280F-473F-AF2A-CBE2477B75BC}"/>
            </a:ext>
          </a:extLst>
        </xdr:cNvPr>
        <xdr:cNvCxnSpPr/>
      </xdr:nvCxnSpPr>
      <xdr:spPr>
        <a:xfrm rot="10800000" flipV="1">
          <a:off x="8515350" y="7153275"/>
          <a:ext cx="1143000" cy="5334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43</xdr:row>
      <xdr:rowOff>0</xdr:rowOff>
    </xdr:from>
    <xdr:to>
      <xdr:col>14</xdr:col>
      <xdr:colOff>323850</xdr:colOff>
      <xdr:row>45</xdr:row>
      <xdr:rowOff>238125</xdr:rowOff>
    </xdr:to>
    <xdr:cxnSp macro="">
      <xdr:nvCxnSpPr>
        <xdr:cNvPr id="453" name="Straight Connector 452">
          <a:extLst>
            <a:ext uri="{FF2B5EF4-FFF2-40B4-BE49-F238E27FC236}">
              <a16:creationId xmlns:a16="http://schemas.microsoft.com/office/drawing/2014/main" id="{05FF535A-E6BD-4EAC-858B-25F632186264}"/>
            </a:ext>
          </a:extLst>
        </xdr:cNvPr>
        <xdr:cNvCxnSpPr/>
      </xdr:nvCxnSpPr>
      <xdr:spPr>
        <a:xfrm rot="10800000" flipV="1">
          <a:off x="7267575" y="7153275"/>
          <a:ext cx="1171575" cy="5334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43</xdr:row>
      <xdr:rowOff>0</xdr:rowOff>
    </xdr:from>
    <xdr:to>
      <xdr:col>11</xdr:col>
      <xdr:colOff>323850</xdr:colOff>
      <xdr:row>45</xdr:row>
      <xdr:rowOff>238125</xdr:rowOff>
    </xdr:to>
    <xdr:cxnSp macro="">
      <xdr:nvCxnSpPr>
        <xdr:cNvPr id="454" name="Straight Connector 453">
          <a:extLst>
            <a:ext uri="{FF2B5EF4-FFF2-40B4-BE49-F238E27FC236}">
              <a16:creationId xmlns:a16="http://schemas.microsoft.com/office/drawing/2014/main" id="{930A5595-DBF5-4831-9807-557A3120D98E}"/>
            </a:ext>
          </a:extLst>
        </xdr:cNvPr>
        <xdr:cNvCxnSpPr/>
      </xdr:nvCxnSpPr>
      <xdr:spPr>
        <a:xfrm rot="10800000" flipV="1">
          <a:off x="5962650" y="7153275"/>
          <a:ext cx="1190625" cy="5334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43</xdr:row>
      <xdr:rowOff>0</xdr:rowOff>
    </xdr:from>
    <xdr:to>
      <xdr:col>8</xdr:col>
      <xdr:colOff>323850</xdr:colOff>
      <xdr:row>45</xdr:row>
      <xdr:rowOff>238125</xdr:rowOff>
    </xdr:to>
    <xdr:cxnSp macro="">
      <xdr:nvCxnSpPr>
        <xdr:cNvPr id="455" name="Straight Connector 454">
          <a:extLst>
            <a:ext uri="{FF2B5EF4-FFF2-40B4-BE49-F238E27FC236}">
              <a16:creationId xmlns:a16="http://schemas.microsoft.com/office/drawing/2014/main" id="{65ADD601-999A-44A8-BD2E-84CB57FAF7C9}"/>
            </a:ext>
          </a:extLst>
        </xdr:cNvPr>
        <xdr:cNvCxnSpPr/>
      </xdr:nvCxnSpPr>
      <xdr:spPr>
        <a:xfrm rot="10800000" flipV="1">
          <a:off x="4686300" y="7153275"/>
          <a:ext cx="1181100" cy="5334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40</xdr:row>
      <xdr:rowOff>0</xdr:rowOff>
    </xdr:from>
    <xdr:to>
      <xdr:col>5</xdr:col>
      <xdr:colOff>323850</xdr:colOff>
      <xdr:row>42</xdr:row>
      <xdr:rowOff>238125</xdr:rowOff>
    </xdr:to>
    <xdr:cxnSp macro="">
      <xdr:nvCxnSpPr>
        <xdr:cNvPr id="456" name="Straight Connector 455">
          <a:extLst>
            <a:ext uri="{FF2B5EF4-FFF2-40B4-BE49-F238E27FC236}">
              <a16:creationId xmlns:a16="http://schemas.microsoft.com/office/drawing/2014/main" id="{663A06B7-EEF4-44D4-AAAA-9205B792799F}"/>
            </a:ext>
          </a:extLst>
        </xdr:cNvPr>
        <xdr:cNvCxnSpPr/>
      </xdr:nvCxnSpPr>
      <xdr:spPr>
        <a:xfrm rot="10800000" flipV="1">
          <a:off x="3495675" y="6667500"/>
          <a:ext cx="1162050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43</xdr:row>
      <xdr:rowOff>0</xdr:rowOff>
    </xdr:from>
    <xdr:to>
      <xdr:col>5</xdr:col>
      <xdr:colOff>323850</xdr:colOff>
      <xdr:row>45</xdr:row>
      <xdr:rowOff>238125</xdr:rowOff>
    </xdr:to>
    <xdr:cxnSp macro="">
      <xdr:nvCxnSpPr>
        <xdr:cNvPr id="457" name="Straight Connector 456">
          <a:extLst>
            <a:ext uri="{FF2B5EF4-FFF2-40B4-BE49-F238E27FC236}">
              <a16:creationId xmlns:a16="http://schemas.microsoft.com/office/drawing/2014/main" id="{EA1CBFA4-80F1-40B7-8CAD-B7B33C63EC84}"/>
            </a:ext>
          </a:extLst>
        </xdr:cNvPr>
        <xdr:cNvCxnSpPr/>
      </xdr:nvCxnSpPr>
      <xdr:spPr>
        <a:xfrm rot="10800000" flipV="1">
          <a:off x="3495675" y="7153275"/>
          <a:ext cx="1162050" cy="5334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67</xdr:row>
      <xdr:rowOff>0</xdr:rowOff>
    </xdr:from>
    <xdr:to>
      <xdr:col>5</xdr:col>
      <xdr:colOff>333375</xdr:colOff>
      <xdr:row>69</xdr:row>
      <xdr:rowOff>228600</xdr:rowOff>
    </xdr:to>
    <xdr:cxnSp macro="">
      <xdr:nvCxnSpPr>
        <xdr:cNvPr id="458" name="Straight Connector 457">
          <a:extLst>
            <a:ext uri="{FF2B5EF4-FFF2-40B4-BE49-F238E27FC236}">
              <a16:creationId xmlns:a16="http://schemas.microsoft.com/office/drawing/2014/main" id="{B2A512D8-205B-440C-B419-2D07657A9B01}"/>
            </a:ext>
          </a:extLst>
        </xdr:cNvPr>
        <xdr:cNvCxnSpPr/>
      </xdr:nvCxnSpPr>
      <xdr:spPr>
        <a:xfrm>
          <a:off x="3495675" y="11506200"/>
          <a:ext cx="1171575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67</xdr:row>
      <xdr:rowOff>0</xdr:rowOff>
    </xdr:from>
    <xdr:to>
      <xdr:col>8</xdr:col>
      <xdr:colOff>333375</xdr:colOff>
      <xdr:row>69</xdr:row>
      <xdr:rowOff>228600</xdr:rowOff>
    </xdr:to>
    <xdr:cxnSp macro="">
      <xdr:nvCxnSpPr>
        <xdr:cNvPr id="459" name="Straight Connector 458">
          <a:extLst>
            <a:ext uri="{FF2B5EF4-FFF2-40B4-BE49-F238E27FC236}">
              <a16:creationId xmlns:a16="http://schemas.microsoft.com/office/drawing/2014/main" id="{53860BB9-9201-4580-949E-0D626357CC3D}"/>
            </a:ext>
          </a:extLst>
        </xdr:cNvPr>
        <xdr:cNvCxnSpPr/>
      </xdr:nvCxnSpPr>
      <xdr:spPr>
        <a:xfrm>
          <a:off x="4686300" y="11506200"/>
          <a:ext cx="1190625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67</xdr:row>
      <xdr:rowOff>0</xdr:rowOff>
    </xdr:from>
    <xdr:to>
      <xdr:col>11</xdr:col>
      <xdr:colOff>333375</xdr:colOff>
      <xdr:row>69</xdr:row>
      <xdr:rowOff>228600</xdr:rowOff>
    </xdr:to>
    <xdr:cxnSp macro="">
      <xdr:nvCxnSpPr>
        <xdr:cNvPr id="460" name="Straight Connector 459">
          <a:extLst>
            <a:ext uri="{FF2B5EF4-FFF2-40B4-BE49-F238E27FC236}">
              <a16:creationId xmlns:a16="http://schemas.microsoft.com/office/drawing/2014/main" id="{C9D9C9F4-2AE2-4839-8052-09EA21316D07}"/>
            </a:ext>
          </a:extLst>
        </xdr:cNvPr>
        <xdr:cNvCxnSpPr/>
      </xdr:nvCxnSpPr>
      <xdr:spPr>
        <a:xfrm>
          <a:off x="5962650" y="11506200"/>
          <a:ext cx="1200150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70</xdr:row>
      <xdr:rowOff>0</xdr:rowOff>
    </xdr:from>
    <xdr:to>
      <xdr:col>5</xdr:col>
      <xdr:colOff>333375</xdr:colOff>
      <xdr:row>72</xdr:row>
      <xdr:rowOff>228600</xdr:rowOff>
    </xdr:to>
    <xdr:cxnSp macro="">
      <xdr:nvCxnSpPr>
        <xdr:cNvPr id="461" name="Straight Connector 460">
          <a:extLst>
            <a:ext uri="{FF2B5EF4-FFF2-40B4-BE49-F238E27FC236}">
              <a16:creationId xmlns:a16="http://schemas.microsoft.com/office/drawing/2014/main" id="{A3971056-5394-4FEA-8776-7DDD964CA004}"/>
            </a:ext>
          </a:extLst>
        </xdr:cNvPr>
        <xdr:cNvCxnSpPr/>
      </xdr:nvCxnSpPr>
      <xdr:spPr>
        <a:xfrm>
          <a:off x="3495675" y="11991975"/>
          <a:ext cx="1171575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70</xdr:row>
      <xdr:rowOff>0</xdr:rowOff>
    </xdr:from>
    <xdr:to>
      <xdr:col>8</xdr:col>
      <xdr:colOff>333375</xdr:colOff>
      <xdr:row>72</xdr:row>
      <xdr:rowOff>228600</xdr:rowOff>
    </xdr:to>
    <xdr:cxnSp macro="">
      <xdr:nvCxnSpPr>
        <xdr:cNvPr id="462" name="Straight Connector 461">
          <a:extLst>
            <a:ext uri="{FF2B5EF4-FFF2-40B4-BE49-F238E27FC236}">
              <a16:creationId xmlns:a16="http://schemas.microsoft.com/office/drawing/2014/main" id="{46F7F2A7-4BEA-44CE-961C-5344283968B4}"/>
            </a:ext>
          </a:extLst>
        </xdr:cNvPr>
        <xdr:cNvCxnSpPr/>
      </xdr:nvCxnSpPr>
      <xdr:spPr>
        <a:xfrm>
          <a:off x="4686300" y="11991975"/>
          <a:ext cx="1190625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70</xdr:row>
      <xdr:rowOff>0</xdr:rowOff>
    </xdr:from>
    <xdr:to>
      <xdr:col>11</xdr:col>
      <xdr:colOff>333375</xdr:colOff>
      <xdr:row>72</xdr:row>
      <xdr:rowOff>228600</xdr:rowOff>
    </xdr:to>
    <xdr:cxnSp macro="">
      <xdr:nvCxnSpPr>
        <xdr:cNvPr id="463" name="Straight Connector 462">
          <a:extLst>
            <a:ext uri="{FF2B5EF4-FFF2-40B4-BE49-F238E27FC236}">
              <a16:creationId xmlns:a16="http://schemas.microsoft.com/office/drawing/2014/main" id="{B27EB3E3-2B0B-45F5-AEE0-E737A8BB727F}"/>
            </a:ext>
          </a:extLst>
        </xdr:cNvPr>
        <xdr:cNvCxnSpPr/>
      </xdr:nvCxnSpPr>
      <xdr:spPr>
        <a:xfrm>
          <a:off x="5962650" y="11991975"/>
          <a:ext cx="1200150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70</xdr:row>
      <xdr:rowOff>0</xdr:rowOff>
    </xdr:from>
    <xdr:to>
      <xdr:col>14</xdr:col>
      <xdr:colOff>333375</xdr:colOff>
      <xdr:row>72</xdr:row>
      <xdr:rowOff>228600</xdr:rowOff>
    </xdr:to>
    <xdr:cxnSp macro="">
      <xdr:nvCxnSpPr>
        <xdr:cNvPr id="464" name="Straight Connector 463">
          <a:extLst>
            <a:ext uri="{FF2B5EF4-FFF2-40B4-BE49-F238E27FC236}">
              <a16:creationId xmlns:a16="http://schemas.microsoft.com/office/drawing/2014/main" id="{5B2FE1FD-14A4-4CB2-B4E4-466BDC4E4D06}"/>
            </a:ext>
          </a:extLst>
        </xdr:cNvPr>
        <xdr:cNvCxnSpPr/>
      </xdr:nvCxnSpPr>
      <xdr:spPr>
        <a:xfrm>
          <a:off x="7267575" y="11991975"/>
          <a:ext cx="1181100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67</xdr:row>
      <xdr:rowOff>0</xdr:rowOff>
    </xdr:from>
    <xdr:to>
      <xdr:col>14</xdr:col>
      <xdr:colOff>333375</xdr:colOff>
      <xdr:row>69</xdr:row>
      <xdr:rowOff>228600</xdr:rowOff>
    </xdr:to>
    <xdr:cxnSp macro="">
      <xdr:nvCxnSpPr>
        <xdr:cNvPr id="465" name="Straight Connector 464">
          <a:extLst>
            <a:ext uri="{FF2B5EF4-FFF2-40B4-BE49-F238E27FC236}">
              <a16:creationId xmlns:a16="http://schemas.microsoft.com/office/drawing/2014/main" id="{1E05B602-9962-4D5D-AEA5-0D71AD8C6053}"/>
            </a:ext>
          </a:extLst>
        </xdr:cNvPr>
        <xdr:cNvCxnSpPr/>
      </xdr:nvCxnSpPr>
      <xdr:spPr>
        <a:xfrm>
          <a:off x="7267575" y="11506200"/>
          <a:ext cx="1181100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67</xdr:row>
      <xdr:rowOff>0</xdr:rowOff>
    </xdr:from>
    <xdr:to>
      <xdr:col>17</xdr:col>
      <xdr:colOff>333375</xdr:colOff>
      <xdr:row>69</xdr:row>
      <xdr:rowOff>228600</xdr:rowOff>
    </xdr:to>
    <xdr:cxnSp macro="">
      <xdr:nvCxnSpPr>
        <xdr:cNvPr id="466" name="Straight Connector 465">
          <a:extLst>
            <a:ext uri="{FF2B5EF4-FFF2-40B4-BE49-F238E27FC236}">
              <a16:creationId xmlns:a16="http://schemas.microsoft.com/office/drawing/2014/main" id="{A87BF2D1-E7E7-4A98-B9BB-75AE97BC8D7F}"/>
            </a:ext>
          </a:extLst>
        </xdr:cNvPr>
        <xdr:cNvCxnSpPr/>
      </xdr:nvCxnSpPr>
      <xdr:spPr>
        <a:xfrm>
          <a:off x="8515350" y="11506200"/>
          <a:ext cx="1152525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70</xdr:row>
      <xdr:rowOff>0</xdr:rowOff>
    </xdr:from>
    <xdr:to>
      <xdr:col>17</xdr:col>
      <xdr:colOff>333375</xdr:colOff>
      <xdr:row>72</xdr:row>
      <xdr:rowOff>228600</xdr:rowOff>
    </xdr:to>
    <xdr:cxnSp macro="">
      <xdr:nvCxnSpPr>
        <xdr:cNvPr id="467" name="Straight Connector 466">
          <a:extLst>
            <a:ext uri="{FF2B5EF4-FFF2-40B4-BE49-F238E27FC236}">
              <a16:creationId xmlns:a16="http://schemas.microsoft.com/office/drawing/2014/main" id="{673A9A00-1122-4050-AEF2-A6B9E87ED391}"/>
            </a:ext>
          </a:extLst>
        </xdr:cNvPr>
        <xdr:cNvCxnSpPr/>
      </xdr:nvCxnSpPr>
      <xdr:spPr>
        <a:xfrm>
          <a:off x="8515350" y="11991975"/>
          <a:ext cx="1152525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67</xdr:row>
      <xdr:rowOff>0</xdr:rowOff>
    </xdr:from>
    <xdr:to>
      <xdr:col>5</xdr:col>
      <xdr:colOff>333375</xdr:colOff>
      <xdr:row>69</xdr:row>
      <xdr:rowOff>238125</xdr:rowOff>
    </xdr:to>
    <xdr:cxnSp macro="">
      <xdr:nvCxnSpPr>
        <xdr:cNvPr id="468" name="Straight Connector 467">
          <a:extLst>
            <a:ext uri="{FF2B5EF4-FFF2-40B4-BE49-F238E27FC236}">
              <a16:creationId xmlns:a16="http://schemas.microsoft.com/office/drawing/2014/main" id="{341F310E-1A25-4136-BB87-867C1FB3C66A}"/>
            </a:ext>
          </a:extLst>
        </xdr:cNvPr>
        <xdr:cNvCxnSpPr/>
      </xdr:nvCxnSpPr>
      <xdr:spPr>
        <a:xfrm rot="10800000" flipV="1">
          <a:off x="3495675" y="11506200"/>
          <a:ext cx="1171575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67</xdr:row>
      <xdr:rowOff>0</xdr:rowOff>
    </xdr:from>
    <xdr:to>
      <xdr:col>11</xdr:col>
      <xdr:colOff>333375</xdr:colOff>
      <xdr:row>69</xdr:row>
      <xdr:rowOff>238125</xdr:rowOff>
    </xdr:to>
    <xdr:cxnSp macro="">
      <xdr:nvCxnSpPr>
        <xdr:cNvPr id="469" name="Straight Connector 468">
          <a:extLst>
            <a:ext uri="{FF2B5EF4-FFF2-40B4-BE49-F238E27FC236}">
              <a16:creationId xmlns:a16="http://schemas.microsoft.com/office/drawing/2014/main" id="{8DBA7E54-0FBC-4C77-91FC-4E34B09BEFE7}"/>
            </a:ext>
          </a:extLst>
        </xdr:cNvPr>
        <xdr:cNvCxnSpPr/>
      </xdr:nvCxnSpPr>
      <xdr:spPr>
        <a:xfrm rot="10800000" flipV="1">
          <a:off x="5962650" y="11506200"/>
          <a:ext cx="1200150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67</xdr:row>
      <xdr:rowOff>0</xdr:rowOff>
    </xdr:from>
    <xdr:to>
      <xdr:col>8</xdr:col>
      <xdr:colOff>333375</xdr:colOff>
      <xdr:row>69</xdr:row>
      <xdr:rowOff>238125</xdr:rowOff>
    </xdr:to>
    <xdr:cxnSp macro="">
      <xdr:nvCxnSpPr>
        <xdr:cNvPr id="470" name="Straight Connector 469">
          <a:extLst>
            <a:ext uri="{FF2B5EF4-FFF2-40B4-BE49-F238E27FC236}">
              <a16:creationId xmlns:a16="http://schemas.microsoft.com/office/drawing/2014/main" id="{11E75E55-2B7D-4E6D-AE43-8F5C742A10B7}"/>
            </a:ext>
          </a:extLst>
        </xdr:cNvPr>
        <xdr:cNvCxnSpPr/>
      </xdr:nvCxnSpPr>
      <xdr:spPr>
        <a:xfrm rot="10800000" flipV="1">
          <a:off x="4686300" y="11506200"/>
          <a:ext cx="1190625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67</xdr:row>
      <xdr:rowOff>0</xdr:rowOff>
    </xdr:from>
    <xdr:to>
      <xdr:col>14</xdr:col>
      <xdr:colOff>333375</xdr:colOff>
      <xdr:row>69</xdr:row>
      <xdr:rowOff>238125</xdr:rowOff>
    </xdr:to>
    <xdr:cxnSp macro="">
      <xdr:nvCxnSpPr>
        <xdr:cNvPr id="471" name="Straight Connector 470">
          <a:extLst>
            <a:ext uri="{FF2B5EF4-FFF2-40B4-BE49-F238E27FC236}">
              <a16:creationId xmlns:a16="http://schemas.microsoft.com/office/drawing/2014/main" id="{A33BFACA-01F2-4E3C-9430-4142B176D167}"/>
            </a:ext>
          </a:extLst>
        </xdr:cNvPr>
        <xdr:cNvCxnSpPr/>
      </xdr:nvCxnSpPr>
      <xdr:spPr>
        <a:xfrm rot="10800000" flipV="1">
          <a:off x="7267575" y="11506200"/>
          <a:ext cx="1181100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67</xdr:row>
      <xdr:rowOff>0</xdr:rowOff>
    </xdr:from>
    <xdr:to>
      <xdr:col>17</xdr:col>
      <xdr:colOff>333375</xdr:colOff>
      <xdr:row>69</xdr:row>
      <xdr:rowOff>238125</xdr:rowOff>
    </xdr:to>
    <xdr:cxnSp macro="">
      <xdr:nvCxnSpPr>
        <xdr:cNvPr id="472" name="Straight Connector 471">
          <a:extLst>
            <a:ext uri="{FF2B5EF4-FFF2-40B4-BE49-F238E27FC236}">
              <a16:creationId xmlns:a16="http://schemas.microsoft.com/office/drawing/2014/main" id="{210A011D-27A8-431B-83D7-FA34771C45AB}"/>
            </a:ext>
          </a:extLst>
        </xdr:cNvPr>
        <xdr:cNvCxnSpPr/>
      </xdr:nvCxnSpPr>
      <xdr:spPr>
        <a:xfrm rot="10800000" flipV="1">
          <a:off x="8515350" y="11506200"/>
          <a:ext cx="1152525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70</xdr:row>
      <xdr:rowOff>0</xdr:rowOff>
    </xdr:from>
    <xdr:to>
      <xdr:col>5</xdr:col>
      <xdr:colOff>333375</xdr:colOff>
      <xdr:row>72</xdr:row>
      <xdr:rowOff>238125</xdr:rowOff>
    </xdr:to>
    <xdr:cxnSp macro="">
      <xdr:nvCxnSpPr>
        <xdr:cNvPr id="473" name="Straight Connector 472">
          <a:extLst>
            <a:ext uri="{FF2B5EF4-FFF2-40B4-BE49-F238E27FC236}">
              <a16:creationId xmlns:a16="http://schemas.microsoft.com/office/drawing/2014/main" id="{CDDAE8E8-6262-4C14-85BC-2F0018067885}"/>
            </a:ext>
          </a:extLst>
        </xdr:cNvPr>
        <xdr:cNvCxnSpPr/>
      </xdr:nvCxnSpPr>
      <xdr:spPr>
        <a:xfrm rot="10800000" flipV="1">
          <a:off x="3495675" y="11991975"/>
          <a:ext cx="1171575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70</xdr:row>
      <xdr:rowOff>0</xdr:rowOff>
    </xdr:from>
    <xdr:to>
      <xdr:col>8</xdr:col>
      <xdr:colOff>333375</xdr:colOff>
      <xdr:row>72</xdr:row>
      <xdr:rowOff>238125</xdr:rowOff>
    </xdr:to>
    <xdr:cxnSp macro="">
      <xdr:nvCxnSpPr>
        <xdr:cNvPr id="474" name="Straight Connector 473">
          <a:extLst>
            <a:ext uri="{FF2B5EF4-FFF2-40B4-BE49-F238E27FC236}">
              <a16:creationId xmlns:a16="http://schemas.microsoft.com/office/drawing/2014/main" id="{A6B91B80-00F4-4D5E-939E-EEC38A4319ED}"/>
            </a:ext>
          </a:extLst>
        </xdr:cNvPr>
        <xdr:cNvCxnSpPr/>
      </xdr:nvCxnSpPr>
      <xdr:spPr>
        <a:xfrm rot="10800000" flipV="1">
          <a:off x="4686300" y="11991975"/>
          <a:ext cx="1190625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70</xdr:row>
      <xdr:rowOff>0</xdr:rowOff>
    </xdr:from>
    <xdr:to>
      <xdr:col>11</xdr:col>
      <xdr:colOff>333375</xdr:colOff>
      <xdr:row>72</xdr:row>
      <xdr:rowOff>238125</xdr:rowOff>
    </xdr:to>
    <xdr:cxnSp macro="">
      <xdr:nvCxnSpPr>
        <xdr:cNvPr id="475" name="Straight Connector 474">
          <a:extLst>
            <a:ext uri="{FF2B5EF4-FFF2-40B4-BE49-F238E27FC236}">
              <a16:creationId xmlns:a16="http://schemas.microsoft.com/office/drawing/2014/main" id="{BCA987B3-0390-464D-8ECA-77467B9727FC}"/>
            </a:ext>
          </a:extLst>
        </xdr:cNvPr>
        <xdr:cNvCxnSpPr/>
      </xdr:nvCxnSpPr>
      <xdr:spPr>
        <a:xfrm rot="10800000" flipV="1">
          <a:off x="5962650" y="11991975"/>
          <a:ext cx="1200150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70</xdr:row>
      <xdr:rowOff>0</xdr:rowOff>
    </xdr:from>
    <xdr:to>
      <xdr:col>14</xdr:col>
      <xdr:colOff>333375</xdr:colOff>
      <xdr:row>72</xdr:row>
      <xdr:rowOff>238125</xdr:rowOff>
    </xdr:to>
    <xdr:cxnSp macro="">
      <xdr:nvCxnSpPr>
        <xdr:cNvPr id="476" name="Straight Connector 475">
          <a:extLst>
            <a:ext uri="{FF2B5EF4-FFF2-40B4-BE49-F238E27FC236}">
              <a16:creationId xmlns:a16="http://schemas.microsoft.com/office/drawing/2014/main" id="{7B234FCF-1212-4374-94BD-70241ED391DD}"/>
            </a:ext>
          </a:extLst>
        </xdr:cNvPr>
        <xdr:cNvCxnSpPr/>
      </xdr:nvCxnSpPr>
      <xdr:spPr>
        <a:xfrm rot="10800000" flipV="1">
          <a:off x="7267575" y="11991975"/>
          <a:ext cx="1181100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70</xdr:row>
      <xdr:rowOff>0</xdr:rowOff>
    </xdr:from>
    <xdr:to>
      <xdr:col>17</xdr:col>
      <xdr:colOff>333375</xdr:colOff>
      <xdr:row>72</xdr:row>
      <xdr:rowOff>238125</xdr:rowOff>
    </xdr:to>
    <xdr:cxnSp macro="">
      <xdr:nvCxnSpPr>
        <xdr:cNvPr id="477" name="Straight Connector 476">
          <a:extLst>
            <a:ext uri="{FF2B5EF4-FFF2-40B4-BE49-F238E27FC236}">
              <a16:creationId xmlns:a16="http://schemas.microsoft.com/office/drawing/2014/main" id="{A8767710-FF07-4688-9C6C-2DF78D01B9B8}"/>
            </a:ext>
          </a:extLst>
        </xdr:cNvPr>
        <xdr:cNvCxnSpPr/>
      </xdr:nvCxnSpPr>
      <xdr:spPr>
        <a:xfrm rot="10800000" flipV="1">
          <a:off x="8515350" y="11991975"/>
          <a:ext cx="1152525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70</xdr:row>
      <xdr:rowOff>0</xdr:rowOff>
    </xdr:from>
    <xdr:to>
      <xdr:col>20</xdr:col>
      <xdr:colOff>333375</xdr:colOff>
      <xdr:row>72</xdr:row>
      <xdr:rowOff>238125</xdr:rowOff>
    </xdr:to>
    <xdr:cxnSp macro="">
      <xdr:nvCxnSpPr>
        <xdr:cNvPr id="478" name="Straight Connector 477">
          <a:extLst>
            <a:ext uri="{FF2B5EF4-FFF2-40B4-BE49-F238E27FC236}">
              <a16:creationId xmlns:a16="http://schemas.microsoft.com/office/drawing/2014/main" id="{12DBA3C8-4FC0-4F0C-B1FA-C0A349904676}"/>
            </a:ext>
          </a:extLst>
        </xdr:cNvPr>
        <xdr:cNvCxnSpPr/>
      </xdr:nvCxnSpPr>
      <xdr:spPr>
        <a:xfrm rot="10800000" flipV="1">
          <a:off x="9782175" y="11991975"/>
          <a:ext cx="1143000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70</xdr:row>
      <xdr:rowOff>0</xdr:rowOff>
    </xdr:from>
    <xdr:to>
      <xdr:col>23</xdr:col>
      <xdr:colOff>333375</xdr:colOff>
      <xdr:row>72</xdr:row>
      <xdr:rowOff>238125</xdr:rowOff>
    </xdr:to>
    <xdr:cxnSp macro="">
      <xdr:nvCxnSpPr>
        <xdr:cNvPr id="479" name="Straight Connector 478">
          <a:extLst>
            <a:ext uri="{FF2B5EF4-FFF2-40B4-BE49-F238E27FC236}">
              <a16:creationId xmlns:a16="http://schemas.microsoft.com/office/drawing/2014/main" id="{62D1FF18-A32D-487D-B06B-23F0EAA148BB}"/>
            </a:ext>
          </a:extLst>
        </xdr:cNvPr>
        <xdr:cNvCxnSpPr/>
      </xdr:nvCxnSpPr>
      <xdr:spPr>
        <a:xfrm rot="10800000" flipV="1">
          <a:off x="10953750" y="11991975"/>
          <a:ext cx="1038225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67</xdr:row>
      <xdr:rowOff>0</xdr:rowOff>
    </xdr:from>
    <xdr:to>
      <xdr:col>20</xdr:col>
      <xdr:colOff>333375</xdr:colOff>
      <xdr:row>69</xdr:row>
      <xdr:rowOff>238125</xdr:rowOff>
    </xdr:to>
    <xdr:cxnSp macro="">
      <xdr:nvCxnSpPr>
        <xdr:cNvPr id="480" name="Straight Connector 479">
          <a:extLst>
            <a:ext uri="{FF2B5EF4-FFF2-40B4-BE49-F238E27FC236}">
              <a16:creationId xmlns:a16="http://schemas.microsoft.com/office/drawing/2014/main" id="{786160AD-4F06-4D65-BE70-4313FE9BBCAF}"/>
            </a:ext>
          </a:extLst>
        </xdr:cNvPr>
        <xdr:cNvCxnSpPr/>
      </xdr:nvCxnSpPr>
      <xdr:spPr>
        <a:xfrm rot="10800000" flipV="1">
          <a:off x="9782175" y="11506200"/>
          <a:ext cx="1143000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67</xdr:row>
      <xdr:rowOff>0</xdr:rowOff>
    </xdr:from>
    <xdr:to>
      <xdr:col>23</xdr:col>
      <xdr:colOff>333375</xdr:colOff>
      <xdr:row>69</xdr:row>
      <xdr:rowOff>238125</xdr:rowOff>
    </xdr:to>
    <xdr:cxnSp macro="">
      <xdr:nvCxnSpPr>
        <xdr:cNvPr id="481" name="Straight Connector 480">
          <a:extLst>
            <a:ext uri="{FF2B5EF4-FFF2-40B4-BE49-F238E27FC236}">
              <a16:creationId xmlns:a16="http://schemas.microsoft.com/office/drawing/2014/main" id="{7CBE5F32-034F-4EBF-85A0-EEB27E859481}"/>
            </a:ext>
          </a:extLst>
        </xdr:cNvPr>
        <xdr:cNvCxnSpPr/>
      </xdr:nvCxnSpPr>
      <xdr:spPr>
        <a:xfrm rot="10800000" flipV="1">
          <a:off x="10953750" y="11506200"/>
          <a:ext cx="1038225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67</xdr:row>
      <xdr:rowOff>0</xdr:rowOff>
    </xdr:from>
    <xdr:to>
      <xdr:col>26</xdr:col>
      <xdr:colOff>323850</xdr:colOff>
      <xdr:row>69</xdr:row>
      <xdr:rowOff>238125</xdr:rowOff>
    </xdr:to>
    <xdr:cxnSp macro="">
      <xdr:nvCxnSpPr>
        <xdr:cNvPr id="482" name="Straight Connector 481">
          <a:extLst>
            <a:ext uri="{FF2B5EF4-FFF2-40B4-BE49-F238E27FC236}">
              <a16:creationId xmlns:a16="http://schemas.microsoft.com/office/drawing/2014/main" id="{F461C6C3-92DA-416C-B5CF-0AD8EACEF182}"/>
            </a:ext>
          </a:extLst>
        </xdr:cNvPr>
        <xdr:cNvCxnSpPr/>
      </xdr:nvCxnSpPr>
      <xdr:spPr>
        <a:xfrm rot="10800000" flipV="1">
          <a:off x="12011025" y="11506200"/>
          <a:ext cx="1057275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70</xdr:row>
      <xdr:rowOff>0</xdr:rowOff>
    </xdr:from>
    <xdr:to>
      <xdr:col>26</xdr:col>
      <xdr:colOff>323850</xdr:colOff>
      <xdr:row>72</xdr:row>
      <xdr:rowOff>238125</xdr:rowOff>
    </xdr:to>
    <xdr:cxnSp macro="">
      <xdr:nvCxnSpPr>
        <xdr:cNvPr id="483" name="Straight Connector 482">
          <a:extLst>
            <a:ext uri="{FF2B5EF4-FFF2-40B4-BE49-F238E27FC236}">
              <a16:creationId xmlns:a16="http://schemas.microsoft.com/office/drawing/2014/main" id="{DFC241DA-8E0C-4AE3-B944-B8CD9F57BE09}"/>
            </a:ext>
          </a:extLst>
        </xdr:cNvPr>
        <xdr:cNvCxnSpPr/>
      </xdr:nvCxnSpPr>
      <xdr:spPr>
        <a:xfrm rot="10800000" flipV="1">
          <a:off x="12011025" y="11991975"/>
          <a:ext cx="1057275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67</xdr:row>
      <xdr:rowOff>0</xdr:rowOff>
    </xdr:from>
    <xdr:to>
      <xdr:col>29</xdr:col>
      <xdr:colOff>333375</xdr:colOff>
      <xdr:row>69</xdr:row>
      <xdr:rowOff>238125</xdr:rowOff>
    </xdr:to>
    <xdr:cxnSp macro="">
      <xdr:nvCxnSpPr>
        <xdr:cNvPr id="484" name="Straight Connector 483">
          <a:extLst>
            <a:ext uri="{FF2B5EF4-FFF2-40B4-BE49-F238E27FC236}">
              <a16:creationId xmlns:a16="http://schemas.microsoft.com/office/drawing/2014/main" id="{827A1B0F-0422-4DD0-BC05-96432FBEF0FB}"/>
            </a:ext>
          </a:extLst>
        </xdr:cNvPr>
        <xdr:cNvCxnSpPr/>
      </xdr:nvCxnSpPr>
      <xdr:spPr>
        <a:xfrm rot="10800000" flipV="1">
          <a:off x="13068300" y="11506200"/>
          <a:ext cx="1162050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67</xdr:row>
      <xdr:rowOff>0</xdr:rowOff>
    </xdr:from>
    <xdr:to>
      <xdr:col>32</xdr:col>
      <xdr:colOff>333375</xdr:colOff>
      <xdr:row>69</xdr:row>
      <xdr:rowOff>238125</xdr:rowOff>
    </xdr:to>
    <xdr:cxnSp macro="">
      <xdr:nvCxnSpPr>
        <xdr:cNvPr id="485" name="Straight Connector 484">
          <a:extLst>
            <a:ext uri="{FF2B5EF4-FFF2-40B4-BE49-F238E27FC236}">
              <a16:creationId xmlns:a16="http://schemas.microsoft.com/office/drawing/2014/main" id="{760F1683-720A-4157-AE30-E19D8ABFCFC8}"/>
            </a:ext>
          </a:extLst>
        </xdr:cNvPr>
        <xdr:cNvCxnSpPr/>
      </xdr:nvCxnSpPr>
      <xdr:spPr>
        <a:xfrm rot="10800000" flipV="1">
          <a:off x="14230350" y="11506200"/>
          <a:ext cx="1209675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67</xdr:row>
      <xdr:rowOff>0</xdr:rowOff>
    </xdr:from>
    <xdr:to>
      <xdr:col>35</xdr:col>
      <xdr:colOff>285750</xdr:colOff>
      <xdr:row>69</xdr:row>
      <xdr:rowOff>238125</xdr:rowOff>
    </xdr:to>
    <xdr:cxnSp macro="">
      <xdr:nvCxnSpPr>
        <xdr:cNvPr id="486" name="Straight Connector 485">
          <a:extLst>
            <a:ext uri="{FF2B5EF4-FFF2-40B4-BE49-F238E27FC236}">
              <a16:creationId xmlns:a16="http://schemas.microsoft.com/office/drawing/2014/main" id="{8A9880A7-8CCC-4BD8-B7D3-55A7C219183B}"/>
            </a:ext>
          </a:extLst>
        </xdr:cNvPr>
        <xdr:cNvCxnSpPr/>
      </xdr:nvCxnSpPr>
      <xdr:spPr>
        <a:xfrm rot="10800000" flipV="1">
          <a:off x="15440025" y="11506200"/>
          <a:ext cx="1076325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67</xdr:row>
      <xdr:rowOff>0</xdr:rowOff>
    </xdr:from>
    <xdr:to>
      <xdr:col>38</xdr:col>
      <xdr:colOff>276225</xdr:colOff>
      <xdr:row>69</xdr:row>
      <xdr:rowOff>238125</xdr:rowOff>
    </xdr:to>
    <xdr:cxnSp macro="">
      <xdr:nvCxnSpPr>
        <xdr:cNvPr id="487" name="Straight Connector 486">
          <a:extLst>
            <a:ext uri="{FF2B5EF4-FFF2-40B4-BE49-F238E27FC236}">
              <a16:creationId xmlns:a16="http://schemas.microsoft.com/office/drawing/2014/main" id="{5F539D7B-45CA-4C9E-8575-DE4EF01942D6}"/>
            </a:ext>
          </a:extLst>
        </xdr:cNvPr>
        <xdr:cNvCxnSpPr/>
      </xdr:nvCxnSpPr>
      <xdr:spPr>
        <a:xfrm rot="10800000" flipV="1">
          <a:off x="16525875" y="11506200"/>
          <a:ext cx="1095375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70</xdr:row>
      <xdr:rowOff>0</xdr:rowOff>
    </xdr:from>
    <xdr:to>
      <xdr:col>38</xdr:col>
      <xdr:colOff>276225</xdr:colOff>
      <xdr:row>72</xdr:row>
      <xdr:rowOff>238125</xdr:rowOff>
    </xdr:to>
    <xdr:cxnSp macro="">
      <xdr:nvCxnSpPr>
        <xdr:cNvPr id="488" name="Straight Connector 487">
          <a:extLst>
            <a:ext uri="{FF2B5EF4-FFF2-40B4-BE49-F238E27FC236}">
              <a16:creationId xmlns:a16="http://schemas.microsoft.com/office/drawing/2014/main" id="{07D0B950-19F8-4958-8D5A-4537DDA46C0D}"/>
            </a:ext>
          </a:extLst>
        </xdr:cNvPr>
        <xdr:cNvCxnSpPr/>
      </xdr:nvCxnSpPr>
      <xdr:spPr>
        <a:xfrm rot="10800000" flipV="1">
          <a:off x="16525875" y="11991975"/>
          <a:ext cx="1095375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70</xdr:row>
      <xdr:rowOff>0</xdr:rowOff>
    </xdr:from>
    <xdr:to>
      <xdr:col>35</xdr:col>
      <xdr:colOff>285750</xdr:colOff>
      <xdr:row>72</xdr:row>
      <xdr:rowOff>238125</xdr:rowOff>
    </xdr:to>
    <xdr:cxnSp macro="">
      <xdr:nvCxnSpPr>
        <xdr:cNvPr id="489" name="Straight Connector 488">
          <a:extLst>
            <a:ext uri="{FF2B5EF4-FFF2-40B4-BE49-F238E27FC236}">
              <a16:creationId xmlns:a16="http://schemas.microsoft.com/office/drawing/2014/main" id="{0C0C4BDC-E1EA-4843-A30C-8DAC75BE5C0F}"/>
            </a:ext>
          </a:extLst>
        </xdr:cNvPr>
        <xdr:cNvCxnSpPr/>
      </xdr:nvCxnSpPr>
      <xdr:spPr>
        <a:xfrm rot="10800000" flipV="1">
          <a:off x="15440025" y="11991975"/>
          <a:ext cx="1076325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70</xdr:row>
      <xdr:rowOff>0</xdr:rowOff>
    </xdr:from>
    <xdr:to>
      <xdr:col>32</xdr:col>
      <xdr:colOff>333375</xdr:colOff>
      <xdr:row>72</xdr:row>
      <xdr:rowOff>238125</xdr:rowOff>
    </xdr:to>
    <xdr:cxnSp macro="">
      <xdr:nvCxnSpPr>
        <xdr:cNvPr id="490" name="Straight Connector 489">
          <a:extLst>
            <a:ext uri="{FF2B5EF4-FFF2-40B4-BE49-F238E27FC236}">
              <a16:creationId xmlns:a16="http://schemas.microsoft.com/office/drawing/2014/main" id="{7BA2BF30-14F7-46E9-8275-1139DBCD0812}"/>
            </a:ext>
          </a:extLst>
        </xdr:cNvPr>
        <xdr:cNvCxnSpPr/>
      </xdr:nvCxnSpPr>
      <xdr:spPr>
        <a:xfrm rot="10800000" flipV="1">
          <a:off x="14230350" y="11991975"/>
          <a:ext cx="1209675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70</xdr:row>
      <xdr:rowOff>0</xdr:rowOff>
    </xdr:from>
    <xdr:to>
      <xdr:col>29</xdr:col>
      <xdr:colOff>333375</xdr:colOff>
      <xdr:row>72</xdr:row>
      <xdr:rowOff>238125</xdr:rowOff>
    </xdr:to>
    <xdr:cxnSp macro="">
      <xdr:nvCxnSpPr>
        <xdr:cNvPr id="491" name="Straight Connector 490">
          <a:extLst>
            <a:ext uri="{FF2B5EF4-FFF2-40B4-BE49-F238E27FC236}">
              <a16:creationId xmlns:a16="http://schemas.microsoft.com/office/drawing/2014/main" id="{7BB5AA18-5945-4D56-87C0-9B3F43AD96BE}"/>
            </a:ext>
          </a:extLst>
        </xdr:cNvPr>
        <xdr:cNvCxnSpPr/>
      </xdr:nvCxnSpPr>
      <xdr:spPr>
        <a:xfrm rot="10800000" flipV="1">
          <a:off x="13068300" y="11991975"/>
          <a:ext cx="1162050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67</xdr:row>
      <xdr:rowOff>0</xdr:rowOff>
    </xdr:from>
    <xdr:to>
      <xdr:col>20</xdr:col>
      <xdr:colOff>333375</xdr:colOff>
      <xdr:row>69</xdr:row>
      <xdr:rowOff>228600</xdr:rowOff>
    </xdr:to>
    <xdr:cxnSp macro="">
      <xdr:nvCxnSpPr>
        <xdr:cNvPr id="492" name="Straight Connector 491">
          <a:extLst>
            <a:ext uri="{FF2B5EF4-FFF2-40B4-BE49-F238E27FC236}">
              <a16:creationId xmlns:a16="http://schemas.microsoft.com/office/drawing/2014/main" id="{7D7B713F-D848-42AF-8B61-F092AD52D7E0}"/>
            </a:ext>
          </a:extLst>
        </xdr:cNvPr>
        <xdr:cNvCxnSpPr/>
      </xdr:nvCxnSpPr>
      <xdr:spPr>
        <a:xfrm>
          <a:off x="9782175" y="11506200"/>
          <a:ext cx="1143000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67</xdr:row>
      <xdr:rowOff>0</xdr:rowOff>
    </xdr:from>
    <xdr:to>
      <xdr:col>23</xdr:col>
      <xdr:colOff>333375</xdr:colOff>
      <xdr:row>69</xdr:row>
      <xdr:rowOff>228600</xdr:rowOff>
    </xdr:to>
    <xdr:cxnSp macro="">
      <xdr:nvCxnSpPr>
        <xdr:cNvPr id="493" name="Straight Connector 492">
          <a:extLst>
            <a:ext uri="{FF2B5EF4-FFF2-40B4-BE49-F238E27FC236}">
              <a16:creationId xmlns:a16="http://schemas.microsoft.com/office/drawing/2014/main" id="{3D1E5C0F-F0E0-4EC8-BC3B-0ED9BD4DAF11}"/>
            </a:ext>
          </a:extLst>
        </xdr:cNvPr>
        <xdr:cNvCxnSpPr/>
      </xdr:nvCxnSpPr>
      <xdr:spPr>
        <a:xfrm>
          <a:off x="10953750" y="11506200"/>
          <a:ext cx="1038225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67</xdr:row>
      <xdr:rowOff>0</xdr:rowOff>
    </xdr:from>
    <xdr:to>
      <xdr:col>26</xdr:col>
      <xdr:colOff>323850</xdr:colOff>
      <xdr:row>69</xdr:row>
      <xdr:rowOff>228600</xdr:rowOff>
    </xdr:to>
    <xdr:cxnSp macro="">
      <xdr:nvCxnSpPr>
        <xdr:cNvPr id="494" name="Straight Connector 493">
          <a:extLst>
            <a:ext uri="{FF2B5EF4-FFF2-40B4-BE49-F238E27FC236}">
              <a16:creationId xmlns:a16="http://schemas.microsoft.com/office/drawing/2014/main" id="{30B28B9F-5B53-44F8-B2DF-DB2B3ECF13AE}"/>
            </a:ext>
          </a:extLst>
        </xdr:cNvPr>
        <xdr:cNvCxnSpPr/>
      </xdr:nvCxnSpPr>
      <xdr:spPr>
        <a:xfrm>
          <a:off x="12011025" y="11506200"/>
          <a:ext cx="1057275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67</xdr:row>
      <xdr:rowOff>0</xdr:rowOff>
    </xdr:from>
    <xdr:to>
      <xdr:col>29</xdr:col>
      <xdr:colOff>333375</xdr:colOff>
      <xdr:row>69</xdr:row>
      <xdr:rowOff>228600</xdr:rowOff>
    </xdr:to>
    <xdr:cxnSp macro="">
      <xdr:nvCxnSpPr>
        <xdr:cNvPr id="495" name="Straight Connector 494">
          <a:extLst>
            <a:ext uri="{FF2B5EF4-FFF2-40B4-BE49-F238E27FC236}">
              <a16:creationId xmlns:a16="http://schemas.microsoft.com/office/drawing/2014/main" id="{7E647348-CB1E-407A-9067-33DC79D2CB7F}"/>
            </a:ext>
          </a:extLst>
        </xdr:cNvPr>
        <xdr:cNvCxnSpPr/>
      </xdr:nvCxnSpPr>
      <xdr:spPr>
        <a:xfrm>
          <a:off x="13068300" y="11506200"/>
          <a:ext cx="1162050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67</xdr:row>
      <xdr:rowOff>0</xdr:rowOff>
    </xdr:from>
    <xdr:to>
      <xdr:col>32</xdr:col>
      <xdr:colOff>333375</xdr:colOff>
      <xdr:row>69</xdr:row>
      <xdr:rowOff>228600</xdr:rowOff>
    </xdr:to>
    <xdr:cxnSp macro="">
      <xdr:nvCxnSpPr>
        <xdr:cNvPr id="496" name="Straight Connector 495">
          <a:extLst>
            <a:ext uri="{FF2B5EF4-FFF2-40B4-BE49-F238E27FC236}">
              <a16:creationId xmlns:a16="http://schemas.microsoft.com/office/drawing/2014/main" id="{84A3F906-295D-440D-A046-9D3CA17EC390}"/>
            </a:ext>
          </a:extLst>
        </xdr:cNvPr>
        <xdr:cNvCxnSpPr/>
      </xdr:nvCxnSpPr>
      <xdr:spPr>
        <a:xfrm>
          <a:off x="14230350" y="11506200"/>
          <a:ext cx="1209675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67</xdr:row>
      <xdr:rowOff>0</xdr:rowOff>
    </xdr:from>
    <xdr:to>
      <xdr:col>35</xdr:col>
      <xdr:colOff>285750</xdr:colOff>
      <xdr:row>69</xdr:row>
      <xdr:rowOff>228600</xdr:rowOff>
    </xdr:to>
    <xdr:cxnSp macro="">
      <xdr:nvCxnSpPr>
        <xdr:cNvPr id="497" name="Straight Connector 496">
          <a:extLst>
            <a:ext uri="{FF2B5EF4-FFF2-40B4-BE49-F238E27FC236}">
              <a16:creationId xmlns:a16="http://schemas.microsoft.com/office/drawing/2014/main" id="{DD628D93-2DF6-43CB-A345-AFDEBCF2C75C}"/>
            </a:ext>
          </a:extLst>
        </xdr:cNvPr>
        <xdr:cNvCxnSpPr/>
      </xdr:nvCxnSpPr>
      <xdr:spPr>
        <a:xfrm>
          <a:off x="15440025" y="11506200"/>
          <a:ext cx="1076325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67</xdr:row>
      <xdr:rowOff>0</xdr:rowOff>
    </xdr:from>
    <xdr:to>
      <xdr:col>38</xdr:col>
      <xdr:colOff>276225</xdr:colOff>
      <xdr:row>69</xdr:row>
      <xdr:rowOff>228600</xdr:rowOff>
    </xdr:to>
    <xdr:cxnSp macro="">
      <xdr:nvCxnSpPr>
        <xdr:cNvPr id="498" name="Straight Connector 497">
          <a:extLst>
            <a:ext uri="{FF2B5EF4-FFF2-40B4-BE49-F238E27FC236}">
              <a16:creationId xmlns:a16="http://schemas.microsoft.com/office/drawing/2014/main" id="{21C29A24-BF3B-4417-BA87-384091143F17}"/>
            </a:ext>
          </a:extLst>
        </xdr:cNvPr>
        <xdr:cNvCxnSpPr/>
      </xdr:nvCxnSpPr>
      <xdr:spPr>
        <a:xfrm>
          <a:off x="16525875" y="11506200"/>
          <a:ext cx="1095375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70</xdr:row>
      <xdr:rowOff>0</xdr:rowOff>
    </xdr:from>
    <xdr:to>
      <xdr:col>38</xdr:col>
      <xdr:colOff>276225</xdr:colOff>
      <xdr:row>72</xdr:row>
      <xdr:rowOff>228600</xdr:rowOff>
    </xdr:to>
    <xdr:cxnSp macro="">
      <xdr:nvCxnSpPr>
        <xdr:cNvPr id="499" name="Straight Connector 498">
          <a:extLst>
            <a:ext uri="{FF2B5EF4-FFF2-40B4-BE49-F238E27FC236}">
              <a16:creationId xmlns:a16="http://schemas.microsoft.com/office/drawing/2014/main" id="{7CC0DAA8-7408-461A-8F36-CFC0BA61A4AA}"/>
            </a:ext>
          </a:extLst>
        </xdr:cNvPr>
        <xdr:cNvCxnSpPr/>
      </xdr:nvCxnSpPr>
      <xdr:spPr>
        <a:xfrm>
          <a:off x="16525875" y="11991975"/>
          <a:ext cx="1095375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70</xdr:row>
      <xdr:rowOff>0</xdr:rowOff>
    </xdr:from>
    <xdr:to>
      <xdr:col>35</xdr:col>
      <xdr:colOff>285750</xdr:colOff>
      <xdr:row>72</xdr:row>
      <xdr:rowOff>228600</xdr:rowOff>
    </xdr:to>
    <xdr:cxnSp macro="">
      <xdr:nvCxnSpPr>
        <xdr:cNvPr id="500" name="Straight Connector 499">
          <a:extLst>
            <a:ext uri="{FF2B5EF4-FFF2-40B4-BE49-F238E27FC236}">
              <a16:creationId xmlns:a16="http://schemas.microsoft.com/office/drawing/2014/main" id="{03A83876-62B9-4633-B58B-C3A21CD58B8D}"/>
            </a:ext>
          </a:extLst>
        </xdr:cNvPr>
        <xdr:cNvCxnSpPr/>
      </xdr:nvCxnSpPr>
      <xdr:spPr>
        <a:xfrm>
          <a:off x="15440025" y="11991975"/>
          <a:ext cx="1076325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70</xdr:row>
      <xdr:rowOff>0</xdr:rowOff>
    </xdr:from>
    <xdr:to>
      <xdr:col>32</xdr:col>
      <xdr:colOff>333375</xdr:colOff>
      <xdr:row>72</xdr:row>
      <xdr:rowOff>228600</xdr:rowOff>
    </xdr:to>
    <xdr:cxnSp macro="">
      <xdr:nvCxnSpPr>
        <xdr:cNvPr id="501" name="Straight Connector 500">
          <a:extLst>
            <a:ext uri="{FF2B5EF4-FFF2-40B4-BE49-F238E27FC236}">
              <a16:creationId xmlns:a16="http://schemas.microsoft.com/office/drawing/2014/main" id="{D9E8981A-1C55-4FE0-B94B-24B14E0D8BD7}"/>
            </a:ext>
          </a:extLst>
        </xdr:cNvPr>
        <xdr:cNvCxnSpPr/>
      </xdr:nvCxnSpPr>
      <xdr:spPr>
        <a:xfrm>
          <a:off x="14230350" y="11991975"/>
          <a:ext cx="1209675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70</xdr:row>
      <xdr:rowOff>0</xdr:rowOff>
    </xdr:from>
    <xdr:to>
      <xdr:col>29</xdr:col>
      <xdr:colOff>333375</xdr:colOff>
      <xdr:row>72</xdr:row>
      <xdr:rowOff>228600</xdr:rowOff>
    </xdr:to>
    <xdr:cxnSp macro="">
      <xdr:nvCxnSpPr>
        <xdr:cNvPr id="502" name="Straight Connector 501">
          <a:extLst>
            <a:ext uri="{FF2B5EF4-FFF2-40B4-BE49-F238E27FC236}">
              <a16:creationId xmlns:a16="http://schemas.microsoft.com/office/drawing/2014/main" id="{22A7BCF4-52D1-449C-8054-244EB08A1583}"/>
            </a:ext>
          </a:extLst>
        </xdr:cNvPr>
        <xdr:cNvCxnSpPr/>
      </xdr:nvCxnSpPr>
      <xdr:spPr>
        <a:xfrm>
          <a:off x="13068300" y="11991975"/>
          <a:ext cx="1162050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70</xdr:row>
      <xdr:rowOff>0</xdr:rowOff>
    </xdr:from>
    <xdr:to>
      <xdr:col>26</xdr:col>
      <xdr:colOff>323850</xdr:colOff>
      <xdr:row>72</xdr:row>
      <xdr:rowOff>228600</xdr:rowOff>
    </xdr:to>
    <xdr:cxnSp macro="">
      <xdr:nvCxnSpPr>
        <xdr:cNvPr id="503" name="Straight Connector 502">
          <a:extLst>
            <a:ext uri="{FF2B5EF4-FFF2-40B4-BE49-F238E27FC236}">
              <a16:creationId xmlns:a16="http://schemas.microsoft.com/office/drawing/2014/main" id="{F14E77A4-0594-41B3-8617-71A29140BA16}"/>
            </a:ext>
          </a:extLst>
        </xdr:cNvPr>
        <xdr:cNvCxnSpPr/>
      </xdr:nvCxnSpPr>
      <xdr:spPr>
        <a:xfrm>
          <a:off x="12011025" y="11991975"/>
          <a:ext cx="1057275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70</xdr:row>
      <xdr:rowOff>0</xdr:rowOff>
    </xdr:from>
    <xdr:to>
      <xdr:col>23</xdr:col>
      <xdr:colOff>333375</xdr:colOff>
      <xdr:row>72</xdr:row>
      <xdr:rowOff>228600</xdr:rowOff>
    </xdr:to>
    <xdr:cxnSp macro="">
      <xdr:nvCxnSpPr>
        <xdr:cNvPr id="504" name="Straight Connector 503">
          <a:extLst>
            <a:ext uri="{FF2B5EF4-FFF2-40B4-BE49-F238E27FC236}">
              <a16:creationId xmlns:a16="http://schemas.microsoft.com/office/drawing/2014/main" id="{DC65B74C-B306-48A3-9F5D-6E9EAE76ED81}"/>
            </a:ext>
          </a:extLst>
        </xdr:cNvPr>
        <xdr:cNvCxnSpPr/>
      </xdr:nvCxnSpPr>
      <xdr:spPr>
        <a:xfrm>
          <a:off x="10953750" y="11991975"/>
          <a:ext cx="1038225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70</xdr:row>
      <xdr:rowOff>0</xdr:rowOff>
    </xdr:from>
    <xdr:to>
      <xdr:col>20</xdr:col>
      <xdr:colOff>333375</xdr:colOff>
      <xdr:row>72</xdr:row>
      <xdr:rowOff>228600</xdr:rowOff>
    </xdr:to>
    <xdr:cxnSp macro="">
      <xdr:nvCxnSpPr>
        <xdr:cNvPr id="505" name="Straight Connector 504">
          <a:extLst>
            <a:ext uri="{FF2B5EF4-FFF2-40B4-BE49-F238E27FC236}">
              <a16:creationId xmlns:a16="http://schemas.microsoft.com/office/drawing/2014/main" id="{7BA188B2-F178-4A89-A6C6-408DF20C9BA8}"/>
            </a:ext>
          </a:extLst>
        </xdr:cNvPr>
        <xdr:cNvCxnSpPr/>
      </xdr:nvCxnSpPr>
      <xdr:spPr>
        <a:xfrm>
          <a:off x="9782175" y="11991975"/>
          <a:ext cx="1143000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76</xdr:row>
      <xdr:rowOff>0</xdr:rowOff>
    </xdr:from>
    <xdr:to>
      <xdr:col>5</xdr:col>
      <xdr:colOff>333375</xdr:colOff>
      <xdr:row>78</xdr:row>
      <xdr:rowOff>228600</xdr:rowOff>
    </xdr:to>
    <xdr:cxnSp macro="">
      <xdr:nvCxnSpPr>
        <xdr:cNvPr id="506" name="Straight Connector 505">
          <a:extLst>
            <a:ext uri="{FF2B5EF4-FFF2-40B4-BE49-F238E27FC236}">
              <a16:creationId xmlns:a16="http://schemas.microsoft.com/office/drawing/2014/main" id="{F5CD3D4D-6D1B-4832-99E5-B891B04D7865}"/>
            </a:ext>
          </a:extLst>
        </xdr:cNvPr>
        <xdr:cNvCxnSpPr/>
      </xdr:nvCxnSpPr>
      <xdr:spPr>
        <a:xfrm>
          <a:off x="3495675" y="12963525"/>
          <a:ext cx="1171575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76</xdr:row>
      <xdr:rowOff>0</xdr:rowOff>
    </xdr:from>
    <xdr:to>
      <xdr:col>8</xdr:col>
      <xdr:colOff>333375</xdr:colOff>
      <xdr:row>78</xdr:row>
      <xdr:rowOff>228600</xdr:rowOff>
    </xdr:to>
    <xdr:cxnSp macro="">
      <xdr:nvCxnSpPr>
        <xdr:cNvPr id="507" name="Straight Connector 506">
          <a:extLst>
            <a:ext uri="{FF2B5EF4-FFF2-40B4-BE49-F238E27FC236}">
              <a16:creationId xmlns:a16="http://schemas.microsoft.com/office/drawing/2014/main" id="{177F848C-D2CE-4A33-BCC8-A6D81A1B6D9B}"/>
            </a:ext>
          </a:extLst>
        </xdr:cNvPr>
        <xdr:cNvCxnSpPr/>
      </xdr:nvCxnSpPr>
      <xdr:spPr>
        <a:xfrm>
          <a:off x="4686300" y="12963525"/>
          <a:ext cx="1190625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76</xdr:row>
      <xdr:rowOff>0</xdr:rowOff>
    </xdr:from>
    <xdr:to>
      <xdr:col>11</xdr:col>
      <xdr:colOff>333375</xdr:colOff>
      <xdr:row>78</xdr:row>
      <xdr:rowOff>228600</xdr:rowOff>
    </xdr:to>
    <xdr:cxnSp macro="">
      <xdr:nvCxnSpPr>
        <xdr:cNvPr id="508" name="Straight Connector 507">
          <a:extLst>
            <a:ext uri="{FF2B5EF4-FFF2-40B4-BE49-F238E27FC236}">
              <a16:creationId xmlns:a16="http://schemas.microsoft.com/office/drawing/2014/main" id="{33997A11-7C06-4379-9C13-740C4C6BB1D2}"/>
            </a:ext>
          </a:extLst>
        </xdr:cNvPr>
        <xdr:cNvCxnSpPr/>
      </xdr:nvCxnSpPr>
      <xdr:spPr>
        <a:xfrm>
          <a:off x="5962650" y="12963525"/>
          <a:ext cx="1200150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79</xdr:row>
      <xdr:rowOff>0</xdr:rowOff>
    </xdr:from>
    <xdr:to>
      <xdr:col>5</xdr:col>
      <xdr:colOff>333375</xdr:colOff>
      <xdr:row>81</xdr:row>
      <xdr:rowOff>228600</xdr:rowOff>
    </xdr:to>
    <xdr:cxnSp macro="">
      <xdr:nvCxnSpPr>
        <xdr:cNvPr id="509" name="Straight Connector 508">
          <a:extLst>
            <a:ext uri="{FF2B5EF4-FFF2-40B4-BE49-F238E27FC236}">
              <a16:creationId xmlns:a16="http://schemas.microsoft.com/office/drawing/2014/main" id="{3AFC56AC-7ED0-4CFC-8ABB-7B336A97FDFB}"/>
            </a:ext>
          </a:extLst>
        </xdr:cNvPr>
        <xdr:cNvCxnSpPr/>
      </xdr:nvCxnSpPr>
      <xdr:spPr>
        <a:xfrm>
          <a:off x="3495675" y="13449300"/>
          <a:ext cx="1171575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79</xdr:row>
      <xdr:rowOff>0</xdr:rowOff>
    </xdr:from>
    <xdr:to>
      <xdr:col>8</xdr:col>
      <xdr:colOff>333375</xdr:colOff>
      <xdr:row>81</xdr:row>
      <xdr:rowOff>228600</xdr:rowOff>
    </xdr:to>
    <xdr:cxnSp macro="">
      <xdr:nvCxnSpPr>
        <xdr:cNvPr id="510" name="Straight Connector 509">
          <a:extLst>
            <a:ext uri="{FF2B5EF4-FFF2-40B4-BE49-F238E27FC236}">
              <a16:creationId xmlns:a16="http://schemas.microsoft.com/office/drawing/2014/main" id="{9A036CD0-594A-496C-A80D-9EDB61AA7828}"/>
            </a:ext>
          </a:extLst>
        </xdr:cNvPr>
        <xdr:cNvCxnSpPr/>
      </xdr:nvCxnSpPr>
      <xdr:spPr>
        <a:xfrm>
          <a:off x="4686300" y="13449300"/>
          <a:ext cx="1190625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79</xdr:row>
      <xdr:rowOff>0</xdr:rowOff>
    </xdr:from>
    <xdr:to>
      <xdr:col>11</xdr:col>
      <xdr:colOff>333375</xdr:colOff>
      <xdr:row>81</xdr:row>
      <xdr:rowOff>228600</xdr:rowOff>
    </xdr:to>
    <xdr:cxnSp macro="">
      <xdr:nvCxnSpPr>
        <xdr:cNvPr id="511" name="Straight Connector 510">
          <a:extLst>
            <a:ext uri="{FF2B5EF4-FFF2-40B4-BE49-F238E27FC236}">
              <a16:creationId xmlns:a16="http://schemas.microsoft.com/office/drawing/2014/main" id="{286738A8-80F4-403C-BDBF-EB9EC0E9F3C2}"/>
            </a:ext>
          </a:extLst>
        </xdr:cNvPr>
        <xdr:cNvCxnSpPr/>
      </xdr:nvCxnSpPr>
      <xdr:spPr>
        <a:xfrm>
          <a:off x="5962650" y="13449300"/>
          <a:ext cx="1200150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79</xdr:row>
      <xdr:rowOff>0</xdr:rowOff>
    </xdr:from>
    <xdr:to>
      <xdr:col>14</xdr:col>
      <xdr:colOff>333375</xdr:colOff>
      <xdr:row>81</xdr:row>
      <xdr:rowOff>228600</xdr:rowOff>
    </xdr:to>
    <xdr:cxnSp macro="">
      <xdr:nvCxnSpPr>
        <xdr:cNvPr id="512" name="Straight Connector 511">
          <a:extLst>
            <a:ext uri="{FF2B5EF4-FFF2-40B4-BE49-F238E27FC236}">
              <a16:creationId xmlns:a16="http://schemas.microsoft.com/office/drawing/2014/main" id="{0EE10756-9033-475B-BC6E-E62420F2E703}"/>
            </a:ext>
          </a:extLst>
        </xdr:cNvPr>
        <xdr:cNvCxnSpPr/>
      </xdr:nvCxnSpPr>
      <xdr:spPr>
        <a:xfrm>
          <a:off x="7267575" y="13449300"/>
          <a:ext cx="1181100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76</xdr:row>
      <xdr:rowOff>0</xdr:rowOff>
    </xdr:from>
    <xdr:to>
      <xdr:col>14</xdr:col>
      <xdr:colOff>333375</xdr:colOff>
      <xdr:row>78</xdr:row>
      <xdr:rowOff>228600</xdr:rowOff>
    </xdr:to>
    <xdr:cxnSp macro="">
      <xdr:nvCxnSpPr>
        <xdr:cNvPr id="513" name="Straight Connector 512">
          <a:extLst>
            <a:ext uri="{FF2B5EF4-FFF2-40B4-BE49-F238E27FC236}">
              <a16:creationId xmlns:a16="http://schemas.microsoft.com/office/drawing/2014/main" id="{4BA64103-46E4-4E00-9EC0-EE048B8747E2}"/>
            </a:ext>
          </a:extLst>
        </xdr:cNvPr>
        <xdr:cNvCxnSpPr/>
      </xdr:nvCxnSpPr>
      <xdr:spPr>
        <a:xfrm>
          <a:off x="7267575" y="12963525"/>
          <a:ext cx="1181100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76</xdr:row>
      <xdr:rowOff>0</xdr:rowOff>
    </xdr:from>
    <xdr:to>
      <xdr:col>17</xdr:col>
      <xdr:colOff>333375</xdr:colOff>
      <xdr:row>78</xdr:row>
      <xdr:rowOff>228600</xdr:rowOff>
    </xdr:to>
    <xdr:cxnSp macro="">
      <xdr:nvCxnSpPr>
        <xdr:cNvPr id="514" name="Straight Connector 513">
          <a:extLst>
            <a:ext uri="{FF2B5EF4-FFF2-40B4-BE49-F238E27FC236}">
              <a16:creationId xmlns:a16="http://schemas.microsoft.com/office/drawing/2014/main" id="{F07FCABA-E090-4671-92D5-22DA824C9AE6}"/>
            </a:ext>
          </a:extLst>
        </xdr:cNvPr>
        <xdr:cNvCxnSpPr/>
      </xdr:nvCxnSpPr>
      <xdr:spPr>
        <a:xfrm>
          <a:off x="8515350" y="12963525"/>
          <a:ext cx="1152525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79</xdr:row>
      <xdr:rowOff>0</xdr:rowOff>
    </xdr:from>
    <xdr:to>
      <xdr:col>17</xdr:col>
      <xdr:colOff>333375</xdr:colOff>
      <xdr:row>81</xdr:row>
      <xdr:rowOff>228600</xdr:rowOff>
    </xdr:to>
    <xdr:cxnSp macro="">
      <xdr:nvCxnSpPr>
        <xdr:cNvPr id="515" name="Straight Connector 514">
          <a:extLst>
            <a:ext uri="{FF2B5EF4-FFF2-40B4-BE49-F238E27FC236}">
              <a16:creationId xmlns:a16="http://schemas.microsoft.com/office/drawing/2014/main" id="{4A38782D-96EE-4AD0-8151-5B216A134361}"/>
            </a:ext>
          </a:extLst>
        </xdr:cNvPr>
        <xdr:cNvCxnSpPr/>
      </xdr:nvCxnSpPr>
      <xdr:spPr>
        <a:xfrm>
          <a:off x="8515350" y="13449300"/>
          <a:ext cx="1152525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76</xdr:row>
      <xdr:rowOff>0</xdr:rowOff>
    </xdr:from>
    <xdr:to>
      <xdr:col>5</xdr:col>
      <xdr:colOff>333375</xdr:colOff>
      <xdr:row>78</xdr:row>
      <xdr:rowOff>238125</xdr:rowOff>
    </xdr:to>
    <xdr:cxnSp macro="">
      <xdr:nvCxnSpPr>
        <xdr:cNvPr id="516" name="Straight Connector 515">
          <a:extLst>
            <a:ext uri="{FF2B5EF4-FFF2-40B4-BE49-F238E27FC236}">
              <a16:creationId xmlns:a16="http://schemas.microsoft.com/office/drawing/2014/main" id="{4EFB8593-7964-482F-96E7-E39668BA216B}"/>
            </a:ext>
          </a:extLst>
        </xdr:cNvPr>
        <xdr:cNvCxnSpPr/>
      </xdr:nvCxnSpPr>
      <xdr:spPr>
        <a:xfrm rot="10800000" flipV="1">
          <a:off x="3495675" y="12963525"/>
          <a:ext cx="1171575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76</xdr:row>
      <xdr:rowOff>0</xdr:rowOff>
    </xdr:from>
    <xdr:to>
      <xdr:col>11</xdr:col>
      <xdr:colOff>333375</xdr:colOff>
      <xdr:row>78</xdr:row>
      <xdr:rowOff>238125</xdr:rowOff>
    </xdr:to>
    <xdr:cxnSp macro="">
      <xdr:nvCxnSpPr>
        <xdr:cNvPr id="517" name="Straight Connector 516">
          <a:extLst>
            <a:ext uri="{FF2B5EF4-FFF2-40B4-BE49-F238E27FC236}">
              <a16:creationId xmlns:a16="http://schemas.microsoft.com/office/drawing/2014/main" id="{BCDEA57D-9C10-49EA-8972-05C0100CFB32}"/>
            </a:ext>
          </a:extLst>
        </xdr:cNvPr>
        <xdr:cNvCxnSpPr/>
      </xdr:nvCxnSpPr>
      <xdr:spPr>
        <a:xfrm rot="10800000" flipV="1">
          <a:off x="5962650" y="12963525"/>
          <a:ext cx="1200150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76</xdr:row>
      <xdr:rowOff>0</xdr:rowOff>
    </xdr:from>
    <xdr:to>
      <xdr:col>8</xdr:col>
      <xdr:colOff>333375</xdr:colOff>
      <xdr:row>78</xdr:row>
      <xdr:rowOff>238125</xdr:rowOff>
    </xdr:to>
    <xdr:cxnSp macro="">
      <xdr:nvCxnSpPr>
        <xdr:cNvPr id="518" name="Straight Connector 517">
          <a:extLst>
            <a:ext uri="{FF2B5EF4-FFF2-40B4-BE49-F238E27FC236}">
              <a16:creationId xmlns:a16="http://schemas.microsoft.com/office/drawing/2014/main" id="{DD2F8F03-F958-4582-BDF5-280E4B5FB445}"/>
            </a:ext>
          </a:extLst>
        </xdr:cNvPr>
        <xdr:cNvCxnSpPr/>
      </xdr:nvCxnSpPr>
      <xdr:spPr>
        <a:xfrm rot="10800000" flipV="1">
          <a:off x="4686300" y="12963525"/>
          <a:ext cx="1190625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76</xdr:row>
      <xdr:rowOff>0</xdr:rowOff>
    </xdr:from>
    <xdr:to>
      <xdr:col>14</xdr:col>
      <xdr:colOff>333375</xdr:colOff>
      <xdr:row>78</xdr:row>
      <xdr:rowOff>238125</xdr:rowOff>
    </xdr:to>
    <xdr:cxnSp macro="">
      <xdr:nvCxnSpPr>
        <xdr:cNvPr id="519" name="Straight Connector 518">
          <a:extLst>
            <a:ext uri="{FF2B5EF4-FFF2-40B4-BE49-F238E27FC236}">
              <a16:creationId xmlns:a16="http://schemas.microsoft.com/office/drawing/2014/main" id="{48B6431A-0022-4242-98AD-35B91EA1D2CC}"/>
            </a:ext>
          </a:extLst>
        </xdr:cNvPr>
        <xdr:cNvCxnSpPr/>
      </xdr:nvCxnSpPr>
      <xdr:spPr>
        <a:xfrm rot="10800000" flipV="1">
          <a:off x="7267575" y="12963525"/>
          <a:ext cx="1181100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76</xdr:row>
      <xdr:rowOff>0</xdr:rowOff>
    </xdr:from>
    <xdr:to>
      <xdr:col>17</xdr:col>
      <xdr:colOff>333375</xdr:colOff>
      <xdr:row>78</xdr:row>
      <xdr:rowOff>238125</xdr:rowOff>
    </xdr:to>
    <xdr:cxnSp macro="">
      <xdr:nvCxnSpPr>
        <xdr:cNvPr id="520" name="Straight Connector 519">
          <a:extLst>
            <a:ext uri="{FF2B5EF4-FFF2-40B4-BE49-F238E27FC236}">
              <a16:creationId xmlns:a16="http://schemas.microsoft.com/office/drawing/2014/main" id="{4400480B-7691-4AFD-B7B6-66B19DFD2D9B}"/>
            </a:ext>
          </a:extLst>
        </xdr:cNvPr>
        <xdr:cNvCxnSpPr/>
      </xdr:nvCxnSpPr>
      <xdr:spPr>
        <a:xfrm rot="10800000" flipV="1">
          <a:off x="8515350" y="12963525"/>
          <a:ext cx="1152525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79</xdr:row>
      <xdr:rowOff>0</xdr:rowOff>
    </xdr:from>
    <xdr:to>
      <xdr:col>5</xdr:col>
      <xdr:colOff>333375</xdr:colOff>
      <xdr:row>81</xdr:row>
      <xdr:rowOff>238125</xdr:rowOff>
    </xdr:to>
    <xdr:cxnSp macro="">
      <xdr:nvCxnSpPr>
        <xdr:cNvPr id="521" name="Straight Connector 520">
          <a:extLst>
            <a:ext uri="{FF2B5EF4-FFF2-40B4-BE49-F238E27FC236}">
              <a16:creationId xmlns:a16="http://schemas.microsoft.com/office/drawing/2014/main" id="{423603E4-8267-480E-B1E6-8785C1A85964}"/>
            </a:ext>
          </a:extLst>
        </xdr:cNvPr>
        <xdr:cNvCxnSpPr/>
      </xdr:nvCxnSpPr>
      <xdr:spPr>
        <a:xfrm rot="10800000" flipV="1">
          <a:off x="3495675" y="13449300"/>
          <a:ext cx="1171575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79</xdr:row>
      <xdr:rowOff>0</xdr:rowOff>
    </xdr:from>
    <xdr:to>
      <xdr:col>8</xdr:col>
      <xdr:colOff>333375</xdr:colOff>
      <xdr:row>81</xdr:row>
      <xdr:rowOff>238125</xdr:rowOff>
    </xdr:to>
    <xdr:cxnSp macro="">
      <xdr:nvCxnSpPr>
        <xdr:cNvPr id="522" name="Straight Connector 521">
          <a:extLst>
            <a:ext uri="{FF2B5EF4-FFF2-40B4-BE49-F238E27FC236}">
              <a16:creationId xmlns:a16="http://schemas.microsoft.com/office/drawing/2014/main" id="{10A463DF-7A96-461C-8CAE-C4CFE86969A7}"/>
            </a:ext>
          </a:extLst>
        </xdr:cNvPr>
        <xdr:cNvCxnSpPr/>
      </xdr:nvCxnSpPr>
      <xdr:spPr>
        <a:xfrm rot="10800000" flipV="1">
          <a:off x="4686300" y="13449300"/>
          <a:ext cx="1190625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79</xdr:row>
      <xdr:rowOff>0</xdr:rowOff>
    </xdr:from>
    <xdr:to>
      <xdr:col>11</xdr:col>
      <xdr:colOff>333375</xdr:colOff>
      <xdr:row>81</xdr:row>
      <xdr:rowOff>238125</xdr:rowOff>
    </xdr:to>
    <xdr:cxnSp macro="">
      <xdr:nvCxnSpPr>
        <xdr:cNvPr id="523" name="Straight Connector 522">
          <a:extLst>
            <a:ext uri="{FF2B5EF4-FFF2-40B4-BE49-F238E27FC236}">
              <a16:creationId xmlns:a16="http://schemas.microsoft.com/office/drawing/2014/main" id="{5AB6535A-E5EE-48C8-927B-3F6092CB87A3}"/>
            </a:ext>
          </a:extLst>
        </xdr:cNvPr>
        <xdr:cNvCxnSpPr/>
      </xdr:nvCxnSpPr>
      <xdr:spPr>
        <a:xfrm rot="10800000" flipV="1">
          <a:off x="5962650" y="13449300"/>
          <a:ext cx="1200150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79</xdr:row>
      <xdr:rowOff>0</xdr:rowOff>
    </xdr:from>
    <xdr:to>
      <xdr:col>14</xdr:col>
      <xdr:colOff>333375</xdr:colOff>
      <xdr:row>81</xdr:row>
      <xdr:rowOff>238125</xdr:rowOff>
    </xdr:to>
    <xdr:cxnSp macro="">
      <xdr:nvCxnSpPr>
        <xdr:cNvPr id="524" name="Straight Connector 523">
          <a:extLst>
            <a:ext uri="{FF2B5EF4-FFF2-40B4-BE49-F238E27FC236}">
              <a16:creationId xmlns:a16="http://schemas.microsoft.com/office/drawing/2014/main" id="{F8BF77E3-08D1-4451-BE43-1F204B4D9FAA}"/>
            </a:ext>
          </a:extLst>
        </xdr:cNvPr>
        <xdr:cNvCxnSpPr/>
      </xdr:nvCxnSpPr>
      <xdr:spPr>
        <a:xfrm rot="10800000" flipV="1">
          <a:off x="7267575" y="13449300"/>
          <a:ext cx="1181100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79</xdr:row>
      <xdr:rowOff>0</xdr:rowOff>
    </xdr:from>
    <xdr:to>
      <xdr:col>17</xdr:col>
      <xdr:colOff>333375</xdr:colOff>
      <xdr:row>81</xdr:row>
      <xdr:rowOff>238125</xdr:rowOff>
    </xdr:to>
    <xdr:cxnSp macro="">
      <xdr:nvCxnSpPr>
        <xdr:cNvPr id="525" name="Straight Connector 524">
          <a:extLst>
            <a:ext uri="{FF2B5EF4-FFF2-40B4-BE49-F238E27FC236}">
              <a16:creationId xmlns:a16="http://schemas.microsoft.com/office/drawing/2014/main" id="{4902A450-425D-41C2-91D5-77F219CF02EE}"/>
            </a:ext>
          </a:extLst>
        </xdr:cNvPr>
        <xdr:cNvCxnSpPr/>
      </xdr:nvCxnSpPr>
      <xdr:spPr>
        <a:xfrm rot="10800000" flipV="1">
          <a:off x="8515350" y="13449300"/>
          <a:ext cx="1152525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79</xdr:row>
      <xdr:rowOff>0</xdr:rowOff>
    </xdr:from>
    <xdr:to>
      <xdr:col>20</xdr:col>
      <xdr:colOff>333375</xdr:colOff>
      <xdr:row>81</xdr:row>
      <xdr:rowOff>238125</xdr:rowOff>
    </xdr:to>
    <xdr:cxnSp macro="">
      <xdr:nvCxnSpPr>
        <xdr:cNvPr id="526" name="Straight Connector 525">
          <a:extLst>
            <a:ext uri="{FF2B5EF4-FFF2-40B4-BE49-F238E27FC236}">
              <a16:creationId xmlns:a16="http://schemas.microsoft.com/office/drawing/2014/main" id="{F4DB9894-2132-4021-AF2E-20DD3BCA5BA6}"/>
            </a:ext>
          </a:extLst>
        </xdr:cNvPr>
        <xdr:cNvCxnSpPr/>
      </xdr:nvCxnSpPr>
      <xdr:spPr>
        <a:xfrm rot="10800000" flipV="1">
          <a:off x="9782175" y="13449300"/>
          <a:ext cx="1143000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79</xdr:row>
      <xdr:rowOff>0</xdr:rowOff>
    </xdr:from>
    <xdr:to>
      <xdr:col>23</xdr:col>
      <xdr:colOff>333375</xdr:colOff>
      <xdr:row>81</xdr:row>
      <xdr:rowOff>238125</xdr:rowOff>
    </xdr:to>
    <xdr:cxnSp macro="">
      <xdr:nvCxnSpPr>
        <xdr:cNvPr id="527" name="Straight Connector 526">
          <a:extLst>
            <a:ext uri="{FF2B5EF4-FFF2-40B4-BE49-F238E27FC236}">
              <a16:creationId xmlns:a16="http://schemas.microsoft.com/office/drawing/2014/main" id="{C3663D1D-497A-453A-AF2C-0F21232BE25A}"/>
            </a:ext>
          </a:extLst>
        </xdr:cNvPr>
        <xdr:cNvCxnSpPr/>
      </xdr:nvCxnSpPr>
      <xdr:spPr>
        <a:xfrm rot="10800000" flipV="1">
          <a:off x="10953750" y="13449300"/>
          <a:ext cx="1038225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76</xdr:row>
      <xdr:rowOff>0</xdr:rowOff>
    </xdr:from>
    <xdr:to>
      <xdr:col>20</xdr:col>
      <xdr:colOff>333375</xdr:colOff>
      <xdr:row>78</xdr:row>
      <xdr:rowOff>238125</xdr:rowOff>
    </xdr:to>
    <xdr:cxnSp macro="">
      <xdr:nvCxnSpPr>
        <xdr:cNvPr id="528" name="Straight Connector 527">
          <a:extLst>
            <a:ext uri="{FF2B5EF4-FFF2-40B4-BE49-F238E27FC236}">
              <a16:creationId xmlns:a16="http://schemas.microsoft.com/office/drawing/2014/main" id="{29D8DFC0-CFBC-4976-B639-540054D150A9}"/>
            </a:ext>
          </a:extLst>
        </xdr:cNvPr>
        <xdr:cNvCxnSpPr/>
      </xdr:nvCxnSpPr>
      <xdr:spPr>
        <a:xfrm rot="10800000" flipV="1">
          <a:off x="9782175" y="12963525"/>
          <a:ext cx="1143000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76</xdr:row>
      <xdr:rowOff>0</xdr:rowOff>
    </xdr:from>
    <xdr:to>
      <xdr:col>23</xdr:col>
      <xdr:colOff>333375</xdr:colOff>
      <xdr:row>78</xdr:row>
      <xdr:rowOff>238125</xdr:rowOff>
    </xdr:to>
    <xdr:cxnSp macro="">
      <xdr:nvCxnSpPr>
        <xdr:cNvPr id="529" name="Straight Connector 528">
          <a:extLst>
            <a:ext uri="{FF2B5EF4-FFF2-40B4-BE49-F238E27FC236}">
              <a16:creationId xmlns:a16="http://schemas.microsoft.com/office/drawing/2014/main" id="{5A03FA34-E6A7-471F-B2FD-DC0C288D3585}"/>
            </a:ext>
          </a:extLst>
        </xdr:cNvPr>
        <xdr:cNvCxnSpPr/>
      </xdr:nvCxnSpPr>
      <xdr:spPr>
        <a:xfrm rot="10800000" flipV="1">
          <a:off x="10953750" y="12963525"/>
          <a:ext cx="1038225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76</xdr:row>
      <xdr:rowOff>0</xdr:rowOff>
    </xdr:from>
    <xdr:to>
      <xdr:col>26</xdr:col>
      <xdr:colOff>323850</xdr:colOff>
      <xdr:row>78</xdr:row>
      <xdr:rowOff>238125</xdr:rowOff>
    </xdr:to>
    <xdr:cxnSp macro="">
      <xdr:nvCxnSpPr>
        <xdr:cNvPr id="530" name="Straight Connector 529">
          <a:extLst>
            <a:ext uri="{FF2B5EF4-FFF2-40B4-BE49-F238E27FC236}">
              <a16:creationId xmlns:a16="http://schemas.microsoft.com/office/drawing/2014/main" id="{DBF7132E-A897-49CC-A09E-8C936514A249}"/>
            </a:ext>
          </a:extLst>
        </xdr:cNvPr>
        <xdr:cNvCxnSpPr/>
      </xdr:nvCxnSpPr>
      <xdr:spPr>
        <a:xfrm rot="10800000" flipV="1">
          <a:off x="12011025" y="12963525"/>
          <a:ext cx="1057275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79</xdr:row>
      <xdr:rowOff>0</xdr:rowOff>
    </xdr:from>
    <xdr:to>
      <xdr:col>26</xdr:col>
      <xdr:colOff>323850</xdr:colOff>
      <xdr:row>81</xdr:row>
      <xdr:rowOff>238125</xdr:rowOff>
    </xdr:to>
    <xdr:cxnSp macro="">
      <xdr:nvCxnSpPr>
        <xdr:cNvPr id="531" name="Straight Connector 530">
          <a:extLst>
            <a:ext uri="{FF2B5EF4-FFF2-40B4-BE49-F238E27FC236}">
              <a16:creationId xmlns:a16="http://schemas.microsoft.com/office/drawing/2014/main" id="{650BF5D4-8D7E-4E8A-8CC8-726EAB9148ED}"/>
            </a:ext>
          </a:extLst>
        </xdr:cNvPr>
        <xdr:cNvCxnSpPr/>
      </xdr:nvCxnSpPr>
      <xdr:spPr>
        <a:xfrm rot="10800000" flipV="1">
          <a:off x="12011025" y="13449300"/>
          <a:ext cx="1057275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76</xdr:row>
      <xdr:rowOff>0</xdr:rowOff>
    </xdr:from>
    <xdr:to>
      <xdr:col>29</xdr:col>
      <xdr:colOff>333375</xdr:colOff>
      <xdr:row>78</xdr:row>
      <xdr:rowOff>238125</xdr:rowOff>
    </xdr:to>
    <xdr:cxnSp macro="">
      <xdr:nvCxnSpPr>
        <xdr:cNvPr id="532" name="Straight Connector 531">
          <a:extLst>
            <a:ext uri="{FF2B5EF4-FFF2-40B4-BE49-F238E27FC236}">
              <a16:creationId xmlns:a16="http://schemas.microsoft.com/office/drawing/2014/main" id="{109A3D12-113E-43EA-8A11-86DC7DBEED07}"/>
            </a:ext>
          </a:extLst>
        </xdr:cNvPr>
        <xdr:cNvCxnSpPr/>
      </xdr:nvCxnSpPr>
      <xdr:spPr>
        <a:xfrm rot="10800000" flipV="1">
          <a:off x="13068300" y="12963525"/>
          <a:ext cx="1162050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76</xdr:row>
      <xdr:rowOff>0</xdr:rowOff>
    </xdr:from>
    <xdr:to>
      <xdr:col>32</xdr:col>
      <xdr:colOff>333375</xdr:colOff>
      <xdr:row>78</xdr:row>
      <xdr:rowOff>238125</xdr:rowOff>
    </xdr:to>
    <xdr:cxnSp macro="">
      <xdr:nvCxnSpPr>
        <xdr:cNvPr id="533" name="Straight Connector 532">
          <a:extLst>
            <a:ext uri="{FF2B5EF4-FFF2-40B4-BE49-F238E27FC236}">
              <a16:creationId xmlns:a16="http://schemas.microsoft.com/office/drawing/2014/main" id="{2EA96D0C-C5D9-45AB-A7A3-A9D9ED68F411}"/>
            </a:ext>
          </a:extLst>
        </xdr:cNvPr>
        <xdr:cNvCxnSpPr/>
      </xdr:nvCxnSpPr>
      <xdr:spPr>
        <a:xfrm rot="10800000" flipV="1">
          <a:off x="14230350" y="12963525"/>
          <a:ext cx="1209675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76</xdr:row>
      <xdr:rowOff>0</xdr:rowOff>
    </xdr:from>
    <xdr:to>
      <xdr:col>35</xdr:col>
      <xdr:colOff>285750</xdr:colOff>
      <xdr:row>78</xdr:row>
      <xdr:rowOff>238125</xdr:rowOff>
    </xdr:to>
    <xdr:cxnSp macro="">
      <xdr:nvCxnSpPr>
        <xdr:cNvPr id="534" name="Straight Connector 533">
          <a:extLst>
            <a:ext uri="{FF2B5EF4-FFF2-40B4-BE49-F238E27FC236}">
              <a16:creationId xmlns:a16="http://schemas.microsoft.com/office/drawing/2014/main" id="{5BB1C1C2-7B3A-48A7-A796-88F344E348F3}"/>
            </a:ext>
          </a:extLst>
        </xdr:cNvPr>
        <xdr:cNvCxnSpPr/>
      </xdr:nvCxnSpPr>
      <xdr:spPr>
        <a:xfrm rot="10800000" flipV="1">
          <a:off x="15440025" y="12963525"/>
          <a:ext cx="1076325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76</xdr:row>
      <xdr:rowOff>0</xdr:rowOff>
    </xdr:from>
    <xdr:to>
      <xdr:col>38</xdr:col>
      <xdr:colOff>276225</xdr:colOff>
      <xdr:row>78</xdr:row>
      <xdr:rowOff>238125</xdr:rowOff>
    </xdr:to>
    <xdr:cxnSp macro="">
      <xdr:nvCxnSpPr>
        <xdr:cNvPr id="535" name="Straight Connector 534">
          <a:extLst>
            <a:ext uri="{FF2B5EF4-FFF2-40B4-BE49-F238E27FC236}">
              <a16:creationId xmlns:a16="http://schemas.microsoft.com/office/drawing/2014/main" id="{AC5F1FD4-028B-4B62-8294-312E5C9B533B}"/>
            </a:ext>
          </a:extLst>
        </xdr:cNvPr>
        <xdr:cNvCxnSpPr/>
      </xdr:nvCxnSpPr>
      <xdr:spPr>
        <a:xfrm rot="10800000" flipV="1">
          <a:off x="16525875" y="12963525"/>
          <a:ext cx="1095375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79</xdr:row>
      <xdr:rowOff>0</xdr:rowOff>
    </xdr:from>
    <xdr:to>
      <xdr:col>38</xdr:col>
      <xdr:colOff>276225</xdr:colOff>
      <xdr:row>81</xdr:row>
      <xdr:rowOff>238125</xdr:rowOff>
    </xdr:to>
    <xdr:cxnSp macro="">
      <xdr:nvCxnSpPr>
        <xdr:cNvPr id="536" name="Straight Connector 535">
          <a:extLst>
            <a:ext uri="{FF2B5EF4-FFF2-40B4-BE49-F238E27FC236}">
              <a16:creationId xmlns:a16="http://schemas.microsoft.com/office/drawing/2014/main" id="{10B5512A-1343-4F3B-B549-06AFDBCAC461}"/>
            </a:ext>
          </a:extLst>
        </xdr:cNvPr>
        <xdr:cNvCxnSpPr/>
      </xdr:nvCxnSpPr>
      <xdr:spPr>
        <a:xfrm rot="10800000" flipV="1">
          <a:off x="16525875" y="13449300"/>
          <a:ext cx="1095375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79</xdr:row>
      <xdr:rowOff>0</xdr:rowOff>
    </xdr:from>
    <xdr:to>
      <xdr:col>35</xdr:col>
      <xdr:colOff>285750</xdr:colOff>
      <xdr:row>81</xdr:row>
      <xdr:rowOff>238125</xdr:rowOff>
    </xdr:to>
    <xdr:cxnSp macro="">
      <xdr:nvCxnSpPr>
        <xdr:cNvPr id="537" name="Straight Connector 536">
          <a:extLst>
            <a:ext uri="{FF2B5EF4-FFF2-40B4-BE49-F238E27FC236}">
              <a16:creationId xmlns:a16="http://schemas.microsoft.com/office/drawing/2014/main" id="{EBF11673-6D96-4E18-8A34-8705994B9F9F}"/>
            </a:ext>
          </a:extLst>
        </xdr:cNvPr>
        <xdr:cNvCxnSpPr/>
      </xdr:nvCxnSpPr>
      <xdr:spPr>
        <a:xfrm rot="10800000" flipV="1">
          <a:off x="15440025" y="13449300"/>
          <a:ext cx="1076325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79</xdr:row>
      <xdr:rowOff>0</xdr:rowOff>
    </xdr:from>
    <xdr:to>
      <xdr:col>32</xdr:col>
      <xdr:colOff>333375</xdr:colOff>
      <xdr:row>81</xdr:row>
      <xdr:rowOff>238125</xdr:rowOff>
    </xdr:to>
    <xdr:cxnSp macro="">
      <xdr:nvCxnSpPr>
        <xdr:cNvPr id="538" name="Straight Connector 537">
          <a:extLst>
            <a:ext uri="{FF2B5EF4-FFF2-40B4-BE49-F238E27FC236}">
              <a16:creationId xmlns:a16="http://schemas.microsoft.com/office/drawing/2014/main" id="{A6AB0EDE-34E9-4796-B337-C5CB5834A5C7}"/>
            </a:ext>
          </a:extLst>
        </xdr:cNvPr>
        <xdr:cNvCxnSpPr/>
      </xdr:nvCxnSpPr>
      <xdr:spPr>
        <a:xfrm rot="10800000" flipV="1">
          <a:off x="14230350" y="13449300"/>
          <a:ext cx="1209675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79</xdr:row>
      <xdr:rowOff>0</xdr:rowOff>
    </xdr:from>
    <xdr:to>
      <xdr:col>29</xdr:col>
      <xdr:colOff>333375</xdr:colOff>
      <xdr:row>81</xdr:row>
      <xdr:rowOff>238125</xdr:rowOff>
    </xdr:to>
    <xdr:cxnSp macro="">
      <xdr:nvCxnSpPr>
        <xdr:cNvPr id="539" name="Straight Connector 538">
          <a:extLst>
            <a:ext uri="{FF2B5EF4-FFF2-40B4-BE49-F238E27FC236}">
              <a16:creationId xmlns:a16="http://schemas.microsoft.com/office/drawing/2014/main" id="{B147AC83-4707-48FC-883A-00B2F44D4971}"/>
            </a:ext>
          </a:extLst>
        </xdr:cNvPr>
        <xdr:cNvCxnSpPr/>
      </xdr:nvCxnSpPr>
      <xdr:spPr>
        <a:xfrm rot="10800000" flipV="1">
          <a:off x="13068300" y="13449300"/>
          <a:ext cx="1162050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76</xdr:row>
      <xdr:rowOff>0</xdr:rowOff>
    </xdr:from>
    <xdr:to>
      <xdr:col>20</xdr:col>
      <xdr:colOff>333375</xdr:colOff>
      <xdr:row>78</xdr:row>
      <xdr:rowOff>228600</xdr:rowOff>
    </xdr:to>
    <xdr:cxnSp macro="">
      <xdr:nvCxnSpPr>
        <xdr:cNvPr id="540" name="Straight Connector 539">
          <a:extLst>
            <a:ext uri="{FF2B5EF4-FFF2-40B4-BE49-F238E27FC236}">
              <a16:creationId xmlns:a16="http://schemas.microsoft.com/office/drawing/2014/main" id="{49DC3301-2800-4E05-AA75-A6DDFD5E5DD1}"/>
            </a:ext>
          </a:extLst>
        </xdr:cNvPr>
        <xdr:cNvCxnSpPr/>
      </xdr:nvCxnSpPr>
      <xdr:spPr>
        <a:xfrm>
          <a:off x="9782175" y="12963525"/>
          <a:ext cx="1143000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76</xdr:row>
      <xdr:rowOff>0</xdr:rowOff>
    </xdr:from>
    <xdr:to>
      <xdr:col>23</xdr:col>
      <xdr:colOff>333375</xdr:colOff>
      <xdr:row>78</xdr:row>
      <xdr:rowOff>228600</xdr:rowOff>
    </xdr:to>
    <xdr:cxnSp macro="">
      <xdr:nvCxnSpPr>
        <xdr:cNvPr id="541" name="Straight Connector 540">
          <a:extLst>
            <a:ext uri="{FF2B5EF4-FFF2-40B4-BE49-F238E27FC236}">
              <a16:creationId xmlns:a16="http://schemas.microsoft.com/office/drawing/2014/main" id="{F64A1875-2DEE-4097-AEC0-B88B1DAF9B12}"/>
            </a:ext>
          </a:extLst>
        </xdr:cNvPr>
        <xdr:cNvCxnSpPr/>
      </xdr:nvCxnSpPr>
      <xdr:spPr>
        <a:xfrm>
          <a:off x="10953750" y="12963525"/>
          <a:ext cx="1038225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76</xdr:row>
      <xdr:rowOff>0</xdr:rowOff>
    </xdr:from>
    <xdr:to>
      <xdr:col>26</xdr:col>
      <xdr:colOff>323850</xdr:colOff>
      <xdr:row>78</xdr:row>
      <xdr:rowOff>228600</xdr:rowOff>
    </xdr:to>
    <xdr:cxnSp macro="">
      <xdr:nvCxnSpPr>
        <xdr:cNvPr id="542" name="Straight Connector 541">
          <a:extLst>
            <a:ext uri="{FF2B5EF4-FFF2-40B4-BE49-F238E27FC236}">
              <a16:creationId xmlns:a16="http://schemas.microsoft.com/office/drawing/2014/main" id="{B595512E-E612-40FD-A616-60CF5967D22D}"/>
            </a:ext>
          </a:extLst>
        </xdr:cNvPr>
        <xdr:cNvCxnSpPr/>
      </xdr:nvCxnSpPr>
      <xdr:spPr>
        <a:xfrm>
          <a:off x="12011025" y="12963525"/>
          <a:ext cx="1057275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76</xdr:row>
      <xdr:rowOff>0</xdr:rowOff>
    </xdr:from>
    <xdr:to>
      <xdr:col>29</xdr:col>
      <xdr:colOff>333375</xdr:colOff>
      <xdr:row>78</xdr:row>
      <xdr:rowOff>228600</xdr:rowOff>
    </xdr:to>
    <xdr:cxnSp macro="">
      <xdr:nvCxnSpPr>
        <xdr:cNvPr id="543" name="Straight Connector 542">
          <a:extLst>
            <a:ext uri="{FF2B5EF4-FFF2-40B4-BE49-F238E27FC236}">
              <a16:creationId xmlns:a16="http://schemas.microsoft.com/office/drawing/2014/main" id="{D394BFBE-F8A3-4E5D-8353-1BD3C4BD6C82}"/>
            </a:ext>
          </a:extLst>
        </xdr:cNvPr>
        <xdr:cNvCxnSpPr/>
      </xdr:nvCxnSpPr>
      <xdr:spPr>
        <a:xfrm>
          <a:off x="13068300" y="12963525"/>
          <a:ext cx="1162050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76</xdr:row>
      <xdr:rowOff>0</xdr:rowOff>
    </xdr:from>
    <xdr:to>
      <xdr:col>32</xdr:col>
      <xdr:colOff>333375</xdr:colOff>
      <xdr:row>78</xdr:row>
      <xdr:rowOff>228600</xdr:rowOff>
    </xdr:to>
    <xdr:cxnSp macro="">
      <xdr:nvCxnSpPr>
        <xdr:cNvPr id="544" name="Straight Connector 543">
          <a:extLst>
            <a:ext uri="{FF2B5EF4-FFF2-40B4-BE49-F238E27FC236}">
              <a16:creationId xmlns:a16="http://schemas.microsoft.com/office/drawing/2014/main" id="{B8517DB6-EC14-417E-9D55-85752753AE5E}"/>
            </a:ext>
          </a:extLst>
        </xdr:cNvPr>
        <xdr:cNvCxnSpPr/>
      </xdr:nvCxnSpPr>
      <xdr:spPr>
        <a:xfrm>
          <a:off x="14230350" y="12963525"/>
          <a:ext cx="1209675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76</xdr:row>
      <xdr:rowOff>0</xdr:rowOff>
    </xdr:from>
    <xdr:to>
      <xdr:col>35</xdr:col>
      <xdr:colOff>285750</xdr:colOff>
      <xdr:row>78</xdr:row>
      <xdr:rowOff>228600</xdr:rowOff>
    </xdr:to>
    <xdr:cxnSp macro="">
      <xdr:nvCxnSpPr>
        <xdr:cNvPr id="545" name="Straight Connector 544">
          <a:extLst>
            <a:ext uri="{FF2B5EF4-FFF2-40B4-BE49-F238E27FC236}">
              <a16:creationId xmlns:a16="http://schemas.microsoft.com/office/drawing/2014/main" id="{CE7A5DC5-CC83-4CE6-91A3-7ECD2C2575C6}"/>
            </a:ext>
          </a:extLst>
        </xdr:cNvPr>
        <xdr:cNvCxnSpPr/>
      </xdr:nvCxnSpPr>
      <xdr:spPr>
        <a:xfrm>
          <a:off x="15440025" y="12963525"/>
          <a:ext cx="1076325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76</xdr:row>
      <xdr:rowOff>0</xdr:rowOff>
    </xdr:from>
    <xdr:to>
      <xdr:col>38</xdr:col>
      <xdr:colOff>276225</xdr:colOff>
      <xdr:row>78</xdr:row>
      <xdr:rowOff>228600</xdr:rowOff>
    </xdr:to>
    <xdr:cxnSp macro="">
      <xdr:nvCxnSpPr>
        <xdr:cNvPr id="546" name="Straight Connector 545">
          <a:extLst>
            <a:ext uri="{FF2B5EF4-FFF2-40B4-BE49-F238E27FC236}">
              <a16:creationId xmlns:a16="http://schemas.microsoft.com/office/drawing/2014/main" id="{B06D091A-F4D0-4242-8F84-563450EE52B2}"/>
            </a:ext>
          </a:extLst>
        </xdr:cNvPr>
        <xdr:cNvCxnSpPr/>
      </xdr:nvCxnSpPr>
      <xdr:spPr>
        <a:xfrm>
          <a:off x="16525875" y="12963525"/>
          <a:ext cx="1095375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79</xdr:row>
      <xdr:rowOff>0</xdr:rowOff>
    </xdr:from>
    <xdr:to>
      <xdr:col>38</xdr:col>
      <xdr:colOff>276225</xdr:colOff>
      <xdr:row>81</xdr:row>
      <xdr:rowOff>228600</xdr:rowOff>
    </xdr:to>
    <xdr:cxnSp macro="">
      <xdr:nvCxnSpPr>
        <xdr:cNvPr id="547" name="Straight Connector 546">
          <a:extLst>
            <a:ext uri="{FF2B5EF4-FFF2-40B4-BE49-F238E27FC236}">
              <a16:creationId xmlns:a16="http://schemas.microsoft.com/office/drawing/2014/main" id="{55D4E4D0-FF4A-478D-852E-EE146B52C639}"/>
            </a:ext>
          </a:extLst>
        </xdr:cNvPr>
        <xdr:cNvCxnSpPr/>
      </xdr:nvCxnSpPr>
      <xdr:spPr>
        <a:xfrm>
          <a:off x="16525875" y="13449300"/>
          <a:ext cx="1095375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79</xdr:row>
      <xdr:rowOff>0</xdr:rowOff>
    </xdr:from>
    <xdr:to>
      <xdr:col>35</xdr:col>
      <xdr:colOff>285750</xdr:colOff>
      <xdr:row>81</xdr:row>
      <xdr:rowOff>228600</xdr:rowOff>
    </xdr:to>
    <xdr:cxnSp macro="">
      <xdr:nvCxnSpPr>
        <xdr:cNvPr id="548" name="Straight Connector 547">
          <a:extLst>
            <a:ext uri="{FF2B5EF4-FFF2-40B4-BE49-F238E27FC236}">
              <a16:creationId xmlns:a16="http://schemas.microsoft.com/office/drawing/2014/main" id="{133723DA-B2CC-4D76-AB58-424407AE7538}"/>
            </a:ext>
          </a:extLst>
        </xdr:cNvPr>
        <xdr:cNvCxnSpPr/>
      </xdr:nvCxnSpPr>
      <xdr:spPr>
        <a:xfrm>
          <a:off x="15440025" y="13449300"/>
          <a:ext cx="1076325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79</xdr:row>
      <xdr:rowOff>0</xdr:rowOff>
    </xdr:from>
    <xdr:to>
      <xdr:col>32</xdr:col>
      <xdr:colOff>333375</xdr:colOff>
      <xdr:row>81</xdr:row>
      <xdr:rowOff>228600</xdr:rowOff>
    </xdr:to>
    <xdr:cxnSp macro="">
      <xdr:nvCxnSpPr>
        <xdr:cNvPr id="549" name="Straight Connector 548">
          <a:extLst>
            <a:ext uri="{FF2B5EF4-FFF2-40B4-BE49-F238E27FC236}">
              <a16:creationId xmlns:a16="http://schemas.microsoft.com/office/drawing/2014/main" id="{B46E540B-1CB6-4FA6-B9FD-52189663451C}"/>
            </a:ext>
          </a:extLst>
        </xdr:cNvPr>
        <xdr:cNvCxnSpPr/>
      </xdr:nvCxnSpPr>
      <xdr:spPr>
        <a:xfrm>
          <a:off x="14230350" y="13449300"/>
          <a:ext cx="1209675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79</xdr:row>
      <xdr:rowOff>0</xdr:rowOff>
    </xdr:from>
    <xdr:to>
      <xdr:col>29</xdr:col>
      <xdr:colOff>333375</xdr:colOff>
      <xdr:row>81</xdr:row>
      <xdr:rowOff>228600</xdr:rowOff>
    </xdr:to>
    <xdr:cxnSp macro="">
      <xdr:nvCxnSpPr>
        <xdr:cNvPr id="550" name="Straight Connector 549">
          <a:extLst>
            <a:ext uri="{FF2B5EF4-FFF2-40B4-BE49-F238E27FC236}">
              <a16:creationId xmlns:a16="http://schemas.microsoft.com/office/drawing/2014/main" id="{58B320C7-5BDC-4337-8C85-EF9FDCC5B90A}"/>
            </a:ext>
          </a:extLst>
        </xdr:cNvPr>
        <xdr:cNvCxnSpPr/>
      </xdr:nvCxnSpPr>
      <xdr:spPr>
        <a:xfrm>
          <a:off x="13068300" y="13449300"/>
          <a:ext cx="1162050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79</xdr:row>
      <xdr:rowOff>0</xdr:rowOff>
    </xdr:from>
    <xdr:to>
      <xdr:col>26</xdr:col>
      <xdr:colOff>323850</xdr:colOff>
      <xdr:row>81</xdr:row>
      <xdr:rowOff>228600</xdr:rowOff>
    </xdr:to>
    <xdr:cxnSp macro="">
      <xdr:nvCxnSpPr>
        <xdr:cNvPr id="551" name="Straight Connector 550">
          <a:extLst>
            <a:ext uri="{FF2B5EF4-FFF2-40B4-BE49-F238E27FC236}">
              <a16:creationId xmlns:a16="http://schemas.microsoft.com/office/drawing/2014/main" id="{C4EEF3AC-7DC4-431C-8FF3-0FF007974DD9}"/>
            </a:ext>
          </a:extLst>
        </xdr:cNvPr>
        <xdr:cNvCxnSpPr/>
      </xdr:nvCxnSpPr>
      <xdr:spPr>
        <a:xfrm>
          <a:off x="12011025" y="13449300"/>
          <a:ext cx="1057275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79</xdr:row>
      <xdr:rowOff>0</xdr:rowOff>
    </xdr:from>
    <xdr:to>
      <xdr:col>23</xdr:col>
      <xdr:colOff>333375</xdr:colOff>
      <xdr:row>81</xdr:row>
      <xdr:rowOff>228600</xdr:rowOff>
    </xdr:to>
    <xdr:cxnSp macro="">
      <xdr:nvCxnSpPr>
        <xdr:cNvPr id="552" name="Straight Connector 551">
          <a:extLst>
            <a:ext uri="{FF2B5EF4-FFF2-40B4-BE49-F238E27FC236}">
              <a16:creationId xmlns:a16="http://schemas.microsoft.com/office/drawing/2014/main" id="{E8A27BCD-F85B-4DEA-83F1-FF13D10D77FD}"/>
            </a:ext>
          </a:extLst>
        </xdr:cNvPr>
        <xdr:cNvCxnSpPr/>
      </xdr:nvCxnSpPr>
      <xdr:spPr>
        <a:xfrm>
          <a:off x="10953750" y="13449300"/>
          <a:ext cx="1038225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79</xdr:row>
      <xdr:rowOff>0</xdr:rowOff>
    </xdr:from>
    <xdr:to>
      <xdr:col>20</xdr:col>
      <xdr:colOff>333375</xdr:colOff>
      <xdr:row>81</xdr:row>
      <xdr:rowOff>228600</xdr:rowOff>
    </xdr:to>
    <xdr:cxnSp macro="">
      <xdr:nvCxnSpPr>
        <xdr:cNvPr id="553" name="Straight Connector 552">
          <a:extLst>
            <a:ext uri="{FF2B5EF4-FFF2-40B4-BE49-F238E27FC236}">
              <a16:creationId xmlns:a16="http://schemas.microsoft.com/office/drawing/2014/main" id="{FAF7ED2C-0A93-4E80-AB71-FBD8B3D329FD}"/>
            </a:ext>
          </a:extLst>
        </xdr:cNvPr>
        <xdr:cNvCxnSpPr/>
      </xdr:nvCxnSpPr>
      <xdr:spPr>
        <a:xfrm>
          <a:off x="9782175" y="13449300"/>
          <a:ext cx="1143000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9525</xdr:colOff>
      <xdr:row>73</xdr:row>
      <xdr:rowOff>0</xdr:rowOff>
    </xdr:from>
    <xdr:to>
      <xdr:col>6</xdr:col>
      <xdr:colOff>0</xdr:colOff>
      <xdr:row>75</xdr:row>
      <xdr:rowOff>238125</xdr:rowOff>
    </xdr:to>
    <xdr:cxnSp macro="">
      <xdr:nvCxnSpPr>
        <xdr:cNvPr id="554" name="Straight Connector 553">
          <a:extLst>
            <a:ext uri="{FF2B5EF4-FFF2-40B4-BE49-F238E27FC236}">
              <a16:creationId xmlns:a16="http://schemas.microsoft.com/office/drawing/2014/main" id="{BF43E3E1-576B-46E7-A5AF-C6E91DA4E7F5}"/>
            </a:ext>
          </a:extLst>
        </xdr:cNvPr>
        <xdr:cNvCxnSpPr/>
      </xdr:nvCxnSpPr>
      <xdr:spPr>
        <a:xfrm rot="10800000" flipV="1">
          <a:off x="3505200" y="12477750"/>
          <a:ext cx="1181100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73</xdr:row>
      <xdr:rowOff>0</xdr:rowOff>
    </xdr:from>
    <xdr:to>
      <xdr:col>5</xdr:col>
      <xdr:colOff>333375</xdr:colOff>
      <xdr:row>75</xdr:row>
      <xdr:rowOff>228600</xdr:rowOff>
    </xdr:to>
    <xdr:cxnSp macro="">
      <xdr:nvCxnSpPr>
        <xdr:cNvPr id="555" name="Straight Connector 554">
          <a:extLst>
            <a:ext uri="{FF2B5EF4-FFF2-40B4-BE49-F238E27FC236}">
              <a16:creationId xmlns:a16="http://schemas.microsoft.com/office/drawing/2014/main" id="{B7271733-0218-43E7-9DB4-012A4C94AEA2}"/>
            </a:ext>
          </a:extLst>
        </xdr:cNvPr>
        <xdr:cNvCxnSpPr/>
      </xdr:nvCxnSpPr>
      <xdr:spPr>
        <a:xfrm>
          <a:off x="3495675" y="12477750"/>
          <a:ext cx="1171575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73</xdr:row>
      <xdr:rowOff>0</xdr:rowOff>
    </xdr:from>
    <xdr:to>
      <xdr:col>8</xdr:col>
      <xdr:colOff>333375</xdr:colOff>
      <xdr:row>75</xdr:row>
      <xdr:rowOff>228600</xdr:rowOff>
    </xdr:to>
    <xdr:cxnSp macro="">
      <xdr:nvCxnSpPr>
        <xdr:cNvPr id="556" name="Straight Connector 555">
          <a:extLst>
            <a:ext uri="{FF2B5EF4-FFF2-40B4-BE49-F238E27FC236}">
              <a16:creationId xmlns:a16="http://schemas.microsoft.com/office/drawing/2014/main" id="{F0761B50-AE33-4D2A-B42D-4FF1EADE1D7F}"/>
            </a:ext>
          </a:extLst>
        </xdr:cNvPr>
        <xdr:cNvCxnSpPr/>
      </xdr:nvCxnSpPr>
      <xdr:spPr>
        <a:xfrm>
          <a:off x="4686300" y="12477750"/>
          <a:ext cx="1190625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73</xdr:row>
      <xdr:rowOff>0</xdr:rowOff>
    </xdr:from>
    <xdr:to>
      <xdr:col>11</xdr:col>
      <xdr:colOff>333375</xdr:colOff>
      <xdr:row>75</xdr:row>
      <xdr:rowOff>228600</xdr:rowOff>
    </xdr:to>
    <xdr:cxnSp macro="">
      <xdr:nvCxnSpPr>
        <xdr:cNvPr id="557" name="Straight Connector 556">
          <a:extLst>
            <a:ext uri="{FF2B5EF4-FFF2-40B4-BE49-F238E27FC236}">
              <a16:creationId xmlns:a16="http://schemas.microsoft.com/office/drawing/2014/main" id="{86D59617-9C97-4914-BBF6-9F20D4C2CACE}"/>
            </a:ext>
          </a:extLst>
        </xdr:cNvPr>
        <xdr:cNvCxnSpPr/>
      </xdr:nvCxnSpPr>
      <xdr:spPr>
        <a:xfrm>
          <a:off x="5962650" y="12477750"/>
          <a:ext cx="1200150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73</xdr:row>
      <xdr:rowOff>0</xdr:rowOff>
    </xdr:from>
    <xdr:to>
      <xdr:col>14</xdr:col>
      <xdr:colOff>333375</xdr:colOff>
      <xdr:row>75</xdr:row>
      <xdr:rowOff>228600</xdr:rowOff>
    </xdr:to>
    <xdr:cxnSp macro="">
      <xdr:nvCxnSpPr>
        <xdr:cNvPr id="558" name="Straight Connector 557">
          <a:extLst>
            <a:ext uri="{FF2B5EF4-FFF2-40B4-BE49-F238E27FC236}">
              <a16:creationId xmlns:a16="http://schemas.microsoft.com/office/drawing/2014/main" id="{59463D31-7B2D-4BC4-AF33-74C7D903D0A0}"/>
            </a:ext>
          </a:extLst>
        </xdr:cNvPr>
        <xdr:cNvCxnSpPr/>
      </xdr:nvCxnSpPr>
      <xdr:spPr>
        <a:xfrm>
          <a:off x="7267575" y="12477750"/>
          <a:ext cx="1181100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73</xdr:row>
      <xdr:rowOff>0</xdr:rowOff>
    </xdr:from>
    <xdr:to>
      <xdr:col>17</xdr:col>
      <xdr:colOff>333375</xdr:colOff>
      <xdr:row>75</xdr:row>
      <xdr:rowOff>228600</xdr:rowOff>
    </xdr:to>
    <xdr:cxnSp macro="">
      <xdr:nvCxnSpPr>
        <xdr:cNvPr id="559" name="Straight Connector 558">
          <a:extLst>
            <a:ext uri="{FF2B5EF4-FFF2-40B4-BE49-F238E27FC236}">
              <a16:creationId xmlns:a16="http://schemas.microsoft.com/office/drawing/2014/main" id="{7D7B0F80-4FE9-410E-9FBA-A3C624088166}"/>
            </a:ext>
          </a:extLst>
        </xdr:cNvPr>
        <xdr:cNvCxnSpPr/>
      </xdr:nvCxnSpPr>
      <xdr:spPr>
        <a:xfrm>
          <a:off x="8515350" y="12477750"/>
          <a:ext cx="1152525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73</xdr:row>
      <xdr:rowOff>0</xdr:rowOff>
    </xdr:from>
    <xdr:to>
      <xdr:col>20</xdr:col>
      <xdr:colOff>333375</xdr:colOff>
      <xdr:row>75</xdr:row>
      <xdr:rowOff>228600</xdr:rowOff>
    </xdr:to>
    <xdr:cxnSp macro="">
      <xdr:nvCxnSpPr>
        <xdr:cNvPr id="560" name="Straight Connector 559">
          <a:extLst>
            <a:ext uri="{FF2B5EF4-FFF2-40B4-BE49-F238E27FC236}">
              <a16:creationId xmlns:a16="http://schemas.microsoft.com/office/drawing/2014/main" id="{C8698631-320E-43DA-A136-82B7554A7E3A}"/>
            </a:ext>
          </a:extLst>
        </xdr:cNvPr>
        <xdr:cNvCxnSpPr/>
      </xdr:nvCxnSpPr>
      <xdr:spPr>
        <a:xfrm>
          <a:off x="9782175" y="12477750"/>
          <a:ext cx="1143000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73</xdr:row>
      <xdr:rowOff>0</xdr:rowOff>
    </xdr:from>
    <xdr:to>
      <xdr:col>23</xdr:col>
      <xdr:colOff>333375</xdr:colOff>
      <xdr:row>75</xdr:row>
      <xdr:rowOff>228600</xdr:rowOff>
    </xdr:to>
    <xdr:cxnSp macro="">
      <xdr:nvCxnSpPr>
        <xdr:cNvPr id="561" name="Straight Connector 560">
          <a:extLst>
            <a:ext uri="{FF2B5EF4-FFF2-40B4-BE49-F238E27FC236}">
              <a16:creationId xmlns:a16="http://schemas.microsoft.com/office/drawing/2014/main" id="{46A81495-2D36-429D-B7B6-C0CBD5F4E222}"/>
            </a:ext>
          </a:extLst>
        </xdr:cNvPr>
        <xdr:cNvCxnSpPr/>
      </xdr:nvCxnSpPr>
      <xdr:spPr>
        <a:xfrm>
          <a:off x="10953750" y="12477750"/>
          <a:ext cx="1038225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73</xdr:row>
      <xdr:rowOff>0</xdr:rowOff>
    </xdr:from>
    <xdr:to>
      <xdr:col>26</xdr:col>
      <xdr:colOff>323850</xdr:colOff>
      <xdr:row>75</xdr:row>
      <xdr:rowOff>228600</xdr:rowOff>
    </xdr:to>
    <xdr:cxnSp macro="">
      <xdr:nvCxnSpPr>
        <xdr:cNvPr id="562" name="Straight Connector 561">
          <a:extLst>
            <a:ext uri="{FF2B5EF4-FFF2-40B4-BE49-F238E27FC236}">
              <a16:creationId xmlns:a16="http://schemas.microsoft.com/office/drawing/2014/main" id="{72A451AE-98D1-4E4C-AF23-12457B65FD6E}"/>
            </a:ext>
          </a:extLst>
        </xdr:cNvPr>
        <xdr:cNvCxnSpPr/>
      </xdr:nvCxnSpPr>
      <xdr:spPr>
        <a:xfrm>
          <a:off x="12011025" y="12477750"/>
          <a:ext cx="1057275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73</xdr:row>
      <xdr:rowOff>0</xdr:rowOff>
    </xdr:from>
    <xdr:to>
      <xdr:col>29</xdr:col>
      <xdr:colOff>333375</xdr:colOff>
      <xdr:row>75</xdr:row>
      <xdr:rowOff>228600</xdr:rowOff>
    </xdr:to>
    <xdr:cxnSp macro="">
      <xdr:nvCxnSpPr>
        <xdr:cNvPr id="563" name="Straight Connector 562">
          <a:extLst>
            <a:ext uri="{FF2B5EF4-FFF2-40B4-BE49-F238E27FC236}">
              <a16:creationId xmlns:a16="http://schemas.microsoft.com/office/drawing/2014/main" id="{C558061F-B675-4B1A-B697-97141C6E8A15}"/>
            </a:ext>
          </a:extLst>
        </xdr:cNvPr>
        <xdr:cNvCxnSpPr/>
      </xdr:nvCxnSpPr>
      <xdr:spPr>
        <a:xfrm>
          <a:off x="13068300" y="12477750"/>
          <a:ext cx="1162050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73</xdr:row>
      <xdr:rowOff>0</xdr:rowOff>
    </xdr:from>
    <xdr:to>
      <xdr:col>32</xdr:col>
      <xdr:colOff>333375</xdr:colOff>
      <xdr:row>75</xdr:row>
      <xdr:rowOff>228600</xdr:rowOff>
    </xdr:to>
    <xdr:cxnSp macro="">
      <xdr:nvCxnSpPr>
        <xdr:cNvPr id="564" name="Straight Connector 563">
          <a:extLst>
            <a:ext uri="{FF2B5EF4-FFF2-40B4-BE49-F238E27FC236}">
              <a16:creationId xmlns:a16="http://schemas.microsoft.com/office/drawing/2014/main" id="{E9DB83EF-B4C1-4248-97F0-45403E7BFD8F}"/>
            </a:ext>
          </a:extLst>
        </xdr:cNvPr>
        <xdr:cNvCxnSpPr/>
      </xdr:nvCxnSpPr>
      <xdr:spPr>
        <a:xfrm>
          <a:off x="14230350" y="12477750"/>
          <a:ext cx="1209675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73</xdr:row>
      <xdr:rowOff>0</xdr:rowOff>
    </xdr:from>
    <xdr:to>
      <xdr:col>35</xdr:col>
      <xdr:colOff>285750</xdr:colOff>
      <xdr:row>75</xdr:row>
      <xdr:rowOff>228600</xdr:rowOff>
    </xdr:to>
    <xdr:cxnSp macro="">
      <xdr:nvCxnSpPr>
        <xdr:cNvPr id="565" name="Straight Connector 564">
          <a:extLst>
            <a:ext uri="{FF2B5EF4-FFF2-40B4-BE49-F238E27FC236}">
              <a16:creationId xmlns:a16="http://schemas.microsoft.com/office/drawing/2014/main" id="{736DD30E-EFD3-44AB-9654-32EA501F7735}"/>
            </a:ext>
          </a:extLst>
        </xdr:cNvPr>
        <xdr:cNvCxnSpPr/>
      </xdr:nvCxnSpPr>
      <xdr:spPr>
        <a:xfrm>
          <a:off x="15440025" y="12477750"/>
          <a:ext cx="1076325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73</xdr:row>
      <xdr:rowOff>0</xdr:rowOff>
    </xdr:from>
    <xdr:to>
      <xdr:col>38</xdr:col>
      <xdr:colOff>276225</xdr:colOff>
      <xdr:row>75</xdr:row>
      <xdr:rowOff>228600</xdr:rowOff>
    </xdr:to>
    <xdr:cxnSp macro="">
      <xdr:nvCxnSpPr>
        <xdr:cNvPr id="566" name="Straight Connector 565">
          <a:extLst>
            <a:ext uri="{FF2B5EF4-FFF2-40B4-BE49-F238E27FC236}">
              <a16:creationId xmlns:a16="http://schemas.microsoft.com/office/drawing/2014/main" id="{51168057-7D45-499F-A1CD-AA6575947B7E}"/>
            </a:ext>
          </a:extLst>
        </xdr:cNvPr>
        <xdr:cNvCxnSpPr/>
      </xdr:nvCxnSpPr>
      <xdr:spPr>
        <a:xfrm>
          <a:off x="16525875" y="12477750"/>
          <a:ext cx="1095375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73</xdr:row>
      <xdr:rowOff>9525</xdr:rowOff>
    </xdr:from>
    <xdr:to>
      <xdr:col>38</xdr:col>
      <xdr:colOff>333375</xdr:colOff>
      <xdr:row>76</xdr:row>
      <xdr:rowOff>0</xdr:rowOff>
    </xdr:to>
    <xdr:cxnSp macro="">
      <xdr:nvCxnSpPr>
        <xdr:cNvPr id="567" name="Straight Connector 566">
          <a:extLst>
            <a:ext uri="{FF2B5EF4-FFF2-40B4-BE49-F238E27FC236}">
              <a16:creationId xmlns:a16="http://schemas.microsoft.com/office/drawing/2014/main" id="{896FF3F8-BD02-4ABE-A650-CD8B0FC3C59C}"/>
            </a:ext>
          </a:extLst>
        </xdr:cNvPr>
        <xdr:cNvCxnSpPr/>
      </xdr:nvCxnSpPr>
      <xdr:spPr>
        <a:xfrm rot="10800000" flipV="1">
          <a:off x="16525875" y="12487275"/>
          <a:ext cx="1104900" cy="4762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73</xdr:row>
      <xdr:rowOff>0</xdr:rowOff>
    </xdr:from>
    <xdr:to>
      <xdr:col>33</xdr:col>
      <xdr:colOff>47625</xdr:colOff>
      <xdr:row>75</xdr:row>
      <xdr:rowOff>238125</xdr:rowOff>
    </xdr:to>
    <xdr:cxnSp macro="">
      <xdr:nvCxnSpPr>
        <xdr:cNvPr id="568" name="Straight Connector 567">
          <a:extLst>
            <a:ext uri="{FF2B5EF4-FFF2-40B4-BE49-F238E27FC236}">
              <a16:creationId xmlns:a16="http://schemas.microsoft.com/office/drawing/2014/main" id="{46FF3949-CADA-4601-B0F3-13AC14FD6C37}"/>
            </a:ext>
          </a:extLst>
        </xdr:cNvPr>
        <xdr:cNvCxnSpPr/>
      </xdr:nvCxnSpPr>
      <xdr:spPr>
        <a:xfrm rot="10800000" flipV="1">
          <a:off x="14230350" y="12477750"/>
          <a:ext cx="1257300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73</xdr:row>
      <xdr:rowOff>0</xdr:rowOff>
    </xdr:from>
    <xdr:to>
      <xdr:col>36</xdr:col>
      <xdr:colOff>0</xdr:colOff>
      <xdr:row>75</xdr:row>
      <xdr:rowOff>238125</xdr:rowOff>
    </xdr:to>
    <xdr:cxnSp macro="">
      <xdr:nvCxnSpPr>
        <xdr:cNvPr id="569" name="Straight Connector 568">
          <a:extLst>
            <a:ext uri="{FF2B5EF4-FFF2-40B4-BE49-F238E27FC236}">
              <a16:creationId xmlns:a16="http://schemas.microsoft.com/office/drawing/2014/main" id="{FA35F054-BEB1-400F-B0E6-874CFF6D16A1}"/>
            </a:ext>
          </a:extLst>
        </xdr:cNvPr>
        <xdr:cNvCxnSpPr/>
      </xdr:nvCxnSpPr>
      <xdr:spPr>
        <a:xfrm rot="10800000" flipV="1">
          <a:off x="15440025" y="12477750"/>
          <a:ext cx="1085850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73</xdr:row>
      <xdr:rowOff>0</xdr:rowOff>
    </xdr:from>
    <xdr:to>
      <xdr:col>30</xdr:col>
      <xdr:colOff>47625</xdr:colOff>
      <xdr:row>75</xdr:row>
      <xdr:rowOff>238125</xdr:rowOff>
    </xdr:to>
    <xdr:cxnSp macro="">
      <xdr:nvCxnSpPr>
        <xdr:cNvPr id="570" name="Straight Connector 569">
          <a:extLst>
            <a:ext uri="{FF2B5EF4-FFF2-40B4-BE49-F238E27FC236}">
              <a16:creationId xmlns:a16="http://schemas.microsoft.com/office/drawing/2014/main" id="{707EAE6E-0A8D-437C-8D94-368A71921A47}"/>
            </a:ext>
          </a:extLst>
        </xdr:cNvPr>
        <xdr:cNvCxnSpPr/>
      </xdr:nvCxnSpPr>
      <xdr:spPr>
        <a:xfrm rot="10800000" flipV="1">
          <a:off x="13068300" y="12477750"/>
          <a:ext cx="1209675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73</xdr:row>
      <xdr:rowOff>0</xdr:rowOff>
    </xdr:from>
    <xdr:to>
      <xdr:col>27</xdr:col>
      <xdr:colOff>38100</xdr:colOff>
      <xdr:row>75</xdr:row>
      <xdr:rowOff>238125</xdr:rowOff>
    </xdr:to>
    <xdr:cxnSp macro="">
      <xdr:nvCxnSpPr>
        <xdr:cNvPr id="571" name="Straight Connector 570">
          <a:extLst>
            <a:ext uri="{FF2B5EF4-FFF2-40B4-BE49-F238E27FC236}">
              <a16:creationId xmlns:a16="http://schemas.microsoft.com/office/drawing/2014/main" id="{868E45AA-FD64-4BC1-8976-B4DAF868E849}"/>
            </a:ext>
          </a:extLst>
        </xdr:cNvPr>
        <xdr:cNvCxnSpPr/>
      </xdr:nvCxnSpPr>
      <xdr:spPr>
        <a:xfrm rot="10800000" flipV="1">
          <a:off x="12011025" y="12477750"/>
          <a:ext cx="1095375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73</xdr:row>
      <xdr:rowOff>0</xdr:rowOff>
    </xdr:from>
    <xdr:to>
      <xdr:col>24</xdr:col>
      <xdr:colOff>47625</xdr:colOff>
      <xdr:row>75</xdr:row>
      <xdr:rowOff>238125</xdr:rowOff>
    </xdr:to>
    <xdr:cxnSp macro="">
      <xdr:nvCxnSpPr>
        <xdr:cNvPr id="572" name="Straight Connector 571">
          <a:extLst>
            <a:ext uri="{FF2B5EF4-FFF2-40B4-BE49-F238E27FC236}">
              <a16:creationId xmlns:a16="http://schemas.microsoft.com/office/drawing/2014/main" id="{0532E0D7-2D4F-4F69-A39C-9ADAD4EA387A}"/>
            </a:ext>
          </a:extLst>
        </xdr:cNvPr>
        <xdr:cNvCxnSpPr/>
      </xdr:nvCxnSpPr>
      <xdr:spPr>
        <a:xfrm rot="10800000" flipV="1">
          <a:off x="10953750" y="12477750"/>
          <a:ext cx="1104900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73</xdr:row>
      <xdr:rowOff>0</xdr:rowOff>
    </xdr:from>
    <xdr:to>
      <xdr:col>21</xdr:col>
      <xdr:colOff>38100</xdr:colOff>
      <xdr:row>75</xdr:row>
      <xdr:rowOff>238125</xdr:rowOff>
    </xdr:to>
    <xdr:cxnSp macro="">
      <xdr:nvCxnSpPr>
        <xdr:cNvPr id="573" name="Straight Connector 572">
          <a:extLst>
            <a:ext uri="{FF2B5EF4-FFF2-40B4-BE49-F238E27FC236}">
              <a16:creationId xmlns:a16="http://schemas.microsoft.com/office/drawing/2014/main" id="{25C8FFF4-EBC5-43B3-BAE5-D6861E775CF2}"/>
            </a:ext>
          </a:extLst>
        </xdr:cNvPr>
        <xdr:cNvCxnSpPr/>
      </xdr:nvCxnSpPr>
      <xdr:spPr>
        <a:xfrm rot="10800000" flipV="1">
          <a:off x="9782175" y="12477750"/>
          <a:ext cx="1209675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73</xdr:row>
      <xdr:rowOff>0</xdr:rowOff>
    </xdr:from>
    <xdr:to>
      <xdr:col>18</xdr:col>
      <xdr:colOff>47625</xdr:colOff>
      <xdr:row>75</xdr:row>
      <xdr:rowOff>238125</xdr:rowOff>
    </xdr:to>
    <xdr:cxnSp macro="">
      <xdr:nvCxnSpPr>
        <xdr:cNvPr id="574" name="Straight Connector 573">
          <a:extLst>
            <a:ext uri="{FF2B5EF4-FFF2-40B4-BE49-F238E27FC236}">
              <a16:creationId xmlns:a16="http://schemas.microsoft.com/office/drawing/2014/main" id="{58494E40-24E0-4ECF-A6E1-5A4D6C2A0194}"/>
            </a:ext>
          </a:extLst>
        </xdr:cNvPr>
        <xdr:cNvCxnSpPr/>
      </xdr:nvCxnSpPr>
      <xdr:spPr>
        <a:xfrm rot="10800000" flipV="1">
          <a:off x="8515350" y="12477750"/>
          <a:ext cx="1314450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73</xdr:row>
      <xdr:rowOff>0</xdr:rowOff>
    </xdr:from>
    <xdr:to>
      <xdr:col>15</xdr:col>
      <xdr:colOff>47625</xdr:colOff>
      <xdr:row>75</xdr:row>
      <xdr:rowOff>238125</xdr:rowOff>
    </xdr:to>
    <xdr:cxnSp macro="">
      <xdr:nvCxnSpPr>
        <xdr:cNvPr id="575" name="Straight Connector 574">
          <a:extLst>
            <a:ext uri="{FF2B5EF4-FFF2-40B4-BE49-F238E27FC236}">
              <a16:creationId xmlns:a16="http://schemas.microsoft.com/office/drawing/2014/main" id="{3CA140E7-3995-4F71-B22D-8A09870D1DD7}"/>
            </a:ext>
          </a:extLst>
        </xdr:cNvPr>
        <xdr:cNvCxnSpPr/>
      </xdr:nvCxnSpPr>
      <xdr:spPr>
        <a:xfrm rot="10800000" flipV="1">
          <a:off x="7267575" y="12477750"/>
          <a:ext cx="1295400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73</xdr:row>
      <xdr:rowOff>0</xdr:rowOff>
    </xdr:from>
    <xdr:to>
      <xdr:col>12</xdr:col>
      <xdr:colOff>47625</xdr:colOff>
      <xdr:row>75</xdr:row>
      <xdr:rowOff>238125</xdr:rowOff>
    </xdr:to>
    <xdr:cxnSp macro="">
      <xdr:nvCxnSpPr>
        <xdr:cNvPr id="576" name="Straight Connector 575">
          <a:extLst>
            <a:ext uri="{FF2B5EF4-FFF2-40B4-BE49-F238E27FC236}">
              <a16:creationId xmlns:a16="http://schemas.microsoft.com/office/drawing/2014/main" id="{8AD52271-0625-4250-8E00-2341DAD2E319}"/>
            </a:ext>
          </a:extLst>
        </xdr:cNvPr>
        <xdr:cNvCxnSpPr/>
      </xdr:nvCxnSpPr>
      <xdr:spPr>
        <a:xfrm rot="10800000" flipV="1">
          <a:off x="5962650" y="12477750"/>
          <a:ext cx="1352550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73</xdr:row>
      <xdr:rowOff>0</xdr:rowOff>
    </xdr:from>
    <xdr:to>
      <xdr:col>9</xdr:col>
      <xdr:colOff>47625</xdr:colOff>
      <xdr:row>75</xdr:row>
      <xdr:rowOff>238125</xdr:rowOff>
    </xdr:to>
    <xdr:cxnSp macro="">
      <xdr:nvCxnSpPr>
        <xdr:cNvPr id="577" name="Straight Connector 576">
          <a:extLst>
            <a:ext uri="{FF2B5EF4-FFF2-40B4-BE49-F238E27FC236}">
              <a16:creationId xmlns:a16="http://schemas.microsoft.com/office/drawing/2014/main" id="{B49ADCE3-09A1-466C-B64F-C7DA22A67384}"/>
            </a:ext>
          </a:extLst>
        </xdr:cNvPr>
        <xdr:cNvCxnSpPr/>
      </xdr:nvCxnSpPr>
      <xdr:spPr>
        <a:xfrm rot="10800000" flipV="1">
          <a:off x="4686300" y="12477750"/>
          <a:ext cx="1323975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82</xdr:row>
      <xdr:rowOff>0</xdr:rowOff>
    </xdr:from>
    <xdr:to>
      <xdr:col>5</xdr:col>
      <xdr:colOff>333375</xdr:colOff>
      <xdr:row>84</xdr:row>
      <xdr:rowOff>228600</xdr:rowOff>
    </xdr:to>
    <xdr:cxnSp macro="">
      <xdr:nvCxnSpPr>
        <xdr:cNvPr id="578" name="Straight Connector 577">
          <a:extLst>
            <a:ext uri="{FF2B5EF4-FFF2-40B4-BE49-F238E27FC236}">
              <a16:creationId xmlns:a16="http://schemas.microsoft.com/office/drawing/2014/main" id="{309C036D-1A53-45DC-BDB8-07E9B97FBB55}"/>
            </a:ext>
          </a:extLst>
        </xdr:cNvPr>
        <xdr:cNvCxnSpPr/>
      </xdr:nvCxnSpPr>
      <xdr:spPr>
        <a:xfrm>
          <a:off x="3495675" y="13935075"/>
          <a:ext cx="1171575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82</xdr:row>
      <xdr:rowOff>0</xdr:rowOff>
    </xdr:from>
    <xdr:to>
      <xdr:col>8</xdr:col>
      <xdr:colOff>333375</xdr:colOff>
      <xdr:row>84</xdr:row>
      <xdr:rowOff>228600</xdr:rowOff>
    </xdr:to>
    <xdr:cxnSp macro="">
      <xdr:nvCxnSpPr>
        <xdr:cNvPr id="579" name="Straight Connector 578">
          <a:extLst>
            <a:ext uri="{FF2B5EF4-FFF2-40B4-BE49-F238E27FC236}">
              <a16:creationId xmlns:a16="http://schemas.microsoft.com/office/drawing/2014/main" id="{6B573DB5-D0EB-43DE-985F-3DF7E376EA5C}"/>
            </a:ext>
          </a:extLst>
        </xdr:cNvPr>
        <xdr:cNvCxnSpPr/>
      </xdr:nvCxnSpPr>
      <xdr:spPr>
        <a:xfrm>
          <a:off x="4686300" y="13935075"/>
          <a:ext cx="1190625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82</xdr:row>
      <xdr:rowOff>0</xdr:rowOff>
    </xdr:from>
    <xdr:to>
      <xdr:col>11</xdr:col>
      <xdr:colOff>333375</xdr:colOff>
      <xdr:row>84</xdr:row>
      <xdr:rowOff>228600</xdr:rowOff>
    </xdr:to>
    <xdr:cxnSp macro="">
      <xdr:nvCxnSpPr>
        <xdr:cNvPr id="580" name="Straight Connector 579">
          <a:extLst>
            <a:ext uri="{FF2B5EF4-FFF2-40B4-BE49-F238E27FC236}">
              <a16:creationId xmlns:a16="http://schemas.microsoft.com/office/drawing/2014/main" id="{C55DAC59-5D75-4EDD-A3CD-52B42339F244}"/>
            </a:ext>
          </a:extLst>
        </xdr:cNvPr>
        <xdr:cNvCxnSpPr/>
      </xdr:nvCxnSpPr>
      <xdr:spPr>
        <a:xfrm>
          <a:off x="5962650" y="13935075"/>
          <a:ext cx="1200150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85</xdr:row>
      <xdr:rowOff>0</xdr:rowOff>
    </xdr:from>
    <xdr:to>
      <xdr:col>5</xdr:col>
      <xdr:colOff>333375</xdr:colOff>
      <xdr:row>87</xdr:row>
      <xdr:rowOff>228600</xdr:rowOff>
    </xdr:to>
    <xdr:cxnSp macro="">
      <xdr:nvCxnSpPr>
        <xdr:cNvPr id="581" name="Straight Connector 580">
          <a:extLst>
            <a:ext uri="{FF2B5EF4-FFF2-40B4-BE49-F238E27FC236}">
              <a16:creationId xmlns:a16="http://schemas.microsoft.com/office/drawing/2014/main" id="{0DAA7FBE-F2F3-4258-BFA2-7DF3A7261D0A}"/>
            </a:ext>
          </a:extLst>
        </xdr:cNvPr>
        <xdr:cNvCxnSpPr/>
      </xdr:nvCxnSpPr>
      <xdr:spPr>
        <a:xfrm>
          <a:off x="3495675" y="14420850"/>
          <a:ext cx="1171575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85</xdr:row>
      <xdr:rowOff>0</xdr:rowOff>
    </xdr:from>
    <xdr:to>
      <xdr:col>8</xdr:col>
      <xdr:colOff>333375</xdr:colOff>
      <xdr:row>87</xdr:row>
      <xdr:rowOff>228600</xdr:rowOff>
    </xdr:to>
    <xdr:cxnSp macro="">
      <xdr:nvCxnSpPr>
        <xdr:cNvPr id="582" name="Straight Connector 581">
          <a:extLst>
            <a:ext uri="{FF2B5EF4-FFF2-40B4-BE49-F238E27FC236}">
              <a16:creationId xmlns:a16="http://schemas.microsoft.com/office/drawing/2014/main" id="{9D041CF1-A0F8-4FB4-8767-AA27F7C943D7}"/>
            </a:ext>
          </a:extLst>
        </xdr:cNvPr>
        <xdr:cNvCxnSpPr/>
      </xdr:nvCxnSpPr>
      <xdr:spPr>
        <a:xfrm>
          <a:off x="4686300" y="14420850"/>
          <a:ext cx="1190625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85</xdr:row>
      <xdr:rowOff>0</xdr:rowOff>
    </xdr:from>
    <xdr:to>
      <xdr:col>11</xdr:col>
      <xdr:colOff>333375</xdr:colOff>
      <xdr:row>87</xdr:row>
      <xdr:rowOff>228600</xdr:rowOff>
    </xdr:to>
    <xdr:cxnSp macro="">
      <xdr:nvCxnSpPr>
        <xdr:cNvPr id="583" name="Straight Connector 582">
          <a:extLst>
            <a:ext uri="{FF2B5EF4-FFF2-40B4-BE49-F238E27FC236}">
              <a16:creationId xmlns:a16="http://schemas.microsoft.com/office/drawing/2014/main" id="{D53DFC55-6B31-43A9-B533-C55E18323737}"/>
            </a:ext>
          </a:extLst>
        </xdr:cNvPr>
        <xdr:cNvCxnSpPr/>
      </xdr:nvCxnSpPr>
      <xdr:spPr>
        <a:xfrm>
          <a:off x="5962650" y="14420850"/>
          <a:ext cx="1200150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85</xdr:row>
      <xdr:rowOff>0</xdr:rowOff>
    </xdr:from>
    <xdr:to>
      <xdr:col>14</xdr:col>
      <xdr:colOff>333375</xdr:colOff>
      <xdr:row>87</xdr:row>
      <xdr:rowOff>228600</xdr:rowOff>
    </xdr:to>
    <xdr:cxnSp macro="">
      <xdr:nvCxnSpPr>
        <xdr:cNvPr id="584" name="Straight Connector 583">
          <a:extLst>
            <a:ext uri="{FF2B5EF4-FFF2-40B4-BE49-F238E27FC236}">
              <a16:creationId xmlns:a16="http://schemas.microsoft.com/office/drawing/2014/main" id="{6FB70129-E075-4F29-A3AC-3C1E583ADC97}"/>
            </a:ext>
          </a:extLst>
        </xdr:cNvPr>
        <xdr:cNvCxnSpPr/>
      </xdr:nvCxnSpPr>
      <xdr:spPr>
        <a:xfrm>
          <a:off x="7267575" y="14420850"/>
          <a:ext cx="1181100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82</xdr:row>
      <xdr:rowOff>0</xdr:rowOff>
    </xdr:from>
    <xdr:to>
      <xdr:col>14</xdr:col>
      <xdr:colOff>333375</xdr:colOff>
      <xdr:row>84</xdr:row>
      <xdr:rowOff>228600</xdr:rowOff>
    </xdr:to>
    <xdr:cxnSp macro="">
      <xdr:nvCxnSpPr>
        <xdr:cNvPr id="585" name="Straight Connector 584">
          <a:extLst>
            <a:ext uri="{FF2B5EF4-FFF2-40B4-BE49-F238E27FC236}">
              <a16:creationId xmlns:a16="http://schemas.microsoft.com/office/drawing/2014/main" id="{BCB4EF05-E057-4F1E-8758-B82E0548AAE7}"/>
            </a:ext>
          </a:extLst>
        </xdr:cNvPr>
        <xdr:cNvCxnSpPr/>
      </xdr:nvCxnSpPr>
      <xdr:spPr>
        <a:xfrm>
          <a:off x="7267575" y="13935075"/>
          <a:ext cx="1181100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82</xdr:row>
      <xdr:rowOff>0</xdr:rowOff>
    </xdr:from>
    <xdr:to>
      <xdr:col>17</xdr:col>
      <xdr:colOff>333375</xdr:colOff>
      <xdr:row>84</xdr:row>
      <xdr:rowOff>228600</xdr:rowOff>
    </xdr:to>
    <xdr:cxnSp macro="">
      <xdr:nvCxnSpPr>
        <xdr:cNvPr id="586" name="Straight Connector 585">
          <a:extLst>
            <a:ext uri="{FF2B5EF4-FFF2-40B4-BE49-F238E27FC236}">
              <a16:creationId xmlns:a16="http://schemas.microsoft.com/office/drawing/2014/main" id="{E22F6DAF-243E-468F-87A6-42873F584D32}"/>
            </a:ext>
          </a:extLst>
        </xdr:cNvPr>
        <xdr:cNvCxnSpPr/>
      </xdr:nvCxnSpPr>
      <xdr:spPr>
        <a:xfrm>
          <a:off x="8515350" y="13935075"/>
          <a:ext cx="1152525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85</xdr:row>
      <xdr:rowOff>0</xdr:rowOff>
    </xdr:from>
    <xdr:to>
      <xdr:col>17</xdr:col>
      <xdr:colOff>333375</xdr:colOff>
      <xdr:row>87</xdr:row>
      <xdr:rowOff>228600</xdr:rowOff>
    </xdr:to>
    <xdr:cxnSp macro="">
      <xdr:nvCxnSpPr>
        <xdr:cNvPr id="587" name="Straight Connector 586">
          <a:extLst>
            <a:ext uri="{FF2B5EF4-FFF2-40B4-BE49-F238E27FC236}">
              <a16:creationId xmlns:a16="http://schemas.microsoft.com/office/drawing/2014/main" id="{425EBD4D-B0E5-4514-92BD-84A5827F4148}"/>
            </a:ext>
          </a:extLst>
        </xdr:cNvPr>
        <xdr:cNvCxnSpPr/>
      </xdr:nvCxnSpPr>
      <xdr:spPr>
        <a:xfrm>
          <a:off x="8515350" y="14420850"/>
          <a:ext cx="1152525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82</xdr:row>
      <xdr:rowOff>0</xdr:rowOff>
    </xdr:from>
    <xdr:to>
      <xdr:col>5</xdr:col>
      <xdr:colOff>333375</xdr:colOff>
      <xdr:row>84</xdr:row>
      <xdr:rowOff>238125</xdr:rowOff>
    </xdr:to>
    <xdr:cxnSp macro="">
      <xdr:nvCxnSpPr>
        <xdr:cNvPr id="588" name="Straight Connector 587">
          <a:extLst>
            <a:ext uri="{FF2B5EF4-FFF2-40B4-BE49-F238E27FC236}">
              <a16:creationId xmlns:a16="http://schemas.microsoft.com/office/drawing/2014/main" id="{B0ABDD75-FAA5-41B0-8B24-716E2F271DE3}"/>
            </a:ext>
          </a:extLst>
        </xdr:cNvPr>
        <xdr:cNvCxnSpPr/>
      </xdr:nvCxnSpPr>
      <xdr:spPr>
        <a:xfrm rot="10800000" flipV="1">
          <a:off x="3495675" y="13935075"/>
          <a:ext cx="1171575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82</xdr:row>
      <xdr:rowOff>0</xdr:rowOff>
    </xdr:from>
    <xdr:to>
      <xdr:col>11</xdr:col>
      <xdr:colOff>333375</xdr:colOff>
      <xdr:row>84</xdr:row>
      <xdr:rowOff>238125</xdr:rowOff>
    </xdr:to>
    <xdr:cxnSp macro="">
      <xdr:nvCxnSpPr>
        <xdr:cNvPr id="589" name="Straight Connector 588">
          <a:extLst>
            <a:ext uri="{FF2B5EF4-FFF2-40B4-BE49-F238E27FC236}">
              <a16:creationId xmlns:a16="http://schemas.microsoft.com/office/drawing/2014/main" id="{EE2AB53F-90D0-4D55-9E86-1F8326736634}"/>
            </a:ext>
          </a:extLst>
        </xdr:cNvPr>
        <xdr:cNvCxnSpPr/>
      </xdr:nvCxnSpPr>
      <xdr:spPr>
        <a:xfrm rot="10800000" flipV="1">
          <a:off x="5962650" y="13935075"/>
          <a:ext cx="1200150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82</xdr:row>
      <xdr:rowOff>0</xdr:rowOff>
    </xdr:from>
    <xdr:to>
      <xdr:col>8</xdr:col>
      <xdr:colOff>333375</xdr:colOff>
      <xdr:row>84</xdr:row>
      <xdr:rowOff>238125</xdr:rowOff>
    </xdr:to>
    <xdr:cxnSp macro="">
      <xdr:nvCxnSpPr>
        <xdr:cNvPr id="590" name="Straight Connector 589">
          <a:extLst>
            <a:ext uri="{FF2B5EF4-FFF2-40B4-BE49-F238E27FC236}">
              <a16:creationId xmlns:a16="http://schemas.microsoft.com/office/drawing/2014/main" id="{0E5532C0-B93F-471B-B43C-C266BF81CD70}"/>
            </a:ext>
          </a:extLst>
        </xdr:cNvPr>
        <xdr:cNvCxnSpPr/>
      </xdr:nvCxnSpPr>
      <xdr:spPr>
        <a:xfrm rot="10800000" flipV="1">
          <a:off x="4686300" y="13935075"/>
          <a:ext cx="1190625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82</xdr:row>
      <xdr:rowOff>0</xdr:rowOff>
    </xdr:from>
    <xdr:to>
      <xdr:col>14</xdr:col>
      <xdr:colOff>333375</xdr:colOff>
      <xdr:row>84</xdr:row>
      <xdr:rowOff>238125</xdr:rowOff>
    </xdr:to>
    <xdr:cxnSp macro="">
      <xdr:nvCxnSpPr>
        <xdr:cNvPr id="591" name="Straight Connector 590">
          <a:extLst>
            <a:ext uri="{FF2B5EF4-FFF2-40B4-BE49-F238E27FC236}">
              <a16:creationId xmlns:a16="http://schemas.microsoft.com/office/drawing/2014/main" id="{6575421F-EF7F-443F-A8A2-D034EF2441EC}"/>
            </a:ext>
          </a:extLst>
        </xdr:cNvPr>
        <xdr:cNvCxnSpPr/>
      </xdr:nvCxnSpPr>
      <xdr:spPr>
        <a:xfrm rot="10800000" flipV="1">
          <a:off x="7267575" y="13935075"/>
          <a:ext cx="1181100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82</xdr:row>
      <xdr:rowOff>0</xdr:rowOff>
    </xdr:from>
    <xdr:to>
      <xdr:col>17</xdr:col>
      <xdr:colOff>333375</xdr:colOff>
      <xdr:row>84</xdr:row>
      <xdr:rowOff>238125</xdr:rowOff>
    </xdr:to>
    <xdr:cxnSp macro="">
      <xdr:nvCxnSpPr>
        <xdr:cNvPr id="592" name="Straight Connector 591">
          <a:extLst>
            <a:ext uri="{FF2B5EF4-FFF2-40B4-BE49-F238E27FC236}">
              <a16:creationId xmlns:a16="http://schemas.microsoft.com/office/drawing/2014/main" id="{75B11BBA-3FD7-4418-AC9D-517D08092F0F}"/>
            </a:ext>
          </a:extLst>
        </xdr:cNvPr>
        <xdr:cNvCxnSpPr/>
      </xdr:nvCxnSpPr>
      <xdr:spPr>
        <a:xfrm rot="10800000" flipV="1">
          <a:off x="8515350" y="13935075"/>
          <a:ext cx="1152525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85</xdr:row>
      <xdr:rowOff>0</xdr:rowOff>
    </xdr:from>
    <xdr:to>
      <xdr:col>5</xdr:col>
      <xdr:colOff>333375</xdr:colOff>
      <xdr:row>87</xdr:row>
      <xdr:rowOff>238125</xdr:rowOff>
    </xdr:to>
    <xdr:cxnSp macro="">
      <xdr:nvCxnSpPr>
        <xdr:cNvPr id="593" name="Straight Connector 592">
          <a:extLst>
            <a:ext uri="{FF2B5EF4-FFF2-40B4-BE49-F238E27FC236}">
              <a16:creationId xmlns:a16="http://schemas.microsoft.com/office/drawing/2014/main" id="{968533B9-FA6B-4534-96BB-2FB1D51A8EF4}"/>
            </a:ext>
          </a:extLst>
        </xdr:cNvPr>
        <xdr:cNvCxnSpPr/>
      </xdr:nvCxnSpPr>
      <xdr:spPr>
        <a:xfrm rot="10800000" flipV="1">
          <a:off x="3495675" y="14420850"/>
          <a:ext cx="1171575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85</xdr:row>
      <xdr:rowOff>0</xdr:rowOff>
    </xdr:from>
    <xdr:to>
      <xdr:col>8</xdr:col>
      <xdr:colOff>333375</xdr:colOff>
      <xdr:row>87</xdr:row>
      <xdr:rowOff>238125</xdr:rowOff>
    </xdr:to>
    <xdr:cxnSp macro="">
      <xdr:nvCxnSpPr>
        <xdr:cNvPr id="594" name="Straight Connector 593">
          <a:extLst>
            <a:ext uri="{FF2B5EF4-FFF2-40B4-BE49-F238E27FC236}">
              <a16:creationId xmlns:a16="http://schemas.microsoft.com/office/drawing/2014/main" id="{3C0A5ADF-2827-4361-8441-51E3B9E37C59}"/>
            </a:ext>
          </a:extLst>
        </xdr:cNvPr>
        <xdr:cNvCxnSpPr/>
      </xdr:nvCxnSpPr>
      <xdr:spPr>
        <a:xfrm rot="10800000" flipV="1">
          <a:off x="4686300" y="14420850"/>
          <a:ext cx="1190625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85</xdr:row>
      <xdr:rowOff>0</xdr:rowOff>
    </xdr:from>
    <xdr:to>
      <xdr:col>11</xdr:col>
      <xdr:colOff>333375</xdr:colOff>
      <xdr:row>87</xdr:row>
      <xdr:rowOff>238125</xdr:rowOff>
    </xdr:to>
    <xdr:cxnSp macro="">
      <xdr:nvCxnSpPr>
        <xdr:cNvPr id="595" name="Straight Connector 594">
          <a:extLst>
            <a:ext uri="{FF2B5EF4-FFF2-40B4-BE49-F238E27FC236}">
              <a16:creationId xmlns:a16="http://schemas.microsoft.com/office/drawing/2014/main" id="{580A832D-F99C-40E0-8553-CA6168271831}"/>
            </a:ext>
          </a:extLst>
        </xdr:cNvPr>
        <xdr:cNvCxnSpPr/>
      </xdr:nvCxnSpPr>
      <xdr:spPr>
        <a:xfrm rot="10800000" flipV="1">
          <a:off x="5962650" y="14420850"/>
          <a:ext cx="1200150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85</xdr:row>
      <xdr:rowOff>0</xdr:rowOff>
    </xdr:from>
    <xdr:to>
      <xdr:col>14</xdr:col>
      <xdr:colOff>333375</xdr:colOff>
      <xdr:row>87</xdr:row>
      <xdr:rowOff>238125</xdr:rowOff>
    </xdr:to>
    <xdr:cxnSp macro="">
      <xdr:nvCxnSpPr>
        <xdr:cNvPr id="596" name="Straight Connector 595">
          <a:extLst>
            <a:ext uri="{FF2B5EF4-FFF2-40B4-BE49-F238E27FC236}">
              <a16:creationId xmlns:a16="http://schemas.microsoft.com/office/drawing/2014/main" id="{5385161C-3FC2-4843-9CBB-8C5E12673C1A}"/>
            </a:ext>
          </a:extLst>
        </xdr:cNvPr>
        <xdr:cNvCxnSpPr/>
      </xdr:nvCxnSpPr>
      <xdr:spPr>
        <a:xfrm rot="10800000" flipV="1">
          <a:off x="7267575" y="14420850"/>
          <a:ext cx="1181100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85</xdr:row>
      <xdr:rowOff>0</xdr:rowOff>
    </xdr:from>
    <xdr:to>
      <xdr:col>17</xdr:col>
      <xdr:colOff>333375</xdr:colOff>
      <xdr:row>87</xdr:row>
      <xdr:rowOff>238125</xdr:rowOff>
    </xdr:to>
    <xdr:cxnSp macro="">
      <xdr:nvCxnSpPr>
        <xdr:cNvPr id="597" name="Straight Connector 596">
          <a:extLst>
            <a:ext uri="{FF2B5EF4-FFF2-40B4-BE49-F238E27FC236}">
              <a16:creationId xmlns:a16="http://schemas.microsoft.com/office/drawing/2014/main" id="{E76B9F1F-AEE5-40DA-9FBC-D3424DF1C1BC}"/>
            </a:ext>
          </a:extLst>
        </xdr:cNvPr>
        <xdr:cNvCxnSpPr/>
      </xdr:nvCxnSpPr>
      <xdr:spPr>
        <a:xfrm rot="10800000" flipV="1">
          <a:off x="8515350" y="14420850"/>
          <a:ext cx="1152525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85</xdr:row>
      <xdr:rowOff>0</xdr:rowOff>
    </xdr:from>
    <xdr:to>
      <xdr:col>20</xdr:col>
      <xdr:colOff>333375</xdr:colOff>
      <xdr:row>87</xdr:row>
      <xdr:rowOff>238125</xdr:rowOff>
    </xdr:to>
    <xdr:cxnSp macro="">
      <xdr:nvCxnSpPr>
        <xdr:cNvPr id="598" name="Straight Connector 597">
          <a:extLst>
            <a:ext uri="{FF2B5EF4-FFF2-40B4-BE49-F238E27FC236}">
              <a16:creationId xmlns:a16="http://schemas.microsoft.com/office/drawing/2014/main" id="{E5FF7469-CD94-48ED-A23D-0AF0ED107146}"/>
            </a:ext>
          </a:extLst>
        </xdr:cNvPr>
        <xdr:cNvCxnSpPr/>
      </xdr:nvCxnSpPr>
      <xdr:spPr>
        <a:xfrm rot="10800000" flipV="1">
          <a:off x="9782175" y="14420850"/>
          <a:ext cx="1143000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85</xdr:row>
      <xdr:rowOff>0</xdr:rowOff>
    </xdr:from>
    <xdr:to>
      <xdr:col>23</xdr:col>
      <xdr:colOff>333375</xdr:colOff>
      <xdr:row>87</xdr:row>
      <xdr:rowOff>238125</xdr:rowOff>
    </xdr:to>
    <xdr:cxnSp macro="">
      <xdr:nvCxnSpPr>
        <xdr:cNvPr id="599" name="Straight Connector 598">
          <a:extLst>
            <a:ext uri="{FF2B5EF4-FFF2-40B4-BE49-F238E27FC236}">
              <a16:creationId xmlns:a16="http://schemas.microsoft.com/office/drawing/2014/main" id="{2EDAB3E1-64A2-442A-BD6A-2E4E3C123264}"/>
            </a:ext>
          </a:extLst>
        </xdr:cNvPr>
        <xdr:cNvCxnSpPr/>
      </xdr:nvCxnSpPr>
      <xdr:spPr>
        <a:xfrm rot="10800000" flipV="1">
          <a:off x="10953750" y="14420850"/>
          <a:ext cx="1038225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82</xdr:row>
      <xdr:rowOff>0</xdr:rowOff>
    </xdr:from>
    <xdr:to>
      <xdr:col>20</xdr:col>
      <xdr:colOff>333375</xdr:colOff>
      <xdr:row>84</xdr:row>
      <xdr:rowOff>238125</xdr:rowOff>
    </xdr:to>
    <xdr:cxnSp macro="">
      <xdr:nvCxnSpPr>
        <xdr:cNvPr id="600" name="Straight Connector 599">
          <a:extLst>
            <a:ext uri="{FF2B5EF4-FFF2-40B4-BE49-F238E27FC236}">
              <a16:creationId xmlns:a16="http://schemas.microsoft.com/office/drawing/2014/main" id="{01161230-DAE4-4BEB-9B33-3238F4582E64}"/>
            </a:ext>
          </a:extLst>
        </xdr:cNvPr>
        <xdr:cNvCxnSpPr/>
      </xdr:nvCxnSpPr>
      <xdr:spPr>
        <a:xfrm rot="10800000" flipV="1">
          <a:off x="9782175" y="13935075"/>
          <a:ext cx="1143000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82</xdr:row>
      <xdr:rowOff>0</xdr:rowOff>
    </xdr:from>
    <xdr:to>
      <xdr:col>23</xdr:col>
      <xdr:colOff>333375</xdr:colOff>
      <xdr:row>84</xdr:row>
      <xdr:rowOff>238125</xdr:rowOff>
    </xdr:to>
    <xdr:cxnSp macro="">
      <xdr:nvCxnSpPr>
        <xdr:cNvPr id="601" name="Straight Connector 600">
          <a:extLst>
            <a:ext uri="{FF2B5EF4-FFF2-40B4-BE49-F238E27FC236}">
              <a16:creationId xmlns:a16="http://schemas.microsoft.com/office/drawing/2014/main" id="{D2B4C16A-BF99-4619-A739-09B43498B952}"/>
            </a:ext>
          </a:extLst>
        </xdr:cNvPr>
        <xdr:cNvCxnSpPr/>
      </xdr:nvCxnSpPr>
      <xdr:spPr>
        <a:xfrm rot="10800000" flipV="1">
          <a:off x="10953750" y="13935075"/>
          <a:ext cx="1038225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82</xdr:row>
      <xdr:rowOff>0</xdr:rowOff>
    </xdr:from>
    <xdr:to>
      <xdr:col>26</xdr:col>
      <xdr:colOff>323850</xdr:colOff>
      <xdr:row>84</xdr:row>
      <xdr:rowOff>238125</xdr:rowOff>
    </xdr:to>
    <xdr:cxnSp macro="">
      <xdr:nvCxnSpPr>
        <xdr:cNvPr id="602" name="Straight Connector 601">
          <a:extLst>
            <a:ext uri="{FF2B5EF4-FFF2-40B4-BE49-F238E27FC236}">
              <a16:creationId xmlns:a16="http://schemas.microsoft.com/office/drawing/2014/main" id="{74273CEF-97F0-4D6C-9A9D-62888E8D3BAF}"/>
            </a:ext>
          </a:extLst>
        </xdr:cNvPr>
        <xdr:cNvCxnSpPr/>
      </xdr:nvCxnSpPr>
      <xdr:spPr>
        <a:xfrm rot="10800000" flipV="1">
          <a:off x="12011025" y="13935075"/>
          <a:ext cx="1057275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85</xdr:row>
      <xdr:rowOff>0</xdr:rowOff>
    </xdr:from>
    <xdr:to>
      <xdr:col>26</xdr:col>
      <xdr:colOff>323850</xdr:colOff>
      <xdr:row>87</xdr:row>
      <xdr:rowOff>238125</xdr:rowOff>
    </xdr:to>
    <xdr:cxnSp macro="">
      <xdr:nvCxnSpPr>
        <xdr:cNvPr id="603" name="Straight Connector 602">
          <a:extLst>
            <a:ext uri="{FF2B5EF4-FFF2-40B4-BE49-F238E27FC236}">
              <a16:creationId xmlns:a16="http://schemas.microsoft.com/office/drawing/2014/main" id="{85843112-6533-4BF5-BA56-D40EB70539CC}"/>
            </a:ext>
          </a:extLst>
        </xdr:cNvPr>
        <xdr:cNvCxnSpPr/>
      </xdr:nvCxnSpPr>
      <xdr:spPr>
        <a:xfrm rot="10800000" flipV="1">
          <a:off x="12011025" y="14420850"/>
          <a:ext cx="1057275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82</xdr:row>
      <xdr:rowOff>0</xdr:rowOff>
    </xdr:from>
    <xdr:to>
      <xdr:col>29</xdr:col>
      <xdr:colOff>333375</xdr:colOff>
      <xdr:row>84</xdr:row>
      <xdr:rowOff>238125</xdr:rowOff>
    </xdr:to>
    <xdr:cxnSp macro="">
      <xdr:nvCxnSpPr>
        <xdr:cNvPr id="604" name="Straight Connector 603">
          <a:extLst>
            <a:ext uri="{FF2B5EF4-FFF2-40B4-BE49-F238E27FC236}">
              <a16:creationId xmlns:a16="http://schemas.microsoft.com/office/drawing/2014/main" id="{7EFAB26A-E088-4E39-A46A-504B12D7DFFB}"/>
            </a:ext>
          </a:extLst>
        </xdr:cNvPr>
        <xdr:cNvCxnSpPr/>
      </xdr:nvCxnSpPr>
      <xdr:spPr>
        <a:xfrm rot="10800000" flipV="1">
          <a:off x="13068300" y="13935075"/>
          <a:ext cx="1162050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82</xdr:row>
      <xdr:rowOff>0</xdr:rowOff>
    </xdr:from>
    <xdr:to>
      <xdr:col>32</xdr:col>
      <xdr:colOff>333375</xdr:colOff>
      <xdr:row>84</xdr:row>
      <xdr:rowOff>238125</xdr:rowOff>
    </xdr:to>
    <xdr:cxnSp macro="">
      <xdr:nvCxnSpPr>
        <xdr:cNvPr id="605" name="Straight Connector 604">
          <a:extLst>
            <a:ext uri="{FF2B5EF4-FFF2-40B4-BE49-F238E27FC236}">
              <a16:creationId xmlns:a16="http://schemas.microsoft.com/office/drawing/2014/main" id="{DE93D393-AFA5-4C69-8B0E-50FBB070A3CA}"/>
            </a:ext>
          </a:extLst>
        </xdr:cNvPr>
        <xdr:cNvCxnSpPr/>
      </xdr:nvCxnSpPr>
      <xdr:spPr>
        <a:xfrm rot="10800000" flipV="1">
          <a:off x="14230350" y="13935075"/>
          <a:ext cx="1209675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82</xdr:row>
      <xdr:rowOff>0</xdr:rowOff>
    </xdr:from>
    <xdr:to>
      <xdr:col>35</xdr:col>
      <xdr:colOff>285750</xdr:colOff>
      <xdr:row>84</xdr:row>
      <xdr:rowOff>238125</xdr:rowOff>
    </xdr:to>
    <xdr:cxnSp macro="">
      <xdr:nvCxnSpPr>
        <xdr:cNvPr id="606" name="Straight Connector 605">
          <a:extLst>
            <a:ext uri="{FF2B5EF4-FFF2-40B4-BE49-F238E27FC236}">
              <a16:creationId xmlns:a16="http://schemas.microsoft.com/office/drawing/2014/main" id="{44C64C6B-07A4-4638-A986-FC29ABE2A143}"/>
            </a:ext>
          </a:extLst>
        </xdr:cNvPr>
        <xdr:cNvCxnSpPr/>
      </xdr:nvCxnSpPr>
      <xdr:spPr>
        <a:xfrm rot="10800000" flipV="1">
          <a:off x="15440025" y="13935075"/>
          <a:ext cx="1076325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82</xdr:row>
      <xdr:rowOff>0</xdr:rowOff>
    </xdr:from>
    <xdr:to>
      <xdr:col>38</xdr:col>
      <xdr:colOff>276225</xdr:colOff>
      <xdr:row>84</xdr:row>
      <xdr:rowOff>238125</xdr:rowOff>
    </xdr:to>
    <xdr:cxnSp macro="">
      <xdr:nvCxnSpPr>
        <xdr:cNvPr id="607" name="Straight Connector 606">
          <a:extLst>
            <a:ext uri="{FF2B5EF4-FFF2-40B4-BE49-F238E27FC236}">
              <a16:creationId xmlns:a16="http://schemas.microsoft.com/office/drawing/2014/main" id="{6EF19924-63CB-450B-884F-FB2170C7C3AE}"/>
            </a:ext>
          </a:extLst>
        </xdr:cNvPr>
        <xdr:cNvCxnSpPr/>
      </xdr:nvCxnSpPr>
      <xdr:spPr>
        <a:xfrm rot="10800000" flipV="1">
          <a:off x="16525875" y="13935075"/>
          <a:ext cx="1095375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85</xdr:row>
      <xdr:rowOff>0</xdr:rowOff>
    </xdr:from>
    <xdr:to>
      <xdr:col>38</xdr:col>
      <xdr:colOff>276225</xdr:colOff>
      <xdr:row>87</xdr:row>
      <xdr:rowOff>238125</xdr:rowOff>
    </xdr:to>
    <xdr:cxnSp macro="">
      <xdr:nvCxnSpPr>
        <xdr:cNvPr id="608" name="Straight Connector 607">
          <a:extLst>
            <a:ext uri="{FF2B5EF4-FFF2-40B4-BE49-F238E27FC236}">
              <a16:creationId xmlns:a16="http://schemas.microsoft.com/office/drawing/2014/main" id="{B6560E31-7DE1-405D-821C-6D9EF70D5B44}"/>
            </a:ext>
          </a:extLst>
        </xdr:cNvPr>
        <xdr:cNvCxnSpPr/>
      </xdr:nvCxnSpPr>
      <xdr:spPr>
        <a:xfrm rot="10800000" flipV="1">
          <a:off x="16525875" y="14420850"/>
          <a:ext cx="1095375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85</xdr:row>
      <xdr:rowOff>0</xdr:rowOff>
    </xdr:from>
    <xdr:to>
      <xdr:col>35</xdr:col>
      <xdr:colOff>285750</xdr:colOff>
      <xdr:row>87</xdr:row>
      <xdr:rowOff>238125</xdr:rowOff>
    </xdr:to>
    <xdr:cxnSp macro="">
      <xdr:nvCxnSpPr>
        <xdr:cNvPr id="609" name="Straight Connector 608">
          <a:extLst>
            <a:ext uri="{FF2B5EF4-FFF2-40B4-BE49-F238E27FC236}">
              <a16:creationId xmlns:a16="http://schemas.microsoft.com/office/drawing/2014/main" id="{D3F371F1-CB17-4FCD-A71A-05F2154AD7C7}"/>
            </a:ext>
          </a:extLst>
        </xdr:cNvPr>
        <xdr:cNvCxnSpPr/>
      </xdr:nvCxnSpPr>
      <xdr:spPr>
        <a:xfrm rot="10800000" flipV="1">
          <a:off x="15440025" y="14420850"/>
          <a:ext cx="1076325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85</xdr:row>
      <xdr:rowOff>0</xdr:rowOff>
    </xdr:from>
    <xdr:to>
      <xdr:col>32</xdr:col>
      <xdr:colOff>333375</xdr:colOff>
      <xdr:row>87</xdr:row>
      <xdr:rowOff>238125</xdr:rowOff>
    </xdr:to>
    <xdr:cxnSp macro="">
      <xdr:nvCxnSpPr>
        <xdr:cNvPr id="610" name="Straight Connector 609">
          <a:extLst>
            <a:ext uri="{FF2B5EF4-FFF2-40B4-BE49-F238E27FC236}">
              <a16:creationId xmlns:a16="http://schemas.microsoft.com/office/drawing/2014/main" id="{B2527005-AB5B-4498-9F47-EDD6797021DD}"/>
            </a:ext>
          </a:extLst>
        </xdr:cNvPr>
        <xdr:cNvCxnSpPr/>
      </xdr:nvCxnSpPr>
      <xdr:spPr>
        <a:xfrm rot="10800000" flipV="1">
          <a:off x="14230350" y="14420850"/>
          <a:ext cx="1209675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85</xdr:row>
      <xdr:rowOff>0</xdr:rowOff>
    </xdr:from>
    <xdr:to>
      <xdr:col>29</xdr:col>
      <xdr:colOff>333375</xdr:colOff>
      <xdr:row>87</xdr:row>
      <xdr:rowOff>238125</xdr:rowOff>
    </xdr:to>
    <xdr:cxnSp macro="">
      <xdr:nvCxnSpPr>
        <xdr:cNvPr id="611" name="Straight Connector 610">
          <a:extLst>
            <a:ext uri="{FF2B5EF4-FFF2-40B4-BE49-F238E27FC236}">
              <a16:creationId xmlns:a16="http://schemas.microsoft.com/office/drawing/2014/main" id="{38660554-E6FA-4D54-A7A1-3B3F758AA978}"/>
            </a:ext>
          </a:extLst>
        </xdr:cNvPr>
        <xdr:cNvCxnSpPr/>
      </xdr:nvCxnSpPr>
      <xdr:spPr>
        <a:xfrm rot="10800000" flipV="1">
          <a:off x="13068300" y="14420850"/>
          <a:ext cx="1162050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82</xdr:row>
      <xdr:rowOff>0</xdr:rowOff>
    </xdr:from>
    <xdr:to>
      <xdr:col>20</xdr:col>
      <xdr:colOff>333375</xdr:colOff>
      <xdr:row>84</xdr:row>
      <xdr:rowOff>228600</xdr:rowOff>
    </xdr:to>
    <xdr:cxnSp macro="">
      <xdr:nvCxnSpPr>
        <xdr:cNvPr id="612" name="Straight Connector 611">
          <a:extLst>
            <a:ext uri="{FF2B5EF4-FFF2-40B4-BE49-F238E27FC236}">
              <a16:creationId xmlns:a16="http://schemas.microsoft.com/office/drawing/2014/main" id="{8CB73FAB-D595-4C9F-B95A-88A10ECD8643}"/>
            </a:ext>
          </a:extLst>
        </xdr:cNvPr>
        <xdr:cNvCxnSpPr/>
      </xdr:nvCxnSpPr>
      <xdr:spPr>
        <a:xfrm>
          <a:off x="9782175" y="13935075"/>
          <a:ext cx="1143000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82</xdr:row>
      <xdr:rowOff>0</xdr:rowOff>
    </xdr:from>
    <xdr:to>
      <xdr:col>23</xdr:col>
      <xdr:colOff>333375</xdr:colOff>
      <xdr:row>84</xdr:row>
      <xdr:rowOff>228600</xdr:rowOff>
    </xdr:to>
    <xdr:cxnSp macro="">
      <xdr:nvCxnSpPr>
        <xdr:cNvPr id="613" name="Straight Connector 612">
          <a:extLst>
            <a:ext uri="{FF2B5EF4-FFF2-40B4-BE49-F238E27FC236}">
              <a16:creationId xmlns:a16="http://schemas.microsoft.com/office/drawing/2014/main" id="{71041E9B-8597-4BF5-955B-CFEC2A1D1A2A}"/>
            </a:ext>
          </a:extLst>
        </xdr:cNvPr>
        <xdr:cNvCxnSpPr/>
      </xdr:nvCxnSpPr>
      <xdr:spPr>
        <a:xfrm>
          <a:off x="10953750" y="13935075"/>
          <a:ext cx="1038225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82</xdr:row>
      <xdr:rowOff>0</xdr:rowOff>
    </xdr:from>
    <xdr:to>
      <xdr:col>26</xdr:col>
      <xdr:colOff>323850</xdr:colOff>
      <xdr:row>84</xdr:row>
      <xdr:rowOff>228600</xdr:rowOff>
    </xdr:to>
    <xdr:cxnSp macro="">
      <xdr:nvCxnSpPr>
        <xdr:cNvPr id="614" name="Straight Connector 613">
          <a:extLst>
            <a:ext uri="{FF2B5EF4-FFF2-40B4-BE49-F238E27FC236}">
              <a16:creationId xmlns:a16="http://schemas.microsoft.com/office/drawing/2014/main" id="{A08FBFF7-D177-47C1-B6CE-7C54E61BCFF3}"/>
            </a:ext>
          </a:extLst>
        </xdr:cNvPr>
        <xdr:cNvCxnSpPr/>
      </xdr:nvCxnSpPr>
      <xdr:spPr>
        <a:xfrm>
          <a:off x="12011025" y="13935075"/>
          <a:ext cx="1057275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82</xdr:row>
      <xdr:rowOff>0</xdr:rowOff>
    </xdr:from>
    <xdr:to>
      <xdr:col>29</xdr:col>
      <xdr:colOff>333375</xdr:colOff>
      <xdr:row>84</xdr:row>
      <xdr:rowOff>228600</xdr:rowOff>
    </xdr:to>
    <xdr:cxnSp macro="">
      <xdr:nvCxnSpPr>
        <xdr:cNvPr id="615" name="Straight Connector 614">
          <a:extLst>
            <a:ext uri="{FF2B5EF4-FFF2-40B4-BE49-F238E27FC236}">
              <a16:creationId xmlns:a16="http://schemas.microsoft.com/office/drawing/2014/main" id="{7E1189D7-73A0-4FF0-A84A-D5FAFBA5EEC7}"/>
            </a:ext>
          </a:extLst>
        </xdr:cNvPr>
        <xdr:cNvCxnSpPr/>
      </xdr:nvCxnSpPr>
      <xdr:spPr>
        <a:xfrm>
          <a:off x="13068300" y="13935075"/>
          <a:ext cx="1162050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82</xdr:row>
      <xdr:rowOff>0</xdr:rowOff>
    </xdr:from>
    <xdr:to>
      <xdr:col>32</xdr:col>
      <xdr:colOff>333375</xdr:colOff>
      <xdr:row>84</xdr:row>
      <xdr:rowOff>228600</xdr:rowOff>
    </xdr:to>
    <xdr:cxnSp macro="">
      <xdr:nvCxnSpPr>
        <xdr:cNvPr id="616" name="Straight Connector 615">
          <a:extLst>
            <a:ext uri="{FF2B5EF4-FFF2-40B4-BE49-F238E27FC236}">
              <a16:creationId xmlns:a16="http://schemas.microsoft.com/office/drawing/2014/main" id="{BDC936FE-9841-4633-A75F-C2181222ADE0}"/>
            </a:ext>
          </a:extLst>
        </xdr:cNvPr>
        <xdr:cNvCxnSpPr/>
      </xdr:nvCxnSpPr>
      <xdr:spPr>
        <a:xfrm>
          <a:off x="14230350" y="13935075"/>
          <a:ext cx="1209675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82</xdr:row>
      <xdr:rowOff>0</xdr:rowOff>
    </xdr:from>
    <xdr:to>
      <xdr:col>35</xdr:col>
      <xdr:colOff>285750</xdr:colOff>
      <xdr:row>84</xdr:row>
      <xdr:rowOff>228600</xdr:rowOff>
    </xdr:to>
    <xdr:cxnSp macro="">
      <xdr:nvCxnSpPr>
        <xdr:cNvPr id="617" name="Straight Connector 616">
          <a:extLst>
            <a:ext uri="{FF2B5EF4-FFF2-40B4-BE49-F238E27FC236}">
              <a16:creationId xmlns:a16="http://schemas.microsoft.com/office/drawing/2014/main" id="{18BC4933-AB83-40EA-B08D-4EB291970701}"/>
            </a:ext>
          </a:extLst>
        </xdr:cNvPr>
        <xdr:cNvCxnSpPr/>
      </xdr:nvCxnSpPr>
      <xdr:spPr>
        <a:xfrm>
          <a:off x="15440025" y="13935075"/>
          <a:ext cx="1076325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82</xdr:row>
      <xdr:rowOff>0</xdr:rowOff>
    </xdr:from>
    <xdr:to>
      <xdr:col>38</xdr:col>
      <xdr:colOff>276225</xdr:colOff>
      <xdr:row>84</xdr:row>
      <xdr:rowOff>228600</xdr:rowOff>
    </xdr:to>
    <xdr:cxnSp macro="">
      <xdr:nvCxnSpPr>
        <xdr:cNvPr id="618" name="Straight Connector 617">
          <a:extLst>
            <a:ext uri="{FF2B5EF4-FFF2-40B4-BE49-F238E27FC236}">
              <a16:creationId xmlns:a16="http://schemas.microsoft.com/office/drawing/2014/main" id="{3C496239-A6A2-4D8E-AB35-9F38D416D739}"/>
            </a:ext>
          </a:extLst>
        </xdr:cNvPr>
        <xdr:cNvCxnSpPr/>
      </xdr:nvCxnSpPr>
      <xdr:spPr>
        <a:xfrm>
          <a:off x="16525875" y="13935075"/>
          <a:ext cx="1095375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85</xdr:row>
      <xdr:rowOff>0</xdr:rowOff>
    </xdr:from>
    <xdr:to>
      <xdr:col>38</xdr:col>
      <xdr:colOff>276225</xdr:colOff>
      <xdr:row>87</xdr:row>
      <xdr:rowOff>228600</xdr:rowOff>
    </xdr:to>
    <xdr:cxnSp macro="">
      <xdr:nvCxnSpPr>
        <xdr:cNvPr id="619" name="Straight Connector 618">
          <a:extLst>
            <a:ext uri="{FF2B5EF4-FFF2-40B4-BE49-F238E27FC236}">
              <a16:creationId xmlns:a16="http://schemas.microsoft.com/office/drawing/2014/main" id="{44319189-F203-4E81-8C18-FBDB4DB2A8D9}"/>
            </a:ext>
          </a:extLst>
        </xdr:cNvPr>
        <xdr:cNvCxnSpPr/>
      </xdr:nvCxnSpPr>
      <xdr:spPr>
        <a:xfrm>
          <a:off x="16525875" y="14420850"/>
          <a:ext cx="1095375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85</xdr:row>
      <xdr:rowOff>0</xdr:rowOff>
    </xdr:from>
    <xdr:to>
      <xdr:col>35</xdr:col>
      <xdr:colOff>285750</xdr:colOff>
      <xdr:row>87</xdr:row>
      <xdr:rowOff>228600</xdr:rowOff>
    </xdr:to>
    <xdr:cxnSp macro="">
      <xdr:nvCxnSpPr>
        <xdr:cNvPr id="620" name="Straight Connector 619">
          <a:extLst>
            <a:ext uri="{FF2B5EF4-FFF2-40B4-BE49-F238E27FC236}">
              <a16:creationId xmlns:a16="http://schemas.microsoft.com/office/drawing/2014/main" id="{8B747481-CE81-4717-8A80-3AFAAAC09AC5}"/>
            </a:ext>
          </a:extLst>
        </xdr:cNvPr>
        <xdr:cNvCxnSpPr/>
      </xdr:nvCxnSpPr>
      <xdr:spPr>
        <a:xfrm>
          <a:off x="15440025" y="14420850"/>
          <a:ext cx="1076325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85</xdr:row>
      <xdr:rowOff>0</xdr:rowOff>
    </xdr:from>
    <xdr:to>
      <xdr:col>32</xdr:col>
      <xdr:colOff>333375</xdr:colOff>
      <xdr:row>87</xdr:row>
      <xdr:rowOff>228600</xdr:rowOff>
    </xdr:to>
    <xdr:cxnSp macro="">
      <xdr:nvCxnSpPr>
        <xdr:cNvPr id="621" name="Straight Connector 620">
          <a:extLst>
            <a:ext uri="{FF2B5EF4-FFF2-40B4-BE49-F238E27FC236}">
              <a16:creationId xmlns:a16="http://schemas.microsoft.com/office/drawing/2014/main" id="{BA668DEA-8097-492C-8EAD-0154FFC57F45}"/>
            </a:ext>
          </a:extLst>
        </xdr:cNvPr>
        <xdr:cNvCxnSpPr/>
      </xdr:nvCxnSpPr>
      <xdr:spPr>
        <a:xfrm>
          <a:off x="14230350" y="14420850"/>
          <a:ext cx="1209675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85</xdr:row>
      <xdr:rowOff>0</xdr:rowOff>
    </xdr:from>
    <xdr:to>
      <xdr:col>29</xdr:col>
      <xdr:colOff>333375</xdr:colOff>
      <xdr:row>87</xdr:row>
      <xdr:rowOff>228600</xdr:rowOff>
    </xdr:to>
    <xdr:cxnSp macro="">
      <xdr:nvCxnSpPr>
        <xdr:cNvPr id="622" name="Straight Connector 621">
          <a:extLst>
            <a:ext uri="{FF2B5EF4-FFF2-40B4-BE49-F238E27FC236}">
              <a16:creationId xmlns:a16="http://schemas.microsoft.com/office/drawing/2014/main" id="{3DF8FA8E-1F1E-4C59-B9A3-5F2535CE606D}"/>
            </a:ext>
          </a:extLst>
        </xdr:cNvPr>
        <xdr:cNvCxnSpPr/>
      </xdr:nvCxnSpPr>
      <xdr:spPr>
        <a:xfrm>
          <a:off x="13068300" y="14420850"/>
          <a:ext cx="1162050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85</xdr:row>
      <xdr:rowOff>0</xdr:rowOff>
    </xdr:from>
    <xdr:to>
      <xdr:col>26</xdr:col>
      <xdr:colOff>323850</xdr:colOff>
      <xdr:row>87</xdr:row>
      <xdr:rowOff>228600</xdr:rowOff>
    </xdr:to>
    <xdr:cxnSp macro="">
      <xdr:nvCxnSpPr>
        <xdr:cNvPr id="623" name="Straight Connector 622">
          <a:extLst>
            <a:ext uri="{FF2B5EF4-FFF2-40B4-BE49-F238E27FC236}">
              <a16:creationId xmlns:a16="http://schemas.microsoft.com/office/drawing/2014/main" id="{39AA9D4A-B9A9-4D25-BD9E-EA6ACDFFF25A}"/>
            </a:ext>
          </a:extLst>
        </xdr:cNvPr>
        <xdr:cNvCxnSpPr/>
      </xdr:nvCxnSpPr>
      <xdr:spPr>
        <a:xfrm>
          <a:off x="12011025" y="14420850"/>
          <a:ext cx="1057275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85</xdr:row>
      <xdr:rowOff>0</xdr:rowOff>
    </xdr:from>
    <xdr:to>
      <xdr:col>23</xdr:col>
      <xdr:colOff>333375</xdr:colOff>
      <xdr:row>87</xdr:row>
      <xdr:rowOff>228600</xdr:rowOff>
    </xdr:to>
    <xdr:cxnSp macro="">
      <xdr:nvCxnSpPr>
        <xdr:cNvPr id="624" name="Straight Connector 623">
          <a:extLst>
            <a:ext uri="{FF2B5EF4-FFF2-40B4-BE49-F238E27FC236}">
              <a16:creationId xmlns:a16="http://schemas.microsoft.com/office/drawing/2014/main" id="{A8FE08C7-5D69-4118-8C03-BB2077807CF8}"/>
            </a:ext>
          </a:extLst>
        </xdr:cNvPr>
        <xdr:cNvCxnSpPr/>
      </xdr:nvCxnSpPr>
      <xdr:spPr>
        <a:xfrm>
          <a:off x="10953750" y="14420850"/>
          <a:ext cx="1038225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85</xdr:row>
      <xdr:rowOff>0</xdr:rowOff>
    </xdr:from>
    <xdr:to>
      <xdr:col>20</xdr:col>
      <xdr:colOff>333375</xdr:colOff>
      <xdr:row>87</xdr:row>
      <xdr:rowOff>228600</xdr:rowOff>
    </xdr:to>
    <xdr:cxnSp macro="">
      <xdr:nvCxnSpPr>
        <xdr:cNvPr id="625" name="Straight Connector 624">
          <a:extLst>
            <a:ext uri="{FF2B5EF4-FFF2-40B4-BE49-F238E27FC236}">
              <a16:creationId xmlns:a16="http://schemas.microsoft.com/office/drawing/2014/main" id="{633671A9-B6C8-4E0F-8204-1A93634D428A}"/>
            </a:ext>
          </a:extLst>
        </xdr:cNvPr>
        <xdr:cNvCxnSpPr/>
      </xdr:nvCxnSpPr>
      <xdr:spPr>
        <a:xfrm>
          <a:off x="9782175" y="14420850"/>
          <a:ext cx="1143000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88</xdr:row>
      <xdr:rowOff>0</xdr:rowOff>
    </xdr:from>
    <xdr:to>
      <xdr:col>5</xdr:col>
      <xdr:colOff>333375</xdr:colOff>
      <xdr:row>90</xdr:row>
      <xdr:rowOff>228600</xdr:rowOff>
    </xdr:to>
    <xdr:cxnSp macro="">
      <xdr:nvCxnSpPr>
        <xdr:cNvPr id="626" name="Straight Connector 625">
          <a:extLst>
            <a:ext uri="{FF2B5EF4-FFF2-40B4-BE49-F238E27FC236}">
              <a16:creationId xmlns:a16="http://schemas.microsoft.com/office/drawing/2014/main" id="{93E6704E-554F-46A9-92AC-895617971227}"/>
            </a:ext>
          </a:extLst>
        </xdr:cNvPr>
        <xdr:cNvCxnSpPr/>
      </xdr:nvCxnSpPr>
      <xdr:spPr>
        <a:xfrm>
          <a:off x="3495675" y="14906625"/>
          <a:ext cx="1171575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88</xdr:row>
      <xdr:rowOff>0</xdr:rowOff>
    </xdr:from>
    <xdr:to>
      <xdr:col>8</xdr:col>
      <xdr:colOff>333375</xdr:colOff>
      <xdr:row>90</xdr:row>
      <xdr:rowOff>228600</xdr:rowOff>
    </xdr:to>
    <xdr:cxnSp macro="">
      <xdr:nvCxnSpPr>
        <xdr:cNvPr id="627" name="Straight Connector 626">
          <a:extLst>
            <a:ext uri="{FF2B5EF4-FFF2-40B4-BE49-F238E27FC236}">
              <a16:creationId xmlns:a16="http://schemas.microsoft.com/office/drawing/2014/main" id="{7CB5D455-A0BF-4669-887B-67B5854C66F7}"/>
            </a:ext>
          </a:extLst>
        </xdr:cNvPr>
        <xdr:cNvCxnSpPr/>
      </xdr:nvCxnSpPr>
      <xdr:spPr>
        <a:xfrm>
          <a:off x="4686300" y="14906625"/>
          <a:ext cx="1190625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88</xdr:row>
      <xdr:rowOff>0</xdr:rowOff>
    </xdr:from>
    <xdr:to>
      <xdr:col>11</xdr:col>
      <xdr:colOff>333375</xdr:colOff>
      <xdr:row>90</xdr:row>
      <xdr:rowOff>228600</xdr:rowOff>
    </xdr:to>
    <xdr:cxnSp macro="">
      <xdr:nvCxnSpPr>
        <xdr:cNvPr id="628" name="Straight Connector 627">
          <a:extLst>
            <a:ext uri="{FF2B5EF4-FFF2-40B4-BE49-F238E27FC236}">
              <a16:creationId xmlns:a16="http://schemas.microsoft.com/office/drawing/2014/main" id="{F84D1DFC-363A-4CFB-8CED-C7C0A22775A7}"/>
            </a:ext>
          </a:extLst>
        </xdr:cNvPr>
        <xdr:cNvCxnSpPr/>
      </xdr:nvCxnSpPr>
      <xdr:spPr>
        <a:xfrm>
          <a:off x="5962650" y="14906625"/>
          <a:ext cx="1200150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91</xdr:row>
      <xdr:rowOff>0</xdr:rowOff>
    </xdr:from>
    <xdr:to>
      <xdr:col>5</xdr:col>
      <xdr:colOff>333375</xdr:colOff>
      <xdr:row>93</xdr:row>
      <xdr:rowOff>228600</xdr:rowOff>
    </xdr:to>
    <xdr:cxnSp macro="">
      <xdr:nvCxnSpPr>
        <xdr:cNvPr id="629" name="Straight Connector 628">
          <a:extLst>
            <a:ext uri="{FF2B5EF4-FFF2-40B4-BE49-F238E27FC236}">
              <a16:creationId xmlns:a16="http://schemas.microsoft.com/office/drawing/2014/main" id="{A455A843-ED75-4D57-B380-C69A6BF5351D}"/>
            </a:ext>
          </a:extLst>
        </xdr:cNvPr>
        <xdr:cNvCxnSpPr/>
      </xdr:nvCxnSpPr>
      <xdr:spPr>
        <a:xfrm>
          <a:off x="3495675" y="15392400"/>
          <a:ext cx="1171575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91</xdr:row>
      <xdr:rowOff>0</xdr:rowOff>
    </xdr:from>
    <xdr:to>
      <xdr:col>8</xdr:col>
      <xdr:colOff>333375</xdr:colOff>
      <xdr:row>93</xdr:row>
      <xdr:rowOff>228600</xdr:rowOff>
    </xdr:to>
    <xdr:cxnSp macro="">
      <xdr:nvCxnSpPr>
        <xdr:cNvPr id="630" name="Straight Connector 629">
          <a:extLst>
            <a:ext uri="{FF2B5EF4-FFF2-40B4-BE49-F238E27FC236}">
              <a16:creationId xmlns:a16="http://schemas.microsoft.com/office/drawing/2014/main" id="{6CFB29D4-7D24-4BC8-A058-9538D8A0B3D2}"/>
            </a:ext>
          </a:extLst>
        </xdr:cNvPr>
        <xdr:cNvCxnSpPr/>
      </xdr:nvCxnSpPr>
      <xdr:spPr>
        <a:xfrm>
          <a:off x="4686300" y="15392400"/>
          <a:ext cx="1190625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91</xdr:row>
      <xdr:rowOff>0</xdr:rowOff>
    </xdr:from>
    <xdr:to>
      <xdr:col>11</xdr:col>
      <xdr:colOff>333375</xdr:colOff>
      <xdr:row>93</xdr:row>
      <xdr:rowOff>228600</xdr:rowOff>
    </xdr:to>
    <xdr:cxnSp macro="">
      <xdr:nvCxnSpPr>
        <xdr:cNvPr id="631" name="Straight Connector 630">
          <a:extLst>
            <a:ext uri="{FF2B5EF4-FFF2-40B4-BE49-F238E27FC236}">
              <a16:creationId xmlns:a16="http://schemas.microsoft.com/office/drawing/2014/main" id="{26ADCAE0-BBC0-4959-BFCC-997FCC6018D9}"/>
            </a:ext>
          </a:extLst>
        </xdr:cNvPr>
        <xdr:cNvCxnSpPr/>
      </xdr:nvCxnSpPr>
      <xdr:spPr>
        <a:xfrm>
          <a:off x="5962650" y="15392400"/>
          <a:ext cx="1200150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91</xdr:row>
      <xdr:rowOff>0</xdr:rowOff>
    </xdr:from>
    <xdr:to>
      <xdr:col>14</xdr:col>
      <xdr:colOff>333375</xdr:colOff>
      <xdr:row>93</xdr:row>
      <xdr:rowOff>228600</xdr:rowOff>
    </xdr:to>
    <xdr:cxnSp macro="">
      <xdr:nvCxnSpPr>
        <xdr:cNvPr id="632" name="Straight Connector 631">
          <a:extLst>
            <a:ext uri="{FF2B5EF4-FFF2-40B4-BE49-F238E27FC236}">
              <a16:creationId xmlns:a16="http://schemas.microsoft.com/office/drawing/2014/main" id="{89E94B92-025B-4FE8-9019-FF3DDD7B143B}"/>
            </a:ext>
          </a:extLst>
        </xdr:cNvPr>
        <xdr:cNvCxnSpPr/>
      </xdr:nvCxnSpPr>
      <xdr:spPr>
        <a:xfrm>
          <a:off x="7267575" y="15392400"/>
          <a:ext cx="1181100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88</xdr:row>
      <xdr:rowOff>0</xdr:rowOff>
    </xdr:from>
    <xdr:to>
      <xdr:col>14</xdr:col>
      <xdr:colOff>333375</xdr:colOff>
      <xdr:row>90</xdr:row>
      <xdr:rowOff>228600</xdr:rowOff>
    </xdr:to>
    <xdr:cxnSp macro="">
      <xdr:nvCxnSpPr>
        <xdr:cNvPr id="633" name="Straight Connector 632">
          <a:extLst>
            <a:ext uri="{FF2B5EF4-FFF2-40B4-BE49-F238E27FC236}">
              <a16:creationId xmlns:a16="http://schemas.microsoft.com/office/drawing/2014/main" id="{F2D89D65-612B-4B01-98B1-E884E69AB5DE}"/>
            </a:ext>
          </a:extLst>
        </xdr:cNvPr>
        <xdr:cNvCxnSpPr/>
      </xdr:nvCxnSpPr>
      <xdr:spPr>
        <a:xfrm>
          <a:off x="7267575" y="14906625"/>
          <a:ext cx="1181100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88</xdr:row>
      <xdr:rowOff>0</xdr:rowOff>
    </xdr:from>
    <xdr:to>
      <xdr:col>17</xdr:col>
      <xdr:colOff>333375</xdr:colOff>
      <xdr:row>90</xdr:row>
      <xdr:rowOff>228600</xdr:rowOff>
    </xdr:to>
    <xdr:cxnSp macro="">
      <xdr:nvCxnSpPr>
        <xdr:cNvPr id="634" name="Straight Connector 633">
          <a:extLst>
            <a:ext uri="{FF2B5EF4-FFF2-40B4-BE49-F238E27FC236}">
              <a16:creationId xmlns:a16="http://schemas.microsoft.com/office/drawing/2014/main" id="{0BA7415D-BF3A-4A0A-8222-1B4E4639AF6D}"/>
            </a:ext>
          </a:extLst>
        </xdr:cNvPr>
        <xdr:cNvCxnSpPr/>
      </xdr:nvCxnSpPr>
      <xdr:spPr>
        <a:xfrm>
          <a:off x="8515350" y="14906625"/>
          <a:ext cx="1152525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91</xdr:row>
      <xdr:rowOff>0</xdr:rowOff>
    </xdr:from>
    <xdr:to>
      <xdr:col>17</xdr:col>
      <xdr:colOff>333375</xdr:colOff>
      <xdr:row>93</xdr:row>
      <xdr:rowOff>228600</xdr:rowOff>
    </xdr:to>
    <xdr:cxnSp macro="">
      <xdr:nvCxnSpPr>
        <xdr:cNvPr id="635" name="Straight Connector 634">
          <a:extLst>
            <a:ext uri="{FF2B5EF4-FFF2-40B4-BE49-F238E27FC236}">
              <a16:creationId xmlns:a16="http://schemas.microsoft.com/office/drawing/2014/main" id="{DDB224D3-85A2-4D4E-8957-67DD8D3D1D5A}"/>
            </a:ext>
          </a:extLst>
        </xdr:cNvPr>
        <xdr:cNvCxnSpPr/>
      </xdr:nvCxnSpPr>
      <xdr:spPr>
        <a:xfrm>
          <a:off x="8515350" y="15392400"/>
          <a:ext cx="1152525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88</xdr:row>
      <xdr:rowOff>0</xdr:rowOff>
    </xdr:from>
    <xdr:to>
      <xdr:col>5</xdr:col>
      <xdr:colOff>333375</xdr:colOff>
      <xdr:row>90</xdr:row>
      <xdr:rowOff>238125</xdr:rowOff>
    </xdr:to>
    <xdr:cxnSp macro="">
      <xdr:nvCxnSpPr>
        <xdr:cNvPr id="636" name="Straight Connector 635">
          <a:extLst>
            <a:ext uri="{FF2B5EF4-FFF2-40B4-BE49-F238E27FC236}">
              <a16:creationId xmlns:a16="http://schemas.microsoft.com/office/drawing/2014/main" id="{57E75999-F4C3-4929-ADD3-535D1BB847D2}"/>
            </a:ext>
          </a:extLst>
        </xdr:cNvPr>
        <xdr:cNvCxnSpPr/>
      </xdr:nvCxnSpPr>
      <xdr:spPr>
        <a:xfrm rot="10800000" flipV="1">
          <a:off x="3495675" y="14906625"/>
          <a:ext cx="1171575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88</xdr:row>
      <xdr:rowOff>0</xdr:rowOff>
    </xdr:from>
    <xdr:to>
      <xdr:col>11</xdr:col>
      <xdr:colOff>333375</xdr:colOff>
      <xdr:row>90</xdr:row>
      <xdr:rowOff>238125</xdr:rowOff>
    </xdr:to>
    <xdr:cxnSp macro="">
      <xdr:nvCxnSpPr>
        <xdr:cNvPr id="637" name="Straight Connector 636">
          <a:extLst>
            <a:ext uri="{FF2B5EF4-FFF2-40B4-BE49-F238E27FC236}">
              <a16:creationId xmlns:a16="http://schemas.microsoft.com/office/drawing/2014/main" id="{E0D145D8-0CF7-48D1-8BDF-274C201AF2AC}"/>
            </a:ext>
          </a:extLst>
        </xdr:cNvPr>
        <xdr:cNvCxnSpPr/>
      </xdr:nvCxnSpPr>
      <xdr:spPr>
        <a:xfrm rot="10800000" flipV="1">
          <a:off x="5962650" y="14906625"/>
          <a:ext cx="1200150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88</xdr:row>
      <xdr:rowOff>0</xdr:rowOff>
    </xdr:from>
    <xdr:to>
      <xdr:col>8</xdr:col>
      <xdr:colOff>333375</xdr:colOff>
      <xdr:row>90</xdr:row>
      <xdr:rowOff>238125</xdr:rowOff>
    </xdr:to>
    <xdr:cxnSp macro="">
      <xdr:nvCxnSpPr>
        <xdr:cNvPr id="638" name="Straight Connector 637">
          <a:extLst>
            <a:ext uri="{FF2B5EF4-FFF2-40B4-BE49-F238E27FC236}">
              <a16:creationId xmlns:a16="http://schemas.microsoft.com/office/drawing/2014/main" id="{AA1D731D-C1A1-478B-9732-57C93E86B392}"/>
            </a:ext>
          </a:extLst>
        </xdr:cNvPr>
        <xdr:cNvCxnSpPr/>
      </xdr:nvCxnSpPr>
      <xdr:spPr>
        <a:xfrm rot="10800000" flipV="1">
          <a:off x="4686300" y="14906625"/>
          <a:ext cx="1190625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88</xdr:row>
      <xdr:rowOff>0</xdr:rowOff>
    </xdr:from>
    <xdr:to>
      <xdr:col>14</xdr:col>
      <xdr:colOff>333375</xdr:colOff>
      <xdr:row>90</xdr:row>
      <xdr:rowOff>238125</xdr:rowOff>
    </xdr:to>
    <xdr:cxnSp macro="">
      <xdr:nvCxnSpPr>
        <xdr:cNvPr id="639" name="Straight Connector 638">
          <a:extLst>
            <a:ext uri="{FF2B5EF4-FFF2-40B4-BE49-F238E27FC236}">
              <a16:creationId xmlns:a16="http://schemas.microsoft.com/office/drawing/2014/main" id="{077E8FF5-9DAD-416B-81F4-CF01D1D2B41F}"/>
            </a:ext>
          </a:extLst>
        </xdr:cNvPr>
        <xdr:cNvCxnSpPr/>
      </xdr:nvCxnSpPr>
      <xdr:spPr>
        <a:xfrm rot="10800000" flipV="1">
          <a:off x="7267575" y="14906625"/>
          <a:ext cx="1181100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88</xdr:row>
      <xdr:rowOff>0</xdr:rowOff>
    </xdr:from>
    <xdr:to>
      <xdr:col>17</xdr:col>
      <xdr:colOff>333375</xdr:colOff>
      <xdr:row>90</xdr:row>
      <xdr:rowOff>238125</xdr:rowOff>
    </xdr:to>
    <xdr:cxnSp macro="">
      <xdr:nvCxnSpPr>
        <xdr:cNvPr id="640" name="Straight Connector 639">
          <a:extLst>
            <a:ext uri="{FF2B5EF4-FFF2-40B4-BE49-F238E27FC236}">
              <a16:creationId xmlns:a16="http://schemas.microsoft.com/office/drawing/2014/main" id="{6C0AD6C1-B7A5-4FBA-8FC5-1353D8CCB4FB}"/>
            </a:ext>
          </a:extLst>
        </xdr:cNvPr>
        <xdr:cNvCxnSpPr/>
      </xdr:nvCxnSpPr>
      <xdr:spPr>
        <a:xfrm rot="10800000" flipV="1">
          <a:off x="8515350" y="14906625"/>
          <a:ext cx="1152525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91</xdr:row>
      <xdr:rowOff>0</xdr:rowOff>
    </xdr:from>
    <xdr:to>
      <xdr:col>5</xdr:col>
      <xdr:colOff>333375</xdr:colOff>
      <xdr:row>93</xdr:row>
      <xdr:rowOff>238125</xdr:rowOff>
    </xdr:to>
    <xdr:cxnSp macro="">
      <xdr:nvCxnSpPr>
        <xdr:cNvPr id="641" name="Straight Connector 640">
          <a:extLst>
            <a:ext uri="{FF2B5EF4-FFF2-40B4-BE49-F238E27FC236}">
              <a16:creationId xmlns:a16="http://schemas.microsoft.com/office/drawing/2014/main" id="{18884983-1188-40B2-9932-E98ECAD0A70E}"/>
            </a:ext>
          </a:extLst>
        </xdr:cNvPr>
        <xdr:cNvCxnSpPr/>
      </xdr:nvCxnSpPr>
      <xdr:spPr>
        <a:xfrm rot="10800000" flipV="1">
          <a:off x="3495675" y="15392400"/>
          <a:ext cx="1171575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91</xdr:row>
      <xdr:rowOff>0</xdr:rowOff>
    </xdr:from>
    <xdr:to>
      <xdr:col>8</xdr:col>
      <xdr:colOff>333375</xdr:colOff>
      <xdr:row>93</xdr:row>
      <xdr:rowOff>238125</xdr:rowOff>
    </xdr:to>
    <xdr:cxnSp macro="">
      <xdr:nvCxnSpPr>
        <xdr:cNvPr id="642" name="Straight Connector 641">
          <a:extLst>
            <a:ext uri="{FF2B5EF4-FFF2-40B4-BE49-F238E27FC236}">
              <a16:creationId xmlns:a16="http://schemas.microsoft.com/office/drawing/2014/main" id="{49F19A4D-A4BB-40F9-8050-7B322AFA9A70}"/>
            </a:ext>
          </a:extLst>
        </xdr:cNvPr>
        <xdr:cNvCxnSpPr/>
      </xdr:nvCxnSpPr>
      <xdr:spPr>
        <a:xfrm rot="10800000" flipV="1">
          <a:off x="4686300" y="15392400"/>
          <a:ext cx="1190625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91</xdr:row>
      <xdr:rowOff>0</xdr:rowOff>
    </xdr:from>
    <xdr:to>
      <xdr:col>11</xdr:col>
      <xdr:colOff>333375</xdr:colOff>
      <xdr:row>93</xdr:row>
      <xdr:rowOff>238125</xdr:rowOff>
    </xdr:to>
    <xdr:cxnSp macro="">
      <xdr:nvCxnSpPr>
        <xdr:cNvPr id="643" name="Straight Connector 642">
          <a:extLst>
            <a:ext uri="{FF2B5EF4-FFF2-40B4-BE49-F238E27FC236}">
              <a16:creationId xmlns:a16="http://schemas.microsoft.com/office/drawing/2014/main" id="{568B5E69-5854-4995-8C16-EBED6DA1E2C3}"/>
            </a:ext>
          </a:extLst>
        </xdr:cNvPr>
        <xdr:cNvCxnSpPr/>
      </xdr:nvCxnSpPr>
      <xdr:spPr>
        <a:xfrm rot="10800000" flipV="1">
          <a:off x="5962650" y="15392400"/>
          <a:ext cx="1200150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91</xdr:row>
      <xdr:rowOff>0</xdr:rowOff>
    </xdr:from>
    <xdr:to>
      <xdr:col>14</xdr:col>
      <xdr:colOff>333375</xdr:colOff>
      <xdr:row>93</xdr:row>
      <xdr:rowOff>238125</xdr:rowOff>
    </xdr:to>
    <xdr:cxnSp macro="">
      <xdr:nvCxnSpPr>
        <xdr:cNvPr id="644" name="Straight Connector 643">
          <a:extLst>
            <a:ext uri="{FF2B5EF4-FFF2-40B4-BE49-F238E27FC236}">
              <a16:creationId xmlns:a16="http://schemas.microsoft.com/office/drawing/2014/main" id="{CC60D058-6D3B-4C04-AA44-5D1196B8E361}"/>
            </a:ext>
          </a:extLst>
        </xdr:cNvPr>
        <xdr:cNvCxnSpPr/>
      </xdr:nvCxnSpPr>
      <xdr:spPr>
        <a:xfrm rot="10800000" flipV="1">
          <a:off x="7267575" y="15392400"/>
          <a:ext cx="1181100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91</xdr:row>
      <xdr:rowOff>0</xdr:rowOff>
    </xdr:from>
    <xdr:to>
      <xdr:col>17</xdr:col>
      <xdr:colOff>333375</xdr:colOff>
      <xdr:row>93</xdr:row>
      <xdr:rowOff>238125</xdr:rowOff>
    </xdr:to>
    <xdr:cxnSp macro="">
      <xdr:nvCxnSpPr>
        <xdr:cNvPr id="645" name="Straight Connector 644">
          <a:extLst>
            <a:ext uri="{FF2B5EF4-FFF2-40B4-BE49-F238E27FC236}">
              <a16:creationId xmlns:a16="http://schemas.microsoft.com/office/drawing/2014/main" id="{7D330DFA-28C8-4836-BC19-75CCF694E1A0}"/>
            </a:ext>
          </a:extLst>
        </xdr:cNvPr>
        <xdr:cNvCxnSpPr/>
      </xdr:nvCxnSpPr>
      <xdr:spPr>
        <a:xfrm rot="10800000" flipV="1">
          <a:off x="8515350" y="15392400"/>
          <a:ext cx="1152525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91</xdr:row>
      <xdr:rowOff>0</xdr:rowOff>
    </xdr:from>
    <xdr:to>
      <xdr:col>20</xdr:col>
      <xdr:colOff>333375</xdr:colOff>
      <xdr:row>93</xdr:row>
      <xdr:rowOff>238125</xdr:rowOff>
    </xdr:to>
    <xdr:cxnSp macro="">
      <xdr:nvCxnSpPr>
        <xdr:cNvPr id="646" name="Straight Connector 645">
          <a:extLst>
            <a:ext uri="{FF2B5EF4-FFF2-40B4-BE49-F238E27FC236}">
              <a16:creationId xmlns:a16="http://schemas.microsoft.com/office/drawing/2014/main" id="{B1DC390C-3A4A-4403-BB1D-BAE5AFBA66E5}"/>
            </a:ext>
          </a:extLst>
        </xdr:cNvPr>
        <xdr:cNvCxnSpPr/>
      </xdr:nvCxnSpPr>
      <xdr:spPr>
        <a:xfrm rot="10800000" flipV="1">
          <a:off x="9782175" y="15392400"/>
          <a:ext cx="1143000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91</xdr:row>
      <xdr:rowOff>0</xdr:rowOff>
    </xdr:from>
    <xdr:to>
      <xdr:col>23</xdr:col>
      <xdr:colOff>333375</xdr:colOff>
      <xdr:row>93</xdr:row>
      <xdr:rowOff>238125</xdr:rowOff>
    </xdr:to>
    <xdr:cxnSp macro="">
      <xdr:nvCxnSpPr>
        <xdr:cNvPr id="647" name="Straight Connector 646">
          <a:extLst>
            <a:ext uri="{FF2B5EF4-FFF2-40B4-BE49-F238E27FC236}">
              <a16:creationId xmlns:a16="http://schemas.microsoft.com/office/drawing/2014/main" id="{559EA29F-31F9-4AA3-BE63-F05B891CD5DB}"/>
            </a:ext>
          </a:extLst>
        </xdr:cNvPr>
        <xdr:cNvCxnSpPr/>
      </xdr:nvCxnSpPr>
      <xdr:spPr>
        <a:xfrm rot="10800000" flipV="1">
          <a:off x="10953750" y="15392400"/>
          <a:ext cx="1038225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88</xdr:row>
      <xdr:rowOff>0</xdr:rowOff>
    </xdr:from>
    <xdr:to>
      <xdr:col>20</xdr:col>
      <xdr:colOff>333375</xdr:colOff>
      <xdr:row>90</xdr:row>
      <xdr:rowOff>238125</xdr:rowOff>
    </xdr:to>
    <xdr:cxnSp macro="">
      <xdr:nvCxnSpPr>
        <xdr:cNvPr id="648" name="Straight Connector 647">
          <a:extLst>
            <a:ext uri="{FF2B5EF4-FFF2-40B4-BE49-F238E27FC236}">
              <a16:creationId xmlns:a16="http://schemas.microsoft.com/office/drawing/2014/main" id="{C2A741D0-E8E7-4040-A85B-571632B50590}"/>
            </a:ext>
          </a:extLst>
        </xdr:cNvPr>
        <xdr:cNvCxnSpPr/>
      </xdr:nvCxnSpPr>
      <xdr:spPr>
        <a:xfrm rot="10800000" flipV="1">
          <a:off x="9782175" y="14906625"/>
          <a:ext cx="1143000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88</xdr:row>
      <xdr:rowOff>0</xdr:rowOff>
    </xdr:from>
    <xdr:to>
      <xdr:col>23</xdr:col>
      <xdr:colOff>333375</xdr:colOff>
      <xdr:row>90</xdr:row>
      <xdr:rowOff>238125</xdr:rowOff>
    </xdr:to>
    <xdr:cxnSp macro="">
      <xdr:nvCxnSpPr>
        <xdr:cNvPr id="649" name="Straight Connector 648">
          <a:extLst>
            <a:ext uri="{FF2B5EF4-FFF2-40B4-BE49-F238E27FC236}">
              <a16:creationId xmlns:a16="http://schemas.microsoft.com/office/drawing/2014/main" id="{D45480B7-807A-4F79-A106-B991823898AF}"/>
            </a:ext>
          </a:extLst>
        </xdr:cNvPr>
        <xdr:cNvCxnSpPr/>
      </xdr:nvCxnSpPr>
      <xdr:spPr>
        <a:xfrm rot="10800000" flipV="1">
          <a:off x="10953750" y="14906625"/>
          <a:ext cx="1038225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88</xdr:row>
      <xdr:rowOff>0</xdr:rowOff>
    </xdr:from>
    <xdr:to>
      <xdr:col>26</xdr:col>
      <xdr:colOff>323850</xdr:colOff>
      <xdr:row>90</xdr:row>
      <xdr:rowOff>238125</xdr:rowOff>
    </xdr:to>
    <xdr:cxnSp macro="">
      <xdr:nvCxnSpPr>
        <xdr:cNvPr id="650" name="Straight Connector 649">
          <a:extLst>
            <a:ext uri="{FF2B5EF4-FFF2-40B4-BE49-F238E27FC236}">
              <a16:creationId xmlns:a16="http://schemas.microsoft.com/office/drawing/2014/main" id="{13DF146A-9EE6-42C2-B973-D74CFC030AE3}"/>
            </a:ext>
          </a:extLst>
        </xdr:cNvPr>
        <xdr:cNvCxnSpPr/>
      </xdr:nvCxnSpPr>
      <xdr:spPr>
        <a:xfrm rot="10800000" flipV="1">
          <a:off x="12011025" y="14906625"/>
          <a:ext cx="1057275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91</xdr:row>
      <xdr:rowOff>0</xdr:rowOff>
    </xdr:from>
    <xdr:to>
      <xdr:col>26</xdr:col>
      <xdr:colOff>323850</xdr:colOff>
      <xdr:row>93</xdr:row>
      <xdr:rowOff>238125</xdr:rowOff>
    </xdr:to>
    <xdr:cxnSp macro="">
      <xdr:nvCxnSpPr>
        <xdr:cNvPr id="651" name="Straight Connector 650">
          <a:extLst>
            <a:ext uri="{FF2B5EF4-FFF2-40B4-BE49-F238E27FC236}">
              <a16:creationId xmlns:a16="http://schemas.microsoft.com/office/drawing/2014/main" id="{D68C2D57-BC82-478C-B544-1A995AD9CF05}"/>
            </a:ext>
          </a:extLst>
        </xdr:cNvPr>
        <xdr:cNvCxnSpPr/>
      </xdr:nvCxnSpPr>
      <xdr:spPr>
        <a:xfrm rot="10800000" flipV="1">
          <a:off x="12011025" y="15392400"/>
          <a:ext cx="1057275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88</xdr:row>
      <xdr:rowOff>0</xdr:rowOff>
    </xdr:from>
    <xdr:to>
      <xdr:col>29</xdr:col>
      <xdr:colOff>333375</xdr:colOff>
      <xdr:row>90</xdr:row>
      <xdr:rowOff>238125</xdr:rowOff>
    </xdr:to>
    <xdr:cxnSp macro="">
      <xdr:nvCxnSpPr>
        <xdr:cNvPr id="652" name="Straight Connector 651">
          <a:extLst>
            <a:ext uri="{FF2B5EF4-FFF2-40B4-BE49-F238E27FC236}">
              <a16:creationId xmlns:a16="http://schemas.microsoft.com/office/drawing/2014/main" id="{97081122-077B-429A-BF33-E06568560A1E}"/>
            </a:ext>
          </a:extLst>
        </xdr:cNvPr>
        <xdr:cNvCxnSpPr/>
      </xdr:nvCxnSpPr>
      <xdr:spPr>
        <a:xfrm rot="10800000" flipV="1">
          <a:off x="13068300" y="14906625"/>
          <a:ext cx="1162050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88</xdr:row>
      <xdr:rowOff>0</xdr:rowOff>
    </xdr:from>
    <xdr:to>
      <xdr:col>32</xdr:col>
      <xdr:colOff>333375</xdr:colOff>
      <xdr:row>90</xdr:row>
      <xdr:rowOff>238125</xdr:rowOff>
    </xdr:to>
    <xdr:cxnSp macro="">
      <xdr:nvCxnSpPr>
        <xdr:cNvPr id="653" name="Straight Connector 652">
          <a:extLst>
            <a:ext uri="{FF2B5EF4-FFF2-40B4-BE49-F238E27FC236}">
              <a16:creationId xmlns:a16="http://schemas.microsoft.com/office/drawing/2014/main" id="{BE74726F-E88D-4CE2-9909-A2EFE445FF0E}"/>
            </a:ext>
          </a:extLst>
        </xdr:cNvPr>
        <xdr:cNvCxnSpPr/>
      </xdr:nvCxnSpPr>
      <xdr:spPr>
        <a:xfrm rot="10800000" flipV="1">
          <a:off x="14230350" y="14906625"/>
          <a:ext cx="1209675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88</xdr:row>
      <xdr:rowOff>0</xdr:rowOff>
    </xdr:from>
    <xdr:to>
      <xdr:col>35</xdr:col>
      <xdr:colOff>285750</xdr:colOff>
      <xdr:row>90</xdr:row>
      <xdr:rowOff>238125</xdr:rowOff>
    </xdr:to>
    <xdr:cxnSp macro="">
      <xdr:nvCxnSpPr>
        <xdr:cNvPr id="654" name="Straight Connector 653">
          <a:extLst>
            <a:ext uri="{FF2B5EF4-FFF2-40B4-BE49-F238E27FC236}">
              <a16:creationId xmlns:a16="http://schemas.microsoft.com/office/drawing/2014/main" id="{B9E0F6E7-DDED-4EFD-8B13-8DDCA9A28394}"/>
            </a:ext>
          </a:extLst>
        </xdr:cNvPr>
        <xdr:cNvCxnSpPr/>
      </xdr:nvCxnSpPr>
      <xdr:spPr>
        <a:xfrm rot="10800000" flipV="1">
          <a:off x="15440025" y="14906625"/>
          <a:ext cx="1076325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88</xdr:row>
      <xdr:rowOff>0</xdr:rowOff>
    </xdr:from>
    <xdr:to>
      <xdr:col>38</xdr:col>
      <xdr:colOff>276225</xdr:colOff>
      <xdr:row>90</xdr:row>
      <xdr:rowOff>238125</xdr:rowOff>
    </xdr:to>
    <xdr:cxnSp macro="">
      <xdr:nvCxnSpPr>
        <xdr:cNvPr id="655" name="Straight Connector 654">
          <a:extLst>
            <a:ext uri="{FF2B5EF4-FFF2-40B4-BE49-F238E27FC236}">
              <a16:creationId xmlns:a16="http://schemas.microsoft.com/office/drawing/2014/main" id="{B68F952D-94DE-479E-B228-21495BE5955F}"/>
            </a:ext>
          </a:extLst>
        </xdr:cNvPr>
        <xdr:cNvCxnSpPr/>
      </xdr:nvCxnSpPr>
      <xdr:spPr>
        <a:xfrm rot="10800000" flipV="1">
          <a:off x="16525875" y="14906625"/>
          <a:ext cx="1095375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91</xdr:row>
      <xdr:rowOff>0</xdr:rowOff>
    </xdr:from>
    <xdr:to>
      <xdr:col>38</xdr:col>
      <xdr:colOff>276225</xdr:colOff>
      <xdr:row>93</xdr:row>
      <xdr:rowOff>238125</xdr:rowOff>
    </xdr:to>
    <xdr:cxnSp macro="">
      <xdr:nvCxnSpPr>
        <xdr:cNvPr id="656" name="Straight Connector 655">
          <a:extLst>
            <a:ext uri="{FF2B5EF4-FFF2-40B4-BE49-F238E27FC236}">
              <a16:creationId xmlns:a16="http://schemas.microsoft.com/office/drawing/2014/main" id="{5890AE93-1107-4FB9-9B8F-E7612FDB258A}"/>
            </a:ext>
          </a:extLst>
        </xdr:cNvPr>
        <xdr:cNvCxnSpPr/>
      </xdr:nvCxnSpPr>
      <xdr:spPr>
        <a:xfrm rot="10800000" flipV="1">
          <a:off x="16525875" y="15392400"/>
          <a:ext cx="1095375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91</xdr:row>
      <xdr:rowOff>0</xdr:rowOff>
    </xdr:from>
    <xdr:to>
      <xdr:col>35</xdr:col>
      <xdr:colOff>285750</xdr:colOff>
      <xdr:row>93</xdr:row>
      <xdr:rowOff>238125</xdr:rowOff>
    </xdr:to>
    <xdr:cxnSp macro="">
      <xdr:nvCxnSpPr>
        <xdr:cNvPr id="657" name="Straight Connector 656">
          <a:extLst>
            <a:ext uri="{FF2B5EF4-FFF2-40B4-BE49-F238E27FC236}">
              <a16:creationId xmlns:a16="http://schemas.microsoft.com/office/drawing/2014/main" id="{EF637FD3-8C30-4C9B-94EE-DE5473C35202}"/>
            </a:ext>
          </a:extLst>
        </xdr:cNvPr>
        <xdr:cNvCxnSpPr/>
      </xdr:nvCxnSpPr>
      <xdr:spPr>
        <a:xfrm rot="10800000" flipV="1">
          <a:off x="15440025" y="15392400"/>
          <a:ext cx="1076325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91</xdr:row>
      <xdr:rowOff>0</xdr:rowOff>
    </xdr:from>
    <xdr:to>
      <xdr:col>32</xdr:col>
      <xdr:colOff>333375</xdr:colOff>
      <xdr:row>93</xdr:row>
      <xdr:rowOff>238125</xdr:rowOff>
    </xdr:to>
    <xdr:cxnSp macro="">
      <xdr:nvCxnSpPr>
        <xdr:cNvPr id="658" name="Straight Connector 657">
          <a:extLst>
            <a:ext uri="{FF2B5EF4-FFF2-40B4-BE49-F238E27FC236}">
              <a16:creationId xmlns:a16="http://schemas.microsoft.com/office/drawing/2014/main" id="{8739665D-1309-4756-8F7B-BF12814A8A55}"/>
            </a:ext>
          </a:extLst>
        </xdr:cNvPr>
        <xdr:cNvCxnSpPr/>
      </xdr:nvCxnSpPr>
      <xdr:spPr>
        <a:xfrm rot="10800000" flipV="1">
          <a:off x="14230350" y="15392400"/>
          <a:ext cx="1209675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91</xdr:row>
      <xdr:rowOff>0</xdr:rowOff>
    </xdr:from>
    <xdr:to>
      <xdr:col>29</xdr:col>
      <xdr:colOff>333375</xdr:colOff>
      <xdr:row>93</xdr:row>
      <xdr:rowOff>238125</xdr:rowOff>
    </xdr:to>
    <xdr:cxnSp macro="">
      <xdr:nvCxnSpPr>
        <xdr:cNvPr id="659" name="Straight Connector 658">
          <a:extLst>
            <a:ext uri="{FF2B5EF4-FFF2-40B4-BE49-F238E27FC236}">
              <a16:creationId xmlns:a16="http://schemas.microsoft.com/office/drawing/2014/main" id="{53C78320-9308-449C-B3F1-66B41FA2050C}"/>
            </a:ext>
          </a:extLst>
        </xdr:cNvPr>
        <xdr:cNvCxnSpPr/>
      </xdr:nvCxnSpPr>
      <xdr:spPr>
        <a:xfrm rot="10800000" flipV="1">
          <a:off x="13068300" y="15392400"/>
          <a:ext cx="1162050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88</xdr:row>
      <xdr:rowOff>0</xdr:rowOff>
    </xdr:from>
    <xdr:to>
      <xdr:col>20</xdr:col>
      <xdr:colOff>333375</xdr:colOff>
      <xdr:row>90</xdr:row>
      <xdr:rowOff>228600</xdr:rowOff>
    </xdr:to>
    <xdr:cxnSp macro="">
      <xdr:nvCxnSpPr>
        <xdr:cNvPr id="660" name="Straight Connector 659">
          <a:extLst>
            <a:ext uri="{FF2B5EF4-FFF2-40B4-BE49-F238E27FC236}">
              <a16:creationId xmlns:a16="http://schemas.microsoft.com/office/drawing/2014/main" id="{DFC4D6E1-874E-4140-930B-796B9F311B4C}"/>
            </a:ext>
          </a:extLst>
        </xdr:cNvPr>
        <xdr:cNvCxnSpPr/>
      </xdr:nvCxnSpPr>
      <xdr:spPr>
        <a:xfrm>
          <a:off x="9782175" y="14906625"/>
          <a:ext cx="1143000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88</xdr:row>
      <xdr:rowOff>0</xdr:rowOff>
    </xdr:from>
    <xdr:to>
      <xdr:col>23</xdr:col>
      <xdr:colOff>333375</xdr:colOff>
      <xdr:row>90</xdr:row>
      <xdr:rowOff>228600</xdr:rowOff>
    </xdr:to>
    <xdr:cxnSp macro="">
      <xdr:nvCxnSpPr>
        <xdr:cNvPr id="661" name="Straight Connector 660">
          <a:extLst>
            <a:ext uri="{FF2B5EF4-FFF2-40B4-BE49-F238E27FC236}">
              <a16:creationId xmlns:a16="http://schemas.microsoft.com/office/drawing/2014/main" id="{63044BF9-1319-4EF5-940D-BC9E45B0C502}"/>
            </a:ext>
          </a:extLst>
        </xdr:cNvPr>
        <xdr:cNvCxnSpPr/>
      </xdr:nvCxnSpPr>
      <xdr:spPr>
        <a:xfrm>
          <a:off x="10953750" y="14906625"/>
          <a:ext cx="1038225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88</xdr:row>
      <xdr:rowOff>0</xdr:rowOff>
    </xdr:from>
    <xdr:to>
      <xdr:col>26</xdr:col>
      <xdr:colOff>323850</xdr:colOff>
      <xdr:row>90</xdr:row>
      <xdr:rowOff>228600</xdr:rowOff>
    </xdr:to>
    <xdr:cxnSp macro="">
      <xdr:nvCxnSpPr>
        <xdr:cNvPr id="662" name="Straight Connector 661">
          <a:extLst>
            <a:ext uri="{FF2B5EF4-FFF2-40B4-BE49-F238E27FC236}">
              <a16:creationId xmlns:a16="http://schemas.microsoft.com/office/drawing/2014/main" id="{5EE540D0-FB3D-4BD9-8CAD-34C953259D54}"/>
            </a:ext>
          </a:extLst>
        </xdr:cNvPr>
        <xdr:cNvCxnSpPr/>
      </xdr:nvCxnSpPr>
      <xdr:spPr>
        <a:xfrm>
          <a:off x="12011025" y="14906625"/>
          <a:ext cx="1057275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88</xdr:row>
      <xdr:rowOff>0</xdr:rowOff>
    </xdr:from>
    <xdr:to>
      <xdr:col>29</xdr:col>
      <xdr:colOff>333375</xdr:colOff>
      <xdr:row>90</xdr:row>
      <xdr:rowOff>228600</xdr:rowOff>
    </xdr:to>
    <xdr:cxnSp macro="">
      <xdr:nvCxnSpPr>
        <xdr:cNvPr id="663" name="Straight Connector 662">
          <a:extLst>
            <a:ext uri="{FF2B5EF4-FFF2-40B4-BE49-F238E27FC236}">
              <a16:creationId xmlns:a16="http://schemas.microsoft.com/office/drawing/2014/main" id="{5628D604-B5DC-4A6A-A64A-F2814504D87B}"/>
            </a:ext>
          </a:extLst>
        </xdr:cNvPr>
        <xdr:cNvCxnSpPr/>
      </xdr:nvCxnSpPr>
      <xdr:spPr>
        <a:xfrm>
          <a:off x="13068300" y="14906625"/>
          <a:ext cx="1162050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88</xdr:row>
      <xdr:rowOff>0</xdr:rowOff>
    </xdr:from>
    <xdr:to>
      <xdr:col>32</xdr:col>
      <xdr:colOff>333375</xdr:colOff>
      <xdr:row>90</xdr:row>
      <xdr:rowOff>228600</xdr:rowOff>
    </xdr:to>
    <xdr:cxnSp macro="">
      <xdr:nvCxnSpPr>
        <xdr:cNvPr id="664" name="Straight Connector 663">
          <a:extLst>
            <a:ext uri="{FF2B5EF4-FFF2-40B4-BE49-F238E27FC236}">
              <a16:creationId xmlns:a16="http://schemas.microsoft.com/office/drawing/2014/main" id="{E605842B-106E-4977-B845-573F23DF8C24}"/>
            </a:ext>
          </a:extLst>
        </xdr:cNvPr>
        <xdr:cNvCxnSpPr/>
      </xdr:nvCxnSpPr>
      <xdr:spPr>
        <a:xfrm>
          <a:off x="14230350" y="14906625"/>
          <a:ext cx="1209675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88</xdr:row>
      <xdr:rowOff>0</xdr:rowOff>
    </xdr:from>
    <xdr:to>
      <xdr:col>35</xdr:col>
      <xdr:colOff>285750</xdr:colOff>
      <xdr:row>90</xdr:row>
      <xdr:rowOff>228600</xdr:rowOff>
    </xdr:to>
    <xdr:cxnSp macro="">
      <xdr:nvCxnSpPr>
        <xdr:cNvPr id="665" name="Straight Connector 664">
          <a:extLst>
            <a:ext uri="{FF2B5EF4-FFF2-40B4-BE49-F238E27FC236}">
              <a16:creationId xmlns:a16="http://schemas.microsoft.com/office/drawing/2014/main" id="{F3CC78C1-B91F-470E-A23F-213231CF1CA2}"/>
            </a:ext>
          </a:extLst>
        </xdr:cNvPr>
        <xdr:cNvCxnSpPr/>
      </xdr:nvCxnSpPr>
      <xdr:spPr>
        <a:xfrm>
          <a:off x="15440025" y="14906625"/>
          <a:ext cx="1076325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88</xdr:row>
      <xdr:rowOff>0</xdr:rowOff>
    </xdr:from>
    <xdr:to>
      <xdr:col>38</xdr:col>
      <xdr:colOff>276225</xdr:colOff>
      <xdr:row>90</xdr:row>
      <xdr:rowOff>228600</xdr:rowOff>
    </xdr:to>
    <xdr:cxnSp macro="">
      <xdr:nvCxnSpPr>
        <xdr:cNvPr id="666" name="Straight Connector 665">
          <a:extLst>
            <a:ext uri="{FF2B5EF4-FFF2-40B4-BE49-F238E27FC236}">
              <a16:creationId xmlns:a16="http://schemas.microsoft.com/office/drawing/2014/main" id="{6BFD97FD-09F8-4EBC-B2BE-55790ACD558E}"/>
            </a:ext>
          </a:extLst>
        </xdr:cNvPr>
        <xdr:cNvCxnSpPr/>
      </xdr:nvCxnSpPr>
      <xdr:spPr>
        <a:xfrm>
          <a:off x="16525875" y="14906625"/>
          <a:ext cx="1095375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91</xdr:row>
      <xdr:rowOff>0</xdr:rowOff>
    </xdr:from>
    <xdr:to>
      <xdr:col>38</xdr:col>
      <xdr:colOff>276225</xdr:colOff>
      <xdr:row>93</xdr:row>
      <xdr:rowOff>228600</xdr:rowOff>
    </xdr:to>
    <xdr:cxnSp macro="">
      <xdr:nvCxnSpPr>
        <xdr:cNvPr id="667" name="Straight Connector 666">
          <a:extLst>
            <a:ext uri="{FF2B5EF4-FFF2-40B4-BE49-F238E27FC236}">
              <a16:creationId xmlns:a16="http://schemas.microsoft.com/office/drawing/2014/main" id="{E8B654D5-0F32-4B0F-BA12-77906F9A492A}"/>
            </a:ext>
          </a:extLst>
        </xdr:cNvPr>
        <xdr:cNvCxnSpPr/>
      </xdr:nvCxnSpPr>
      <xdr:spPr>
        <a:xfrm>
          <a:off x="16525875" y="15392400"/>
          <a:ext cx="1095375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91</xdr:row>
      <xdr:rowOff>0</xdr:rowOff>
    </xdr:from>
    <xdr:to>
      <xdr:col>35</xdr:col>
      <xdr:colOff>285750</xdr:colOff>
      <xdr:row>93</xdr:row>
      <xdr:rowOff>228600</xdr:rowOff>
    </xdr:to>
    <xdr:cxnSp macro="">
      <xdr:nvCxnSpPr>
        <xdr:cNvPr id="668" name="Straight Connector 667">
          <a:extLst>
            <a:ext uri="{FF2B5EF4-FFF2-40B4-BE49-F238E27FC236}">
              <a16:creationId xmlns:a16="http://schemas.microsoft.com/office/drawing/2014/main" id="{DA35DBFD-6A7F-4FC8-8CEB-DC181F328BAB}"/>
            </a:ext>
          </a:extLst>
        </xdr:cNvPr>
        <xdr:cNvCxnSpPr/>
      </xdr:nvCxnSpPr>
      <xdr:spPr>
        <a:xfrm>
          <a:off x="15440025" y="15392400"/>
          <a:ext cx="1076325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91</xdr:row>
      <xdr:rowOff>0</xdr:rowOff>
    </xdr:from>
    <xdr:to>
      <xdr:col>32</xdr:col>
      <xdr:colOff>333375</xdr:colOff>
      <xdr:row>93</xdr:row>
      <xdr:rowOff>228600</xdr:rowOff>
    </xdr:to>
    <xdr:cxnSp macro="">
      <xdr:nvCxnSpPr>
        <xdr:cNvPr id="669" name="Straight Connector 668">
          <a:extLst>
            <a:ext uri="{FF2B5EF4-FFF2-40B4-BE49-F238E27FC236}">
              <a16:creationId xmlns:a16="http://schemas.microsoft.com/office/drawing/2014/main" id="{37D78EBB-4203-4B37-8F43-1148C0B0CB6E}"/>
            </a:ext>
          </a:extLst>
        </xdr:cNvPr>
        <xdr:cNvCxnSpPr/>
      </xdr:nvCxnSpPr>
      <xdr:spPr>
        <a:xfrm>
          <a:off x="14230350" y="15392400"/>
          <a:ext cx="1209675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91</xdr:row>
      <xdr:rowOff>0</xdr:rowOff>
    </xdr:from>
    <xdr:to>
      <xdr:col>29</xdr:col>
      <xdr:colOff>333375</xdr:colOff>
      <xdr:row>93</xdr:row>
      <xdr:rowOff>228600</xdr:rowOff>
    </xdr:to>
    <xdr:cxnSp macro="">
      <xdr:nvCxnSpPr>
        <xdr:cNvPr id="670" name="Straight Connector 669">
          <a:extLst>
            <a:ext uri="{FF2B5EF4-FFF2-40B4-BE49-F238E27FC236}">
              <a16:creationId xmlns:a16="http://schemas.microsoft.com/office/drawing/2014/main" id="{D2FBF2D1-4463-4A00-BB16-4B7D5EB726E0}"/>
            </a:ext>
          </a:extLst>
        </xdr:cNvPr>
        <xdr:cNvCxnSpPr/>
      </xdr:nvCxnSpPr>
      <xdr:spPr>
        <a:xfrm>
          <a:off x="13068300" y="15392400"/>
          <a:ext cx="1162050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91</xdr:row>
      <xdr:rowOff>0</xdr:rowOff>
    </xdr:from>
    <xdr:to>
      <xdr:col>26</xdr:col>
      <xdr:colOff>323850</xdr:colOff>
      <xdr:row>93</xdr:row>
      <xdr:rowOff>228600</xdr:rowOff>
    </xdr:to>
    <xdr:cxnSp macro="">
      <xdr:nvCxnSpPr>
        <xdr:cNvPr id="671" name="Straight Connector 670">
          <a:extLst>
            <a:ext uri="{FF2B5EF4-FFF2-40B4-BE49-F238E27FC236}">
              <a16:creationId xmlns:a16="http://schemas.microsoft.com/office/drawing/2014/main" id="{FF580589-3F25-484D-8F0A-6E087A2272D6}"/>
            </a:ext>
          </a:extLst>
        </xdr:cNvPr>
        <xdr:cNvCxnSpPr/>
      </xdr:nvCxnSpPr>
      <xdr:spPr>
        <a:xfrm>
          <a:off x="12011025" y="15392400"/>
          <a:ext cx="1057275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91</xdr:row>
      <xdr:rowOff>0</xdr:rowOff>
    </xdr:from>
    <xdr:to>
      <xdr:col>23</xdr:col>
      <xdr:colOff>333375</xdr:colOff>
      <xdr:row>93</xdr:row>
      <xdr:rowOff>228600</xdr:rowOff>
    </xdr:to>
    <xdr:cxnSp macro="">
      <xdr:nvCxnSpPr>
        <xdr:cNvPr id="672" name="Straight Connector 671">
          <a:extLst>
            <a:ext uri="{FF2B5EF4-FFF2-40B4-BE49-F238E27FC236}">
              <a16:creationId xmlns:a16="http://schemas.microsoft.com/office/drawing/2014/main" id="{1983AB73-3F79-4D6F-BAD5-FCFA73C02EA9}"/>
            </a:ext>
          </a:extLst>
        </xdr:cNvPr>
        <xdr:cNvCxnSpPr/>
      </xdr:nvCxnSpPr>
      <xdr:spPr>
        <a:xfrm>
          <a:off x="10953750" y="15392400"/>
          <a:ext cx="1038225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91</xdr:row>
      <xdr:rowOff>0</xdr:rowOff>
    </xdr:from>
    <xdr:to>
      <xdr:col>20</xdr:col>
      <xdr:colOff>333375</xdr:colOff>
      <xdr:row>93</xdr:row>
      <xdr:rowOff>228600</xdr:rowOff>
    </xdr:to>
    <xdr:cxnSp macro="">
      <xdr:nvCxnSpPr>
        <xdr:cNvPr id="673" name="Straight Connector 672">
          <a:extLst>
            <a:ext uri="{FF2B5EF4-FFF2-40B4-BE49-F238E27FC236}">
              <a16:creationId xmlns:a16="http://schemas.microsoft.com/office/drawing/2014/main" id="{B2A77CBD-C285-4017-B3B5-1E98858C92C7}"/>
            </a:ext>
          </a:extLst>
        </xdr:cNvPr>
        <xdr:cNvCxnSpPr/>
      </xdr:nvCxnSpPr>
      <xdr:spPr>
        <a:xfrm>
          <a:off x="9782175" y="15392400"/>
          <a:ext cx="1143000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10</xdr:row>
      <xdr:rowOff>9525</xdr:rowOff>
    </xdr:from>
    <xdr:to>
      <xdr:col>6</xdr:col>
      <xdr:colOff>9525</xdr:colOff>
      <xdr:row>13</xdr:row>
      <xdr:rowOff>9525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0DFE6A82-ED86-4FAD-8656-3D90480FF830}"/>
            </a:ext>
          </a:extLst>
        </xdr:cNvPr>
        <xdr:cNvCxnSpPr/>
      </xdr:nvCxnSpPr>
      <xdr:spPr>
        <a:xfrm>
          <a:off x="3505200" y="1924050"/>
          <a:ext cx="1190625" cy="5810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9525</xdr:colOff>
      <xdr:row>10</xdr:row>
      <xdr:rowOff>0</xdr:rowOff>
    </xdr:from>
    <xdr:to>
      <xdr:col>6</xdr:col>
      <xdr:colOff>0</xdr:colOff>
      <xdr:row>12</xdr:row>
      <xdr:rowOff>238124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52BF95E8-760A-4A7B-B0EC-25AECCAEE24F}"/>
            </a:ext>
          </a:extLst>
        </xdr:cNvPr>
        <xdr:cNvCxnSpPr/>
      </xdr:nvCxnSpPr>
      <xdr:spPr>
        <a:xfrm rot="10800000" flipV="1">
          <a:off x="3505200" y="1914525"/>
          <a:ext cx="1181100" cy="58102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13</xdr:row>
      <xdr:rowOff>9525</xdr:rowOff>
    </xdr:from>
    <xdr:to>
      <xdr:col>6</xdr:col>
      <xdr:colOff>0</xdr:colOff>
      <xdr:row>16</xdr:row>
      <xdr:rowOff>0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0CF2F4E9-57E0-4F73-BD3A-81F4142D8D43}"/>
            </a:ext>
          </a:extLst>
        </xdr:cNvPr>
        <xdr:cNvCxnSpPr/>
      </xdr:nvCxnSpPr>
      <xdr:spPr>
        <a:xfrm>
          <a:off x="3495675" y="2505075"/>
          <a:ext cx="119062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13</xdr:row>
      <xdr:rowOff>9525</xdr:rowOff>
    </xdr:from>
    <xdr:to>
      <xdr:col>5</xdr:col>
      <xdr:colOff>333375</xdr:colOff>
      <xdr:row>16</xdr:row>
      <xdr:rowOff>0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4EE6F24A-8A12-4B0A-B947-43ABAEA27E52}"/>
            </a:ext>
          </a:extLst>
        </xdr:cNvPr>
        <xdr:cNvCxnSpPr/>
      </xdr:nvCxnSpPr>
      <xdr:spPr>
        <a:xfrm rot="10800000" flipV="1">
          <a:off x="3495675" y="2505075"/>
          <a:ext cx="117157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16</xdr:row>
      <xdr:rowOff>0</xdr:rowOff>
    </xdr:from>
    <xdr:to>
      <xdr:col>5</xdr:col>
      <xdr:colOff>333375</xdr:colOff>
      <xdr:row>18</xdr:row>
      <xdr:rowOff>228600</xdr:rowOff>
    </xdr:to>
    <xdr:cxnSp macro="">
      <xdr:nvCxnSpPr>
        <xdr:cNvPr id="6" name="Straight Connector 5">
          <a:extLst>
            <a:ext uri="{FF2B5EF4-FFF2-40B4-BE49-F238E27FC236}">
              <a16:creationId xmlns:a16="http://schemas.microsoft.com/office/drawing/2014/main" id="{AD3367CF-D29A-4D20-B3C3-3123FAA7DED4}"/>
            </a:ext>
          </a:extLst>
        </xdr:cNvPr>
        <xdr:cNvCxnSpPr/>
      </xdr:nvCxnSpPr>
      <xdr:spPr>
        <a:xfrm>
          <a:off x="3495675" y="3067050"/>
          <a:ext cx="11715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19</xdr:row>
      <xdr:rowOff>0</xdr:rowOff>
    </xdr:from>
    <xdr:to>
      <xdr:col>5</xdr:col>
      <xdr:colOff>333375</xdr:colOff>
      <xdr:row>21</xdr:row>
      <xdr:rowOff>228600</xdr:rowOff>
    </xdr:to>
    <xdr:cxnSp macro="">
      <xdr:nvCxnSpPr>
        <xdr:cNvPr id="7" name="Straight Connector 6">
          <a:extLst>
            <a:ext uri="{FF2B5EF4-FFF2-40B4-BE49-F238E27FC236}">
              <a16:creationId xmlns:a16="http://schemas.microsoft.com/office/drawing/2014/main" id="{A00274A3-ADEF-461A-AFC3-3D499A9CC57A}"/>
            </a:ext>
          </a:extLst>
        </xdr:cNvPr>
        <xdr:cNvCxnSpPr/>
      </xdr:nvCxnSpPr>
      <xdr:spPr>
        <a:xfrm>
          <a:off x="3495675" y="3638550"/>
          <a:ext cx="11715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22</xdr:row>
      <xdr:rowOff>0</xdr:rowOff>
    </xdr:from>
    <xdr:to>
      <xdr:col>5</xdr:col>
      <xdr:colOff>333375</xdr:colOff>
      <xdr:row>24</xdr:row>
      <xdr:rowOff>228600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id="{E678F0AB-446E-4F50-BD76-8D3BD3D356D5}"/>
            </a:ext>
          </a:extLst>
        </xdr:cNvPr>
        <xdr:cNvCxnSpPr/>
      </xdr:nvCxnSpPr>
      <xdr:spPr>
        <a:xfrm>
          <a:off x="3495675" y="4210050"/>
          <a:ext cx="11715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37</xdr:row>
      <xdr:rowOff>0</xdr:rowOff>
    </xdr:from>
    <xdr:to>
      <xdr:col>5</xdr:col>
      <xdr:colOff>333375</xdr:colOff>
      <xdr:row>39</xdr:row>
      <xdr:rowOff>228600</xdr:rowOff>
    </xdr:to>
    <xdr:cxnSp macro="">
      <xdr:nvCxnSpPr>
        <xdr:cNvPr id="9" name="Straight Connector 8">
          <a:extLst>
            <a:ext uri="{FF2B5EF4-FFF2-40B4-BE49-F238E27FC236}">
              <a16:creationId xmlns:a16="http://schemas.microsoft.com/office/drawing/2014/main" id="{20803E1B-1360-488F-8D09-1ACCD6369A47}"/>
            </a:ext>
          </a:extLst>
        </xdr:cNvPr>
        <xdr:cNvCxnSpPr/>
      </xdr:nvCxnSpPr>
      <xdr:spPr>
        <a:xfrm>
          <a:off x="3495675" y="7067550"/>
          <a:ext cx="11715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9525</xdr:colOff>
      <xdr:row>16</xdr:row>
      <xdr:rowOff>0</xdr:rowOff>
    </xdr:from>
    <xdr:to>
      <xdr:col>6</xdr:col>
      <xdr:colOff>0</xdr:colOff>
      <xdr:row>18</xdr:row>
      <xdr:rowOff>238125</xdr:rowOff>
    </xdr:to>
    <xdr:cxnSp macro="">
      <xdr:nvCxnSpPr>
        <xdr:cNvPr id="10" name="Straight Connector 9">
          <a:extLst>
            <a:ext uri="{FF2B5EF4-FFF2-40B4-BE49-F238E27FC236}">
              <a16:creationId xmlns:a16="http://schemas.microsoft.com/office/drawing/2014/main" id="{6452644B-A90E-47F2-9A74-634D582C51F6}"/>
            </a:ext>
          </a:extLst>
        </xdr:cNvPr>
        <xdr:cNvCxnSpPr/>
      </xdr:nvCxnSpPr>
      <xdr:spPr>
        <a:xfrm rot="10800000" flipV="1">
          <a:off x="3505200" y="3067050"/>
          <a:ext cx="11811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19</xdr:row>
      <xdr:rowOff>9525</xdr:rowOff>
    </xdr:from>
    <xdr:to>
      <xdr:col>5</xdr:col>
      <xdr:colOff>333375</xdr:colOff>
      <xdr:row>22</xdr:row>
      <xdr:rowOff>0</xdr:rowOff>
    </xdr:to>
    <xdr:cxnSp macro="">
      <xdr:nvCxnSpPr>
        <xdr:cNvPr id="11" name="Straight Connector 10">
          <a:extLst>
            <a:ext uri="{FF2B5EF4-FFF2-40B4-BE49-F238E27FC236}">
              <a16:creationId xmlns:a16="http://schemas.microsoft.com/office/drawing/2014/main" id="{7398A120-E745-464F-B480-F641233D515B}"/>
            </a:ext>
          </a:extLst>
        </xdr:cNvPr>
        <xdr:cNvCxnSpPr/>
      </xdr:nvCxnSpPr>
      <xdr:spPr>
        <a:xfrm rot="10800000" flipV="1">
          <a:off x="3495675" y="3648075"/>
          <a:ext cx="117157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22</xdr:row>
      <xdr:rowOff>9525</xdr:rowOff>
    </xdr:from>
    <xdr:to>
      <xdr:col>5</xdr:col>
      <xdr:colOff>333375</xdr:colOff>
      <xdr:row>25</xdr:row>
      <xdr:rowOff>0</xdr:rowOff>
    </xdr:to>
    <xdr:cxnSp macro="">
      <xdr:nvCxnSpPr>
        <xdr:cNvPr id="12" name="Straight Connector 11">
          <a:extLst>
            <a:ext uri="{FF2B5EF4-FFF2-40B4-BE49-F238E27FC236}">
              <a16:creationId xmlns:a16="http://schemas.microsoft.com/office/drawing/2014/main" id="{ADE5EAB6-1A85-4C52-90CD-127E571D2CFA}"/>
            </a:ext>
          </a:extLst>
        </xdr:cNvPr>
        <xdr:cNvCxnSpPr/>
      </xdr:nvCxnSpPr>
      <xdr:spPr>
        <a:xfrm rot="10800000" flipV="1">
          <a:off x="3495675" y="4219575"/>
          <a:ext cx="117157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37</xdr:row>
      <xdr:rowOff>9525</xdr:rowOff>
    </xdr:from>
    <xdr:to>
      <xdr:col>5</xdr:col>
      <xdr:colOff>333375</xdr:colOff>
      <xdr:row>40</xdr:row>
      <xdr:rowOff>0</xdr:rowOff>
    </xdr:to>
    <xdr:cxnSp macro="">
      <xdr:nvCxnSpPr>
        <xdr:cNvPr id="13" name="Straight Connector 12">
          <a:extLst>
            <a:ext uri="{FF2B5EF4-FFF2-40B4-BE49-F238E27FC236}">
              <a16:creationId xmlns:a16="http://schemas.microsoft.com/office/drawing/2014/main" id="{DCB34C68-33E8-4090-9364-7F2E971E86AC}"/>
            </a:ext>
          </a:extLst>
        </xdr:cNvPr>
        <xdr:cNvCxnSpPr/>
      </xdr:nvCxnSpPr>
      <xdr:spPr>
        <a:xfrm rot="10800000" flipV="1">
          <a:off x="3495675" y="7077075"/>
          <a:ext cx="117157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10</xdr:row>
      <xdr:rowOff>0</xdr:rowOff>
    </xdr:from>
    <xdr:to>
      <xdr:col>8</xdr:col>
      <xdr:colOff>333375</xdr:colOff>
      <xdr:row>13</xdr:row>
      <xdr:rowOff>9525</xdr:rowOff>
    </xdr:to>
    <xdr:cxnSp macro="">
      <xdr:nvCxnSpPr>
        <xdr:cNvPr id="14" name="Straight Connector 13">
          <a:extLst>
            <a:ext uri="{FF2B5EF4-FFF2-40B4-BE49-F238E27FC236}">
              <a16:creationId xmlns:a16="http://schemas.microsoft.com/office/drawing/2014/main" id="{BD0CB32F-DFA6-445B-BC59-E7EC63A1AEE6}"/>
            </a:ext>
          </a:extLst>
        </xdr:cNvPr>
        <xdr:cNvCxnSpPr/>
      </xdr:nvCxnSpPr>
      <xdr:spPr>
        <a:xfrm>
          <a:off x="4686300" y="1914525"/>
          <a:ext cx="1190625" cy="5905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9525</xdr:colOff>
      <xdr:row>10</xdr:row>
      <xdr:rowOff>0</xdr:rowOff>
    </xdr:from>
    <xdr:to>
      <xdr:col>9</xdr:col>
      <xdr:colOff>0</xdr:colOff>
      <xdr:row>12</xdr:row>
      <xdr:rowOff>238124</xdr:rowOff>
    </xdr:to>
    <xdr:cxnSp macro="">
      <xdr:nvCxnSpPr>
        <xdr:cNvPr id="15" name="Straight Connector 14">
          <a:extLst>
            <a:ext uri="{FF2B5EF4-FFF2-40B4-BE49-F238E27FC236}">
              <a16:creationId xmlns:a16="http://schemas.microsoft.com/office/drawing/2014/main" id="{146196B2-9DC4-4B1A-A712-496FA9F5BFA1}"/>
            </a:ext>
          </a:extLst>
        </xdr:cNvPr>
        <xdr:cNvCxnSpPr/>
      </xdr:nvCxnSpPr>
      <xdr:spPr>
        <a:xfrm rot="10800000" flipV="1">
          <a:off x="4695825" y="1914525"/>
          <a:ext cx="1266825" cy="58102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13</xdr:row>
      <xdr:rowOff>9525</xdr:rowOff>
    </xdr:from>
    <xdr:to>
      <xdr:col>9</xdr:col>
      <xdr:colOff>0</xdr:colOff>
      <xdr:row>16</xdr:row>
      <xdr:rowOff>0</xdr:rowOff>
    </xdr:to>
    <xdr:cxnSp macro="">
      <xdr:nvCxnSpPr>
        <xdr:cNvPr id="16" name="Straight Connector 15">
          <a:extLst>
            <a:ext uri="{FF2B5EF4-FFF2-40B4-BE49-F238E27FC236}">
              <a16:creationId xmlns:a16="http://schemas.microsoft.com/office/drawing/2014/main" id="{086272A9-1C86-4FFD-8A83-D2A479AD5613}"/>
            </a:ext>
          </a:extLst>
        </xdr:cNvPr>
        <xdr:cNvCxnSpPr/>
      </xdr:nvCxnSpPr>
      <xdr:spPr>
        <a:xfrm>
          <a:off x="4686300" y="2505075"/>
          <a:ext cx="1276350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13</xdr:row>
      <xdr:rowOff>9525</xdr:rowOff>
    </xdr:from>
    <xdr:to>
      <xdr:col>8</xdr:col>
      <xdr:colOff>333375</xdr:colOff>
      <xdr:row>16</xdr:row>
      <xdr:rowOff>0</xdr:rowOff>
    </xdr:to>
    <xdr:cxnSp macro="">
      <xdr:nvCxnSpPr>
        <xdr:cNvPr id="17" name="Straight Connector 16">
          <a:extLst>
            <a:ext uri="{FF2B5EF4-FFF2-40B4-BE49-F238E27FC236}">
              <a16:creationId xmlns:a16="http://schemas.microsoft.com/office/drawing/2014/main" id="{2903F3D5-3BEE-4E6F-8325-BC4BBD9691E7}"/>
            </a:ext>
          </a:extLst>
        </xdr:cNvPr>
        <xdr:cNvCxnSpPr/>
      </xdr:nvCxnSpPr>
      <xdr:spPr>
        <a:xfrm rot="10800000" flipV="1">
          <a:off x="4686300" y="2505075"/>
          <a:ext cx="119062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16</xdr:row>
      <xdr:rowOff>0</xdr:rowOff>
    </xdr:from>
    <xdr:to>
      <xdr:col>8</xdr:col>
      <xdr:colOff>333375</xdr:colOff>
      <xdr:row>18</xdr:row>
      <xdr:rowOff>228600</xdr:rowOff>
    </xdr:to>
    <xdr:cxnSp macro="">
      <xdr:nvCxnSpPr>
        <xdr:cNvPr id="18" name="Straight Connector 17">
          <a:extLst>
            <a:ext uri="{FF2B5EF4-FFF2-40B4-BE49-F238E27FC236}">
              <a16:creationId xmlns:a16="http://schemas.microsoft.com/office/drawing/2014/main" id="{506005A8-2AC9-4AFC-A0C5-95B1FEBF8F20}"/>
            </a:ext>
          </a:extLst>
        </xdr:cNvPr>
        <xdr:cNvCxnSpPr/>
      </xdr:nvCxnSpPr>
      <xdr:spPr>
        <a:xfrm>
          <a:off x="4686300" y="3067050"/>
          <a:ext cx="11906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19</xdr:row>
      <xdr:rowOff>0</xdr:rowOff>
    </xdr:from>
    <xdr:to>
      <xdr:col>8</xdr:col>
      <xdr:colOff>333375</xdr:colOff>
      <xdr:row>21</xdr:row>
      <xdr:rowOff>228600</xdr:rowOff>
    </xdr:to>
    <xdr:cxnSp macro="">
      <xdr:nvCxnSpPr>
        <xdr:cNvPr id="19" name="Straight Connector 18">
          <a:extLst>
            <a:ext uri="{FF2B5EF4-FFF2-40B4-BE49-F238E27FC236}">
              <a16:creationId xmlns:a16="http://schemas.microsoft.com/office/drawing/2014/main" id="{1C4504F6-5752-40FA-BF63-C20AE03CE681}"/>
            </a:ext>
          </a:extLst>
        </xdr:cNvPr>
        <xdr:cNvCxnSpPr/>
      </xdr:nvCxnSpPr>
      <xdr:spPr>
        <a:xfrm>
          <a:off x="4686300" y="3638550"/>
          <a:ext cx="11906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22</xdr:row>
      <xdr:rowOff>0</xdr:rowOff>
    </xdr:from>
    <xdr:to>
      <xdr:col>8</xdr:col>
      <xdr:colOff>333375</xdr:colOff>
      <xdr:row>24</xdr:row>
      <xdr:rowOff>228600</xdr:rowOff>
    </xdr:to>
    <xdr:cxnSp macro="">
      <xdr:nvCxnSpPr>
        <xdr:cNvPr id="20" name="Straight Connector 19">
          <a:extLst>
            <a:ext uri="{FF2B5EF4-FFF2-40B4-BE49-F238E27FC236}">
              <a16:creationId xmlns:a16="http://schemas.microsoft.com/office/drawing/2014/main" id="{7002C3F8-184F-4581-A8DB-F5AF093CA0D8}"/>
            </a:ext>
          </a:extLst>
        </xdr:cNvPr>
        <xdr:cNvCxnSpPr/>
      </xdr:nvCxnSpPr>
      <xdr:spPr>
        <a:xfrm>
          <a:off x="4686300" y="4210050"/>
          <a:ext cx="11906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37</xdr:row>
      <xdr:rowOff>0</xdr:rowOff>
    </xdr:from>
    <xdr:to>
      <xdr:col>8</xdr:col>
      <xdr:colOff>333375</xdr:colOff>
      <xdr:row>39</xdr:row>
      <xdr:rowOff>228600</xdr:rowOff>
    </xdr:to>
    <xdr:cxnSp macro="">
      <xdr:nvCxnSpPr>
        <xdr:cNvPr id="21" name="Straight Connector 20">
          <a:extLst>
            <a:ext uri="{FF2B5EF4-FFF2-40B4-BE49-F238E27FC236}">
              <a16:creationId xmlns:a16="http://schemas.microsoft.com/office/drawing/2014/main" id="{B263B0CE-A029-4384-B1DD-48B85F3F6670}"/>
            </a:ext>
          </a:extLst>
        </xdr:cNvPr>
        <xdr:cNvCxnSpPr/>
      </xdr:nvCxnSpPr>
      <xdr:spPr>
        <a:xfrm>
          <a:off x="4686300" y="7067550"/>
          <a:ext cx="11906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9525</xdr:colOff>
      <xdr:row>16</xdr:row>
      <xdr:rowOff>0</xdr:rowOff>
    </xdr:from>
    <xdr:to>
      <xdr:col>9</xdr:col>
      <xdr:colOff>0</xdr:colOff>
      <xdr:row>18</xdr:row>
      <xdr:rowOff>238125</xdr:rowOff>
    </xdr:to>
    <xdr:cxnSp macro="">
      <xdr:nvCxnSpPr>
        <xdr:cNvPr id="22" name="Straight Connector 21">
          <a:extLst>
            <a:ext uri="{FF2B5EF4-FFF2-40B4-BE49-F238E27FC236}">
              <a16:creationId xmlns:a16="http://schemas.microsoft.com/office/drawing/2014/main" id="{21226D13-D3E5-4C34-B5CA-E4B9511E14D6}"/>
            </a:ext>
          </a:extLst>
        </xdr:cNvPr>
        <xdr:cNvCxnSpPr/>
      </xdr:nvCxnSpPr>
      <xdr:spPr>
        <a:xfrm rot="10800000" flipV="1">
          <a:off x="4695825" y="3067050"/>
          <a:ext cx="12668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19</xdr:row>
      <xdr:rowOff>9525</xdr:rowOff>
    </xdr:from>
    <xdr:to>
      <xdr:col>8</xdr:col>
      <xdr:colOff>333375</xdr:colOff>
      <xdr:row>22</xdr:row>
      <xdr:rowOff>0</xdr:rowOff>
    </xdr:to>
    <xdr:cxnSp macro="">
      <xdr:nvCxnSpPr>
        <xdr:cNvPr id="23" name="Straight Connector 22">
          <a:extLst>
            <a:ext uri="{FF2B5EF4-FFF2-40B4-BE49-F238E27FC236}">
              <a16:creationId xmlns:a16="http://schemas.microsoft.com/office/drawing/2014/main" id="{DC99C742-8E90-4140-BFA3-D01EDA123B6E}"/>
            </a:ext>
          </a:extLst>
        </xdr:cNvPr>
        <xdr:cNvCxnSpPr/>
      </xdr:nvCxnSpPr>
      <xdr:spPr>
        <a:xfrm rot="10800000" flipV="1">
          <a:off x="4686300" y="3648075"/>
          <a:ext cx="119062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22</xdr:row>
      <xdr:rowOff>9525</xdr:rowOff>
    </xdr:from>
    <xdr:to>
      <xdr:col>8</xdr:col>
      <xdr:colOff>333375</xdr:colOff>
      <xdr:row>25</xdr:row>
      <xdr:rowOff>0</xdr:rowOff>
    </xdr:to>
    <xdr:cxnSp macro="">
      <xdr:nvCxnSpPr>
        <xdr:cNvPr id="24" name="Straight Connector 23">
          <a:extLst>
            <a:ext uri="{FF2B5EF4-FFF2-40B4-BE49-F238E27FC236}">
              <a16:creationId xmlns:a16="http://schemas.microsoft.com/office/drawing/2014/main" id="{18BA9349-08DD-42A5-8692-F12AB7BC1FAE}"/>
            </a:ext>
          </a:extLst>
        </xdr:cNvPr>
        <xdr:cNvCxnSpPr/>
      </xdr:nvCxnSpPr>
      <xdr:spPr>
        <a:xfrm rot="10800000" flipV="1">
          <a:off x="4686300" y="4219575"/>
          <a:ext cx="119062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37</xdr:row>
      <xdr:rowOff>9525</xdr:rowOff>
    </xdr:from>
    <xdr:to>
      <xdr:col>8</xdr:col>
      <xdr:colOff>333375</xdr:colOff>
      <xdr:row>40</xdr:row>
      <xdr:rowOff>0</xdr:rowOff>
    </xdr:to>
    <xdr:cxnSp macro="">
      <xdr:nvCxnSpPr>
        <xdr:cNvPr id="25" name="Straight Connector 24">
          <a:extLst>
            <a:ext uri="{FF2B5EF4-FFF2-40B4-BE49-F238E27FC236}">
              <a16:creationId xmlns:a16="http://schemas.microsoft.com/office/drawing/2014/main" id="{A43F1ECB-58E6-4B63-9213-0EE830BD343B}"/>
            </a:ext>
          </a:extLst>
        </xdr:cNvPr>
        <xdr:cNvCxnSpPr/>
      </xdr:nvCxnSpPr>
      <xdr:spPr>
        <a:xfrm rot="10800000" flipV="1">
          <a:off x="4686300" y="7077075"/>
          <a:ext cx="119062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9525</xdr:colOff>
      <xdr:row>10</xdr:row>
      <xdr:rowOff>9525</xdr:rowOff>
    </xdr:from>
    <xdr:to>
      <xdr:col>12</xdr:col>
      <xdr:colOff>0</xdr:colOff>
      <xdr:row>13</xdr:row>
      <xdr:rowOff>9525</xdr:rowOff>
    </xdr:to>
    <xdr:cxnSp macro="">
      <xdr:nvCxnSpPr>
        <xdr:cNvPr id="26" name="Straight Connector 25">
          <a:extLst>
            <a:ext uri="{FF2B5EF4-FFF2-40B4-BE49-F238E27FC236}">
              <a16:creationId xmlns:a16="http://schemas.microsoft.com/office/drawing/2014/main" id="{5AF3844E-0E0C-4944-BFF4-B0E800B9BE30}"/>
            </a:ext>
          </a:extLst>
        </xdr:cNvPr>
        <xdr:cNvCxnSpPr/>
      </xdr:nvCxnSpPr>
      <xdr:spPr>
        <a:xfrm>
          <a:off x="5972175" y="1924050"/>
          <a:ext cx="1295400" cy="5810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9525</xdr:colOff>
      <xdr:row>10</xdr:row>
      <xdr:rowOff>0</xdr:rowOff>
    </xdr:from>
    <xdr:to>
      <xdr:col>12</xdr:col>
      <xdr:colOff>0</xdr:colOff>
      <xdr:row>12</xdr:row>
      <xdr:rowOff>238124</xdr:rowOff>
    </xdr:to>
    <xdr:cxnSp macro="">
      <xdr:nvCxnSpPr>
        <xdr:cNvPr id="27" name="Straight Connector 26">
          <a:extLst>
            <a:ext uri="{FF2B5EF4-FFF2-40B4-BE49-F238E27FC236}">
              <a16:creationId xmlns:a16="http://schemas.microsoft.com/office/drawing/2014/main" id="{EE034C89-CACD-444E-923D-780E74523F92}"/>
            </a:ext>
          </a:extLst>
        </xdr:cNvPr>
        <xdr:cNvCxnSpPr/>
      </xdr:nvCxnSpPr>
      <xdr:spPr>
        <a:xfrm rot="10800000" flipV="1">
          <a:off x="5972175" y="1914525"/>
          <a:ext cx="1295400" cy="58102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13</xdr:row>
      <xdr:rowOff>9525</xdr:rowOff>
    </xdr:from>
    <xdr:to>
      <xdr:col>12</xdr:col>
      <xdr:colOff>0</xdr:colOff>
      <xdr:row>16</xdr:row>
      <xdr:rowOff>0</xdr:rowOff>
    </xdr:to>
    <xdr:cxnSp macro="">
      <xdr:nvCxnSpPr>
        <xdr:cNvPr id="28" name="Straight Connector 27">
          <a:extLst>
            <a:ext uri="{FF2B5EF4-FFF2-40B4-BE49-F238E27FC236}">
              <a16:creationId xmlns:a16="http://schemas.microsoft.com/office/drawing/2014/main" id="{16330630-3B7E-4492-BDE5-CA6928ADF86B}"/>
            </a:ext>
          </a:extLst>
        </xdr:cNvPr>
        <xdr:cNvCxnSpPr/>
      </xdr:nvCxnSpPr>
      <xdr:spPr>
        <a:xfrm>
          <a:off x="5962650" y="2505075"/>
          <a:ext cx="130492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13</xdr:row>
      <xdr:rowOff>9525</xdr:rowOff>
    </xdr:from>
    <xdr:to>
      <xdr:col>11</xdr:col>
      <xdr:colOff>333375</xdr:colOff>
      <xdr:row>16</xdr:row>
      <xdr:rowOff>0</xdr:rowOff>
    </xdr:to>
    <xdr:cxnSp macro="">
      <xdr:nvCxnSpPr>
        <xdr:cNvPr id="29" name="Straight Connector 28">
          <a:extLst>
            <a:ext uri="{FF2B5EF4-FFF2-40B4-BE49-F238E27FC236}">
              <a16:creationId xmlns:a16="http://schemas.microsoft.com/office/drawing/2014/main" id="{3A4CB386-2E0B-4A8C-8364-FB91CC38DD17}"/>
            </a:ext>
          </a:extLst>
        </xdr:cNvPr>
        <xdr:cNvCxnSpPr/>
      </xdr:nvCxnSpPr>
      <xdr:spPr>
        <a:xfrm rot="10800000" flipV="1">
          <a:off x="5962650" y="2505075"/>
          <a:ext cx="1200150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16</xdr:row>
      <xdr:rowOff>0</xdr:rowOff>
    </xdr:from>
    <xdr:to>
      <xdr:col>11</xdr:col>
      <xdr:colOff>333375</xdr:colOff>
      <xdr:row>18</xdr:row>
      <xdr:rowOff>228600</xdr:rowOff>
    </xdr:to>
    <xdr:cxnSp macro="">
      <xdr:nvCxnSpPr>
        <xdr:cNvPr id="30" name="Straight Connector 29">
          <a:extLst>
            <a:ext uri="{FF2B5EF4-FFF2-40B4-BE49-F238E27FC236}">
              <a16:creationId xmlns:a16="http://schemas.microsoft.com/office/drawing/2014/main" id="{237AA114-49F8-48AA-B83A-963D98A9575B}"/>
            </a:ext>
          </a:extLst>
        </xdr:cNvPr>
        <xdr:cNvCxnSpPr/>
      </xdr:nvCxnSpPr>
      <xdr:spPr>
        <a:xfrm>
          <a:off x="5962650" y="3067050"/>
          <a:ext cx="12001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19</xdr:row>
      <xdr:rowOff>0</xdr:rowOff>
    </xdr:from>
    <xdr:to>
      <xdr:col>11</xdr:col>
      <xdr:colOff>333375</xdr:colOff>
      <xdr:row>21</xdr:row>
      <xdr:rowOff>228600</xdr:rowOff>
    </xdr:to>
    <xdr:cxnSp macro="">
      <xdr:nvCxnSpPr>
        <xdr:cNvPr id="31" name="Straight Connector 30">
          <a:extLst>
            <a:ext uri="{FF2B5EF4-FFF2-40B4-BE49-F238E27FC236}">
              <a16:creationId xmlns:a16="http://schemas.microsoft.com/office/drawing/2014/main" id="{19BB65F3-15A8-4EEC-8ADC-5BE7E5050403}"/>
            </a:ext>
          </a:extLst>
        </xdr:cNvPr>
        <xdr:cNvCxnSpPr/>
      </xdr:nvCxnSpPr>
      <xdr:spPr>
        <a:xfrm>
          <a:off x="5962650" y="3638550"/>
          <a:ext cx="12001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22</xdr:row>
      <xdr:rowOff>0</xdr:rowOff>
    </xdr:from>
    <xdr:to>
      <xdr:col>11</xdr:col>
      <xdr:colOff>333375</xdr:colOff>
      <xdr:row>24</xdr:row>
      <xdr:rowOff>228600</xdr:rowOff>
    </xdr:to>
    <xdr:cxnSp macro="">
      <xdr:nvCxnSpPr>
        <xdr:cNvPr id="32" name="Straight Connector 31">
          <a:extLst>
            <a:ext uri="{FF2B5EF4-FFF2-40B4-BE49-F238E27FC236}">
              <a16:creationId xmlns:a16="http://schemas.microsoft.com/office/drawing/2014/main" id="{D1FC7D54-9916-4294-83D9-AF03172B4967}"/>
            </a:ext>
          </a:extLst>
        </xdr:cNvPr>
        <xdr:cNvCxnSpPr/>
      </xdr:nvCxnSpPr>
      <xdr:spPr>
        <a:xfrm>
          <a:off x="5962650" y="4210050"/>
          <a:ext cx="12001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37</xdr:row>
      <xdr:rowOff>0</xdr:rowOff>
    </xdr:from>
    <xdr:to>
      <xdr:col>11</xdr:col>
      <xdr:colOff>333375</xdr:colOff>
      <xdr:row>39</xdr:row>
      <xdr:rowOff>228600</xdr:rowOff>
    </xdr:to>
    <xdr:cxnSp macro="">
      <xdr:nvCxnSpPr>
        <xdr:cNvPr id="33" name="Straight Connector 32">
          <a:extLst>
            <a:ext uri="{FF2B5EF4-FFF2-40B4-BE49-F238E27FC236}">
              <a16:creationId xmlns:a16="http://schemas.microsoft.com/office/drawing/2014/main" id="{ADB4474D-74E9-4D6E-B093-F200B6546FAE}"/>
            </a:ext>
          </a:extLst>
        </xdr:cNvPr>
        <xdr:cNvCxnSpPr/>
      </xdr:nvCxnSpPr>
      <xdr:spPr>
        <a:xfrm>
          <a:off x="5962650" y="7067550"/>
          <a:ext cx="12001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9525</xdr:colOff>
      <xdr:row>16</xdr:row>
      <xdr:rowOff>0</xdr:rowOff>
    </xdr:from>
    <xdr:to>
      <xdr:col>12</xdr:col>
      <xdr:colOff>0</xdr:colOff>
      <xdr:row>18</xdr:row>
      <xdr:rowOff>238125</xdr:rowOff>
    </xdr:to>
    <xdr:cxnSp macro="">
      <xdr:nvCxnSpPr>
        <xdr:cNvPr id="34" name="Straight Connector 33">
          <a:extLst>
            <a:ext uri="{FF2B5EF4-FFF2-40B4-BE49-F238E27FC236}">
              <a16:creationId xmlns:a16="http://schemas.microsoft.com/office/drawing/2014/main" id="{CE9F5251-A894-4FB1-BE94-B357236533CA}"/>
            </a:ext>
          </a:extLst>
        </xdr:cNvPr>
        <xdr:cNvCxnSpPr/>
      </xdr:nvCxnSpPr>
      <xdr:spPr>
        <a:xfrm rot="10800000" flipV="1">
          <a:off x="5972175" y="3067050"/>
          <a:ext cx="12954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19</xdr:row>
      <xdr:rowOff>9525</xdr:rowOff>
    </xdr:from>
    <xdr:to>
      <xdr:col>11</xdr:col>
      <xdr:colOff>333375</xdr:colOff>
      <xdr:row>22</xdr:row>
      <xdr:rowOff>0</xdr:rowOff>
    </xdr:to>
    <xdr:cxnSp macro="">
      <xdr:nvCxnSpPr>
        <xdr:cNvPr id="35" name="Straight Connector 34">
          <a:extLst>
            <a:ext uri="{FF2B5EF4-FFF2-40B4-BE49-F238E27FC236}">
              <a16:creationId xmlns:a16="http://schemas.microsoft.com/office/drawing/2014/main" id="{E1CD30EF-CC21-4B71-8283-FC17A6555E25}"/>
            </a:ext>
          </a:extLst>
        </xdr:cNvPr>
        <xdr:cNvCxnSpPr/>
      </xdr:nvCxnSpPr>
      <xdr:spPr>
        <a:xfrm rot="10800000" flipV="1">
          <a:off x="5962650" y="3648075"/>
          <a:ext cx="1200150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22</xdr:row>
      <xdr:rowOff>9525</xdr:rowOff>
    </xdr:from>
    <xdr:to>
      <xdr:col>11</xdr:col>
      <xdr:colOff>333375</xdr:colOff>
      <xdr:row>25</xdr:row>
      <xdr:rowOff>0</xdr:rowOff>
    </xdr:to>
    <xdr:cxnSp macro="">
      <xdr:nvCxnSpPr>
        <xdr:cNvPr id="36" name="Straight Connector 35">
          <a:extLst>
            <a:ext uri="{FF2B5EF4-FFF2-40B4-BE49-F238E27FC236}">
              <a16:creationId xmlns:a16="http://schemas.microsoft.com/office/drawing/2014/main" id="{4AC3D5F7-608A-4AA2-B3B2-369020B3BBA0}"/>
            </a:ext>
          </a:extLst>
        </xdr:cNvPr>
        <xdr:cNvCxnSpPr/>
      </xdr:nvCxnSpPr>
      <xdr:spPr>
        <a:xfrm rot="10800000" flipV="1">
          <a:off x="5962650" y="4219575"/>
          <a:ext cx="1200150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37</xdr:row>
      <xdr:rowOff>9525</xdr:rowOff>
    </xdr:from>
    <xdr:to>
      <xdr:col>11</xdr:col>
      <xdr:colOff>333375</xdr:colOff>
      <xdr:row>40</xdr:row>
      <xdr:rowOff>0</xdr:rowOff>
    </xdr:to>
    <xdr:cxnSp macro="">
      <xdr:nvCxnSpPr>
        <xdr:cNvPr id="37" name="Straight Connector 36">
          <a:extLst>
            <a:ext uri="{FF2B5EF4-FFF2-40B4-BE49-F238E27FC236}">
              <a16:creationId xmlns:a16="http://schemas.microsoft.com/office/drawing/2014/main" id="{57DABCF3-6164-474B-B377-A15F7AB4C6CB}"/>
            </a:ext>
          </a:extLst>
        </xdr:cNvPr>
        <xdr:cNvCxnSpPr/>
      </xdr:nvCxnSpPr>
      <xdr:spPr>
        <a:xfrm rot="10800000" flipV="1">
          <a:off x="5962650" y="7077075"/>
          <a:ext cx="1200150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9525</xdr:colOff>
      <xdr:row>10</xdr:row>
      <xdr:rowOff>9525</xdr:rowOff>
    </xdr:from>
    <xdr:to>
      <xdr:col>15</xdr:col>
      <xdr:colOff>0</xdr:colOff>
      <xdr:row>13</xdr:row>
      <xdr:rowOff>9525</xdr:rowOff>
    </xdr:to>
    <xdr:cxnSp macro="">
      <xdr:nvCxnSpPr>
        <xdr:cNvPr id="38" name="Straight Connector 37">
          <a:extLst>
            <a:ext uri="{FF2B5EF4-FFF2-40B4-BE49-F238E27FC236}">
              <a16:creationId xmlns:a16="http://schemas.microsoft.com/office/drawing/2014/main" id="{21893C32-BF05-488A-9479-64F653131B75}"/>
            </a:ext>
          </a:extLst>
        </xdr:cNvPr>
        <xdr:cNvCxnSpPr/>
      </xdr:nvCxnSpPr>
      <xdr:spPr>
        <a:xfrm>
          <a:off x="7277100" y="1924050"/>
          <a:ext cx="1238250" cy="5810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9525</xdr:colOff>
      <xdr:row>10</xdr:row>
      <xdr:rowOff>0</xdr:rowOff>
    </xdr:from>
    <xdr:to>
      <xdr:col>15</xdr:col>
      <xdr:colOff>0</xdr:colOff>
      <xdr:row>12</xdr:row>
      <xdr:rowOff>238124</xdr:rowOff>
    </xdr:to>
    <xdr:cxnSp macro="">
      <xdr:nvCxnSpPr>
        <xdr:cNvPr id="39" name="Straight Connector 38">
          <a:extLst>
            <a:ext uri="{FF2B5EF4-FFF2-40B4-BE49-F238E27FC236}">
              <a16:creationId xmlns:a16="http://schemas.microsoft.com/office/drawing/2014/main" id="{6599A6F2-F80C-45C9-BB2D-110DD29401AA}"/>
            </a:ext>
          </a:extLst>
        </xdr:cNvPr>
        <xdr:cNvCxnSpPr/>
      </xdr:nvCxnSpPr>
      <xdr:spPr>
        <a:xfrm rot="10800000" flipV="1">
          <a:off x="7277100" y="1914525"/>
          <a:ext cx="1238250" cy="58102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13</xdr:row>
      <xdr:rowOff>9525</xdr:rowOff>
    </xdr:from>
    <xdr:to>
      <xdr:col>15</xdr:col>
      <xdr:colOff>0</xdr:colOff>
      <xdr:row>16</xdr:row>
      <xdr:rowOff>0</xdr:rowOff>
    </xdr:to>
    <xdr:cxnSp macro="">
      <xdr:nvCxnSpPr>
        <xdr:cNvPr id="40" name="Straight Connector 39">
          <a:extLst>
            <a:ext uri="{FF2B5EF4-FFF2-40B4-BE49-F238E27FC236}">
              <a16:creationId xmlns:a16="http://schemas.microsoft.com/office/drawing/2014/main" id="{8C2C62A7-8CA5-4033-9EC6-31123137B48C}"/>
            </a:ext>
          </a:extLst>
        </xdr:cNvPr>
        <xdr:cNvCxnSpPr/>
      </xdr:nvCxnSpPr>
      <xdr:spPr>
        <a:xfrm>
          <a:off x="7267575" y="2505075"/>
          <a:ext cx="124777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13</xdr:row>
      <xdr:rowOff>9525</xdr:rowOff>
    </xdr:from>
    <xdr:to>
      <xdr:col>14</xdr:col>
      <xdr:colOff>333375</xdr:colOff>
      <xdr:row>16</xdr:row>
      <xdr:rowOff>0</xdr:rowOff>
    </xdr:to>
    <xdr:cxnSp macro="">
      <xdr:nvCxnSpPr>
        <xdr:cNvPr id="41" name="Straight Connector 40">
          <a:extLst>
            <a:ext uri="{FF2B5EF4-FFF2-40B4-BE49-F238E27FC236}">
              <a16:creationId xmlns:a16="http://schemas.microsoft.com/office/drawing/2014/main" id="{D86E176F-87F2-4415-80E2-853AF9DBB920}"/>
            </a:ext>
          </a:extLst>
        </xdr:cNvPr>
        <xdr:cNvCxnSpPr/>
      </xdr:nvCxnSpPr>
      <xdr:spPr>
        <a:xfrm rot="10800000" flipV="1">
          <a:off x="7267575" y="2505075"/>
          <a:ext cx="1181100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16</xdr:row>
      <xdr:rowOff>0</xdr:rowOff>
    </xdr:from>
    <xdr:to>
      <xdr:col>14</xdr:col>
      <xdr:colOff>333375</xdr:colOff>
      <xdr:row>18</xdr:row>
      <xdr:rowOff>228600</xdr:rowOff>
    </xdr:to>
    <xdr:cxnSp macro="">
      <xdr:nvCxnSpPr>
        <xdr:cNvPr id="42" name="Straight Connector 41">
          <a:extLst>
            <a:ext uri="{FF2B5EF4-FFF2-40B4-BE49-F238E27FC236}">
              <a16:creationId xmlns:a16="http://schemas.microsoft.com/office/drawing/2014/main" id="{6960F76F-997E-4A05-8CDB-91A72F228AA7}"/>
            </a:ext>
          </a:extLst>
        </xdr:cNvPr>
        <xdr:cNvCxnSpPr/>
      </xdr:nvCxnSpPr>
      <xdr:spPr>
        <a:xfrm>
          <a:off x="7267575" y="3067050"/>
          <a:ext cx="11811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19</xdr:row>
      <xdr:rowOff>0</xdr:rowOff>
    </xdr:from>
    <xdr:to>
      <xdr:col>14</xdr:col>
      <xdr:colOff>333375</xdr:colOff>
      <xdr:row>21</xdr:row>
      <xdr:rowOff>228600</xdr:rowOff>
    </xdr:to>
    <xdr:cxnSp macro="">
      <xdr:nvCxnSpPr>
        <xdr:cNvPr id="43" name="Straight Connector 42">
          <a:extLst>
            <a:ext uri="{FF2B5EF4-FFF2-40B4-BE49-F238E27FC236}">
              <a16:creationId xmlns:a16="http://schemas.microsoft.com/office/drawing/2014/main" id="{E4867B3D-1DCC-486E-94EB-2B0154A8937C}"/>
            </a:ext>
          </a:extLst>
        </xdr:cNvPr>
        <xdr:cNvCxnSpPr/>
      </xdr:nvCxnSpPr>
      <xdr:spPr>
        <a:xfrm>
          <a:off x="7267575" y="3638550"/>
          <a:ext cx="11811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22</xdr:row>
      <xdr:rowOff>0</xdr:rowOff>
    </xdr:from>
    <xdr:to>
      <xdr:col>14</xdr:col>
      <xdr:colOff>333375</xdr:colOff>
      <xdr:row>24</xdr:row>
      <xdr:rowOff>228600</xdr:rowOff>
    </xdr:to>
    <xdr:cxnSp macro="">
      <xdr:nvCxnSpPr>
        <xdr:cNvPr id="44" name="Straight Connector 43">
          <a:extLst>
            <a:ext uri="{FF2B5EF4-FFF2-40B4-BE49-F238E27FC236}">
              <a16:creationId xmlns:a16="http://schemas.microsoft.com/office/drawing/2014/main" id="{89219359-56CF-4B55-A2E3-153899D90625}"/>
            </a:ext>
          </a:extLst>
        </xdr:cNvPr>
        <xdr:cNvCxnSpPr/>
      </xdr:nvCxnSpPr>
      <xdr:spPr>
        <a:xfrm>
          <a:off x="7267575" y="4210050"/>
          <a:ext cx="11811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37</xdr:row>
      <xdr:rowOff>0</xdr:rowOff>
    </xdr:from>
    <xdr:to>
      <xdr:col>14</xdr:col>
      <xdr:colOff>333375</xdr:colOff>
      <xdr:row>39</xdr:row>
      <xdr:rowOff>228600</xdr:rowOff>
    </xdr:to>
    <xdr:cxnSp macro="">
      <xdr:nvCxnSpPr>
        <xdr:cNvPr id="45" name="Straight Connector 44">
          <a:extLst>
            <a:ext uri="{FF2B5EF4-FFF2-40B4-BE49-F238E27FC236}">
              <a16:creationId xmlns:a16="http://schemas.microsoft.com/office/drawing/2014/main" id="{37FA099E-B617-4772-8D54-699E7951BD33}"/>
            </a:ext>
          </a:extLst>
        </xdr:cNvPr>
        <xdr:cNvCxnSpPr/>
      </xdr:nvCxnSpPr>
      <xdr:spPr>
        <a:xfrm>
          <a:off x="7267575" y="7067550"/>
          <a:ext cx="11811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9525</xdr:colOff>
      <xdr:row>16</xdr:row>
      <xdr:rowOff>0</xdr:rowOff>
    </xdr:from>
    <xdr:to>
      <xdr:col>15</xdr:col>
      <xdr:colOff>0</xdr:colOff>
      <xdr:row>18</xdr:row>
      <xdr:rowOff>238125</xdr:rowOff>
    </xdr:to>
    <xdr:cxnSp macro="">
      <xdr:nvCxnSpPr>
        <xdr:cNvPr id="46" name="Straight Connector 45">
          <a:extLst>
            <a:ext uri="{FF2B5EF4-FFF2-40B4-BE49-F238E27FC236}">
              <a16:creationId xmlns:a16="http://schemas.microsoft.com/office/drawing/2014/main" id="{82FE96A8-B353-4CBE-928E-6F9C145F44A1}"/>
            </a:ext>
          </a:extLst>
        </xdr:cNvPr>
        <xdr:cNvCxnSpPr/>
      </xdr:nvCxnSpPr>
      <xdr:spPr>
        <a:xfrm rot="10800000" flipV="1">
          <a:off x="7277100" y="3067050"/>
          <a:ext cx="12382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19</xdr:row>
      <xdr:rowOff>9525</xdr:rowOff>
    </xdr:from>
    <xdr:to>
      <xdr:col>14</xdr:col>
      <xdr:colOff>333375</xdr:colOff>
      <xdr:row>22</xdr:row>
      <xdr:rowOff>0</xdr:rowOff>
    </xdr:to>
    <xdr:cxnSp macro="">
      <xdr:nvCxnSpPr>
        <xdr:cNvPr id="47" name="Straight Connector 46">
          <a:extLst>
            <a:ext uri="{FF2B5EF4-FFF2-40B4-BE49-F238E27FC236}">
              <a16:creationId xmlns:a16="http://schemas.microsoft.com/office/drawing/2014/main" id="{E15C8F47-2F5E-4644-98CF-AAA2FB3B1F8F}"/>
            </a:ext>
          </a:extLst>
        </xdr:cNvPr>
        <xdr:cNvCxnSpPr/>
      </xdr:nvCxnSpPr>
      <xdr:spPr>
        <a:xfrm rot="10800000" flipV="1">
          <a:off x="7267575" y="3648075"/>
          <a:ext cx="1181100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22</xdr:row>
      <xdr:rowOff>9525</xdr:rowOff>
    </xdr:from>
    <xdr:to>
      <xdr:col>14</xdr:col>
      <xdr:colOff>333375</xdr:colOff>
      <xdr:row>25</xdr:row>
      <xdr:rowOff>0</xdr:rowOff>
    </xdr:to>
    <xdr:cxnSp macro="">
      <xdr:nvCxnSpPr>
        <xdr:cNvPr id="48" name="Straight Connector 47">
          <a:extLst>
            <a:ext uri="{FF2B5EF4-FFF2-40B4-BE49-F238E27FC236}">
              <a16:creationId xmlns:a16="http://schemas.microsoft.com/office/drawing/2014/main" id="{E90A58BE-548E-4F66-982A-6350E774B254}"/>
            </a:ext>
          </a:extLst>
        </xdr:cNvPr>
        <xdr:cNvCxnSpPr/>
      </xdr:nvCxnSpPr>
      <xdr:spPr>
        <a:xfrm rot="10800000" flipV="1">
          <a:off x="7267575" y="4219575"/>
          <a:ext cx="1181100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37</xdr:row>
      <xdr:rowOff>9525</xdr:rowOff>
    </xdr:from>
    <xdr:to>
      <xdr:col>14</xdr:col>
      <xdr:colOff>333375</xdr:colOff>
      <xdr:row>40</xdr:row>
      <xdr:rowOff>0</xdr:rowOff>
    </xdr:to>
    <xdr:cxnSp macro="">
      <xdr:nvCxnSpPr>
        <xdr:cNvPr id="49" name="Straight Connector 48">
          <a:extLst>
            <a:ext uri="{FF2B5EF4-FFF2-40B4-BE49-F238E27FC236}">
              <a16:creationId xmlns:a16="http://schemas.microsoft.com/office/drawing/2014/main" id="{DDCC6B39-0880-4448-9296-BA0B19D2BDE9}"/>
            </a:ext>
          </a:extLst>
        </xdr:cNvPr>
        <xdr:cNvCxnSpPr/>
      </xdr:nvCxnSpPr>
      <xdr:spPr>
        <a:xfrm rot="10800000" flipV="1">
          <a:off x="7267575" y="7077075"/>
          <a:ext cx="1181100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9525</xdr:colOff>
      <xdr:row>10</xdr:row>
      <xdr:rowOff>9525</xdr:rowOff>
    </xdr:from>
    <xdr:to>
      <xdr:col>18</xdr:col>
      <xdr:colOff>0</xdr:colOff>
      <xdr:row>13</xdr:row>
      <xdr:rowOff>0</xdr:rowOff>
    </xdr:to>
    <xdr:cxnSp macro="">
      <xdr:nvCxnSpPr>
        <xdr:cNvPr id="50" name="Straight Connector 49">
          <a:extLst>
            <a:ext uri="{FF2B5EF4-FFF2-40B4-BE49-F238E27FC236}">
              <a16:creationId xmlns:a16="http://schemas.microsoft.com/office/drawing/2014/main" id="{CF01C5BB-0043-40A3-8406-8406EC66F3D4}"/>
            </a:ext>
          </a:extLst>
        </xdr:cNvPr>
        <xdr:cNvCxnSpPr/>
      </xdr:nvCxnSpPr>
      <xdr:spPr>
        <a:xfrm>
          <a:off x="8524875" y="1924050"/>
          <a:ext cx="12573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9525</xdr:colOff>
      <xdr:row>10</xdr:row>
      <xdr:rowOff>0</xdr:rowOff>
    </xdr:from>
    <xdr:to>
      <xdr:col>18</xdr:col>
      <xdr:colOff>0</xdr:colOff>
      <xdr:row>12</xdr:row>
      <xdr:rowOff>238124</xdr:rowOff>
    </xdr:to>
    <xdr:cxnSp macro="">
      <xdr:nvCxnSpPr>
        <xdr:cNvPr id="51" name="Straight Connector 50">
          <a:extLst>
            <a:ext uri="{FF2B5EF4-FFF2-40B4-BE49-F238E27FC236}">
              <a16:creationId xmlns:a16="http://schemas.microsoft.com/office/drawing/2014/main" id="{74BAB9E8-C7B8-496D-873D-73B644AE322C}"/>
            </a:ext>
          </a:extLst>
        </xdr:cNvPr>
        <xdr:cNvCxnSpPr/>
      </xdr:nvCxnSpPr>
      <xdr:spPr>
        <a:xfrm rot="10800000" flipV="1">
          <a:off x="8524875" y="1914525"/>
          <a:ext cx="1257300" cy="58102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13</xdr:row>
      <xdr:rowOff>9525</xdr:rowOff>
    </xdr:from>
    <xdr:to>
      <xdr:col>18</xdr:col>
      <xdr:colOff>0</xdr:colOff>
      <xdr:row>16</xdr:row>
      <xdr:rowOff>0</xdr:rowOff>
    </xdr:to>
    <xdr:cxnSp macro="">
      <xdr:nvCxnSpPr>
        <xdr:cNvPr id="52" name="Straight Connector 51">
          <a:extLst>
            <a:ext uri="{FF2B5EF4-FFF2-40B4-BE49-F238E27FC236}">
              <a16:creationId xmlns:a16="http://schemas.microsoft.com/office/drawing/2014/main" id="{9DE6392E-BB76-4DEF-8EA1-D35850D14810}"/>
            </a:ext>
          </a:extLst>
        </xdr:cNvPr>
        <xdr:cNvCxnSpPr/>
      </xdr:nvCxnSpPr>
      <xdr:spPr>
        <a:xfrm>
          <a:off x="8515350" y="2505075"/>
          <a:ext cx="126682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13</xdr:row>
      <xdr:rowOff>9525</xdr:rowOff>
    </xdr:from>
    <xdr:to>
      <xdr:col>17</xdr:col>
      <xdr:colOff>333375</xdr:colOff>
      <xdr:row>16</xdr:row>
      <xdr:rowOff>0</xdr:rowOff>
    </xdr:to>
    <xdr:cxnSp macro="">
      <xdr:nvCxnSpPr>
        <xdr:cNvPr id="53" name="Straight Connector 52">
          <a:extLst>
            <a:ext uri="{FF2B5EF4-FFF2-40B4-BE49-F238E27FC236}">
              <a16:creationId xmlns:a16="http://schemas.microsoft.com/office/drawing/2014/main" id="{FC0FAD57-FC34-4020-B24E-982CFE810140}"/>
            </a:ext>
          </a:extLst>
        </xdr:cNvPr>
        <xdr:cNvCxnSpPr/>
      </xdr:nvCxnSpPr>
      <xdr:spPr>
        <a:xfrm rot="10800000" flipV="1">
          <a:off x="8515350" y="2505075"/>
          <a:ext cx="115252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16</xdr:row>
      <xdr:rowOff>0</xdr:rowOff>
    </xdr:from>
    <xdr:to>
      <xdr:col>17</xdr:col>
      <xdr:colOff>333375</xdr:colOff>
      <xdr:row>18</xdr:row>
      <xdr:rowOff>228600</xdr:rowOff>
    </xdr:to>
    <xdr:cxnSp macro="">
      <xdr:nvCxnSpPr>
        <xdr:cNvPr id="54" name="Straight Connector 53">
          <a:extLst>
            <a:ext uri="{FF2B5EF4-FFF2-40B4-BE49-F238E27FC236}">
              <a16:creationId xmlns:a16="http://schemas.microsoft.com/office/drawing/2014/main" id="{09D79976-9F59-485A-9B48-01BAE1D7DE4F}"/>
            </a:ext>
          </a:extLst>
        </xdr:cNvPr>
        <xdr:cNvCxnSpPr/>
      </xdr:nvCxnSpPr>
      <xdr:spPr>
        <a:xfrm>
          <a:off x="8515350" y="3067050"/>
          <a:ext cx="11525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19</xdr:row>
      <xdr:rowOff>0</xdr:rowOff>
    </xdr:from>
    <xdr:to>
      <xdr:col>17</xdr:col>
      <xdr:colOff>333375</xdr:colOff>
      <xdr:row>21</xdr:row>
      <xdr:rowOff>228600</xdr:rowOff>
    </xdr:to>
    <xdr:cxnSp macro="">
      <xdr:nvCxnSpPr>
        <xdr:cNvPr id="55" name="Straight Connector 54">
          <a:extLst>
            <a:ext uri="{FF2B5EF4-FFF2-40B4-BE49-F238E27FC236}">
              <a16:creationId xmlns:a16="http://schemas.microsoft.com/office/drawing/2014/main" id="{F1F72DCE-FD54-4F6A-A2CA-E4D1FCD174A9}"/>
            </a:ext>
          </a:extLst>
        </xdr:cNvPr>
        <xdr:cNvCxnSpPr/>
      </xdr:nvCxnSpPr>
      <xdr:spPr>
        <a:xfrm>
          <a:off x="8515350" y="3638550"/>
          <a:ext cx="11525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22</xdr:row>
      <xdr:rowOff>0</xdr:rowOff>
    </xdr:from>
    <xdr:to>
      <xdr:col>17</xdr:col>
      <xdr:colOff>333375</xdr:colOff>
      <xdr:row>24</xdr:row>
      <xdr:rowOff>228600</xdr:rowOff>
    </xdr:to>
    <xdr:cxnSp macro="">
      <xdr:nvCxnSpPr>
        <xdr:cNvPr id="56" name="Straight Connector 55">
          <a:extLst>
            <a:ext uri="{FF2B5EF4-FFF2-40B4-BE49-F238E27FC236}">
              <a16:creationId xmlns:a16="http://schemas.microsoft.com/office/drawing/2014/main" id="{7640E1D9-C7E9-4FC1-A57D-63D0FB17E1FF}"/>
            </a:ext>
          </a:extLst>
        </xdr:cNvPr>
        <xdr:cNvCxnSpPr/>
      </xdr:nvCxnSpPr>
      <xdr:spPr>
        <a:xfrm>
          <a:off x="8515350" y="4210050"/>
          <a:ext cx="11525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37</xdr:row>
      <xdr:rowOff>0</xdr:rowOff>
    </xdr:from>
    <xdr:to>
      <xdr:col>17</xdr:col>
      <xdr:colOff>333375</xdr:colOff>
      <xdr:row>39</xdr:row>
      <xdr:rowOff>228600</xdr:rowOff>
    </xdr:to>
    <xdr:cxnSp macro="">
      <xdr:nvCxnSpPr>
        <xdr:cNvPr id="57" name="Straight Connector 56">
          <a:extLst>
            <a:ext uri="{FF2B5EF4-FFF2-40B4-BE49-F238E27FC236}">
              <a16:creationId xmlns:a16="http://schemas.microsoft.com/office/drawing/2014/main" id="{5179E3B6-67C1-4286-BCD2-221CEECD4C5B}"/>
            </a:ext>
          </a:extLst>
        </xdr:cNvPr>
        <xdr:cNvCxnSpPr/>
      </xdr:nvCxnSpPr>
      <xdr:spPr>
        <a:xfrm>
          <a:off x="8515350" y="7067550"/>
          <a:ext cx="11525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9525</xdr:colOff>
      <xdr:row>16</xdr:row>
      <xdr:rowOff>0</xdr:rowOff>
    </xdr:from>
    <xdr:to>
      <xdr:col>18</xdr:col>
      <xdr:colOff>0</xdr:colOff>
      <xdr:row>18</xdr:row>
      <xdr:rowOff>238125</xdr:rowOff>
    </xdr:to>
    <xdr:cxnSp macro="">
      <xdr:nvCxnSpPr>
        <xdr:cNvPr id="58" name="Straight Connector 57">
          <a:extLst>
            <a:ext uri="{FF2B5EF4-FFF2-40B4-BE49-F238E27FC236}">
              <a16:creationId xmlns:a16="http://schemas.microsoft.com/office/drawing/2014/main" id="{DDF8640F-89A5-49C7-B390-746D18FE183C}"/>
            </a:ext>
          </a:extLst>
        </xdr:cNvPr>
        <xdr:cNvCxnSpPr/>
      </xdr:nvCxnSpPr>
      <xdr:spPr>
        <a:xfrm rot="10800000" flipV="1">
          <a:off x="8524875" y="3067050"/>
          <a:ext cx="12573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19</xdr:row>
      <xdr:rowOff>9525</xdr:rowOff>
    </xdr:from>
    <xdr:to>
      <xdr:col>17</xdr:col>
      <xdr:colOff>333375</xdr:colOff>
      <xdr:row>22</xdr:row>
      <xdr:rowOff>0</xdr:rowOff>
    </xdr:to>
    <xdr:cxnSp macro="">
      <xdr:nvCxnSpPr>
        <xdr:cNvPr id="59" name="Straight Connector 58">
          <a:extLst>
            <a:ext uri="{FF2B5EF4-FFF2-40B4-BE49-F238E27FC236}">
              <a16:creationId xmlns:a16="http://schemas.microsoft.com/office/drawing/2014/main" id="{57CC3425-9298-46A1-9271-BA71B5BCEC2B}"/>
            </a:ext>
          </a:extLst>
        </xdr:cNvPr>
        <xdr:cNvCxnSpPr/>
      </xdr:nvCxnSpPr>
      <xdr:spPr>
        <a:xfrm rot="10800000" flipV="1">
          <a:off x="8515350" y="3648075"/>
          <a:ext cx="115252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22</xdr:row>
      <xdr:rowOff>9525</xdr:rowOff>
    </xdr:from>
    <xdr:to>
      <xdr:col>17</xdr:col>
      <xdr:colOff>333375</xdr:colOff>
      <xdr:row>25</xdr:row>
      <xdr:rowOff>0</xdr:rowOff>
    </xdr:to>
    <xdr:cxnSp macro="">
      <xdr:nvCxnSpPr>
        <xdr:cNvPr id="60" name="Straight Connector 59">
          <a:extLst>
            <a:ext uri="{FF2B5EF4-FFF2-40B4-BE49-F238E27FC236}">
              <a16:creationId xmlns:a16="http://schemas.microsoft.com/office/drawing/2014/main" id="{30BC81FA-2C44-4F82-B5A2-CF8375CAE992}"/>
            </a:ext>
          </a:extLst>
        </xdr:cNvPr>
        <xdr:cNvCxnSpPr/>
      </xdr:nvCxnSpPr>
      <xdr:spPr>
        <a:xfrm rot="10800000" flipV="1">
          <a:off x="8515350" y="4219575"/>
          <a:ext cx="115252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37</xdr:row>
      <xdr:rowOff>9525</xdr:rowOff>
    </xdr:from>
    <xdr:to>
      <xdr:col>17</xdr:col>
      <xdr:colOff>333375</xdr:colOff>
      <xdr:row>40</xdr:row>
      <xdr:rowOff>0</xdr:rowOff>
    </xdr:to>
    <xdr:cxnSp macro="">
      <xdr:nvCxnSpPr>
        <xdr:cNvPr id="61" name="Straight Connector 60">
          <a:extLst>
            <a:ext uri="{FF2B5EF4-FFF2-40B4-BE49-F238E27FC236}">
              <a16:creationId xmlns:a16="http://schemas.microsoft.com/office/drawing/2014/main" id="{E6CE26EB-A6B5-48D4-9F2B-A457B1CC0B4D}"/>
            </a:ext>
          </a:extLst>
        </xdr:cNvPr>
        <xdr:cNvCxnSpPr/>
      </xdr:nvCxnSpPr>
      <xdr:spPr>
        <a:xfrm rot="10800000" flipV="1">
          <a:off x="8515350" y="7077075"/>
          <a:ext cx="115252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9525</xdr:colOff>
      <xdr:row>10</xdr:row>
      <xdr:rowOff>9525</xdr:rowOff>
    </xdr:from>
    <xdr:to>
      <xdr:col>21</xdr:col>
      <xdr:colOff>9525</xdr:colOff>
      <xdr:row>13</xdr:row>
      <xdr:rowOff>9525</xdr:rowOff>
    </xdr:to>
    <xdr:cxnSp macro="">
      <xdr:nvCxnSpPr>
        <xdr:cNvPr id="62" name="Straight Connector 61">
          <a:extLst>
            <a:ext uri="{FF2B5EF4-FFF2-40B4-BE49-F238E27FC236}">
              <a16:creationId xmlns:a16="http://schemas.microsoft.com/office/drawing/2014/main" id="{B4F00782-59E0-4E86-B4D7-D9548E814B1B}"/>
            </a:ext>
          </a:extLst>
        </xdr:cNvPr>
        <xdr:cNvCxnSpPr/>
      </xdr:nvCxnSpPr>
      <xdr:spPr>
        <a:xfrm>
          <a:off x="9791700" y="1924050"/>
          <a:ext cx="1162050" cy="5810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9525</xdr:colOff>
      <xdr:row>10</xdr:row>
      <xdr:rowOff>0</xdr:rowOff>
    </xdr:from>
    <xdr:to>
      <xdr:col>21</xdr:col>
      <xdr:colOff>0</xdr:colOff>
      <xdr:row>12</xdr:row>
      <xdr:rowOff>238124</xdr:rowOff>
    </xdr:to>
    <xdr:cxnSp macro="">
      <xdr:nvCxnSpPr>
        <xdr:cNvPr id="63" name="Straight Connector 62">
          <a:extLst>
            <a:ext uri="{FF2B5EF4-FFF2-40B4-BE49-F238E27FC236}">
              <a16:creationId xmlns:a16="http://schemas.microsoft.com/office/drawing/2014/main" id="{2165EF58-CAB6-41DB-99DA-3035383A0EE5}"/>
            </a:ext>
          </a:extLst>
        </xdr:cNvPr>
        <xdr:cNvCxnSpPr/>
      </xdr:nvCxnSpPr>
      <xdr:spPr>
        <a:xfrm rot="10800000" flipV="1">
          <a:off x="9791700" y="1914525"/>
          <a:ext cx="1152525" cy="58102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13</xdr:row>
      <xdr:rowOff>9525</xdr:rowOff>
    </xdr:from>
    <xdr:to>
      <xdr:col>21</xdr:col>
      <xdr:colOff>0</xdr:colOff>
      <xdr:row>16</xdr:row>
      <xdr:rowOff>0</xdr:rowOff>
    </xdr:to>
    <xdr:cxnSp macro="">
      <xdr:nvCxnSpPr>
        <xdr:cNvPr id="64" name="Straight Connector 63">
          <a:extLst>
            <a:ext uri="{FF2B5EF4-FFF2-40B4-BE49-F238E27FC236}">
              <a16:creationId xmlns:a16="http://schemas.microsoft.com/office/drawing/2014/main" id="{C211F744-8DC3-4EF6-94D5-959BAC8BA029}"/>
            </a:ext>
          </a:extLst>
        </xdr:cNvPr>
        <xdr:cNvCxnSpPr/>
      </xdr:nvCxnSpPr>
      <xdr:spPr>
        <a:xfrm>
          <a:off x="9782175" y="2505075"/>
          <a:ext cx="1162050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13</xdr:row>
      <xdr:rowOff>9525</xdr:rowOff>
    </xdr:from>
    <xdr:to>
      <xdr:col>20</xdr:col>
      <xdr:colOff>333375</xdr:colOff>
      <xdr:row>16</xdr:row>
      <xdr:rowOff>0</xdr:rowOff>
    </xdr:to>
    <xdr:cxnSp macro="">
      <xdr:nvCxnSpPr>
        <xdr:cNvPr id="65" name="Straight Connector 64">
          <a:extLst>
            <a:ext uri="{FF2B5EF4-FFF2-40B4-BE49-F238E27FC236}">
              <a16:creationId xmlns:a16="http://schemas.microsoft.com/office/drawing/2014/main" id="{F17E34AA-283B-46CD-A642-CCBB09B4C70E}"/>
            </a:ext>
          </a:extLst>
        </xdr:cNvPr>
        <xdr:cNvCxnSpPr/>
      </xdr:nvCxnSpPr>
      <xdr:spPr>
        <a:xfrm rot="10800000" flipV="1">
          <a:off x="9782175" y="2505075"/>
          <a:ext cx="113347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16</xdr:row>
      <xdr:rowOff>0</xdr:rowOff>
    </xdr:from>
    <xdr:to>
      <xdr:col>20</xdr:col>
      <xdr:colOff>333375</xdr:colOff>
      <xdr:row>18</xdr:row>
      <xdr:rowOff>228600</xdr:rowOff>
    </xdr:to>
    <xdr:cxnSp macro="">
      <xdr:nvCxnSpPr>
        <xdr:cNvPr id="66" name="Straight Connector 65">
          <a:extLst>
            <a:ext uri="{FF2B5EF4-FFF2-40B4-BE49-F238E27FC236}">
              <a16:creationId xmlns:a16="http://schemas.microsoft.com/office/drawing/2014/main" id="{664EF86A-2865-43AD-9D30-0ACF2BD72228}"/>
            </a:ext>
          </a:extLst>
        </xdr:cNvPr>
        <xdr:cNvCxnSpPr/>
      </xdr:nvCxnSpPr>
      <xdr:spPr>
        <a:xfrm>
          <a:off x="9782175" y="3067050"/>
          <a:ext cx="11334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19</xdr:row>
      <xdr:rowOff>0</xdr:rowOff>
    </xdr:from>
    <xdr:to>
      <xdr:col>20</xdr:col>
      <xdr:colOff>333375</xdr:colOff>
      <xdr:row>21</xdr:row>
      <xdr:rowOff>228600</xdr:rowOff>
    </xdr:to>
    <xdr:cxnSp macro="">
      <xdr:nvCxnSpPr>
        <xdr:cNvPr id="67" name="Straight Connector 66">
          <a:extLst>
            <a:ext uri="{FF2B5EF4-FFF2-40B4-BE49-F238E27FC236}">
              <a16:creationId xmlns:a16="http://schemas.microsoft.com/office/drawing/2014/main" id="{BA3575E5-2B48-49EA-883D-EDBD38A4113F}"/>
            </a:ext>
          </a:extLst>
        </xdr:cNvPr>
        <xdr:cNvCxnSpPr/>
      </xdr:nvCxnSpPr>
      <xdr:spPr>
        <a:xfrm>
          <a:off x="9782175" y="3638550"/>
          <a:ext cx="11334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22</xdr:row>
      <xdr:rowOff>0</xdr:rowOff>
    </xdr:from>
    <xdr:to>
      <xdr:col>20</xdr:col>
      <xdr:colOff>333375</xdr:colOff>
      <xdr:row>24</xdr:row>
      <xdr:rowOff>228600</xdr:rowOff>
    </xdr:to>
    <xdr:cxnSp macro="">
      <xdr:nvCxnSpPr>
        <xdr:cNvPr id="68" name="Straight Connector 67">
          <a:extLst>
            <a:ext uri="{FF2B5EF4-FFF2-40B4-BE49-F238E27FC236}">
              <a16:creationId xmlns:a16="http://schemas.microsoft.com/office/drawing/2014/main" id="{1336815F-6B0A-4DAD-B936-063CCA434EEF}"/>
            </a:ext>
          </a:extLst>
        </xdr:cNvPr>
        <xdr:cNvCxnSpPr/>
      </xdr:nvCxnSpPr>
      <xdr:spPr>
        <a:xfrm>
          <a:off x="9782175" y="4210050"/>
          <a:ext cx="11334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37</xdr:row>
      <xdr:rowOff>0</xdr:rowOff>
    </xdr:from>
    <xdr:to>
      <xdr:col>20</xdr:col>
      <xdr:colOff>333375</xdr:colOff>
      <xdr:row>39</xdr:row>
      <xdr:rowOff>228600</xdr:rowOff>
    </xdr:to>
    <xdr:cxnSp macro="">
      <xdr:nvCxnSpPr>
        <xdr:cNvPr id="69" name="Straight Connector 68">
          <a:extLst>
            <a:ext uri="{FF2B5EF4-FFF2-40B4-BE49-F238E27FC236}">
              <a16:creationId xmlns:a16="http://schemas.microsoft.com/office/drawing/2014/main" id="{BC9A0D0E-D65A-45EC-B212-8C8AACB60555}"/>
            </a:ext>
          </a:extLst>
        </xdr:cNvPr>
        <xdr:cNvCxnSpPr/>
      </xdr:nvCxnSpPr>
      <xdr:spPr>
        <a:xfrm>
          <a:off x="9782175" y="7067550"/>
          <a:ext cx="11334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9525</xdr:colOff>
      <xdr:row>16</xdr:row>
      <xdr:rowOff>0</xdr:rowOff>
    </xdr:from>
    <xdr:to>
      <xdr:col>21</xdr:col>
      <xdr:colOff>0</xdr:colOff>
      <xdr:row>18</xdr:row>
      <xdr:rowOff>238125</xdr:rowOff>
    </xdr:to>
    <xdr:cxnSp macro="">
      <xdr:nvCxnSpPr>
        <xdr:cNvPr id="70" name="Straight Connector 69">
          <a:extLst>
            <a:ext uri="{FF2B5EF4-FFF2-40B4-BE49-F238E27FC236}">
              <a16:creationId xmlns:a16="http://schemas.microsoft.com/office/drawing/2014/main" id="{1E5378AA-5D82-419C-AE4A-05D32AB4F8F5}"/>
            </a:ext>
          </a:extLst>
        </xdr:cNvPr>
        <xdr:cNvCxnSpPr/>
      </xdr:nvCxnSpPr>
      <xdr:spPr>
        <a:xfrm rot="10800000" flipV="1">
          <a:off x="9791700" y="3067050"/>
          <a:ext cx="11525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19</xdr:row>
      <xdr:rowOff>9525</xdr:rowOff>
    </xdr:from>
    <xdr:to>
      <xdr:col>20</xdr:col>
      <xdr:colOff>333375</xdr:colOff>
      <xdr:row>22</xdr:row>
      <xdr:rowOff>0</xdr:rowOff>
    </xdr:to>
    <xdr:cxnSp macro="">
      <xdr:nvCxnSpPr>
        <xdr:cNvPr id="71" name="Straight Connector 70">
          <a:extLst>
            <a:ext uri="{FF2B5EF4-FFF2-40B4-BE49-F238E27FC236}">
              <a16:creationId xmlns:a16="http://schemas.microsoft.com/office/drawing/2014/main" id="{36587477-DE22-4236-9684-BC5D11B91AFA}"/>
            </a:ext>
          </a:extLst>
        </xdr:cNvPr>
        <xdr:cNvCxnSpPr/>
      </xdr:nvCxnSpPr>
      <xdr:spPr>
        <a:xfrm rot="10800000" flipV="1">
          <a:off x="9782175" y="3648075"/>
          <a:ext cx="113347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22</xdr:row>
      <xdr:rowOff>9525</xdr:rowOff>
    </xdr:from>
    <xdr:to>
      <xdr:col>20</xdr:col>
      <xdr:colOff>333375</xdr:colOff>
      <xdr:row>25</xdr:row>
      <xdr:rowOff>0</xdr:rowOff>
    </xdr:to>
    <xdr:cxnSp macro="">
      <xdr:nvCxnSpPr>
        <xdr:cNvPr id="72" name="Straight Connector 71">
          <a:extLst>
            <a:ext uri="{FF2B5EF4-FFF2-40B4-BE49-F238E27FC236}">
              <a16:creationId xmlns:a16="http://schemas.microsoft.com/office/drawing/2014/main" id="{1E2F7E84-14F9-486D-8E88-A6BE671E426C}"/>
            </a:ext>
          </a:extLst>
        </xdr:cNvPr>
        <xdr:cNvCxnSpPr/>
      </xdr:nvCxnSpPr>
      <xdr:spPr>
        <a:xfrm rot="10800000" flipV="1">
          <a:off x="9782175" y="4219575"/>
          <a:ext cx="113347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37</xdr:row>
      <xdr:rowOff>9525</xdr:rowOff>
    </xdr:from>
    <xdr:to>
      <xdr:col>20</xdr:col>
      <xdr:colOff>333375</xdr:colOff>
      <xdr:row>40</xdr:row>
      <xdr:rowOff>0</xdr:rowOff>
    </xdr:to>
    <xdr:cxnSp macro="">
      <xdr:nvCxnSpPr>
        <xdr:cNvPr id="73" name="Straight Connector 72">
          <a:extLst>
            <a:ext uri="{FF2B5EF4-FFF2-40B4-BE49-F238E27FC236}">
              <a16:creationId xmlns:a16="http://schemas.microsoft.com/office/drawing/2014/main" id="{524E6C3E-9F21-48D2-8525-60A64588746E}"/>
            </a:ext>
          </a:extLst>
        </xdr:cNvPr>
        <xdr:cNvCxnSpPr/>
      </xdr:nvCxnSpPr>
      <xdr:spPr>
        <a:xfrm rot="10800000" flipV="1">
          <a:off x="9782175" y="7077075"/>
          <a:ext cx="113347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9525</xdr:colOff>
      <xdr:row>10</xdr:row>
      <xdr:rowOff>9525</xdr:rowOff>
    </xdr:from>
    <xdr:to>
      <xdr:col>23</xdr:col>
      <xdr:colOff>342900</xdr:colOff>
      <xdr:row>12</xdr:row>
      <xdr:rowOff>238125</xdr:rowOff>
    </xdr:to>
    <xdr:cxnSp macro="">
      <xdr:nvCxnSpPr>
        <xdr:cNvPr id="74" name="Straight Connector 73">
          <a:extLst>
            <a:ext uri="{FF2B5EF4-FFF2-40B4-BE49-F238E27FC236}">
              <a16:creationId xmlns:a16="http://schemas.microsoft.com/office/drawing/2014/main" id="{612B7214-2025-4190-B5BC-DA967F8F33B5}"/>
            </a:ext>
          </a:extLst>
        </xdr:cNvPr>
        <xdr:cNvCxnSpPr/>
      </xdr:nvCxnSpPr>
      <xdr:spPr>
        <a:xfrm>
          <a:off x="10953750" y="1924050"/>
          <a:ext cx="10382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9525</xdr:colOff>
      <xdr:row>10</xdr:row>
      <xdr:rowOff>0</xdr:rowOff>
    </xdr:from>
    <xdr:to>
      <xdr:col>24</xdr:col>
      <xdr:colOff>0</xdr:colOff>
      <xdr:row>12</xdr:row>
      <xdr:rowOff>238124</xdr:rowOff>
    </xdr:to>
    <xdr:cxnSp macro="">
      <xdr:nvCxnSpPr>
        <xdr:cNvPr id="75" name="Straight Connector 74">
          <a:extLst>
            <a:ext uri="{FF2B5EF4-FFF2-40B4-BE49-F238E27FC236}">
              <a16:creationId xmlns:a16="http://schemas.microsoft.com/office/drawing/2014/main" id="{9C12E68F-77F4-4A6B-B2E8-93E99E35A572}"/>
            </a:ext>
          </a:extLst>
        </xdr:cNvPr>
        <xdr:cNvCxnSpPr/>
      </xdr:nvCxnSpPr>
      <xdr:spPr>
        <a:xfrm rot="10800000" flipV="1">
          <a:off x="10953750" y="1914525"/>
          <a:ext cx="1047750" cy="58102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13</xdr:row>
      <xdr:rowOff>9525</xdr:rowOff>
    </xdr:from>
    <xdr:to>
      <xdr:col>24</xdr:col>
      <xdr:colOff>0</xdr:colOff>
      <xdr:row>16</xdr:row>
      <xdr:rowOff>0</xdr:rowOff>
    </xdr:to>
    <xdr:cxnSp macro="">
      <xdr:nvCxnSpPr>
        <xdr:cNvPr id="76" name="Straight Connector 75">
          <a:extLst>
            <a:ext uri="{FF2B5EF4-FFF2-40B4-BE49-F238E27FC236}">
              <a16:creationId xmlns:a16="http://schemas.microsoft.com/office/drawing/2014/main" id="{0863B889-5241-4712-8786-56553579F383}"/>
            </a:ext>
          </a:extLst>
        </xdr:cNvPr>
        <xdr:cNvCxnSpPr/>
      </xdr:nvCxnSpPr>
      <xdr:spPr>
        <a:xfrm>
          <a:off x="10944225" y="2505075"/>
          <a:ext cx="105727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13</xdr:row>
      <xdr:rowOff>9525</xdr:rowOff>
    </xdr:from>
    <xdr:to>
      <xdr:col>23</xdr:col>
      <xdr:colOff>333375</xdr:colOff>
      <xdr:row>16</xdr:row>
      <xdr:rowOff>0</xdr:rowOff>
    </xdr:to>
    <xdr:cxnSp macro="">
      <xdr:nvCxnSpPr>
        <xdr:cNvPr id="77" name="Straight Connector 76">
          <a:extLst>
            <a:ext uri="{FF2B5EF4-FFF2-40B4-BE49-F238E27FC236}">
              <a16:creationId xmlns:a16="http://schemas.microsoft.com/office/drawing/2014/main" id="{83BFF841-ACC4-4328-AF97-EEB8BB259181}"/>
            </a:ext>
          </a:extLst>
        </xdr:cNvPr>
        <xdr:cNvCxnSpPr/>
      </xdr:nvCxnSpPr>
      <xdr:spPr>
        <a:xfrm rot="10800000" flipV="1">
          <a:off x="10944225" y="2505075"/>
          <a:ext cx="103822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16</xdr:row>
      <xdr:rowOff>0</xdr:rowOff>
    </xdr:from>
    <xdr:to>
      <xdr:col>23</xdr:col>
      <xdr:colOff>333375</xdr:colOff>
      <xdr:row>18</xdr:row>
      <xdr:rowOff>228600</xdr:rowOff>
    </xdr:to>
    <xdr:cxnSp macro="">
      <xdr:nvCxnSpPr>
        <xdr:cNvPr id="78" name="Straight Connector 77">
          <a:extLst>
            <a:ext uri="{FF2B5EF4-FFF2-40B4-BE49-F238E27FC236}">
              <a16:creationId xmlns:a16="http://schemas.microsoft.com/office/drawing/2014/main" id="{5367C8AB-593E-4A44-A989-E59F24424181}"/>
            </a:ext>
          </a:extLst>
        </xdr:cNvPr>
        <xdr:cNvCxnSpPr/>
      </xdr:nvCxnSpPr>
      <xdr:spPr>
        <a:xfrm>
          <a:off x="10944225" y="3067050"/>
          <a:ext cx="10382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19</xdr:row>
      <xdr:rowOff>0</xdr:rowOff>
    </xdr:from>
    <xdr:to>
      <xdr:col>23</xdr:col>
      <xdr:colOff>333375</xdr:colOff>
      <xdr:row>21</xdr:row>
      <xdr:rowOff>228600</xdr:rowOff>
    </xdr:to>
    <xdr:cxnSp macro="">
      <xdr:nvCxnSpPr>
        <xdr:cNvPr id="79" name="Straight Connector 78">
          <a:extLst>
            <a:ext uri="{FF2B5EF4-FFF2-40B4-BE49-F238E27FC236}">
              <a16:creationId xmlns:a16="http://schemas.microsoft.com/office/drawing/2014/main" id="{7381D6D9-FDDE-4094-BFB9-34A4E36A7ED6}"/>
            </a:ext>
          </a:extLst>
        </xdr:cNvPr>
        <xdr:cNvCxnSpPr/>
      </xdr:nvCxnSpPr>
      <xdr:spPr>
        <a:xfrm>
          <a:off x="10944225" y="3638550"/>
          <a:ext cx="10382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22</xdr:row>
      <xdr:rowOff>0</xdr:rowOff>
    </xdr:from>
    <xdr:to>
      <xdr:col>23</xdr:col>
      <xdr:colOff>333375</xdr:colOff>
      <xdr:row>24</xdr:row>
      <xdr:rowOff>228600</xdr:rowOff>
    </xdr:to>
    <xdr:cxnSp macro="">
      <xdr:nvCxnSpPr>
        <xdr:cNvPr id="80" name="Straight Connector 79">
          <a:extLst>
            <a:ext uri="{FF2B5EF4-FFF2-40B4-BE49-F238E27FC236}">
              <a16:creationId xmlns:a16="http://schemas.microsoft.com/office/drawing/2014/main" id="{34B15F1E-64E5-4D31-93AE-9778D1F69C76}"/>
            </a:ext>
          </a:extLst>
        </xdr:cNvPr>
        <xdr:cNvCxnSpPr/>
      </xdr:nvCxnSpPr>
      <xdr:spPr>
        <a:xfrm>
          <a:off x="10944225" y="4210050"/>
          <a:ext cx="10382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37</xdr:row>
      <xdr:rowOff>0</xdr:rowOff>
    </xdr:from>
    <xdr:to>
      <xdr:col>23</xdr:col>
      <xdr:colOff>333375</xdr:colOff>
      <xdr:row>39</xdr:row>
      <xdr:rowOff>228600</xdr:rowOff>
    </xdr:to>
    <xdr:cxnSp macro="">
      <xdr:nvCxnSpPr>
        <xdr:cNvPr id="81" name="Straight Connector 80">
          <a:extLst>
            <a:ext uri="{FF2B5EF4-FFF2-40B4-BE49-F238E27FC236}">
              <a16:creationId xmlns:a16="http://schemas.microsoft.com/office/drawing/2014/main" id="{8A0F32AA-74CF-4E2F-9E0A-D29C53B7F427}"/>
            </a:ext>
          </a:extLst>
        </xdr:cNvPr>
        <xdr:cNvCxnSpPr/>
      </xdr:nvCxnSpPr>
      <xdr:spPr>
        <a:xfrm>
          <a:off x="10944225" y="7067550"/>
          <a:ext cx="10382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9525</xdr:colOff>
      <xdr:row>16</xdr:row>
      <xdr:rowOff>0</xdr:rowOff>
    </xdr:from>
    <xdr:to>
      <xdr:col>24</xdr:col>
      <xdr:colOff>0</xdr:colOff>
      <xdr:row>18</xdr:row>
      <xdr:rowOff>238125</xdr:rowOff>
    </xdr:to>
    <xdr:cxnSp macro="">
      <xdr:nvCxnSpPr>
        <xdr:cNvPr id="82" name="Straight Connector 81">
          <a:extLst>
            <a:ext uri="{FF2B5EF4-FFF2-40B4-BE49-F238E27FC236}">
              <a16:creationId xmlns:a16="http://schemas.microsoft.com/office/drawing/2014/main" id="{2DF3B7AC-5D94-40AD-84A4-5A3E50B6B36C}"/>
            </a:ext>
          </a:extLst>
        </xdr:cNvPr>
        <xdr:cNvCxnSpPr/>
      </xdr:nvCxnSpPr>
      <xdr:spPr>
        <a:xfrm rot="10800000" flipV="1">
          <a:off x="10953750" y="3067050"/>
          <a:ext cx="10477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19</xdr:row>
      <xdr:rowOff>9525</xdr:rowOff>
    </xdr:from>
    <xdr:to>
      <xdr:col>23</xdr:col>
      <xdr:colOff>333375</xdr:colOff>
      <xdr:row>22</xdr:row>
      <xdr:rowOff>0</xdr:rowOff>
    </xdr:to>
    <xdr:cxnSp macro="">
      <xdr:nvCxnSpPr>
        <xdr:cNvPr id="83" name="Straight Connector 82">
          <a:extLst>
            <a:ext uri="{FF2B5EF4-FFF2-40B4-BE49-F238E27FC236}">
              <a16:creationId xmlns:a16="http://schemas.microsoft.com/office/drawing/2014/main" id="{2E7F13A0-870E-45D9-B57B-3408ADDF7F85}"/>
            </a:ext>
          </a:extLst>
        </xdr:cNvPr>
        <xdr:cNvCxnSpPr/>
      </xdr:nvCxnSpPr>
      <xdr:spPr>
        <a:xfrm rot="10800000" flipV="1">
          <a:off x="10944225" y="3648075"/>
          <a:ext cx="103822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22</xdr:row>
      <xdr:rowOff>9525</xdr:rowOff>
    </xdr:from>
    <xdr:to>
      <xdr:col>23</xdr:col>
      <xdr:colOff>333375</xdr:colOff>
      <xdr:row>25</xdr:row>
      <xdr:rowOff>0</xdr:rowOff>
    </xdr:to>
    <xdr:cxnSp macro="">
      <xdr:nvCxnSpPr>
        <xdr:cNvPr id="84" name="Straight Connector 83">
          <a:extLst>
            <a:ext uri="{FF2B5EF4-FFF2-40B4-BE49-F238E27FC236}">
              <a16:creationId xmlns:a16="http://schemas.microsoft.com/office/drawing/2014/main" id="{862CC3F6-9EEC-43F5-ABE5-7E41E30647A6}"/>
            </a:ext>
          </a:extLst>
        </xdr:cNvPr>
        <xdr:cNvCxnSpPr/>
      </xdr:nvCxnSpPr>
      <xdr:spPr>
        <a:xfrm rot="10800000" flipV="1">
          <a:off x="10944225" y="4219575"/>
          <a:ext cx="103822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37</xdr:row>
      <xdr:rowOff>9525</xdr:rowOff>
    </xdr:from>
    <xdr:to>
      <xdr:col>23</xdr:col>
      <xdr:colOff>333375</xdr:colOff>
      <xdr:row>40</xdr:row>
      <xdr:rowOff>0</xdr:rowOff>
    </xdr:to>
    <xdr:cxnSp macro="">
      <xdr:nvCxnSpPr>
        <xdr:cNvPr id="85" name="Straight Connector 84">
          <a:extLst>
            <a:ext uri="{FF2B5EF4-FFF2-40B4-BE49-F238E27FC236}">
              <a16:creationId xmlns:a16="http://schemas.microsoft.com/office/drawing/2014/main" id="{B5CB3141-96EA-42FE-A72D-F81B1A5761C3}"/>
            </a:ext>
          </a:extLst>
        </xdr:cNvPr>
        <xdr:cNvCxnSpPr/>
      </xdr:nvCxnSpPr>
      <xdr:spPr>
        <a:xfrm rot="10800000" flipV="1">
          <a:off x="10944225" y="7077075"/>
          <a:ext cx="103822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9525</xdr:colOff>
      <xdr:row>10</xdr:row>
      <xdr:rowOff>9525</xdr:rowOff>
    </xdr:from>
    <xdr:to>
      <xdr:col>26</xdr:col>
      <xdr:colOff>342900</xdr:colOff>
      <xdr:row>12</xdr:row>
      <xdr:rowOff>238125</xdr:rowOff>
    </xdr:to>
    <xdr:cxnSp macro="">
      <xdr:nvCxnSpPr>
        <xdr:cNvPr id="86" name="Straight Connector 85">
          <a:extLst>
            <a:ext uri="{FF2B5EF4-FFF2-40B4-BE49-F238E27FC236}">
              <a16:creationId xmlns:a16="http://schemas.microsoft.com/office/drawing/2014/main" id="{799AB26C-F916-426B-8F20-1B4D3833626A}"/>
            </a:ext>
          </a:extLst>
        </xdr:cNvPr>
        <xdr:cNvCxnSpPr/>
      </xdr:nvCxnSpPr>
      <xdr:spPr>
        <a:xfrm>
          <a:off x="12011025" y="1924050"/>
          <a:ext cx="10477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9525</xdr:colOff>
      <xdr:row>10</xdr:row>
      <xdr:rowOff>0</xdr:rowOff>
    </xdr:from>
    <xdr:to>
      <xdr:col>27</xdr:col>
      <xdr:colOff>0</xdr:colOff>
      <xdr:row>12</xdr:row>
      <xdr:rowOff>238124</xdr:rowOff>
    </xdr:to>
    <xdr:cxnSp macro="">
      <xdr:nvCxnSpPr>
        <xdr:cNvPr id="87" name="Straight Connector 86">
          <a:extLst>
            <a:ext uri="{FF2B5EF4-FFF2-40B4-BE49-F238E27FC236}">
              <a16:creationId xmlns:a16="http://schemas.microsoft.com/office/drawing/2014/main" id="{1C6F4A72-3F43-4C08-9E0D-25586B1378AB}"/>
            </a:ext>
          </a:extLst>
        </xdr:cNvPr>
        <xdr:cNvCxnSpPr/>
      </xdr:nvCxnSpPr>
      <xdr:spPr>
        <a:xfrm rot="10800000" flipV="1">
          <a:off x="12011025" y="1914525"/>
          <a:ext cx="1047750" cy="58102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13</xdr:row>
      <xdr:rowOff>9525</xdr:rowOff>
    </xdr:from>
    <xdr:to>
      <xdr:col>27</xdr:col>
      <xdr:colOff>0</xdr:colOff>
      <xdr:row>16</xdr:row>
      <xdr:rowOff>0</xdr:rowOff>
    </xdr:to>
    <xdr:cxnSp macro="">
      <xdr:nvCxnSpPr>
        <xdr:cNvPr id="88" name="Straight Connector 87">
          <a:extLst>
            <a:ext uri="{FF2B5EF4-FFF2-40B4-BE49-F238E27FC236}">
              <a16:creationId xmlns:a16="http://schemas.microsoft.com/office/drawing/2014/main" id="{6ECBCDBF-96A4-40C1-81D6-8F1D865AD2F8}"/>
            </a:ext>
          </a:extLst>
        </xdr:cNvPr>
        <xdr:cNvCxnSpPr/>
      </xdr:nvCxnSpPr>
      <xdr:spPr>
        <a:xfrm>
          <a:off x="12001500" y="2505075"/>
          <a:ext cx="105727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13</xdr:row>
      <xdr:rowOff>9525</xdr:rowOff>
    </xdr:from>
    <xdr:to>
      <xdr:col>26</xdr:col>
      <xdr:colOff>333375</xdr:colOff>
      <xdr:row>16</xdr:row>
      <xdr:rowOff>0</xdr:rowOff>
    </xdr:to>
    <xdr:cxnSp macro="">
      <xdr:nvCxnSpPr>
        <xdr:cNvPr id="89" name="Straight Connector 88">
          <a:extLst>
            <a:ext uri="{FF2B5EF4-FFF2-40B4-BE49-F238E27FC236}">
              <a16:creationId xmlns:a16="http://schemas.microsoft.com/office/drawing/2014/main" id="{55F7459B-F551-421F-9CDE-B725174C94C6}"/>
            </a:ext>
          </a:extLst>
        </xdr:cNvPr>
        <xdr:cNvCxnSpPr/>
      </xdr:nvCxnSpPr>
      <xdr:spPr>
        <a:xfrm rot="10800000" flipV="1">
          <a:off x="12001500" y="2505075"/>
          <a:ext cx="105727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16</xdr:row>
      <xdr:rowOff>0</xdr:rowOff>
    </xdr:from>
    <xdr:to>
      <xdr:col>26</xdr:col>
      <xdr:colOff>333375</xdr:colOff>
      <xdr:row>18</xdr:row>
      <xdr:rowOff>228600</xdr:rowOff>
    </xdr:to>
    <xdr:cxnSp macro="">
      <xdr:nvCxnSpPr>
        <xdr:cNvPr id="90" name="Straight Connector 89">
          <a:extLst>
            <a:ext uri="{FF2B5EF4-FFF2-40B4-BE49-F238E27FC236}">
              <a16:creationId xmlns:a16="http://schemas.microsoft.com/office/drawing/2014/main" id="{AC770D5F-769D-4CBD-8A87-0CB7C4883851}"/>
            </a:ext>
          </a:extLst>
        </xdr:cNvPr>
        <xdr:cNvCxnSpPr/>
      </xdr:nvCxnSpPr>
      <xdr:spPr>
        <a:xfrm>
          <a:off x="12001500" y="3067050"/>
          <a:ext cx="10572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19</xdr:row>
      <xdr:rowOff>0</xdr:rowOff>
    </xdr:from>
    <xdr:to>
      <xdr:col>26</xdr:col>
      <xdr:colOff>333375</xdr:colOff>
      <xdr:row>21</xdr:row>
      <xdr:rowOff>228600</xdr:rowOff>
    </xdr:to>
    <xdr:cxnSp macro="">
      <xdr:nvCxnSpPr>
        <xdr:cNvPr id="91" name="Straight Connector 90">
          <a:extLst>
            <a:ext uri="{FF2B5EF4-FFF2-40B4-BE49-F238E27FC236}">
              <a16:creationId xmlns:a16="http://schemas.microsoft.com/office/drawing/2014/main" id="{B491B223-AF32-4671-948C-134C6DB6B0F3}"/>
            </a:ext>
          </a:extLst>
        </xdr:cNvPr>
        <xdr:cNvCxnSpPr/>
      </xdr:nvCxnSpPr>
      <xdr:spPr>
        <a:xfrm>
          <a:off x="12001500" y="3638550"/>
          <a:ext cx="10572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22</xdr:row>
      <xdr:rowOff>0</xdr:rowOff>
    </xdr:from>
    <xdr:to>
      <xdr:col>26</xdr:col>
      <xdr:colOff>333375</xdr:colOff>
      <xdr:row>24</xdr:row>
      <xdr:rowOff>228600</xdr:rowOff>
    </xdr:to>
    <xdr:cxnSp macro="">
      <xdr:nvCxnSpPr>
        <xdr:cNvPr id="92" name="Straight Connector 91">
          <a:extLst>
            <a:ext uri="{FF2B5EF4-FFF2-40B4-BE49-F238E27FC236}">
              <a16:creationId xmlns:a16="http://schemas.microsoft.com/office/drawing/2014/main" id="{EDF2749C-7422-4BF1-B2EC-B1F8E7109093}"/>
            </a:ext>
          </a:extLst>
        </xdr:cNvPr>
        <xdr:cNvCxnSpPr/>
      </xdr:nvCxnSpPr>
      <xdr:spPr>
        <a:xfrm>
          <a:off x="12001500" y="4210050"/>
          <a:ext cx="10572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37</xdr:row>
      <xdr:rowOff>0</xdr:rowOff>
    </xdr:from>
    <xdr:to>
      <xdr:col>26</xdr:col>
      <xdr:colOff>333375</xdr:colOff>
      <xdr:row>39</xdr:row>
      <xdr:rowOff>228600</xdr:rowOff>
    </xdr:to>
    <xdr:cxnSp macro="">
      <xdr:nvCxnSpPr>
        <xdr:cNvPr id="93" name="Straight Connector 92">
          <a:extLst>
            <a:ext uri="{FF2B5EF4-FFF2-40B4-BE49-F238E27FC236}">
              <a16:creationId xmlns:a16="http://schemas.microsoft.com/office/drawing/2014/main" id="{D2419223-02AD-4B2C-9C84-7CFD71A108C7}"/>
            </a:ext>
          </a:extLst>
        </xdr:cNvPr>
        <xdr:cNvCxnSpPr/>
      </xdr:nvCxnSpPr>
      <xdr:spPr>
        <a:xfrm>
          <a:off x="12001500" y="7067550"/>
          <a:ext cx="10572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9525</xdr:colOff>
      <xdr:row>16</xdr:row>
      <xdr:rowOff>0</xdr:rowOff>
    </xdr:from>
    <xdr:to>
      <xdr:col>27</xdr:col>
      <xdr:colOff>0</xdr:colOff>
      <xdr:row>18</xdr:row>
      <xdr:rowOff>238125</xdr:rowOff>
    </xdr:to>
    <xdr:cxnSp macro="">
      <xdr:nvCxnSpPr>
        <xdr:cNvPr id="94" name="Straight Connector 93">
          <a:extLst>
            <a:ext uri="{FF2B5EF4-FFF2-40B4-BE49-F238E27FC236}">
              <a16:creationId xmlns:a16="http://schemas.microsoft.com/office/drawing/2014/main" id="{410B6E59-745A-4290-8357-69AC9D94FE47}"/>
            </a:ext>
          </a:extLst>
        </xdr:cNvPr>
        <xdr:cNvCxnSpPr/>
      </xdr:nvCxnSpPr>
      <xdr:spPr>
        <a:xfrm rot="10800000" flipV="1">
          <a:off x="12011025" y="3067050"/>
          <a:ext cx="10477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19</xdr:row>
      <xdr:rowOff>9525</xdr:rowOff>
    </xdr:from>
    <xdr:to>
      <xdr:col>26</xdr:col>
      <xdr:colOff>333375</xdr:colOff>
      <xdr:row>22</xdr:row>
      <xdr:rowOff>0</xdr:rowOff>
    </xdr:to>
    <xdr:cxnSp macro="">
      <xdr:nvCxnSpPr>
        <xdr:cNvPr id="95" name="Straight Connector 94">
          <a:extLst>
            <a:ext uri="{FF2B5EF4-FFF2-40B4-BE49-F238E27FC236}">
              <a16:creationId xmlns:a16="http://schemas.microsoft.com/office/drawing/2014/main" id="{A4965FA3-D46E-4D22-A26D-264F4E2E332C}"/>
            </a:ext>
          </a:extLst>
        </xdr:cNvPr>
        <xdr:cNvCxnSpPr/>
      </xdr:nvCxnSpPr>
      <xdr:spPr>
        <a:xfrm rot="10800000" flipV="1">
          <a:off x="12001500" y="3648075"/>
          <a:ext cx="105727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22</xdr:row>
      <xdr:rowOff>9525</xdr:rowOff>
    </xdr:from>
    <xdr:to>
      <xdr:col>26</xdr:col>
      <xdr:colOff>333375</xdr:colOff>
      <xdr:row>25</xdr:row>
      <xdr:rowOff>0</xdr:rowOff>
    </xdr:to>
    <xdr:cxnSp macro="">
      <xdr:nvCxnSpPr>
        <xdr:cNvPr id="96" name="Straight Connector 95">
          <a:extLst>
            <a:ext uri="{FF2B5EF4-FFF2-40B4-BE49-F238E27FC236}">
              <a16:creationId xmlns:a16="http://schemas.microsoft.com/office/drawing/2014/main" id="{772A83DA-D7D2-4CF4-A48E-CE06CBA2030B}"/>
            </a:ext>
          </a:extLst>
        </xdr:cNvPr>
        <xdr:cNvCxnSpPr/>
      </xdr:nvCxnSpPr>
      <xdr:spPr>
        <a:xfrm rot="10800000" flipV="1">
          <a:off x="12001500" y="4219575"/>
          <a:ext cx="105727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37</xdr:row>
      <xdr:rowOff>9525</xdr:rowOff>
    </xdr:from>
    <xdr:to>
      <xdr:col>26</xdr:col>
      <xdr:colOff>333375</xdr:colOff>
      <xdr:row>40</xdr:row>
      <xdr:rowOff>0</xdr:rowOff>
    </xdr:to>
    <xdr:cxnSp macro="">
      <xdr:nvCxnSpPr>
        <xdr:cNvPr id="97" name="Straight Connector 96">
          <a:extLst>
            <a:ext uri="{FF2B5EF4-FFF2-40B4-BE49-F238E27FC236}">
              <a16:creationId xmlns:a16="http://schemas.microsoft.com/office/drawing/2014/main" id="{9975AAAF-B0A7-461F-A7B6-4F13C6493C38}"/>
            </a:ext>
          </a:extLst>
        </xdr:cNvPr>
        <xdr:cNvCxnSpPr/>
      </xdr:nvCxnSpPr>
      <xdr:spPr>
        <a:xfrm rot="10800000" flipV="1">
          <a:off x="12001500" y="7077075"/>
          <a:ext cx="105727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9525</xdr:colOff>
      <xdr:row>10</xdr:row>
      <xdr:rowOff>9525</xdr:rowOff>
    </xdr:from>
    <xdr:to>
      <xdr:col>29</xdr:col>
      <xdr:colOff>342900</xdr:colOff>
      <xdr:row>12</xdr:row>
      <xdr:rowOff>238125</xdr:rowOff>
    </xdr:to>
    <xdr:cxnSp macro="">
      <xdr:nvCxnSpPr>
        <xdr:cNvPr id="98" name="Straight Connector 97">
          <a:extLst>
            <a:ext uri="{FF2B5EF4-FFF2-40B4-BE49-F238E27FC236}">
              <a16:creationId xmlns:a16="http://schemas.microsoft.com/office/drawing/2014/main" id="{916D3FC5-06B3-433A-8456-B7A0091C3FD2}"/>
            </a:ext>
          </a:extLst>
        </xdr:cNvPr>
        <xdr:cNvCxnSpPr/>
      </xdr:nvCxnSpPr>
      <xdr:spPr>
        <a:xfrm>
          <a:off x="13068300" y="1924050"/>
          <a:ext cx="11525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9525</xdr:colOff>
      <xdr:row>10</xdr:row>
      <xdr:rowOff>0</xdr:rowOff>
    </xdr:from>
    <xdr:to>
      <xdr:col>30</xdr:col>
      <xdr:colOff>0</xdr:colOff>
      <xdr:row>12</xdr:row>
      <xdr:rowOff>238124</xdr:rowOff>
    </xdr:to>
    <xdr:cxnSp macro="">
      <xdr:nvCxnSpPr>
        <xdr:cNvPr id="99" name="Straight Connector 98">
          <a:extLst>
            <a:ext uri="{FF2B5EF4-FFF2-40B4-BE49-F238E27FC236}">
              <a16:creationId xmlns:a16="http://schemas.microsoft.com/office/drawing/2014/main" id="{648506BC-00AD-432E-9B7F-76A42C10B113}"/>
            </a:ext>
          </a:extLst>
        </xdr:cNvPr>
        <xdr:cNvCxnSpPr/>
      </xdr:nvCxnSpPr>
      <xdr:spPr>
        <a:xfrm rot="10800000" flipV="1">
          <a:off x="13068300" y="1914525"/>
          <a:ext cx="1152525" cy="58102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13</xdr:row>
      <xdr:rowOff>9525</xdr:rowOff>
    </xdr:from>
    <xdr:to>
      <xdr:col>30</xdr:col>
      <xdr:colOff>0</xdr:colOff>
      <xdr:row>16</xdr:row>
      <xdr:rowOff>0</xdr:rowOff>
    </xdr:to>
    <xdr:cxnSp macro="">
      <xdr:nvCxnSpPr>
        <xdr:cNvPr id="100" name="Straight Connector 99">
          <a:extLst>
            <a:ext uri="{FF2B5EF4-FFF2-40B4-BE49-F238E27FC236}">
              <a16:creationId xmlns:a16="http://schemas.microsoft.com/office/drawing/2014/main" id="{38BD51CE-76F7-44D7-A7EB-C28E05BD2CCD}"/>
            </a:ext>
          </a:extLst>
        </xdr:cNvPr>
        <xdr:cNvCxnSpPr/>
      </xdr:nvCxnSpPr>
      <xdr:spPr>
        <a:xfrm>
          <a:off x="13058775" y="2505075"/>
          <a:ext cx="1162050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13</xdr:row>
      <xdr:rowOff>9525</xdr:rowOff>
    </xdr:from>
    <xdr:to>
      <xdr:col>29</xdr:col>
      <xdr:colOff>333375</xdr:colOff>
      <xdr:row>16</xdr:row>
      <xdr:rowOff>0</xdr:rowOff>
    </xdr:to>
    <xdr:cxnSp macro="">
      <xdr:nvCxnSpPr>
        <xdr:cNvPr id="101" name="Straight Connector 100">
          <a:extLst>
            <a:ext uri="{FF2B5EF4-FFF2-40B4-BE49-F238E27FC236}">
              <a16:creationId xmlns:a16="http://schemas.microsoft.com/office/drawing/2014/main" id="{5A26E3F6-D052-4699-9122-8F5C9BE25F67}"/>
            </a:ext>
          </a:extLst>
        </xdr:cNvPr>
        <xdr:cNvCxnSpPr/>
      </xdr:nvCxnSpPr>
      <xdr:spPr>
        <a:xfrm rot="10800000" flipV="1">
          <a:off x="13058775" y="2505075"/>
          <a:ext cx="1162050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16</xdr:row>
      <xdr:rowOff>0</xdr:rowOff>
    </xdr:from>
    <xdr:to>
      <xdr:col>29</xdr:col>
      <xdr:colOff>333375</xdr:colOff>
      <xdr:row>18</xdr:row>
      <xdr:rowOff>228600</xdr:rowOff>
    </xdr:to>
    <xdr:cxnSp macro="">
      <xdr:nvCxnSpPr>
        <xdr:cNvPr id="102" name="Straight Connector 101">
          <a:extLst>
            <a:ext uri="{FF2B5EF4-FFF2-40B4-BE49-F238E27FC236}">
              <a16:creationId xmlns:a16="http://schemas.microsoft.com/office/drawing/2014/main" id="{25E16B0E-0AC7-4F54-8C88-FF08E1534580}"/>
            </a:ext>
          </a:extLst>
        </xdr:cNvPr>
        <xdr:cNvCxnSpPr/>
      </xdr:nvCxnSpPr>
      <xdr:spPr>
        <a:xfrm>
          <a:off x="13058775" y="3067050"/>
          <a:ext cx="11620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19</xdr:row>
      <xdr:rowOff>0</xdr:rowOff>
    </xdr:from>
    <xdr:to>
      <xdr:col>29</xdr:col>
      <xdr:colOff>333375</xdr:colOff>
      <xdr:row>21</xdr:row>
      <xdr:rowOff>228600</xdr:rowOff>
    </xdr:to>
    <xdr:cxnSp macro="">
      <xdr:nvCxnSpPr>
        <xdr:cNvPr id="103" name="Straight Connector 102">
          <a:extLst>
            <a:ext uri="{FF2B5EF4-FFF2-40B4-BE49-F238E27FC236}">
              <a16:creationId xmlns:a16="http://schemas.microsoft.com/office/drawing/2014/main" id="{DD74C73F-2782-427E-8D24-11727E66F17A}"/>
            </a:ext>
          </a:extLst>
        </xdr:cNvPr>
        <xdr:cNvCxnSpPr/>
      </xdr:nvCxnSpPr>
      <xdr:spPr>
        <a:xfrm>
          <a:off x="13058775" y="3638550"/>
          <a:ext cx="11620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22</xdr:row>
      <xdr:rowOff>0</xdr:rowOff>
    </xdr:from>
    <xdr:to>
      <xdr:col>29</xdr:col>
      <xdr:colOff>333375</xdr:colOff>
      <xdr:row>24</xdr:row>
      <xdr:rowOff>228600</xdr:rowOff>
    </xdr:to>
    <xdr:cxnSp macro="">
      <xdr:nvCxnSpPr>
        <xdr:cNvPr id="104" name="Straight Connector 103">
          <a:extLst>
            <a:ext uri="{FF2B5EF4-FFF2-40B4-BE49-F238E27FC236}">
              <a16:creationId xmlns:a16="http://schemas.microsoft.com/office/drawing/2014/main" id="{605B5730-E678-4405-A786-7E3C4C8B012E}"/>
            </a:ext>
          </a:extLst>
        </xdr:cNvPr>
        <xdr:cNvCxnSpPr/>
      </xdr:nvCxnSpPr>
      <xdr:spPr>
        <a:xfrm>
          <a:off x="13058775" y="4210050"/>
          <a:ext cx="11620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333375</xdr:colOff>
      <xdr:row>39</xdr:row>
      <xdr:rowOff>228600</xdr:rowOff>
    </xdr:to>
    <xdr:cxnSp macro="">
      <xdr:nvCxnSpPr>
        <xdr:cNvPr id="105" name="Straight Connector 104">
          <a:extLst>
            <a:ext uri="{FF2B5EF4-FFF2-40B4-BE49-F238E27FC236}">
              <a16:creationId xmlns:a16="http://schemas.microsoft.com/office/drawing/2014/main" id="{EC293C3F-4258-4A23-8789-37027D6B16C2}"/>
            </a:ext>
          </a:extLst>
        </xdr:cNvPr>
        <xdr:cNvCxnSpPr/>
      </xdr:nvCxnSpPr>
      <xdr:spPr>
        <a:xfrm>
          <a:off x="13058775" y="7067550"/>
          <a:ext cx="11620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9525</xdr:colOff>
      <xdr:row>16</xdr:row>
      <xdr:rowOff>0</xdr:rowOff>
    </xdr:from>
    <xdr:to>
      <xdr:col>30</xdr:col>
      <xdr:colOff>0</xdr:colOff>
      <xdr:row>18</xdr:row>
      <xdr:rowOff>238125</xdr:rowOff>
    </xdr:to>
    <xdr:cxnSp macro="">
      <xdr:nvCxnSpPr>
        <xdr:cNvPr id="106" name="Straight Connector 105">
          <a:extLst>
            <a:ext uri="{FF2B5EF4-FFF2-40B4-BE49-F238E27FC236}">
              <a16:creationId xmlns:a16="http://schemas.microsoft.com/office/drawing/2014/main" id="{F166B790-8118-4A54-BF0B-AD1ECE0994D3}"/>
            </a:ext>
          </a:extLst>
        </xdr:cNvPr>
        <xdr:cNvCxnSpPr/>
      </xdr:nvCxnSpPr>
      <xdr:spPr>
        <a:xfrm rot="10800000" flipV="1">
          <a:off x="13068300" y="3067050"/>
          <a:ext cx="11525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19</xdr:row>
      <xdr:rowOff>9525</xdr:rowOff>
    </xdr:from>
    <xdr:to>
      <xdr:col>29</xdr:col>
      <xdr:colOff>333375</xdr:colOff>
      <xdr:row>22</xdr:row>
      <xdr:rowOff>0</xdr:rowOff>
    </xdr:to>
    <xdr:cxnSp macro="">
      <xdr:nvCxnSpPr>
        <xdr:cNvPr id="107" name="Straight Connector 106">
          <a:extLst>
            <a:ext uri="{FF2B5EF4-FFF2-40B4-BE49-F238E27FC236}">
              <a16:creationId xmlns:a16="http://schemas.microsoft.com/office/drawing/2014/main" id="{128E7149-4B55-43C9-B8B5-4D809EBBEDE4}"/>
            </a:ext>
          </a:extLst>
        </xdr:cNvPr>
        <xdr:cNvCxnSpPr/>
      </xdr:nvCxnSpPr>
      <xdr:spPr>
        <a:xfrm rot="10800000" flipV="1">
          <a:off x="13058775" y="3648075"/>
          <a:ext cx="1162050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22</xdr:row>
      <xdr:rowOff>9525</xdr:rowOff>
    </xdr:from>
    <xdr:to>
      <xdr:col>29</xdr:col>
      <xdr:colOff>333375</xdr:colOff>
      <xdr:row>25</xdr:row>
      <xdr:rowOff>0</xdr:rowOff>
    </xdr:to>
    <xdr:cxnSp macro="">
      <xdr:nvCxnSpPr>
        <xdr:cNvPr id="108" name="Straight Connector 107">
          <a:extLst>
            <a:ext uri="{FF2B5EF4-FFF2-40B4-BE49-F238E27FC236}">
              <a16:creationId xmlns:a16="http://schemas.microsoft.com/office/drawing/2014/main" id="{40EE90BD-A38D-4D7A-9394-F3A572F83DEF}"/>
            </a:ext>
          </a:extLst>
        </xdr:cNvPr>
        <xdr:cNvCxnSpPr/>
      </xdr:nvCxnSpPr>
      <xdr:spPr>
        <a:xfrm rot="10800000" flipV="1">
          <a:off x="13058775" y="4219575"/>
          <a:ext cx="1162050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37</xdr:row>
      <xdr:rowOff>9525</xdr:rowOff>
    </xdr:from>
    <xdr:to>
      <xdr:col>29</xdr:col>
      <xdr:colOff>333375</xdr:colOff>
      <xdr:row>40</xdr:row>
      <xdr:rowOff>0</xdr:rowOff>
    </xdr:to>
    <xdr:cxnSp macro="">
      <xdr:nvCxnSpPr>
        <xdr:cNvPr id="109" name="Straight Connector 108">
          <a:extLst>
            <a:ext uri="{FF2B5EF4-FFF2-40B4-BE49-F238E27FC236}">
              <a16:creationId xmlns:a16="http://schemas.microsoft.com/office/drawing/2014/main" id="{1FAAFE71-67FE-47DA-A05A-57D69A3A87CC}"/>
            </a:ext>
          </a:extLst>
        </xdr:cNvPr>
        <xdr:cNvCxnSpPr/>
      </xdr:nvCxnSpPr>
      <xdr:spPr>
        <a:xfrm rot="10800000" flipV="1">
          <a:off x="13058775" y="7077075"/>
          <a:ext cx="1162050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9525</xdr:colOff>
      <xdr:row>10</xdr:row>
      <xdr:rowOff>9525</xdr:rowOff>
    </xdr:from>
    <xdr:to>
      <xdr:col>32</xdr:col>
      <xdr:colOff>342900</xdr:colOff>
      <xdr:row>12</xdr:row>
      <xdr:rowOff>238125</xdr:rowOff>
    </xdr:to>
    <xdr:cxnSp macro="">
      <xdr:nvCxnSpPr>
        <xdr:cNvPr id="110" name="Straight Connector 109">
          <a:extLst>
            <a:ext uri="{FF2B5EF4-FFF2-40B4-BE49-F238E27FC236}">
              <a16:creationId xmlns:a16="http://schemas.microsoft.com/office/drawing/2014/main" id="{36E1FA44-8F7C-4768-B55B-82DA5FEB0EB5}"/>
            </a:ext>
          </a:extLst>
        </xdr:cNvPr>
        <xdr:cNvCxnSpPr/>
      </xdr:nvCxnSpPr>
      <xdr:spPr>
        <a:xfrm>
          <a:off x="14230350" y="1924050"/>
          <a:ext cx="12001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9525</xdr:colOff>
      <xdr:row>10</xdr:row>
      <xdr:rowOff>0</xdr:rowOff>
    </xdr:from>
    <xdr:to>
      <xdr:col>33</xdr:col>
      <xdr:colOff>0</xdr:colOff>
      <xdr:row>12</xdr:row>
      <xdr:rowOff>238124</xdr:rowOff>
    </xdr:to>
    <xdr:cxnSp macro="">
      <xdr:nvCxnSpPr>
        <xdr:cNvPr id="111" name="Straight Connector 110">
          <a:extLst>
            <a:ext uri="{FF2B5EF4-FFF2-40B4-BE49-F238E27FC236}">
              <a16:creationId xmlns:a16="http://schemas.microsoft.com/office/drawing/2014/main" id="{98FF2ABB-F521-417C-A9CF-21FDACF28DD1}"/>
            </a:ext>
          </a:extLst>
        </xdr:cNvPr>
        <xdr:cNvCxnSpPr/>
      </xdr:nvCxnSpPr>
      <xdr:spPr>
        <a:xfrm rot="10800000" flipV="1">
          <a:off x="14230350" y="1914525"/>
          <a:ext cx="1200150" cy="58102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13</xdr:row>
      <xdr:rowOff>9525</xdr:rowOff>
    </xdr:from>
    <xdr:to>
      <xdr:col>33</xdr:col>
      <xdr:colOff>0</xdr:colOff>
      <xdr:row>16</xdr:row>
      <xdr:rowOff>0</xdr:rowOff>
    </xdr:to>
    <xdr:cxnSp macro="">
      <xdr:nvCxnSpPr>
        <xdr:cNvPr id="112" name="Straight Connector 111">
          <a:extLst>
            <a:ext uri="{FF2B5EF4-FFF2-40B4-BE49-F238E27FC236}">
              <a16:creationId xmlns:a16="http://schemas.microsoft.com/office/drawing/2014/main" id="{B365E0F9-31AA-47CD-9FDF-51B640B8057A}"/>
            </a:ext>
          </a:extLst>
        </xdr:cNvPr>
        <xdr:cNvCxnSpPr/>
      </xdr:nvCxnSpPr>
      <xdr:spPr>
        <a:xfrm>
          <a:off x="14220825" y="2505075"/>
          <a:ext cx="120967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13</xdr:row>
      <xdr:rowOff>9525</xdr:rowOff>
    </xdr:from>
    <xdr:to>
      <xdr:col>32</xdr:col>
      <xdr:colOff>333375</xdr:colOff>
      <xdr:row>16</xdr:row>
      <xdr:rowOff>0</xdr:rowOff>
    </xdr:to>
    <xdr:cxnSp macro="">
      <xdr:nvCxnSpPr>
        <xdr:cNvPr id="113" name="Straight Connector 112">
          <a:extLst>
            <a:ext uri="{FF2B5EF4-FFF2-40B4-BE49-F238E27FC236}">
              <a16:creationId xmlns:a16="http://schemas.microsoft.com/office/drawing/2014/main" id="{B45C73D6-D6D8-4DFE-9E74-7113B762E171}"/>
            </a:ext>
          </a:extLst>
        </xdr:cNvPr>
        <xdr:cNvCxnSpPr/>
      </xdr:nvCxnSpPr>
      <xdr:spPr>
        <a:xfrm rot="10800000" flipV="1">
          <a:off x="14220825" y="2505075"/>
          <a:ext cx="120967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16</xdr:row>
      <xdr:rowOff>0</xdr:rowOff>
    </xdr:from>
    <xdr:to>
      <xdr:col>32</xdr:col>
      <xdr:colOff>333375</xdr:colOff>
      <xdr:row>18</xdr:row>
      <xdr:rowOff>228600</xdr:rowOff>
    </xdr:to>
    <xdr:cxnSp macro="">
      <xdr:nvCxnSpPr>
        <xdr:cNvPr id="114" name="Straight Connector 113">
          <a:extLst>
            <a:ext uri="{FF2B5EF4-FFF2-40B4-BE49-F238E27FC236}">
              <a16:creationId xmlns:a16="http://schemas.microsoft.com/office/drawing/2014/main" id="{C9FD781E-B507-4C9E-A9DC-743A65BCE15D}"/>
            </a:ext>
          </a:extLst>
        </xdr:cNvPr>
        <xdr:cNvCxnSpPr/>
      </xdr:nvCxnSpPr>
      <xdr:spPr>
        <a:xfrm>
          <a:off x="14220825" y="3067050"/>
          <a:ext cx="12096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19</xdr:row>
      <xdr:rowOff>0</xdr:rowOff>
    </xdr:from>
    <xdr:to>
      <xdr:col>32</xdr:col>
      <xdr:colOff>333375</xdr:colOff>
      <xdr:row>21</xdr:row>
      <xdr:rowOff>228600</xdr:rowOff>
    </xdr:to>
    <xdr:cxnSp macro="">
      <xdr:nvCxnSpPr>
        <xdr:cNvPr id="115" name="Straight Connector 114">
          <a:extLst>
            <a:ext uri="{FF2B5EF4-FFF2-40B4-BE49-F238E27FC236}">
              <a16:creationId xmlns:a16="http://schemas.microsoft.com/office/drawing/2014/main" id="{7C336B29-E302-4CEF-AABF-53AB2E22DCDC}"/>
            </a:ext>
          </a:extLst>
        </xdr:cNvPr>
        <xdr:cNvCxnSpPr/>
      </xdr:nvCxnSpPr>
      <xdr:spPr>
        <a:xfrm>
          <a:off x="14220825" y="3638550"/>
          <a:ext cx="12096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22</xdr:row>
      <xdr:rowOff>0</xdr:rowOff>
    </xdr:from>
    <xdr:to>
      <xdr:col>32</xdr:col>
      <xdr:colOff>333375</xdr:colOff>
      <xdr:row>24</xdr:row>
      <xdr:rowOff>228600</xdr:rowOff>
    </xdr:to>
    <xdr:cxnSp macro="">
      <xdr:nvCxnSpPr>
        <xdr:cNvPr id="116" name="Straight Connector 115">
          <a:extLst>
            <a:ext uri="{FF2B5EF4-FFF2-40B4-BE49-F238E27FC236}">
              <a16:creationId xmlns:a16="http://schemas.microsoft.com/office/drawing/2014/main" id="{1BDF2EBF-5BC6-4A22-8A55-9F8391DDCE4A}"/>
            </a:ext>
          </a:extLst>
        </xdr:cNvPr>
        <xdr:cNvCxnSpPr/>
      </xdr:nvCxnSpPr>
      <xdr:spPr>
        <a:xfrm>
          <a:off x="14220825" y="4210050"/>
          <a:ext cx="12096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37</xdr:row>
      <xdr:rowOff>0</xdr:rowOff>
    </xdr:from>
    <xdr:to>
      <xdr:col>32</xdr:col>
      <xdr:colOff>333375</xdr:colOff>
      <xdr:row>39</xdr:row>
      <xdr:rowOff>228600</xdr:rowOff>
    </xdr:to>
    <xdr:cxnSp macro="">
      <xdr:nvCxnSpPr>
        <xdr:cNvPr id="117" name="Straight Connector 116">
          <a:extLst>
            <a:ext uri="{FF2B5EF4-FFF2-40B4-BE49-F238E27FC236}">
              <a16:creationId xmlns:a16="http://schemas.microsoft.com/office/drawing/2014/main" id="{6F8198E2-C1F2-4C9C-83BF-DC3FEBFD718F}"/>
            </a:ext>
          </a:extLst>
        </xdr:cNvPr>
        <xdr:cNvCxnSpPr/>
      </xdr:nvCxnSpPr>
      <xdr:spPr>
        <a:xfrm>
          <a:off x="14220825" y="7067550"/>
          <a:ext cx="12096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9525</xdr:colOff>
      <xdr:row>16</xdr:row>
      <xdr:rowOff>0</xdr:rowOff>
    </xdr:from>
    <xdr:to>
      <xdr:col>33</xdr:col>
      <xdr:colOff>0</xdr:colOff>
      <xdr:row>18</xdr:row>
      <xdr:rowOff>238125</xdr:rowOff>
    </xdr:to>
    <xdr:cxnSp macro="">
      <xdr:nvCxnSpPr>
        <xdr:cNvPr id="118" name="Straight Connector 117">
          <a:extLst>
            <a:ext uri="{FF2B5EF4-FFF2-40B4-BE49-F238E27FC236}">
              <a16:creationId xmlns:a16="http://schemas.microsoft.com/office/drawing/2014/main" id="{E145FFBC-A30D-4DD6-A962-7E1B23104733}"/>
            </a:ext>
          </a:extLst>
        </xdr:cNvPr>
        <xdr:cNvCxnSpPr/>
      </xdr:nvCxnSpPr>
      <xdr:spPr>
        <a:xfrm rot="10800000" flipV="1">
          <a:off x="14230350" y="3067050"/>
          <a:ext cx="12001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19</xdr:row>
      <xdr:rowOff>9525</xdr:rowOff>
    </xdr:from>
    <xdr:to>
      <xdr:col>32</xdr:col>
      <xdr:colOff>333375</xdr:colOff>
      <xdr:row>22</xdr:row>
      <xdr:rowOff>0</xdr:rowOff>
    </xdr:to>
    <xdr:cxnSp macro="">
      <xdr:nvCxnSpPr>
        <xdr:cNvPr id="119" name="Straight Connector 118">
          <a:extLst>
            <a:ext uri="{FF2B5EF4-FFF2-40B4-BE49-F238E27FC236}">
              <a16:creationId xmlns:a16="http://schemas.microsoft.com/office/drawing/2014/main" id="{7C62286F-F0FC-4B43-BBA6-2B3A62A91811}"/>
            </a:ext>
          </a:extLst>
        </xdr:cNvPr>
        <xdr:cNvCxnSpPr/>
      </xdr:nvCxnSpPr>
      <xdr:spPr>
        <a:xfrm rot="10800000" flipV="1">
          <a:off x="14220825" y="3648075"/>
          <a:ext cx="120967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22</xdr:row>
      <xdr:rowOff>9525</xdr:rowOff>
    </xdr:from>
    <xdr:to>
      <xdr:col>32</xdr:col>
      <xdr:colOff>333375</xdr:colOff>
      <xdr:row>25</xdr:row>
      <xdr:rowOff>0</xdr:rowOff>
    </xdr:to>
    <xdr:cxnSp macro="">
      <xdr:nvCxnSpPr>
        <xdr:cNvPr id="120" name="Straight Connector 119">
          <a:extLst>
            <a:ext uri="{FF2B5EF4-FFF2-40B4-BE49-F238E27FC236}">
              <a16:creationId xmlns:a16="http://schemas.microsoft.com/office/drawing/2014/main" id="{7EC7DFFA-4FED-4B1D-AA7E-B108C8F22214}"/>
            </a:ext>
          </a:extLst>
        </xdr:cNvPr>
        <xdr:cNvCxnSpPr/>
      </xdr:nvCxnSpPr>
      <xdr:spPr>
        <a:xfrm rot="10800000" flipV="1">
          <a:off x="14220825" y="4219575"/>
          <a:ext cx="120967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37</xdr:row>
      <xdr:rowOff>9525</xdr:rowOff>
    </xdr:from>
    <xdr:to>
      <xdr:col>32</xdr:col>
      <xdr:colOff>333375</xdr:colOff>
      <xdr:row>40</xdr:row>
      <xdr:rowOff>0</xdr:rowOff>
    </xdr:to>
    <xdr:cxnSp macro="">
      <xdr:nvCxnSpPr>
        <xdr:cNvPr id="121" name="Straight Connector 120">
          <a:extLst>
            <a:ext uri="{FF2B5EF4-FFF2-40B4-BE49-F238E27FC236}">
              <a16:creationId xmlns:a16="http://schemas.microsoft.com/office/drawing/2014/main" id="{6E72D9E4-8DE4-44B4-B587-A2F44D789039}"/>
            </a:ext>
          </a:extLst>
        </xdr:cNvPr>
        <xdr:cNvCxnSpPr/>
      </xdr:nvCxnSpPr>
      <xdr:spPr>
        <a:xfrm rot="10800000" flipV="1">
          <a:off x="14220825" y="7077075"/>
          <a:ext cx="120967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9525</xdr:colOff>
      <xdr:row>10</xdr:row>
      <xdr:rowOff>9525</xdr:rowOff>
    </xdr:from>
    <xdr:to>
      <xdr:col>35</xdr:col>
      <xdr:colOff>342900</xdr:colOff>
      <xdr:row>12</xdr:row>
      <xdr:rowOff>238125</xdr:rowOff>
    </xdr:to>
    <xdr:cxnSp macro="">
      <xdr:nvCxnSpPr>
        <xdr:cNvPr id="122" name="Straight Connector 121">
          <a:extLst>
            <a:ext uri="{FF2B5EF4-FFF2-40B4-BE49-F238E27FC236}">
              <a16:creationId xmlns:a16="http://schemas.microsoft.com/office/drawing/2014/main" id="{221D3300-8AC8-4D0B-BB3A-2A10E051E075}"/>
            </a:ext>
          </a:extLst>
        </xdr:cNvPr>
        <xdr:cNvCxnSpPr/>
      </xdr:nvCxnSpPr>
      <xdr:spPr>
        <a:xfrm>
          <a:off x="15440025" y="1924050"/>
          <a:ext cx="10763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9525</xdr:colOff>
      <xdr:row>10</xdr:row>
      <xdr:rowOff>0</xdr:rowOff>
    </xdr:from>
    <xdr:to>
      <xdr:col>36</xdr:col>
      <xdr:colOff>0</xdr:colOff>
      <xdr:row>12</xdr:row>
      <xdr:rowOff>238124</xdr:rowOff>
    </xdr:to>
    <xdr:cxnSp macro="">
      <xdr:nvCxnSpPr>
        <xdr:cNvPr id="123" name="Straight Connector 122">
          <a:extLst>
            <a:ext uri="{FF2B5EF4-FFF2-40B4-BE49-F238E27FC236}">
              <a16:creationId xmlns:a16="http://schemas.microsoft.com/office/drawing/2014/main" id="{507463E9-EC05-45ED-B85A-5E2697C52813}"/>
            </a:ext>
          </a:extLst>
        </xdr:cNvPr>
        <xdr:cNvCxnSpPr/>
      </xdr:nvCxnSpPr>
      <xdr:spPr>
        <a:xfrm rot="10800000" flipV="1">
          <a:off x="15440025" y="1914525"/>
          <a:ext cx="1076325" cy="58102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13</xdr:row>
      <xdr:rowOff>9525</xdr:rowOff>
    </xdr:from>
    <xdr:to>
      <xdr:col>36</xdr:col>
      <xdr:colOff>0</xdr:colOff>
      <xdr:row>16</xdr:row>
      <xdr:rowOff>0</xdr:rowOff>
    </xdr:to>
    <xdr:cxnSp macro="">
      <xdr:nvCxnSpPr>
        <xdr:cNvPr id="124" name="Straight Connector 123">
          <a:extLst>
            <a:ext uri="{FF2B5EF4-FFF2-40B4-BE49-F238E27FC236}">
              <a16:creationId xmlns:a16="http://schemas.microsoft.com/office/drawing/2014/main" id="{C7C18E00-5E47-41F8-B0E8-8AAD308AD74E}"/>
            </a:ext>
          </a:extLst>
        </xdr:cNvPr>
        <xdr:cNvCxnSpPr/>
      </xdr:nvCxnSpPr>
      <xdr:spPr>
        <a:xfrm>
          <a:off x="15430500" y="2505075"/>
          <a:ext cx="1085850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13</xdr:row>
      <xdr:rowOff>9525</xdr:rowOff>
    </xdr:from>
    <xdr:to>
      <xdr:col>35</xdr:col>
      <xdr:colOff>333375</xdr:colOff>
      <xdr:row>16</xdr:row>
      <xdr:rowOff>0</xdr:rowOff>
    </xdr:to>
    <xdr:cxnSp macro="">
      <xdr:nvCxnSpPr>
        <xdr:cNvPr id="125" name="Straight Connector 124">
          <a:extLst>
            <a:ext uri="{FF2B5EF4-FFF2-40B4-BE49-F238E27FC236}">
              <a16:creationId xmlns:a16="http://schemas.microsoft.com/office/drawing/2014/main" id="{DD53BF2C-7678-4B4C-9AA1-765300CD61CB}"/>
            </a:ext>
          </a:extLst>
        </xdr:cNvPr>
        <xdr:cNvCxnSpPr/>
      </xdr:nvCxnSpPr>
      <xdr:spPr>
        <a:xfrm rot="10800000" flipV="1">
          <a:off x="15430500" y="2505075"/>
          <a:ext cx="1085850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16</xdr:row>
      <xdr:rowOff>0</xdr:rowOff>
    </xdr:from>
    <xdr:to>
      <xdr:col>35</xdr:col>
      <xdr:colOff>333375</xdr:colOff>
      <xdr:row>18</xdr:row>
      <xdr:rowOff>228600</xdr:rowOff>
    </xdr:to>
    <xdr:cxnSp macro="">
      <xdr:nvCxnSpPr>
        <xdr:cNvPr id="126" name="Straight Connector 125">
          <a:extLst>
            <a:ext uri="{FF2B5EF4-FFF2-40B4-BE49-F238E27FC236}">
              <a16:creationId xmlns:a16="http://schemas.microsoft.com/office/drawing/2014/main" id="{2D85B9EE-E012-4B2C-BA66-D613EC155565}"/>
            </a:ext>
          </a:extLst>
        </xdr:cNvPr>
        <xdr:cNvCxnSpPr/>
      </xdr:nvCxnSpPr>
      <xdr:spPr>
        <a:xfrm>
          <a:off x="15430500" y="3067050"/>
          <a:ext cx="10858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19</xdr:row>
      <xdr:rowOff>0</xdr:rowOff>
    </xdr:from>
    <xdr:to>
      <xdr:col>35</xdr:col>
      <xdr:colOff>333375</xdr:colOff>
      <xdr:row>21</xdr:row>
      <xdr:rowOff>228600</xdr:rowOff>
    </xdr:to>
    <xdr:cxnSp macro="">
      <xdr:nvCxnSpPr>
        <xdr:cNvPr id="127" name="Straight Connector 126">
          <a:extLst>
            <a:ext uri="{FF2B5EF4-FFF2-40B4-BE49-F238E27FC236}">
              <a16:creationId xmlns:a16="http://schemas.microsoft.com/office/drawing/2014/main" id="{5FD1B794-7E54-422F-9236-D6569D935A02}"/>
            </a:ext>
          </a:extLst>
        </xdr:cNvPr>
        <xdr:cNvCxnSpPr/>
      </xdr:nvCxnSpPr>
      <xdr:spPr>
        <a:xfrm>
          <a:off x="15430500" y="3638550"/>
          <a:ext cx="10858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22</xdr:row>
      <xdr:rowOff>0</xdr:rowOff>
    </xdr:from>
    <xdr:to>
      <xdr:col>35</xdr:col>
      <xdr:colOff>333375</xdr:colOff>
      <xdr:row>24</xdr:row>
      <xdr:rowOff>228600</xdr:rowOff>
    </xdr:to>
    <xdr:cxnSp macro="">
      <xdr:nvCxnSpPr>
        <xdr:cNvPr id="128" name="Straight Connector 127">
          <a:extLst>
            <a:ext uri="{FF2B5EF4-FFF2-40B4-BE49-F238E27FC236}">
              <a16:creationId xmlns:a16="http://schemas.microsoft.com/office/drawing/2014/main" id="{BD851184-8E2C-4DC0-9705-E1A8580CCCBF}"/>
            </a:ext>
          </a:extLst>
        </xdr:cNvPr>
        <xdr:cNvCxnSpPr/>
      </xdr:nvCxnSpPr>
      <xdr:spPr>
        <a:xfrm>
          <a:off x="15430500" y="4210050"/>
          <a:ext cx="10858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37</xdr:row>
      <xdr:rowOff>0</xdr:rowOff>
    </xdr:from>
    <xdr:to>
      <xdr:col>35</xdr:col>
      <xdr:colOff>333375</xdr:colOff>
      <xdr:row>39</xdr:row>
      <xdr:rowOff>228600</xdr:rowOff>
    </xdr:to>
    <xdr:cxnSp macro="">
      <xdr:nvCxnSpPr>
        <xdr:cNvPr id="129" name="Straight Connector 128">
          <a:extLst>
            <a:ext uri="{FF2B5EF4-FFF2-40B4-BE49-F238E27FC236}">
              <a16:creationId xmlns:a16="http://schemas.microsoft.com/office/drawing/2014/main" id="{BEB422BF-4233-4BAA-9AD7-F357FC3277A4}"/>
            </a:ext>
          </a:extLst>
        </xdr:cNvPr>
        <xdr:cNvCxnSpPr/>
      </xdr:nvCxnSpPr>
      <xdr:spPr>
        <a:xfrm>
          <a:off x="15430500" y="7067550"/>
          <a:ext cx="10858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9525</xdr:colOff>
      <xdr:row>16</xdr:row>
      <xdr:rowOff>0</xdr:rowOff>
    </xdr:from>
    <xdr:to>
      <xdr:col>36</xdr:col>
      <xdr:colOff>0</xdr:colOff>
      <xdr:row>18</xdr:row>
      <xdr:rowOff>238125</xdr:rowOff>
    </xdr:to>
    <xdr:cxnSp macro="">
      <xdr:nvCxnSpPr>
        <xdr:cNvPr id="130" name="Straight Connector 129">
          <a:extLst>
            <a:ext uri="{FF2B5EF4-FFF2-40B4-BE49-F238E27FC236}">
              <a16:creationId xmlns:a16="http://schemas.microsoft.com/office/drawing/2014/main" id="{829924ED-270B-4AD5-9650-7E03F890F147}"/>
            </a:ext>
          </a:extLst>
        </xdr:cNvPr>
        <xdr:cNvCxnSpPr/>
      </xdr:nvCxnSpPr>
      <xdr:spPr>
        <a:xfrm rot="10800000" flipV="1">
          <a:off x="15440025" y="3067050"/>
          <a:ext cx="10763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19</xdr:row>
      <xdr:rowOff>9525</xdr:rowOff>
    </xdr:from>
    <xdr:to>
      <xdr:col>35</xdr:col>
      <xdr:colOff>333375</xdr:colOff>
      <xdr:row>22</xdr:row>
      <xdr:rowOff>0</xdr:rowOff>
    </xdr:to>
    <xdr:cxnSp macro="">
      <xdr:nvCxnSpPr>
        <xdr:cNvPr id="131" name="Straight Connector 130">
          <a:extLst>
            <a:ext uri="{FF2B5EF4-FFF2-40B4-BE49-F238E27FC236}">
              <a16:creationId xmlns:a16="http://schemas.microsoft.com/office/drawing/2014/main" id="{33D29519-65C0-4FA0-BAF1-1E6E05D5AA16}"/>
            </a:ext>
          </a:extLst>
        </xdr:cNvPr>
        <xdr:cNvCxnSpPr/>
      </xdr:nvCxnSpPr>
      <xdr:spPr>
        <a:xfrm rot="10800000" flipV="1">
          <a:off x="15430500" y="3648075"/>
          <a:ext cx="1085850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22</xdr:row>
      <xdr:rowOff>9525</xdr:rowOff>
    </xdr:from>
    <xdr:to>
      <xdr:col>35</xdr:col>
      <xdr:colOff>333375</xdr:colOff>
      <xdr:row>25</xdr:row>
      <xdr:rowOff>0</xdr:rowOff>
    </xdr:to>
    <xdr:cxnSp macro="">
      <xdr:nvCxnSpPr>
        <xdr:cNvPr id="132" name="Straight Connector 131">
          <a:extLst>
            <a:ext uri="{FF2B5EF4-FFF2-40B4-BE49-F238E27FC236}">
              <a16:creationId xmlns:a16="http://schemas.microsoft.com/office/drawing/2014/main" id="{2E29FBD1-BFA9-4F53-AE9F-AEEB0F03B363}"/>
            </a:ext>
          </a:extLst>
        </xdr:cNvPr>
        <xdr:cNvCxnSpPr/>
      </xdr:nvCxnSpPr>
      <xdr:spPr>
        <a:xfrm rot="10800000" flipV="1">
          <a:off x="15430500" y="4219575"/>
          <a:ext cx="1085850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37</xdr:row>
      <xdr:rowOff>9525</xdr:rowOff>
    </xdr:from>
    <xdr:to>
      <xdr:col>35</xdr:col>
      <xdr:colOff>333375</xdr:colOff>
      <xdr:row>40</xdr:row>
      <xdr:rowOff>0</xdr:rowOff>
    </xdr:to>
    <xdr:cxnSp macro="">
      <xdr:nvCxnSpPr>
        <xdr:cNvPr id="133" name="Straight Connector 132">
          <a:extLst>
            <a:ext uri="{FF2B5EF4-FFF2-40B4-BE49-F238E27FC236}">
              <a16:creationId xmlns:a16="http://schemas.microsoft.com/office/drawing/2014/main" id="{6952C4F8-4380-48A1-A64B-CD8FC1E5F040}"/>
            </a:ext>
          </a:extLst>
        </xdr:cNvPr>
        <xdr:cNvCxnSpPr/>
      </xdr:nvCxnSpPr>
      <xdr:spPr>
        <a:xfrm rot="10800000" flipV="1">
          <a:off x="15430500" y="7077075"/>
          <a:ext cx="1085850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9525</xdr:colOff>
      <xdr:row>10</xdr:row>
      <xdr:rowOff>9525</xdr:rowOff>
    </xdr:from>
    <xdr:to>
      <xdr:col>38</xdr:col>
      <xdr:colOff>342900</xdr:colOff>
      <xdr:row>12</xdr:row>
      <xdr:rowOff>238125</xdr:rowOff>
    </xdr:to>
    <xdr:cxnSp macro="">
      <xdr:nvCxnSpPr>
        <xdr:cNvPr id="134" name="Straight Connector 133">
          <a:extLst>
            <a:ext uri="{FF2B5EF4-FFF2-40B4-BE49-F238E27FC236}">
              <a16:creationId xmlns:a16="http://schemas.microsoft.com/office/drawing/2014/main" id="{44BDF0E9-1441-4269-A0E6-BE6698801D51}"/>
            </a:ext>
          </a:extLst>
        </xdr:cNvPr>
        <xdr:cNvCxnSpPr/>
      </xdr:nvCxnSpPr>
      <xdr:spPr>
        <a:xfrm>
          <a:off x="16525875" y="1924050"/>
          <a:ext cx="10953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9525</xdr:colOff>
      <xdr:row>10</xdr:row>
      <xdr:rowOff>0</xdr:rowOff>
    </xdr:from>
    <xdr:to>
      <xdr:col>39</xdr:col>
      <xdr:colOff>0</xdr:colOff>
      <xdr:row>12</xdr:row>
      <xdr:rowOff>238124</xdr:rowOff>
    </xdr:to>
    <xdr:cxnSp macro="">
      <xdr:nvCxnSpPr>
        <xdr:cNvPr id="135" name="Straight Connector 134">
          <a:extLst>
            <a:ext uri="{FF2B5EF4-FFF2-40B4-BE49-F238E27FC236}">
              <a16:creationId xmlns:a16="http://schemas.microsoft.com/office/drawing/2014/main" id="{29BC3506-FF04-4429-B113-CEB01F3D5526}"/>
            </a:ext>
          </a:extLst>
        </xdr:cNvPr>
        <xdr:cNvCxnSpPr/>
      </xdr:nvCxnSpPr>
      <xdr:spPr>
        <a:xfrm rot="10800000" flipV="1">
          <a:off x="16525875" y="1914525"/>
          <a:ext cx="1095375" cy="58102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13</xdr:row>
      <xdr:rowOff>9525</xdr:rowOff>
    </xdr:from>
    <xdr:to>
      <xdr:col>39</xdr:col>
      <xdr:colOff>0</xdr:colOff>
      <xdr:row>16</xdr:row>
      <xdr:rowOff>0</xdr:rowOff>
    </xdr:to>
    <xdr:cxnSp macro="">
      <xdr:nvCxnSpPr>
        <xdr:cNvPr id="136" name="Straight Connector 135">
          <a:extLst>
            <a:ext uri="{FF2B5EF4-FFF2-40B4-BE49-F238E27FC236}">
              <a16:creationId xmlns:a16="http://schemas.microsoft.com/office/drawing/2014/main" id="{3E6008D8-8693-401C-A60C-17ADADCC9033}"/>
            </a:ext>
          </a:extLst>
        </xdr:cNvPr>
        <xdr:cNvCxnSpPr/>
      </xdr:nvCxnSpPr>
      <xdr:spPr>
        <a:xfrm>
          <a:off x="16516350" y="2505075"/>
          <a:ext cx="1104900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13</xdr:row>
      <xdr:rowOff>9525</xdr:rowOff>
    </xdr:from>
    <xdr:to>
      <xdr:col>38</xdr:col>
      <xdr:colOff>333375</xdr:colOff>
      <xdr:row>16</xdr:row>
      <xdr:rowOff>0</xdr:rowOff>
    </xdr:to>
    <xdr:cxnSp macro="">
      <xdr:nvCxnSpPr>
        <xdr:cNvPr id="137" name="Straight Connector 136">
          <a:extLst>
            <a:ext uri="{FF2B5EF4-FFF2-40B4-BE49-F238E27FC236}">
              <a16:creationId xmlns:a16="http://schemas.microsoft.com/office/drawing/2014/main" id="{863C5459-8A93-40FD-BC9B-2EA28C3184D0}"/>
            </a:ext>
          </a:extLst>
        </xdr:cNvPr>
        <xdr:cNvCxnSpPr/>
      </xdr:nvCxnSpPr>
      <xdr:spPr>
        <a:xfrm rot="10800000" flipV="1">
          <a:off x="16516350" y="2505075"/>
          <a:ext cx="1104900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16</xdr:row>
      <xdr:rowOff>0</xdr:rowOff>
    </xdr:from>
    <xdr:to>
      <xdr:col>38</xdr:col>
      <xdr:colOff>333375</xdr:colOff>
      <xdr:row>18</xdr:row>
      <xdr:rowOff>228600</xdr:rowOff>
    </xdr:to>
    <xdr:cxnSp macro="">
      <xdr:nvCxnSpPr>
        <xdr:cNvPr id="138" name="Straight Connector 137">
          <a:extLst>
            <a:ext uri="{FF2B5EF4-FFF2-40B4-BE49-F238E27FC236}">
              <a16:creationId xmlns:a16="http://schemas.microsoft.com/office/drawing/2014/main" id="{916BF471-E255-43DB-9DA1-FFE5D461479E}"/>
            </a:ext>
          </a:extLst>
        </xdr:cNvPr>
        <xdr:cNvCxnSpPr/>
      </xdr:nvCxnSpPr>
      <xdr:spPr>
        <a:xfrm>
          <a:off x="16516350" y="3067050"/>
          <a:ext cx="11049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19</xdr:row>
      <xdr:rowOff>0</xdr:rowOff>
    </xdr:from>
    <xdr:to>
      <xdr:col>38</xdr:col>
      <xdr:colOff>333375</xdr:colOff>
      <xdr:row>21</xdr:row>
      <xdr:rowOff>228600</xdr:rowOff>
    </xdr:to>
    <xdr:cxnSp macro="">
      <xdr:nvCxnSpPr>
        <xdr:cNvPr id="139" name="Straight Connector 138">
          <a:extLst>
            <a:ext uri="{FF2B5EF4-FFF2-40B4-BE49-F238E27FC236}">
              <a16:creationId xmlns:a16="http://schemas.microsoft.com/office/drawing/2014/main" id="{925F25E2-DF3A-4D37-8042-1CD22EB415CD}"/>
            </a:ext>
          </a:extLst>
        </xdr:cNvPr>
        <xdr:cNvCxnSpPr/>
      </xdr:nvCxnSpPr>
      <xdr:spPr>
        <a:xfrm>
          <a:off x="16516350" y="3638550"/>
          <a:ext cx="11049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22</xdr:row>
      <xdr:rowOff>0</xdr:rowOff>
    </xdr:from>
    <xdr:to>
      <xdr:col>38</xdr:col>
      <xdr:colOff>333375</xdr:colOff>
      <xdr:row>24</xdr:row>
      <xdr:rowOff>228600</xdr:rowOff>
    </xdr:to>
    <xdr:cxnSp macro="">
      <xdr:nvCxnSpPr>
        <xdr:cNvPr id="140" name="Straight Connector 139">
          <a:extLst>
            <a:ext uri="{FF2B5EF4-FFF2-40B4-BE49-F238E27FC236}">
              <a16:creationId xmlns:a16="http://schemas.microsoft.com/office/drawing/2014/main" id="{4B897FEC-462F-4953-B9C3-735BB4F3F305}"/>
            </a:ext>
          </a:extLst>
        </xdr:cNvPr>
        <xdr:cNvCxnSpPr/>
      </xdr:nvCxnSpPr>
      <xdr:spPr>
        <a:xfrm>
          <a:off x="16516350" y="4210050"/>
          <a:ext cx="11049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37</xdr:row>
      <xdr:rowOff>0</xdr:rowOff>
    </xdr:from>
    <xdr:to>
      <xdr:col>38</xdr:col>
      <xdr:colOff>333375</xdr:colOff>
      <xdr:row>39</xdr:row>
      <xdr:rowOff>228600</xdr:rowOff>
    </xdr:to>
    <xdr:cxnSp macro="">
      <xdr:nvCxnSpPr>
        <xdr:cNvPr id="141" name="Straight Connector 140">
          <a:extLst>
            <a:ext uri="{FF2B5EF4-FFF2-40B4-BE49-F238E27FC236}">
              <a16:creationId xmlns:a16="http://schemas.microsoft.com/office/drawing/2014/main" id="{B77281CE-AAC2-48F1-ACFC-6076BCE7268C}"/>
            </a:ext>
          </a:extLst>
        </xdr:cNvPr>
        <xdr:cNvCxnSpPr/>
      </xdr:nvCxnSpPr>
      <xdr:spPr>
        <a:xfrm>
          <a:off x="16516350" y="7067550"/>
          <a:ext cx="11049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9525</xdr:colOff>
      <xdr:row>16</xdr:row>
      <xdr:rowOff>0</xdr:rowOff>
    </xdr:from>
    <xdr:to>
      <xdr:col>39</xdr:col>
      <xdr:colOff>0</xdr:colOff>
      <xdr:row>18</xdr:row>
      <xdr:rowOff>238125</xdr:rowOff>
    </xdr:to>
    <xdr:cxnSp macro="">
      <xdr:nvCxnSpPr>
        <xdr:cNvPr id="142" name="Straight Connector 141">
          <a:extLst>
            <a:ext uri="{FF2B5EF4-FFF2-40B4-BE49-F238E27FC236}">
              <a16:creationId xmlns:a16="http://schemas.microsoft.com/office/drawing/2014/main" id="{35CDA44D-53B8-40FC-9279-142061B954F1}"/>
            </a:ext>
          </a:extLst>
        </xdr:cNvPr>
        <xdr:cNvCxnSpPr/>
      </xdr:nvCxnSpPr>
      <xdr:spPr>
        <a:xfrm rot="10800000" flipV="1">
          <a:off x="16525875" y="3067050"/>
          <a:ext cx="10953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19</xdr:row>
      <xdr:rowOff>9525</xdr:rowOff>
    </xdr:from>
    <xdr:to>
      <xdr:col>38</xdr:col>
      <xdr:colOff>333375</xdr:colOff>
      <xdr:row>22</xdr:row>
      <xdr:rowOff>0</xdr:rowOff>
    </xdr:to>
    <xdr:cxnSp macro="">
      <xdr:nvCxnSpPr>
        <xdr:cNvPr id="143" name="Straight Connector 142">
          <a:extLst>
            <a:ext uri="{FF2B5EF4-FFF2-40B4-BE49-F238E27FC236}">
              <a16:creationId xmlns:a16="http://schemas.microsoft.com/office/drawing/2014/main" id="{B765EA1C-4644-4F0F-8F9C-9346E7CA11A7}"/>
            </a:ext>
          </a:extLst>
        </xdr:cNvPr>
        <xdr:cNvCxnSpPr/>
      </xdr:nvCxnSpPr>
      <xdr:spPr>
        <a:xfrm rot="10800000" flipV="1">
          <a:off x="16516350" y="3648075"/>
          <a:ext cx="1104900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22</xdr:row>
      <xdr:rowOff>9525</xdr:rowOff>
    </xdr:from>
    <xdr:to>
      <xdr:col>38</xdr:col>
      <xdr:colOff>333375</xdr:colOff>
      <xdr:row>25</xdr:row>
      <xdr:rowOff>0</xdr:rowOff>
    </xdr:to>
    <xdr:cxnSp macro="">
      <xdr:nvCxnSpPr>
        <xdr:cNvPr id="144" name="Straight Connector 143">
          <a:extLst>
            <a:ext uri="{FF2B5EF4-FFF2-40B4-BE49-F238E27FC236}">
              <a16:creationId xmlns:a16="http://schemas.microsoft.com/office/drawing/2014/main" id="{88C567A8-6177-426A-8E9D-5671BB5DD84E}"/>
            </a:ext>
          </a:extLst>
        </xdr:cNvPr>
        <xdr:cNvCxnSpPr/>
      </xdr:nvCxnSpPr>
      <xdr:spPr>
        <a:xfrm rot="10800000" flipV="1">
          <a:off x="16516350" y="4219575"/>
          <a:ext cx="1104900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37</xdr:row>
      <xdr:rowOff>9525</xdr:rowOff>
    </xdr:from>
    <xdr:to>
      <xdr:col>38</xdr:col>
      <xdr:colOff>333375</xdr:colOff>
      <xdr:row>40</xdr:row>
      <xdr:rowOff>0</xdr:rowOff>
    </xdr:to>
    <xdr:cxnSp macro="">
      <xdr:nvCxnSpPr>
        <xdr:cNvPr id="145" name="Straight Connector 144">
          <a:extLst>
            <a:ext uri="{FF2B5EF4-FFF2-40B4-BE49-F238E27FC236}">
              <a16:creationId xmlns:a16="http://schemas.microsoft.com/office/drawing/2014/main" id="{4AA8A507-6C57-4A46-8F56-AE5B45D78667}"/>
            </a:ext>
          </a:extLst>
        </xdr:cNvPr>
        <xdr:cNvCxnSpPr/>
      </xdr:nvCxnSpPr>
      <xdr:spPr>
        <a:xfrm rot="10800000" flipV="1">
          <a:off x="16516350" y="7077075"/>
          <a:ext cx="1104900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31</xdr:row>
      <xdr:rowOff>0</xdr:rowOff>
    </xdr:from>
    <xdr:to>
      <xdr:col>5</xdr:col>
      <xdr:colOff>333375</xdr:colOff>
      <xdr:row>33</xdr:row>
      <xdr:rowOff>228600</xdr:rowOff>
    </xdr:to>
    <xdr:cxnSp macro="">
      <xdr:nvCxnSpPr>
        <xdr:cNvPr id="146" name="Straight Connector 145">
          <a:extLst>
            <a:ext uri="{FF2B5EF4-FFF2-40B4-BE49-F238E27FC236}">
              <a16:creationId xmlns:a16="http://schemas.microsoft.com/office/drawing/2014/main" id="{9FA0B054-8F3F-4685-814F-D8DB6418FE65}"/>
            </a:ext>
          </a:extLst>
        </xdr:cNvPr>
        <xdr:cNvCxnSpPr/>
      </xdr:nvCxnSpPr>
      <xdr:spPr>
        <a:xfrm>
          <a:off x="3495675" y="5924550"/>
          <a:ext cx="11715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31</xdr:row>
      <xdr:rowOff>0</xdr:rowOff>
    </xdr:from>
    <xdr:to>
      <xdr:col>8</xdr:col>
      <xdr:colOff>333375</xdr:colOff>
      <xdr:row>33</xdr:row>
      <xdr:rowOff>228600</xdr:rowOff>
    </xdr:to>
    <xdr:cxnSp macro="">
      <xdr:nvCxnSpPr>
        <xdr:cNvPr id="147" name="Straight Connector 146">
          <a:extLst>
            <a:ext uri="{FF2B5EF4-FFF2-40B4-BE49-F238E27FC236}">
              <a16:creationId xmlns:a16="http://schemas.microsoft.com/office/drawing/2014/main" id="{7431F351-4740-4FAD-993A-51EFBA3F2D95}"/>
            </a:ext>
          </a:extLst>
        </xdr:cNvPr>
        <xdr:cNvCxnSpPr/>
      </xdr:nvCxnSpPr>
      <xdr:spPr>
        <a:xfrm>
          <a:off x="4686300" y="5924550"/>
          <a:ext cx="11906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31</xdr:row>
      <xdr:rowOff>0</xdr:rowOff>
    </xdr:from>
    <xdr:to>
      <xdr:col>11</xdr:col>
      <xdr:colOff>333375</xdr:colOff>
      <xdr:row>33</xdr:row>
      <xdr:rowOff>228600</xdr:rowOff>
    </xdr:to>
    <xdr:cxnSp macro="">
      <xdr:nvCxnSpPr>
        <xdr:cNvPr id="148" name="Straight Connector 147">
          <a:extLst>
            <a:ext uri="{FF2B5EF4-FFF2-40B4-BE49-F238E27FC236}">
              <a16:creationId xmlns:a16="http://schemas.microsoft.com/office/drawing/2014/main" id="{C5F7C374-B3F9-4E3D-B4EB-A8373DF4BAA1}"/>
            </a:ext>
          </a:extLst>
        </xdr:cNvPr>
        <xdr:cNvCxnSpPr/>
      </xdr:nvCxnSpPr>
      <xdr:spPr>
        <a:xfrm>
          <a:off x="5962650" y="5924550"/>
          <a:ext cx="12001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31</xdr:row>
      <xdr:rowOff>0</xdr:rowOff>
    </xdr:from>
    <xdr:to>
      <xdr:col>14</xdr:col>
      <xdr:colOff>333375</xdr:colOff>
      <xdr:row>33</xdr:row>
      <xdr:rowOff>228600</xdr:rowOff>
    </xdr:to>
    <xdr:cxnSp macro="">
      <xdr:nvCxnSpPr>
        <xdr:cNvPr id="149" name="Straight Connector 148">
          <a:extLst>
            <a:ext uri="{FF2B5EF4-FFF2-40B4-BE49-F238E27FC236}">
              <a16:creationId xmlns:a16="http://schemas.microsoft.com/office/drawing/2014/main" id="{B42D5233-0E2A-4444-8F9D-C528404A5836}"/>
            </a:ext>
          </a:extLst>
        </xdr:cNvPr>
        <xdr:cNvCxnSpPr/>
      </xdr:nvCxnSpPr>
      <xdr:spPr>
        <a:xfrm>
          <a:off x="7267575" y="5924550"/>
          <a:ext cx="11811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31</xdr:row>
      <xdr:rowOff>0</xdr:rowOff>
    </xdr:from>
    <xdr:to>
      <xdr:col>17</xdr:col>
      <xdr:colOff>333375</xdr:colOff>
      <xdr:row>33</xdr:row>
      <xdr:rowOff>228600</xdr:rowOff>
    </xdr:to>
    <xdr:cxnSp macro="">
      <xdr:nvCxnSpPr>
        <xdr:cNvPr id="150" name="Straight Connector 149">
          <a:extLst>
            <a:ext uri="{FF2B5EF4-FFF2-40B4-BE49-F238E27FC236}">
              <a16:creationId xmlns:a16="http://schemas.microsoft.com/office/drawing/2014/main" id="{8665D87C-79FA-4EE7-9C76-74119768D6C8}"/>
            </a:ext>
          </a:extLst>
        </xdr:cNvPr>
        <xdr:cNvCxnSpPr/>
      </xdr:nvCxnSpPr>
      <xdr:spPr>
        <a:xfrm>
          <a:off x="8515350" y="5924550"/>
          <a:ext cx="11525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34</xdr:row>
      <xdr:rowOff>0</xdr:rowOff>
    </xdr:from>
    <xdr:to>
      <xdr:col>5</xdr:col>
      <xdr:colOff>333375</xdr:colOff>
      <xdr:row>36</xdr:row>
      <xdr:rowOff>228600</xdr:rowOff>
    </xdr:to>
    <xdr:cxnSp macro="">
      <xdr:nvCxnSpPr>
        <xdr:cNvPr id="151" name="Straight Connector 150">
          <a:extLst>
            <a:ext uri="{FF2B5EF4-FFF2-40B4-BE49-F238E27FC236}">
              <a16:creationId xmlns:a16="http://schemas.microsoft.com/office/drawing/2014/main" id="{D2E12127-CFA5-47D7-AB9D-BC1F0D971C4B}"/>
            </a:ext>
          </a:extLst>
        </xdr:cNvPr>
        <xdr:cNvCxnSpPr/>
      </xdr:nvCxnSpPr>
      <xdr:spPr>
        <a:xfrm>
          <a:off x="3495675" y="6496050"/>
          <a:ext cx="11715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34</xdr:row>
      <xdr:rowOff>0</xdr:rowOff>
    </xdr:from>
    <xdr:to>
      <xdr:col>8</xdr:col>
      <xdr:colOff>333375</xdr:colOff>
      <xdr:row>36</xdr:row>
      <xdr:rowOff>228600</xdr:rowOff>
    </xdr:to>
    <xdr:cxnSp macro="">
      <xdr:nvCxnSpPr>
        <xdr:cNvPr id="152" name="Straight Connector 151">
          <a:extLst>
            <a:ext uri="{FF2B5EF4-FFF2-40B4-BE49-F238E27FC236}">
              <a16:creationId xmlns:a16="http://schemas.microsoft.com/office/drawing/2014/main" id="{8EF47BE3-3EC0-4CF9-88BE-0568387DED36}"/>
            </a:ext>
          </a:extLst>
        </xdr:cNvPr>
        <xdr:cNvCxnSpPr/>
      </xdr:nvCxnSpPr>
      <xdr:spPr>
        <a:xfrm>
          <a:off x="4686300" y="6496050"/>
          <a:ext cx="11906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34</xdr:row>
      <xdr:rowOff>0</xdr:rowOff>
    </xdr:from>
    <xdr:to>
      <xdr:col>11</xdr:col>
      <xdr:colOff>333375</xdr:colOff>
      <xdr:row>36</xdr:row>
      <xdr:rowOff>228600</xdr:rowOff>
    </xdr:to>
    <xdr:cxnSp macro="">
      <xdr:nvCxnSpPr>
        <xdr:cNvPr id="153" name="Straight Connector 152">
          <a:extLst>
            <a:ext uri="{FF2B5EF4-FFF2-40B4-BE49-F238E27FC236}">
              <a16:creationId xmlns:a16="http://schemas.microsoft.com/office/drawing/2014/main" id="{46CF15AE-2D97-4EE5-80F6-1B0C1E868A7D}"/>
            </a:ext>
          </a:extLst>
        </xdr:cNvPr>
        <xdr:cNvCxnSpPr/>
      </xdr:nvCxnSpPr>
      <xdr:spPr>
        <a:xfrm>
          <a:off x="5962650" y="6496050"/>
          <a:ext cx="12001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34</xdr:row>
      <xdr:rowOff>0</xdr:rowOff>
    </xdr:from>
    <xdr:to>
      <xdr:col>14</xdr:col>
      <xdr:colOff>333375</xdr:colOff>
      <xdr:row>36</xdr:row>
      <xdr:rowOff>228600</xdr:rowOff>
    </xdr:to>
    <xdr:cxnSp macro="">
      <xdr:nvCxnSpPr>
        <xdr:cNvPr id="154" name="Straight Connector 153">
          <a:extLst>
            <a:ext uri="{FF2B5EF4-FFF2-40B4-BE49-F238E27FC236}">
              <a16:creationId xmlns:a16="http://schemas.microsoft.com/office/drawing/2014/main" id="{6804EE43-5BE2-4A62-8136-BEE6AFCA7C9C}"/>
            </a:ext>
          </a:extLst>
        </xdr:cNvPr>
        <xdr:cNvCxnSpPr/>
      </xdr:nvCxnSpPr>
      <xdr:spPr>
        <a:xfrm>
          <a:off x="7267575" y="6496050"/>
          <a:ext cx="11811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34</xdr:row>
      <xdr:rowOff>0</xdr:rowOff>
    </xdr:from>
    <xdr:to>
      <xdr:col>17</xdr:col>
      <xdr:colOff>333375</xdr:colOff>
      <xdr:row>36</xdr:row>
      <xdr:rowOff>228600</xdr:rowOff>
    </xdr:to>
    <xdr:cxnSp macro="">
      <xdr:nvCxnSpPr>
        <xdr:cNvPr id="155" name="Straight Connector 154">
          <a:extLst>
            <a:ext uri="{FF2B5EF4-FFF2-40B4-BE49-F238E27FC236}">
              <a16:creationId xmlns:a16="http://schemas.microsoft.com/office/drawing/2014/main" id="{8BF00788-8506-4EC3-B1AB-3BFDA8917B6F}"/>
            </a:ext>
          </a:extLst>
        </xdr:cNvPr>
        <xdr:cNvCxnSpPr/>
      </xdr:nvCxnSpPr>
      <xdr:spPr>
        <a:xfrm>
          <a:off x="8515350" y="6496050"/>
          <a:ext cx="11525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31</xdr:row>
      <xdr:rowOff>0</xdr:rowOff>
    </xdr:from>
    <xdr:to>
      <xdr:col>20</xdr:col>
      <xdr:colOff>333375</xdr:colOff>
      <xdr:row>33</xdr:row>
      <xdr:rowOff>228600</xdr:rowOff>
    </xdr:to>
    <xdr:cxnSp macro="">
      <xdr:nvCxnSpPr>
        <xdr:cNvPr id="156" name="Straight Connector 155">
          <a:extLst>
            <a:ext uri="{FF2B5EF4-FFF2-40B4-BE49-F238E27FC236}">
              <a16:creationId xmlns:a16="http://schemas.microsoft.com/office/drawing/2014/main" id="{B61B35F6-8597-4047-B5CB-3126ED97A9A3}"/>
            </a:ext>
          </a:extLst>
        </xdr:cNvPr>
        <xdr:cNvCxnSpPr/>
      </xdr:nvCxnSpPr>
      <xdr:spPr>
        <a:xfrm>
          <a:off x="9782175" y="5924550"/>
          <a:ext cx="11334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31</xdr:row>
      <xdr:rowOff>0</xdr:rowOff>
    </xdr:from>
    <xdr:to>
      <xdr:col>23</xdr:col>
      <xdr:colOff>333375</xdr:colOff>
      <xdr:row>33</xdr:row>
      <xdr:rowOff>228600</xdr:rowOff>
    </xdr:to>
    <xdr:cxnSp macro="">
      <xdr:nvCxnSpPr>
        <xdr:cNvPr id="157" name="Straight Connector 156">
          <a:extLst>
            <a:ext uri="{FF2B5EF4-FFF2-40B4-BE49-F238E27FC236}">
              <a16:creationId xmlns:a16="http://schemas.microsoft.com/office/drawing/2014/main" id="{BFA936EF-8191-43F0-8D38-EBDFD4C7735A}"/>
            </a:ext>
          </a:extLst>
        </xdr:cNvPr>
        <xdr:cNvCxnSpPr/>
      </xdr:nvCxnSpPr>
      <xdr:spPr>
        <a:xfrm>
          <a:off x="10944225" y="5924550"/>
          <a:ext cx="10382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34</xdr:row>
      <xdr:rowOff>0</xdr:rowOff>
    </xdr:from>
    <xdr:to>
      <xdr:col>20</xdr:col>
      <xdr:colOff>333375</xdr:colOff>
      <xdr:row>36</xdr:row>
      <xdr:rowOff>228600</xdr:rowOff>
    </xdr:to>
    <xdr:cxnSp macro="">
      <xdr:nvCxnSpPr>
        <xdr:cNvPr id="158" name="Straight Connector 157">
          <a:extLst>
            <a:ext uri="{FF2B5EF4-FFF2-40B4-BE49-F238E27FC236}">
              <a16:creationId xmlns:a16="http://schemas.microsoft.com/office/drawing/2014/main" id="{D4958A6E-D1D8-4C95-A174-962C67A09438}"/>
            </a:ext>
          </a:extLst>
        </xdr:cNvPr>
        <xdr:cNvCxnSpPr/>
      </xdr:nvCxnSpPr>
      <xdr:spPr>
        <a:xfrm>
          <a:off x="9782175" y="6496050"/>
          <a:ext cx="11334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34</xdr:row>
      <xdr:rowOff>0</xdr:rowOff>
    </xdr:from>
    <xdr:to>
      <xdr:col>23</xdr:col>
      <xdr:colOff>333375</xdr:colOff>
      <xdr:row>36</xdr:row>
      <xdr:rowOff>228600</xdr:rowOff>
    </xdr:to>
    <xdr:cxnSp macro="">
      <xdr:nvCxnSpPr>
        <xdr:cNvPr id="159" name="Straight Connector 158">
          <a:extLst>
            <a:ext uri="{FF2B5EF4-FFF2-40B4-BE49-F238E27FC236}">
              <a16:creationId xmlns:a16="http://schemas.microsoft.com/office/drawing/2014/main" id="{A3507F1E-76FC-48E0-9733-0BD274F3D3AA}"/>
            </a:ext>
          </a:extLst>
        </xdr:cNvPr>
        <xdr:cNvCxnSpPr/>
      </xdr:nvCxnSpPr>
      <xdr:spPr>
        <a:xfrm>
          <a:off x="10944225" y="6496050"/>
          <a:ext cx="10382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34</xdr:row>
      <xdr:rowOff>0</xdr:rowOff>
    </xdr:from>
    <xdr:to>
      <xdr:col>26</xdr:col>
      <xdr:colOff>323850</xdr:colOff>
      <xdr:row>36</xdr:row>
      <xdr:rowOff>228600</xdr:rowOff>
    </xdr:to>
    <xdr:cxnSp macro="">
      <xdr:nvCxnSpPr>
        <xdr:cNvPr id="160" name="Straight Connector 159">
          <a:extLst>
            <a:ext uri="{FF2B5EF4-FFF2-40B4-BE49-F238E27FC236}">
              <a16:creationId xmlns:a16="http://schemas.microsoft.com/office/drawing/2014/main" id="{CF7A245C-9787-429A-950F-4BE49471D4DD}"/>
            </a:ext>
          </a:extLst>
        </xdr:cNvPr>
        <xdr:cNvCxnSpPr/>
      </xdr:nvCxnSpPr>
      <xdr:spPr>
        <a:xfrm>
          <a:off x="12001500" y="6496050"/>
          <a:ext cx="10572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31</xdr:row>
      <xdr:rowOff>0</xdr:rowOff>
    </xdr:from>
    <xdr:to>
      <xdr:col>26</xdr:col>
      <xdr:colOff>323850</xdr:colOff>
      <xdr:row>33</xdr:row>
      <xdr:rowOff>228600</xdr:rowOff>
    </xdr:to>
    <xdr:cxnSp macro="">
      <xdr:nvCxnSpPr>
        <xdr:cNvPr id="161" name="Straight Connector 160">
          <a:extLst>
            <a:ext uri="{FF2B5EF4-FFF2-40B4-BE49-F238E27FC236}">
              <a16:creationId xmlns:a16="http://schemas.microsoft.com/office/drawing/2014/main" id="{E2F4D996-2083-400B-B372-7996C9BEA652}"/>
            </a:ext>
          </a:extLst>
        </xdr:cNvPr>
        <xdr:cNvCxnSpPr/>
      </xdr:nvCxnSpPr>
      <xdr:spPr>
        <a:xfrm>
          <a:off x="12001500" y="5924550"/>
          <a:ext cx="10572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31</xdr:row>
      <xdr:rowOff>0</xdr:rowOff>
    </xdr:from>
    <xdr:to>
      <xdr:col>29</xdr:col>
      <xdr:colOff>333375</xdr:colOff>
      <xdr:row>33</xdr:row>
      <xdr:rowOff>228600</xdr:rowOff>
    </xdr:to>
    <xdr:cxnSp macro="">
      <xdr:nvCxnSpPr>
        <xdr:cNvPr id="162" name="Straight Connector 161">
          <a:extLst>
            <a:ext uri="{FF2B5EF4-FFF2-40B4-BE49-F238E27FC236}">
              <a16:creationId xmlns:a16="http://schemas.microsoft.com/office/drawing/2014/main" id="{BCC35AB7-AAE5-471F-A3BD-82FD3BD23559}"/>
            </a:ext>
          </a:extLst>
        </xdr:cNvPr>
        <xdr:cNvCxnSpPr/>
      </xdr:nvCxnSpPr>
      <xdr:spPr>
        <a:xfrm>
          <a:off x="13058775" y="5924550"/>
          <a:ext cx="11620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34</xdr:row>
      <xdr:rowOff>0</xdr:rowOff>
    </xdr:from>
    <xdr:to>
      <xdr:col>29</xdr:col>
      <xdr:colOff>333375</xdr:colOff>
      <xdr:row>36</xdr:row>
      <xdr:rowOff>228600</xdr:rowOff>
    </xdr:to>
    <xdr:cxnSp macro="">
      <xdr:nvCxnSpPr>
        <xdr:cNvPr id="163" name="Straight Connector 162">
          <a:extLst>
            <a:ext uri="{FF2B5EF4-FFF2-40B4-BE49-F238E27FC236}">
              <a16:creationId xmlns:a16="http://schemas.microsoft.com/office/drawing/2014/main" id="{BD0A33CE-F952-4B13-B36E-E631E12D4B8E}"/>
            </a:ext>
          </a:extLst>
        </xdr:cNvPr>
        <xdr:cNvCxnSpPr/>
      </xdr:nvCxnSpPr>
      <xdr:spPr>
        <a:xfrm>
          <a:off x="13058775" y="6496050"/>
          <a:ext cx="11620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31</xdr:row>
      <xdr:rowOff>0</xdr:rowOff>
    </xdr:from>
    <xdr:to>
      <xdr:col>32</xdr:col>
      <xdr:colOff>333375</xdr:colOff>
      <xdr:row>33</xdr:row>
      <xdr:rowOff>228600</xdr:rowOff>
    </xdr:to>
    <xdr:cxnSp macro="">
      <xdr:nvCxnSpPr>
        <xdr:cNvPr id="164" name="Straight Connector 163">
          <a:extLst>
            <a:ext uri="{FF2B5EF4-FFF2-40B4-BE49-F238E27FC236}">
              <a16:creationId xmlns:a16="http://schemas.microsoft.com/office/drawing/2014/main" id="{B69479AB-49CA-4FA5-AC66-ABA47102981B}"/>
            </a:ext>
          </a:extLst>
        </xdr:cNvPr>
        <xdr:cNvCxnSpPr/>
      </xdr:nvCxnSpPr>
      <xdr:spPr>
        <a:xfrm>
          <a:off x="14220825" y="5924550"/>
          <a:ext cx="12096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31</xdr:row>
      <xdr:rowOff>0</xdr:rowOff>
    </xdr:from>
    <xdr:to>
      <xdr:col>35</xdr:col>
      <xdr:colOff>285750</xdr:colOff>
      <xdr:row>33</xdr:row>
      <xdr:rowOff>228600</xdr:rowOff>
    </xdr:to>
    <xdr:cxnSp macro="">
      <xdr:nvCxnSpPr>
        <xdr:cNvPr id="165" name="Straight Connector 164">
          <a:extLst>
            <a:ext uri="{FF2B5EF4-FFF2-40B4-BE49-F238E27FC236}">
              <a16:creationId xmlns:a16="http://schemas.microsoft.com/office/drawing/2014/main" id="{5EC6B0C7-F803-4CEC-87F4-2C922746B6D1}"/>
            </a:ext>
          </a:extLst>
        </xdr:cNvPr>
        <xdr:cNvCxnSpPr/>
      </xdr:nvCxnSpPr>
      <xdr:spPr>
        <a:xfrm>
          <a:off x="15430500" y="5924550"/>
          <a:ext cx="10763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31</xdr:row>
      <xdr:rowOff>0</xdr:rowOff>
    </xdr:from>
    <xdr:to>
      <xdr:col>38</xdr:col>
      <xdr:colOff>276225</xdr:colOff>
      <xdr:row>33</xdr:row>
      <xdr:rowOff>228600</xdr:rowOff>
    </xdr:to>
    <xdr:cxnSp macro="">
      <xdr:nvCxnSpPr>
        <xdr:cNvPr id="166" name="Straight Connector 165">
          <a:extLst>
            <a:ext uri="{FF2B5EF4-FFF2-40B4-BE49-F238E27FC236}">
              <a16:creationId xmlns:a16="http://schemas.microsoft.com/office/drawing/2014/main" id="{1A6BB802-5CC2-4C40-BE03-C3EFCD3876F7}"/>
            </a:ext>
          </a:extLst>
        </xdr:cNvPr>
        <xdr:cNvCxnSpPr/>
      </xdr:nvCxnSpPr>
      <xdr:spPr>
        <a:xfrm>
          <a:off x="16516350" y="5924550"/>
          <a:ext cx="10953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34</xdr:row>
      <xdr:rowOff>0</xdr:rowOff>
    </xdr:from>
    <xdr:to>
      <xdr:col>38</xdr:col>
      <xdr:colOff>276225</xdr:colOff>
      <xdr:row>36</xdr:row>
      <xdr:rowOff>228600</xdr:rowOff>
    </xdr:to>
    <xdr:cxnSp macro="">
      <xdr:nvCxnSpPr>
        <xdr:cNvPr id="167" name="Straight Connector 166">
          <a:extLst>
            <a:ext uri="{FF2B5EF4-FFF2-40B4-BE49-F238E27FC236}">
              <a16:creationId xmlns:a16="http://schemas.microsoft.com/office/drawing/2014/main" id="{EDC27BC4-8A27-43D4-ADDA-6C735232B67A}"/>
            </a:ext>
          </a:extLst>
        </xdr:cNvPr>
        <xdr:cNvCxnSpPr/>
      </xdr:nvCxnSpPr>
      <xdr:spPr>
        <a:xfrm>
          <a:off x="16516350" y="6496050"/>
          <a:ext cx="10953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34</xdr:row>
      <xdr:rowOff>0</xdr:rowOff>
    </xdr:from>
    <xdr:to>
      <xdr:col>35</xdr:col>
      <xdr:colOff>285750</xdr:colOff>
      <xdr:row>36</xdr:row>
      <xdr:rowOff>228600</xdr:rowOff>
    </xdr:to>
    <xdr:cxnSp macro="">
      <xdr:nvCxnSpPr>
        <xdr:cNvPr id="168" name="Straight Connector 167">
          <a:extLst>
            <a:ext uri="{FF2B5EF4-FFF2-40B4-BE49-F238E27FC236}">
              <a16:creationId xmlns:a16="http://schemas.microsoft.com/office/drawing/2014/main" id="{F4F8CDB2-0B0F-4649-8190-767D04F4A96A}"/>
            </a:ext>
          </a:extLst>
        </xdr:cNvPr>
        <xdr:cNvCxnSpPr/>
      </xdr:nvCxnSpPr>
      <xdr:spPr>
        <a:xfrm>
          <a:off x="15430500" y="6496050"/>
          <a:ext cx="10763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34</xdr:row>
      <xdr:rowOff>0</xdr:rowOff>
    </xdr:from>
    <xdr:to>
      <xdr:col>32</xdr:col>
      <xdr:colOff>333375</xdr:colOff>
      <xdr:row>36</xdr:row>
      <xdr:rowOff>228600</xdr:rowOff>
    </xdr:to>
    <xdr:cxnSp macro="">
      <xdr:nvCxnSpPr>
        <xdr:cNvPr id="169" name="Straight Connector 168">
          <a:extLst>
            <a:ext uri="{FF2B5EF4-FFF2-40B4-BE49-F238E27FC236}">
              <a16:creationId xmlns:a16="http://schemas.microsoft.com/office/drawing/2014/main" id="{B59AE121-BB12-47C2-988D-159C7D4CFE87}"/>
            </a:ext>
          </a:extLst>
        </xdr:cNvPr>
        <xdr:cNvCxnSpPr/>
      </xdr:nvCxnSpPr>
      <xdr:spPr>
        <a:xfrm>
          <a:off x="14220825" y="6496050"/>
          <a:ext cx="12096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31</xdr:row>
      <xdr:rowOff>0</xdr:rowOff>
    </xdr:from>
    <xdr:to>
      <xdr:col>33</xdr:col>
      <xdr:colOff>47625</xdr:colOff>
      <xdr:row>33</xdr:row>
      <xdr:rowOff>238125</xdr:rowOff>
    </xdr:to>
    <xdr:cxnSp macro="">
      <xdr:nvCxnSpPr>
        <xdr:cNvPr id="170" name="Straight Connector 169">
          <a:extLst>
            <a:ext uri="{FF2B5EF4-FFF2-40B4-BE49-F238E27FC236}">
              <a16:creationId xmlns:a16="http://schemas.microsoft.com/office/drawing/2014/main" id="{1C0EE7E8-4543-47B9-9899-14E24A93F162}"/>
            </a:ext>
          </a:extLst>
        </xdr:cNvPr>
        <xdr:cNvCxnSpPr/>
      </xdr:nvCxnSpPr>
      <xdr:spPr>
        <a:xfrm rot="10800000" flipV="1">
          <a:off x="14220825" y="5924550"/>
          <a:ext cx="12573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31</xdr:row>
      <xdr:rowOff>0</xdr:rowOff>
    </xdr:from>
    <xdr:to>
      <xdr:col>30</xdr:col>
      <xdr:colOff>47625</xdr:colOff>
      <xdr:row>33</xdr:row>
      <xdr:rowOff>238125</xdr:rowOff>
    </xdr:to>
    <xdr:cxnSp macro="">
      <xdr:nvCxnSpPr>
        <xdr:cNvPr id="171" name="Straight Connector 170">
          <a:extLst>
            <a:ext uri="{FF2B5EF4-FFF2-40B4-BE49-F238E27FC236}">
              <a16:creationId xmlns:a16="http://schemas.microsoft.com/office/drawing/2014/main" id="{69CF76AD-9843-45DA-88A4-FCC8DC57E559}"/>
            </a:ext>
          </a:extLst>
        </xdr:cNvPr>
        <xdr:cNvCxnSpPr/>
      </xdr:nvCxnSpPr>
      <xdr:spPr>
        <a:xfrm rot="10800000" flipV="1">
          <a:off x="13058775" y="5924550"/>
          <a:ext cx="12096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34</xdr:row>
      <xdr:rowOff>0</xdr:rowOff>
    </xdr:from>
    <xdr:to>
      <xdr:col>30</xdr:col>
      <xdr:colOff>47625</xdr:colOff>
      <xdr:row>36</xdr:row>
      <xdr:rowOff>238125</xdr:rowOff>
    </xdr:to>
    <xdr:cxnSp macro="">
      <xdr:nvCxnSpPr>
        <xdr:cNvPr id="172" name="Straight Connector 171">
          <a:extLst>
            <a:ext uri="{FF2B5EF4-FFF2-40B4-BE49-F238E27FC236}">
              <a16:creationId xmlns:a16="http://schemas.microsoft.com/office/drawing/2014/main" id="{106179A0-73D0-4121-AFBE-B61BE062D2CC}"/>
            </a:ext>
          </a:extLst>
        </xdr:cNvPr>
        <xdr:cNvCxnSpPr/>
      </xdr:nvCxnSpPr>
      <xdr:spPr>
        <a:xfrm rot="10800000" flipV="1">
          <a:off x="13058775" y="6496050"/>
          <a:ext cx="12096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34</xdr:row>
      <xdr:rowOff>0</xdr:rowOff>
    </xdr:from>
    <xdr:to>
      <xdr:col>33</xdr:col>
      <xdr:colOff>47625</xdr:colOff>
      <xdr:row>36</xdr:row>
      <xdr:rowOff>238125</xdr:rowOff>
    </xdr:to>
    <xdr:cxnSp macro="">
      <xdr:nvCxnSpPr>
        <xdr:cNvPr id="173" name="Straight Connector 172">
          <a:extLst>
            <a:ext uri="{FF2B5EF4-FFF2-40B4-BE49-F238E27FC236}">
              <a16:creationId xmlns:a16="http://schemas.microsoft.com/office/drawing/2014/main" id="{A3880151-1DD5-445C-BF01-68CE3518F867}"/>
            </a:ext>
          </a:extLst>
        </xdr:cNvPr>
        <xdr:cNvCxnSpPr/>
      </xdr:nvCxnSpPr>
      <xdr:spPr>
        <a:xfrm rot="10800000" flipV="1">
          <a:off x="14220825" y="6496050"/>
          <a:ext cx="12573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34</xdr:row>
      <xdr:rowOff>0</xdr:rowOff>
    </xdr:from>
    <xdr:to>
      <xdr:col>36</xdr:col>
      <xdr:colOff>0</xdr:colOff>
      <xdr:row>36</xdr:row>
      <xdr:rowOff>238125</xdr:rowOff>
    </xdr:to>
    <xdr:cxnSp macro="">
      <xdr:nvCxnSpPr>
        <xdr:cNvPr id="174" name="Straight Connector 173">
          <a:extLst>
            <a:ext uri="{FF2B5EF4-FFF2-40B4-BE49-F238E27FC236}">
              <a16:creationId xmlns:a16="http://schemas.microsoft.com/office/drawing/2014/main" id="{8C1C9C1A-1F2E-4979-AD6F-EE1310CC1BAE}"/>
            </a:ext>
          </a:extLst>
        </xdr:cNvPr>
        <xdr:cNvCxnSpPr/>
      </xdr:nvCxnSpPr>
      <xdr:spPr>
        <a:xfrm rot="10800000" flipV="1">
          <a:off x="15430500" y="6496050"/>
          <a:ext cx="10858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34</xdr:row>
      <xdr:rowOff>0</xdr:rowOff>
    </xdr:from>
    <xdr:to>
      <xdr:col>38</xdr:col>
      <xdr:colOff>333375</xdr:colOff>
      <xdr:row>36</xdr:row>
      <xdr:rowOff>238125</xdr:rowOff>
    </xdr:to>
    <xdr:cxnSp macro="">
      <xdr:nvCxnSpPr>
        <xdr:cNvPr id="175" name="Straight Connector 174">
          <a:extLst>
            <a:ext uri="{FF2B5EF4-FFF2-40B4-BE49-F238E27FC236}">
              <a16:creationId xmlns:a16="http://schemas.microsoft.com/office/drawing/2014/main" id="{B0CFBE61-D314-4160-B21E-07B995154112}"/>
            </a:ext>
          </a:extLst>
        </xdr:cNvPr>
        <xdr:cNvCxnSpPr/>
      </xdr:nvCxnSpPr>
      <xdr:spPr>
        <a:xfrm rot="10800000" flipV="1">
          <a:off x="16516350" y="6496050"/>
          <a:ext cx="11049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34</xdr:row>
      <xdr:rowOff>0</xdr:rowOff>
    </xdr:from>
    <xdr:to>
      <xdr:col>27</xdr:col>
      <xdr:colOff>38100</xdr:colOff>
      <xdr:row>36</xdr:row>
      <xdr:rowOff>238125</xdr:rowOff>
    </xdr:to>
    <xdr:cxnSp macro="">
      <xdr:nvCxnSpPr>
        <xdr:cNvPr id="176" name="Straight Connector 175">
          <a:extLst>
            <a:ext uri="{FF2B5EF4-FFF2-40B4-BE49-F238E27FC236}">
              <a16:creationId xmlns:a16="http://schemas.microsoft.com/office/drawing/2014/main" id="{342EB2F0-05B1-44C4-9D45-3566334D8E71}"/>
            </a:ext>
          </a:extLst>
        </xdr:cNvPr>
        <xdr:cNvCxnSpPr/>
      </xdr:nvCxnSpPr>
      <xdr:spPr>
        <a:xfrm rot="10800000" flipV="1">
          <a:off x="12001500" y="6496050"/>
          <a:ext cx="10953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34</xdr:row>
      <xdr:rowOff>0</xdr:rowOff>
    </xdr:from>
    <xdr:to>
      <xdr:col>24</xdr:col>
      <xdr:colOff>47625</xdr:colOff>
      <xdr:row>36</xdr:row>
      <xdr:rowOff>238125</xdr:rowOff>
    </xdr:to>
    <xdr:cxnSp macro="">
      <xdr:nvCxnSpPr>
        <xdr:cNvPr id="177" name="Straight Connector 176">
          <a:extLst>
            <a:ext uri="{FF2B5EF4-FFF2-40B4-BE49-F238E27FC236}">
              <a16:creationId xmlns:a16="http://schemas.microsoft.com/office/drawing/2014/main" id="{A45138AF-9E99-4588-800E-58B101A07DAD}"/>
            </a:ext>
          </a:extLst>
        </xdr:cNvPr>
        <xdr:cNvCxnSpPr/>
      </xdr:nvCxnSpPr>
      <xdr:spPr>
        <a:xfrm rot="10800000" flipV="1">
          <a:off x="10944225" y="6496050"/>
          <a:ext cx="11049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31</xdr:row>
      <xdr:rowOff>0</xdr:rowOff>
    </xdr:from>
    <xdr:to>
      <xdr:col>24</xdr:col>
      <xdr:colOff>47625</xdr:colOff>
      <xdr:row>33</xdr:row>
      <xdr:rowOff>238125</xdr:rowOff>
    </xdr:to>
    <xdr:cxnSp macro="">
      <xdr:nvCxnSpPr>
        <xdr:cNvPr id="178" name="Straight Connector 177">
          <a:extLst>
            <a:ext uri="{FF2B5EF4-FFF2-40B4-BE49-F238E27FC236}">
              <a16:creationId xmlns:a16="http://schemas.microsoft.com/office/drawing/2014/main" id="{CD1321E1-98F4-4243-B604-3D0B7FBE635F}"/>
            </a:ext>
          </a:extLst>
        </xdr:cNvPr>
        <xdr:cNvCxnSpPr/>
      </xdr:nvCxnSpPr>
      <xdr:spPr>
        <a:xfrm rot="10800000" flipV="1">
          <a:off x="10944225" y="5924550"/>
          <a:ext cx="11049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31</xdr:row>
      <xdr:rowOff>0</xdr:rowOff>
    </xdr:from>
    <xdr:to>
      <xdr:col>21</xdr:col>
      <xdr:colOff>47625</xdr:colOff>
      <xdr:row>33</xdr:row>
      <xdr:rowOff>238125</xdr:rowOff>
    </xdr:to>
    <xdr:cxnSp macro="">
      <xdr:nvCxnSpPr>
        <xdr:cNvPr id="179" name="Straight Connector 178">
          <a:extLst>
            <a:ext uri="{FF2B5EF4-FFF2-40B4-BE49-F238E27FC236}">
              <a16:creationId xmlns:a16="http://schemas.microsoft.com/office/drawing/2014/main" id="{4FF32BD8-F35F-44D7-BE4F-947D71A0A3E6}"/>
            </a:ext>
          </a:extLst>
        </xdr:cNvPr>
        <xdr:cNvCxnSpPr/>
      </xdr:nvCxnSpPr>
      <xdr:spPr>
        <a:xfrm rot="10800000" flipV="1">
          <a:off x="9782175" y="5924550"/>
          <a:ext cx="12096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34</xdr:row>
      <xdr:rowOff>0</xdr:rowOff>
    </xdr:from>
    <xdr:to>
      <xdr:col>21</xdr:col>
      <xdr:colOff>47625</xdr:colOff>
      <xdr:row>36</xdr:row>
      <xdr:rowOff>238125</xdr:rowOff>
    </xdr:to>
    <xdr:cxnSp macro="">
      <xdr:nvCxnSpPr>
        <xdr:cNvPr id="180" name="Straight Connector 179">
          <a:extLst>
            <a:ext uri="{FF2B5EF4-FFF2-40B4-BE49-F238E27FC236}">
              <a16:creationId xmlns:a16="http://schemas.microsoft.com/office/drawing/2014/main" id="{E24D703F-131C-402C-91DB-FBF00B5BAEC6}"/>
            </a:ext>
          </a:extLst>
        </xdr:cNvPr>
        <xdr:cNvCxnSpPr/>
      </xdr:nvCxnSpPr>
      <xdr:spPr>
        <a:xfrm rot="10800000" flipV="1">
          <a:off x="9782175" y="6496050"/>
          <a:ext cx="12096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31</xdr:row>
      <xdr:rowOff>0</xdr:rowOff>
    </xdr:from>
    <xdr:to>
      <xdr:col>27</xdr:col>
      <xdr:colOff>38100</xdr:colOff>
      <xdr:row>33</xdr:row>
      <xdr:rowOff>238125</xdr:rowOff>
    </xdr:to>
    <xdr:cxnSp macro="">
      <xdr:nvCxnSpPr>
        <xdr:cNvPr id="181" name="Straight Connector 180">
          <a:extLst>
            <a:ext uri="{FF2B5EF4-FFF2-40B4-BE49-F238E27FC236}">
              <a16:creationId xmlns:a16="http://schemas.microsoft.com/office/drawing/2014/main" id="{E966BE17-81AA-4A6A-8698-4F634F80B96F}"/>
            </a:ext>
          </a:extLst>
        </xdr:cNvPr>
        <xdr:cNvCxnSpPr/>
      </xdr:nvCxnSpPr>
      <xdr:spPr>
        <a:xfrm rot="10800000" flipV="1">
          <a:off x="12001500" y="5924550"/>
          <a:ext cx="10953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31</xdr:row>
      <xdr:rowOff>0</xdr:rowOff>
    </xdr:from>
    <xdr:to>
      <xdr:col>18</xdr:col>
      <xdr:colOff>47625</xdr:colOff>
      <xdr:row>33</xdr:row>
      <xdr:rowOff>238125</xdr:rowOff>
    </xdr:to>
    <xdr:cxnSp macro="">
      <xdr:nvCxnSpPr>
        <xdr:cNvPr id="182" name="Straight Connector 181">
          <a:extLst>
            <a:ext uri="{FF2B5EF4-FFF2-40B4-BE49-F238E27FC236}">
              <a16:creationId xmlns:a16="http://schemas.microsoft.com/office/drawing/2014/main" id="{6095A105-754E-4B1F-B6B8-00F6984E5617}"/>
            </a:ext>
          </a:extLst>
        </xdr:cNvPr>
        <xdr:cNvCxnSpPr/>
      </xdr:nvCxnSpPr>
      <xdr:spPr>
        <a:xfrm rot="10800000" flipV="1">
          <a:off x="8515350" y="5924550"/>
          <a:ext cx="13144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31</xdr:row>
      <xdr:rowOff>0</xdr:rowOff>
    </xdr:from>
    <xdr:to>
      <xdr:col>15</xdr:col>
      <xdr:colOff>47625</xdr:colOff>
      <xdr:row>33</xdr:row>
      <xdr:rowOff>238125</xdr:rowOff>
    </xdr:to>
    <xdr:cxnSp macro="">
      <xdr:nvCxnSpPr>
        <xdr:cNvPr id="183" name="Straight Connector 182">
          <a:extLst>
            <a:ext uri="{FF2B5EF4-FFF2-40B4-BE49-F238E27FC236}">
              <a16:creationId xmlns:a16="http://schemas.microsoft.com/office/drawing/2014/main" id="{68C6AD24-B9B2-4528-BABC-788D7DB5572A}"/>
            </a:ext>
          </a:extLst>
        </xdr:cNvPr>
        <xdr:cNvCxnSpPr/>
      </xdr:nvCxnSpPr>
      <xdr:spPr>
        <a:xfrm rot="10800000" flipV="1">
          <a:off x="7267575" y="5924550"/>
          <a:ext cx="12954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34</xdr:row>
      <xdr:rowOff>0</xdr:rowOff>
    </xdr:from>
    <xdr:to>
      <xdr:col>15</xdr:col>
      <xdr:colOff>47625</xdr:colOff>
      <xdr:row>36</xdr:row>
      <xdr:rowOff>238125</xdr:rowOff>
    </xdr:to>
    <xdr:cxnSp macro="">
      <xdr:nvCxnSpPr>
        <xdr:cNvPr id="184" name="Straight Connector 183">
          <a:extLst>
            <a:ext uri="{FF2B5EF4-FFF2-40B4-BE49-F238E27FC236}">
              <a16:creationId xmlns:a16="http://schemas.microsoft.com/office/drawing/2014/main" id="{438058D7-F583-40A2-8842-60DA0E6D88F8}"/>
            </a:ext>
          </a:extLst>
        </xdr:cNvPr>
        <xdr:cNvCxnSpPr/>
      </xdr:nvCxnSpPr>
      <xdr:spPr>
        <a:xfrm rot="10800000" flipV="1">
          <a:off x="7267575" y="6496050"/>
          <a:ext cx="12954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31</xdr:row>
      <xdr:rowOff>0</xdr:rowOff>
    </xdr:from>
    <xdr:to>
      <xdr:col>12</xdr:col>
      <xdr:colOff>47625</xdr:colOff>
      <xdr:row>33</xdr:row>
      <xdr:rowOff>238125</xdr:rowOff>
    </xdr:to>
    <xdr:cxnSp macro="">
      <xdr:nvCxnSpPr>
        <xdr:cNvPr id="185" name="Straight Connector 184">
          <a:extLst>
            <a:ext uri="{FF2B5EF4-FFF2-40B4-BE49-F238E27FC236}">
              <a16:creationId xmlns:a16="http://schemas.microsoft.com/office/drawing/2014/main" id="{F10CD7C6-4483-40B1-86B6-DCD2E86C8F04}"/>
            </a:ext>
          </a:extLst>
        </xdr:cNvPr>
        <xdr:cNvCxnSpPr/>
      </xdr:nvCxnSpPr>
      <xdr:spPr>
        <a:xfrm rot="10800000" flipV="1">
          <a:off x="5962650" y="5924550"/>
          <a:ext cx="13525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34</xdr:row>
      <xdr:rowOff>0</xdr:rowOff>
    </xdr:from>
    <xdr:to>
      <xdr:col>12</xdr:col>
      <xdr:colOff>47625</xdr:colOff>
      <xdr:row>36</xdr:row>
      <xdr:rowOff>238125</xdr:rowOff>
    </xdr:to>
    <xdr:cxnSp macro="">
      <xdr:nvCxnSpPr>
        <xdr:cNvPr id="186" name="Straight Connector 185">
          <a:extLst>
            <a:ext uri="{FF2B5EF4-FFF2-40B4-BE49-F238E27FC236}">
              <a16:creationId xmlns:a16="http://schemas.microsoft.com/office/drawing/2014/main" id="{33B893FE-7064-4C45-93E1-616605409011}"/>
            </a:ext>
          </a:extLst>
        </xdr:cNvPr>
        <xdr:cNvCxnSpPr/>
      </xdr:nvCxnSpPr>
      <xdr:spPr>
        <a:xfrm rot="10800000" flipV="1">
          <a:off x="5962650" y="6496050"/>
          <a:ext cx="13525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31</xdr:row>
      <xdr:rowOff>0</xdr:rowOff>
    </xdr:from>
    <xdr:to>
      <xdr:col>9</xdr:col>
      <xdr:colOff>47625</xdr:colOff>
      <xdr:row>33</xdr:row>
      <xdr:rowOff>238125</xdr:rowOff>
    </xdr:to>
    <xdr:cxnSp macro="">
      <xdr:nvCxnSpPr>
        <xdr:cNvPr id="187" name="Straight Connector 186">
          <a:extLst>
            <a:ext uri="{FF2B5EF4-FFF2-40B4-BE49-F238E27FC236}">
              <a16:creationId xmlns:a16="http://schemas.microsoft.com/office/drawing/2014/main" id="{B5C83F2F-E6A8-4F21-9FD9-48ECDB406128}"/>
            </a:ext>
          </a:extLst>
        </xdr:cNvPr>
        <xdr:cNvCxnSpPr/>
      </xdr:nvCxnSpPr>
      <xdr:spPr>
        <a:xfrm rot="10800000" flipV="1">
          <a:off x="4686300" y="5924550"/>
          <a:ext cx="13239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34</xdr:row>
      <xdr:rowOff>0</xdr:rowOff>
    </xdr:from>
    <xdr:to>
      <xdr:col>9</xdr:col>
      <xdr:colOff>47625</xdr:colOff>
      <xdr:row>36</xdr:row>
      <xdr:rowOff>238125</xdr:rowOff>
    </xdr:to>
    <xdr:cxnSp macro="">
      <xdr:nvCxnSpPr>
        <xdr:cNvPr id="188" name="Straight Connector 187">
          <a:extLst>
            <a:ext uri="{FF2B5EF4-FFF2-40B4-BE49-F238E27FC236}">
              <a16:creationId xmlns:a16="http://schemas.microsoft.com/office/drawing/2014/main" id="{F7D64C16-C41A-4234-B259-81AAFF5837F9}"/>
            </a:ext>
          </a:extLst>
        </xdr:cNvPr>
        <xdr:cNvCxnSpPr/>
      </xdr:nvCxnSpPr>
      <xdr:spPr>
        <a:xfrm rot="10800000" flipV="1">
          <a:off x="4686300" y="6496050"/>
          <a:ext cx="13239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31</xdr:row>
      <xdr:rowOff>0</xdr:rowOff>
    </xdr:from>
    <xdr:to>
      <xdr:col>6</xdr:col>
      <xdr:colOff>47625</xdr:colOff>
      <xdr:row>33</xdr:row>
      <xdr:rowOff>238125</xdr:rowOff>
    </xdr:to>
    <xdr:cxnSp macro="">
      <xdr:nvCxnSpPr>
        <xdr:cNvPr id="189" name="Straight Connector 188">
          <a:extLst>
            <a:ext uri="{FF2B5EF4-FFF2-40B4-BE49-F238E27FC236}">
              <a16:creationId xmlns:a16="http://schemas.microsoft.com/office/drawing/2014/main" id="{F8A3C2DB-17BB-4702-8706-96C9EECFF145}"/>
            </a:ext>
          </a:extLst>
        </xdr:cNvPr>
        <xdr:cNvCxnSpPr/>
      </xdr:nvCxnSpPr>
      <xdr:spPr>
        <a:xfrm rot="10800000" flipV="1">
          <a:off x="3495675" y="5924550"/>
          <a:ext cx="12382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34</xdr:row>
      <xdr:rowOff>0</xdr:rowOff>
    </xdr:from>
    <xdr:to>
      <xdr:col>6</xdr:col>
      <xdr:colOff>47625</xdr:colOff>
      <xdr:row>36</xdr:row>
      <xdr:rowOff>238125</xdr:rowOff>
    </xdr:to>
    <xdr:cxnSp macro="">
      <xdr:nvCxnSpPr>
        <xdr:cNvPr id="190" name="Straight Connector 189">
          <a:extLst>
            <a:ext uri="{FF2B5EF4-FFF2-40B4-BE49-F238E27FC236}">
              <a16:creationId xmlns:a16="http://schemas.microsoft.com/office/drawing/2014/main" id="{5E66FB0A-4E06-480C-AF02-58327A7B0F07}"/>
            </a:ext>
          </a:extLst>
        </xdr:cNvPr>
        <xdr:cNvCxnSpPr/>
      </xdr:nvCxnSpPr>
      <xdr:spPr>
        <a:xfrm rot="10800000" flipV="1">
          <a:off x="3495675" y="6496050"/>
          <a:ext cx="12382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61</xdr:row>
      <xdr:rowOff>0</xdr:rowOff>
    </xdr:from>
    <xdr:to>
      <xdr:col>5</xdr:col>
      <xdr:colOff>333375</xdr:colOff>
      <xdr:row>63</xdr:row>
      <xdr:rowOff>228600</xdr:rowOff>
    </xdr:to>
    <xdr:cxnSp macro="">
      <xdr:nvCxnSpPr>
        <xdr:cNvPr id="191" name="Straight Connector 190">
          <a:extLst>
            <a:ext uri="{FF2B5EF4-FFF2-40B4-BE49-F238E27FC236}">
              <a16:creationId xmlns:a16="http://schemas.microsoft.com/office/drawing/2014/main" id="{C3CF770A-E0A6-4E8D-A321-3A0A5EE15CE7}"/>
            </a:ext>
          </a:extLst>
        </xdr:cNvPr>
        <xdr:cNvCxnSpPr/>
      </xdr:nvCxnSpPr>
      <xdr:spPr>
        <a:xfrm>
          <a:off x="3495675" y="11811000"/>
          <a:ext cx="11715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61</xdr:row>
      <xdr:rowOff>0</xdr:rowOff>
    </xdr:from>
    <xdr:to>
      <xdr:col>8</xdr:col>
      <xdr:colOff>333375</xdr:colOff>
      <xdr:row>63</xdr:row>
      <xdr:rowOff>228600</xdr:rowOff>
    </xdr:to>
    <xdr:cxnSp macro="">
      <xdr:nvCxnSpPr>
        <xdr:cNvPr id="192" name="Straight Connector 191">
          <a:extLst>
            <a:ext uri="{FF2B5EF4-FFF2-40B4-BE49-F238E27FC236}">
              <a16:creationId xmlns:a16="http://schemas.microsoft.com/office/drawing/2014/main" id="{8A860F37-B5A7-4384-B19C-598D2F4E4ED7}"/>
            </a:ext>
          </a:extLst>
        </xdr:cNvPr>
        <xdr:cNvCxnSpPr/>
      </xdr:nvCxnSpPr>
      <xdr:spPr>
        <a:xfrm>
          <a:off x="4686300" y="11811000"/>
          <a:ext cx="11906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61</xdr:row>
      <xdr:rowOff>0</xdr:rowOff>
    </xdr:from>
    <xdr:to>
      <xdr:col>11</xdr:col>
      <xdr:colOff>333375</xdr:colOff>
      <xdr:row>63</xdr:row>
      <xdr:rowOff>228600</xdr:rowOff>
    </xdr:to>
    <xdr:cxnSp macro="">
      <xdr:nvCxnSpPr>
        <xdr:cNvPr id="193" name="Straight Connector 192">
          <a:extLst>
            <a:ext uri="{FF2B5EF4-FFF2-40B4-BE49-F238E27FC236}">
              <a16:creationId xmlns:a16="http://schemas.microsoft.com/office/drawing/2014/main" id="{3FF04F6B-0A2C-4FBC-8F60-40C4E1BB26D2}"/>
            </a:ext>
          </a:extLst>
        </xdr:cNvPr>
        <xdr:cNvCxnSpPr/>
      </xdr:nvCxnSpPr>
      <xdr:spPr>
        <a:xfrm>
          <a:off x="5962650" y="11811000"/>
          <a:ext cx="12001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64</xdr:row>
      <xdr:rowOff>0</xdr:rowOff>
    </xdr:from>
    <xdr:to>
      <xdr:col>5</xdr:col>
      <xdr:colOff>333375</xdr:colOff>
      <xdr:row>66</xdr:row>
      <xdr:rowOff>228600</xdr:rowOff>
    </xdr:to>
    <xdr:cxnSp macro="">
      <xdr:nvCxnSpPr>
        <xdr:cNvPr id="194" name="Straight Connector 193">
          <a:extLst>
            <a:ext uri="{FF2B5EF4-FFF2-40B4-BE49-F238E27FC236}">
              <a16:creationId xmlns:a16="http://schemas.microsoft.com/office/drawing/2014/main" id="{1814090F-EC84-4A15-A7E5-7BA2FE85D029}"/>
            </a:ext>
          </a:extLst>
        </xdr:cNvPr>
        <xdr:cNvCxnSpPr/>
      </xdr:nvCxnSpPr>
      <xdr:spPr>
        <a:xfrm>
          <a:off x="3495675" y="12382500"/>
          <a:ext cx="1171575" cy="6096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64</xdr:row>
      <xdr:rowOff>0</xdr:rowOff>
    </xdr:from>
    <xdr:to>
      <xdr:col>8</xdr:col>
      <xdr:colOff>333375</xdr:colOff>
      <xdr:row>66</xdr:row>
      <xdr:rowOff>228600</xdr:rowOff>
    </xdr:to>
    <xdr:cxnSp macro="">
      <xdr:nvCxnSpPr>
        <xdr:cNvPr id="195" name="Straight Connector 194">
          <a:extLst>
            <a:ext uri="{FF2B5EF4-FFF2-40B4-BE49-F238E27FC236}">
              <a16:creationId xmlns:a16="http://schemas.microsoft.com/office/drawing/2014/main" id="{4966C77E-7948-4DE8-B77A-521D1AB42F2E}"/>
            </a:ext>
          </a:extLst>
        </xdr:cNvPr>
        <xdr:cNvCxnSpPr/>
      </xdr:nvCxnSpPr>
      <xdr:spPr>
        <a:xfrm>
          <a:off x="4686300" y="12382500"/>
          <a:ext cx="1190625" cy="6096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64</xdr:row>
      <xdr:rowOff>0</xdr:rowOff>
    </xdr:from>
    <xdr:to>
      <xdr:col>11</xdr:col>
      <xdr:colOff>333375</xdr:colOff>
      <xdr:row>66</xdr:row>
      <xdr:rowOff>228600</xdr:rowOff>
    </xdr:to>
    <xdr:cxnSp macro="">
      <xdr:nvCxnSpPr>
        <xdr:cNvPr id="196" name="Straight Connector 195">
          <a:extLst>
            <a:ext uri="{FF2B5EF4-FFF2-40B4-BE49-F238E27FC236}">
              <a16:creationId xmlns:a16="http://schemas.microsoft.com/office/drawing/2014/main" id="{4003C220-DE48-4E39-9629-73A8E774E572}"/>
            </a:ext>
          </a:extLst>
        </xdr:cNvPr>
        <xdr:cNvCxnSpPr/>
      </xdr:nvCxnSpPr>
      <xdr:spPr>
        <a:xfrm>
          <a:off x="5962650" y="12382500"/>
          <a:ext cx="1200150" cy="6096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64</xdr:row>
      <xdr:rowOff>0</xdr:rowOff>
    </xdr:from>
    <xdr:to>
      <xdr:col>14</xdr:col>
      <xdr:colOff>333375</xdr:colOff>
      <xdr:row>66</xdr:row>
      <xdr:rowOff>228600</xdr:rowOff>
    </xdr:to>
    <xdr:cxnSp macro="">
      <xdr:nvCxnSpPr>
        <xdr:cNvPr id="197" name="Straight Connector 196">
          <a:extLst>
            <a:ext uri="{FF2B5EF4-FFF2-40B4-BE49-F238E27FC236}">
              <a16:creationId xmlns:a16="http://schemas.microsoft.com/office/drawing/2014/main" id="{512CD310-FC67-479A-B1F3-AC1F65BA7F38}"/>
            </a:ext>
          </a:extLst>
        </xdr:cNvPr>
        <xdr:cNvCxnSpPr/>
      </xdr:nvCxnSpPr>
      <xdr:spPr>
        <a:xfrm>
          <a:off x="7267575" y="12382500"/>
          <a:ext cx="1181100" cy="6096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61</xdr:row>
      <xdr:rowOff>0</xdr:rowOff>
    </xdr:from>
    <xdr:to>
      <xdr:col>14</xdr:col>
      <xdr:colOff>333375</xdr:colOff>
      <xdr:row>63</xdr:row>
      <xdr:rowOff>228600</xdr:rowOff>
    </xdr:to>
    <xdr:cxnSp macro="">
      <xdr:nvCxnSpPr>
        <xdr:cNvPr id="198" name="Straight Connector 197">
          <a:extLst>
            <a:ext uri="{FF2B5EF4-FFF2-40B4-BE49-F238E27FC236}">
              <a16:creationId xmlns:a16="http://schemas.microsoft.com/office/drawing/2014/main" id="{ED44C432-FBAA-4E55-AF3F-ACB94EBECC38}"/>
            </a:ext>
          </a:extLst>
        </xdr:cNvPr>
        <xdr:cNvCxnSpPr/>
      </xdr:nvCxnSpPr>
      <xdr:spPr>
        <a:xfrm>
          <a:off x="7267575" y="11811000"/>
          <a:ext cx="11811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61</xdr:row>
      <xdr:rowOff>0</xdr:rowOff>
    </xdr:from>
    <xdr:to>
      <xdr:col>17</xdr:col>
      <xdr:colOff>333375</xdr:colOff>
      <xdr:row>63</xdr:row>
      <xdr:rowOff>228600</xdr:rowOff>
    </xdr:to>
    <xdr:cxnSp macro="">
      <xdr:nvCxnSpPr>
        <xdr:cNvPr id="199" name="Straight Connector 198">
          <a:extLst>
            <a:ext uri="{FF2B5EF4-FFF2-40B4-BE49-F238E27FC236}">
              <a16:creationId xmlns:a16="http://schemas.microsoft.com/office/drawing/2014/main" id="{943693E9-3587-45FA-A35E-FE27E3014BFB}"/>
            </a:ext>
          </a:extLst>
        </xdr:cNvPr>
        <xdr:cNvCxnSpPr/>
      </xdr:nvCxnSpPr>
      <xdr:spPr>
        <a:xfrm>
          <a:off x="8515350" y="11811000"/>
          <a:ext cx="11525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64</xdr:row>
      <xdr:rowOff>0</xdr:rowOff>
    </xdr:from>
    <xdr:to>
      <xdr:col>17</xdr:col>
      <xdr:colOff>333375</xdr:colOff>
      <xdr:row>66</xdr:row>
      <xdr:rowOff>228600</xdr:rowOff>
    </xdr:to>
    <xdr:cxnSp macro="">
      <xdr:nvCxnSpPr>
        <xdr:cNvPr id="200" name="Straight Connector 199">
          <a:extLst>
            <a:ext uri="{FF2B5EF4-FFF2-40B4-BE49-F238E27FC236}">
              <a16:creationId xmlns:a16="http://schemas.microsoft.com/office/drawing/2014/main" id="{BEC3CE7D-7892-4B03-B38F-8663677EB995}"/>
            </a:ext>
          </a:extLst>
        </xdr:cNvPr>
        <xdr:cNvCxnSpPr/>
      </xdr:nvCxnSpPr>
      <xdr:spPr>
        <a:xfrm>
          <a:off x="8515350" y="12382500"/>
          <a:ext cx="1152525" cy="6096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323850</xdr:colOff>
      <xdr:row>34</xdr:row>
      <xdr:rowOff>0</xdr:rowOff>
    </xdr:from>
    <xdr:to>
      <xdr:col>18</xdr:col>
      <xdr:colOff>28575</xdr:colOff>
      <xdr:row>36</xdr:row>
      <xdr:rowOff>238125</xdr:rowOff>
    </xdr:to>
    <xdr:cxnSp macro="">
      <xdr:nvCxnSpPr>
        <xdr:cNvPr id="201" name="Straight Connector 200">
          <a:extLst>
            <a:ext uri="{FF2B5EF4-FFF2-40B4-BE49-F238E27FC236}">
              <a16:creationId xmlns:a16="http://schemas.microsoft.com/office/drawing/2014/main" id="{CCBEA7AA-A36A-4DCB-9B3D-6B77F3E18156}"/>
            </a:ext>
          </a:extLst>
        </xdr:cNvPr>
        <xdr:cNvCxnSpPr/>
      </xdr:nvCxnSpPr>
      <xdr:spPr>
        <a:xfrm rot="10800000" flipV="1">
          <a:off x="8439150" y="6496050"/>
          <a:ext cx="13716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61</xdr:row>
      <xdr:rowOff>0</xdr:rowOff>
    </xdr:from>
    <xdr:to>
      <xdr:col>5</xdr:col>
      <xdr:colOff>333375</xdr:colOff>
      <xdr:row>63</xdr:row>
      <xdr:rowOff>238125</xdr:rowOff>
    </xdr:to>
    <xdr:cxnSp macro="">
      <xdr:nvCxnSpPr>
        <xdr:cNvPr id="202" name="Straight Connector 201">
          <a:extLst>
            <a:ext uri="{FF2B5EF4-FFF2-40B4-BE49-F238E27FC236}">
              <a16:creationId xmlns:a16="http://schemas.microsoft.com/office/drawing/2014/main" id="{49FF7A41-965C-483D-B848-C3321B106B04}"/>
            </a:ext>
          </a:extLst>
        </xdr:cNvPr>
        <xdr:cNvCxnSpPr/>
      </xdr:nvCxnSpPr>
      <xdr:spPr>
        <a:xfrm rot="10800000" flipV="1">
          <a:off x="3495675" y="11811000"/>
          <a:ext cx="11715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61</xdr:row>
      <xdr:rowOff>0</xdr:rowOff>
    </xdr:from>
    <xdr:to>
      <xdr:col>11</xdr:col>
      <xdr:colOff>333375</xdr:colOff>
      <xdr:row>63</xdr:row>
      <xdr:rowOff>238125</xdr:rowOff>
    </xdr:to>
    <xdr:cxnSp macro="">
      <xdr:nvCxnSpPr>
        <xdr:cNvPr id="203" name="Straight Connector 202">
          <a:extLst>
            <a:ext uri="{FF2B5EF4-FFF2-40B4-BE49-F238E27FC236}">
              <a16:creationId xmlns:a16="http://schemas.microsoft.com/office/drawing/2014/main" id="{47D4C607-5156-4AEE-A2A0-D9327E30E05C}"/>
            </a:ext>
          </a:extLst>
        </xdr:cNvPr>
        <xdr:cNvCxnSpPr/>
      </xdr:nvCxnSpPr>
      <xdr:spPr>
        <a:xfrm rot="10800000" flipV="1">
          <a:off x="5962650" y="11811000"/>
          <a:ext cx="12001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61</xdr:row>
      <xdr:rowOff>0</xdr:rowOff>
    </xdr:from>
    <xdr:to>
      <xdr:col>8</xdr:col>
      <xdr:colOff>333375</xdr:colOff>
      <xdr:row>63</xdr:row>
      <xdr:rowOff>238125</xdr:rowOff>
    </xdr:to>
    <xdr:cxnSp macro="">
      <xdr:nvCxnSpPr>
        <xdr:cNvPr id="204" name="Straight Connector 203">
          <a:extLst>
            <a:ext uri="{FF2B5EF4-FFF2-40B4-BE49-F238E27FC236}">
              <a16:creationId xmlns:a16="http://schemas.microsoft.com/office/drawing/2014/main" id="{F058BDC1-2711-42BD-AF9B-E835610FFCCF}"/>
            </a:ext>
          </a:extLst>
        </xdr:cNvPr>
        <xdr:cNvCxnSpPr/>
      </xdr:nvCxnSpPr>
      <xdr:spPr>
        <a:xfrm rot="10800000" flipV="1">
          <a:off x="4686300" y="11811000"/>
          <a:ext cx="11906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61</xdr:row>
      <xdr:rowOff>0</xdr:rowOff>
    </xdr:from>
    <xdr:to>
      <xdr:col>14</xdr:col>
      <xdr:colOff>333375</xdr:colOff>
      <xdr:row>63</xdr:row>
      <xdr:rowOff>238125</xdr:rowOff>
    </xdr:to>
    <xdr:cxnSp macro="">
      <xdr:nvCxnSpPr>
        <xdr:cNvPr id="205" name="Straight Connector 204">
          <a:extLst>
            <a:ext uri="{FF2B5EF4-FFF2-40B4-BE49-F238E27FC236}">
              <a16:creationId xmlns:a16="http://schemas.microsoft.com/office/drawing/2014/main" id="{1964B880-F795-4527-9B70-ACFFF207F5EF}"/>
            </a:ext>
          </a:extLst>
        </xdr:cNvPr>
        <xdr:cNvCxnSpPr/>
      </xdr:nvCxnSpPr>
      <xdr:spPr>
        <a:xfrm rot="10800000" flipV="1">
          <a:off x="7267575" y="11811000"/>
          <a:ext cx="11811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61</xdr:row>
      <xdr:rowOff>0</xdr:rowOff>
    </xdr:from>
    <xdr:to>
      <xdr:col>17</xdr:col>
      <xdr:colOff>333375</xdr:colOff>
      <xdr:row>63</xdr:row>
      <xdr:rowOff>238125</xdr:rowOff>
    </xdr:to>
    <xdr:cxnSp macro="">
      <xdr:nvCxnSpPr>
        <xdr:cNvPr id="206" name="Straight Connector 205">
          <a:extLst>
            <a:ext uri="{FF2B5EF4-FFF2-40B4-BE49-F238E27FC236}">
              <a16:creationId xmlns:a16="http://schemas.microsoft.com/office/drawing/2014/main" id="{A8BC0837-E5BA-4A22-8B1B-A6316284197E}"/>
            </a:ext>
          </a:extLst>
        </xdr:cNvPr>
        <xdr:cNvCxnSpPr/>
      </xdr:nvCxnSpPr>
      <xdr:spPr>
        <a:xfrm rot="10800000" flipV="1">
          <a:off x="8515350" y="11811000"/>
          <a:ext cx="11525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64</xdr:row>
      <xdr:rowOff>0</xdr:rowOff>
    </xdr:from>
    <xdr:to>
      <xdr:col>5</xdr:col>
      <xdr:colOff>333375</xdr:colOff>
      <xdr:row>66</xdr:row>
      <xdr:rowOff>238125</xdr:rowOff>
    </xdr:to>
    <xdr:cxnSp macro="">
      <xdr:nvCxnSpPr>
        <xdr:cNvPr id="207" name="Straight Connector 206">
          <a:extLst>
            <a:ext uri="{FF2B5EF4-FFF2-40B4-BE49-F238E27FC236}">
              <a16:creationId xmlns:a16="http://schemas.microsoft.com/office/drawing/2014/main" id="{3DFE5774-7026-4BF1-9694-82C6746DA0D9}"/>
            </a:ext>
          </a:extLst>
        </xdr:cNvPr>
        <xdr:cNvCxnSpPr/>
      </xdr:nvCxnSpPr>
      <xdr:spPr>
        <a:xfrm rot="10800000" flipV="1">
          <a:off x="3495675" y="12382500"/>
          <a:ext cx="1171575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64</xdr:row>
      <xdr:rowOff>0</xdr:rowOff>
    </xdr:from>
    <xdr:to>
      <xdr:col>8</xdr:col>
      <xdr:colOff>333375</xdr:colOff>
      <xdr:row>66</xdr:row>
      <xdr:rowOff>238125</xdr:rowOff>
    </xdr:to>
    <xdr:cxnSp macro="">
      <xdr:nvCxnSpPr>
        <xdr:cNvPr id="208" name="Straight Connector 207">
          <a:extLst>
            <a:ext uri="{FF2B5EF4-FFF2-40B4-BE49-F238E27FC236}">
              <a16:creationId xmlns:a16="http://schemas.microsoft.com/office/drawing/2014/main" id="{63863DCF-7176-469E-BD53-3FC73A2EFD6A}"/>
            </a:ext>
          </a:extLst>
        </xdr:cNvPr>
        <xdr:cNvCxnSpPr/>
      </xdr:nvCxnSpPr>
      <xdr:spPr>
        <a:xfrm rot="10800000" flipV="1">
          <a:off x="4686300" y="12382500"/>
          <a:ext cx="1190625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64</xdr:row>
      <xdr:rowOff>0</xdr:rowOff>
    </xdr:from>
    <xdr:to>
      <xdr:col>11</xdr:col>
      <xdr:colOff>333375</xdr:colOff>
      <xdr:row>66</xdr:row>
      <xdr:rowOff>238125</xdr:rowOff>
    </xdr:to>
    <xdr:cxnSp macro="">
      <xdr:nvCxnSpPr>
        <xdr:cNvPr id="209" name="Straight Connector 208">
          <a:extLst>
            <a:ext uri="{FF2B5EF4-FFF2-40B4-BE49-F238E27FC236}">
              <a16:creationId xmlns:a16="http://schemas.microsoft.com/office/drawing/2014/main" id="{B103663E-BEAF-4F29-BEAF-7CE089B21F4D}"/>
            </a:ext>
          </a:extLst>
        </xdr:cNvPr>
        <xdr:cNvCxnSpPr/>
      </xdr:nvCxnSpPr>
      <xdr:spPr>
        <a:xfrm rot="10800000" flipV="1">
          <a:off x="5962650" y="12382500"/>
          <a:ext cx="1200150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64</xdr:row>
      <xdr:rowOff>0</xdr:rowOff>
    </xdr:from>
    <xdr:to>
      <xdr:col>14</xdr:col>
      <xdr:colOff>333375</xdr:colOff>
      <xdr:row>66</xdr:row>
      <xdr:rowOff>238125</xdr:rowOff>
    </xdr:to>
    <xdr:cxnSp macro="">
      <xdr:nvCxnSpPr>
        <xdr:cNvPr id="210" name="Straight Connector 209">
          <a:extLst>
            <a:ext uri="{FF2B5EF4-FFF2-40B4-BE49-F238E27FC236}">
              <a16:creationId xmlns:a16="http://schemas.microsoft.com/office/drawing/2014/main" id="{1ECA0DEC-1322-4462-855B-EBB1523BDF68}"/>
            </a:ext>
          </a:extLst>
        </xdr:cNvPr>
        <xdr:cNvCxnSpPr/>
      </xdr:nvCxnSpPr>
      <xdr:spPr>
        <a:xfrm rot="10800000" flipV="1">
          <a:off x="7267575" y="12382500"/>
          <a:ext cx="1181100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64</xdr:row>
      <xdr:rowOff>0</xdr:rowOff>
    </xdr:from>
    <xdr:to>
      <xdr:col>17</xdr:col>
      <xdr:colOff>333375</xdr:colOff>
      <xdr:row>66</xdr:row>
      <xdr:rowOff>238125</xdr:rowOff>
    </xdr:to>
    <xdr:cxnSp macro="">
      <xdr:nvCxnSpPr>
        <xdr:cNvPr id="211" name="Straight Connector 210">
          <a:extLst>
            <a:ext uri="{FF2B5EF4-FFF2-40B4-BE49-F238E27FC236}">
              <a16:creationId xmlns:a16="http://schemas.microsoft.com/office/drawing/2014/main" id="{5B9EBFED-21AC-4C69-85E4-A86D7FF91F72}"/>
            </a:ext>
          </a:extLst>
        </xdr:cNvPr>
        <xdr:cNvCxnSpPr/>
      </xdr:nvCxnSpPr>
      <xdr:spPr>
        <a:xfrm rot="10800000" flipV="1">
          <a:off x="8515350" y="12382500"/>
          <a:ext cx="1152525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64</xdr:row>
      <xdr:rowOff>0</xdr:rowOff>
    </xdr:from>
    <xdr:to>
      <xdr:col>20</xdr:col>
      <xdr:colOff>333375</xdr:colOff>
      <xdr:row>66</xdr:row>
      <xdr:rowOff>238125</xdr:rowOff>
    </xdr:to>
    <xdr:cxnSp macro="">
      <xdr:nvCxnSpPr>
        <xdr:cNvPr id="212" name="Straight Connector 211">
          <a:extLst>
            <a:ext uri="{FF2B5EF4-FFF2-40B4-BE49-F238E27FC236}">
              <a16:creationId xmlns:a16="http://schemas.microsoft.com/office/drawing/2014/main" id="{B2448951-DFA7-4EAD-B2F3-16B7376B58B8}"/>
            </a:ext>
          </a:extLst>
        </xdr:cNvPr>
        <xdr:cNvCxnSpPr/>
      </xdr:nvCxnSpPr>
      <xdr:spPr>
        <a:xfrm rot="10800000" flipV="1">
          <a:off x="9782175" y="12382500"/>
          <a:ext cx="1133475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64</xdr:row>
      <xdr:rowOff>0</xdr:rowOff>
    </xdr:from>
    <xdr:to>
      <xdr:col>23</xdr:col>
      <xdr:colOff>333375</xdr:colOff>
      <xdr:row>66</xdr:row>
      <xdr:rowOff>238125</xdr:rowOff>
    </xdr:to>
    <xdr:cxnSp macro="">
      <xdr:nvCxnSpPr>
        <xdr:cNvPr id="213" name="Straight Connector 212">
          <a:extLst>
            <a:ext uri="{FF2B5EF4-FFF2-40B4-BE49-F238E27FC236}">
              <a16:creationId xmlns:a16="http://schemas.microsoft.com/office/drawing/2014/main" id="{944CE5FD-3F67-40ED-9A77-16DD41A2B77B}"/>
            </a:ext>
          </a:extLst>
        </xdr:cNvPr>
        <xdr:cNvCxnSpPr/>
      </xdr:nvCxnSpPr>
      <xdr:spPr>
        <a:xfrm rot="10800000" flipV="1">
          <a:off x="10944225" y="12382500"/>
          <a:ext cx="1038225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61</xdr:row>
      <xdr:rowOff>0</xdr:rowOff>
    </xdr:from>
    <xdr:to>
      <xdr:col>20</xdr:col>
      <xdr:colOff>333375</xdr:colOff>
      <xdr:row>63</xdr:row>
      <xdr:rowOff>238125</xdr:rowOff>
    </xdr:to>
    <xdr:cxnSp macro="">
      <xdr:nvCxnSpPr>
        <xdr:cNvPr id="214" name="Straight Connector 213">
          <a:extLst>
            <a:ext uri="{FF2B5EF4-FFF2-40B4-BE49-F238E27FC236}">
              <a16:creationId xmlns:a16="http://schemas.microsoft.com/office/drawing/2014/main" id="{A71B2D2C-C3B8-481A-9828-EF38AE0DB3AF}"/>
            </a:ext>
          </a:extLst>
        </xdr:cNvPr>
        <xdr:cNvCxnSpPr/>
      </xdr:nvCxnSpPr>
      <xdr:spPr>
        <a:xfrm rot="10800000" flipV="1">
          <a:off x="9782175" y="11811000"/>
          <a:ext cx="11334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61</xdr:row>
      <xdr:rowOff>0</xdr:rowOff>
    </xdr:from>
    <xdr:to>
      <xdr:col>23</xdr:col>
      <xdr:colOff>333375</xdr:colOff>
      <xdr:row>63</xdr:row>
      <xdr:rowOff>238125</xdr:rowOff>
    </xdr:to>
    <xdr:cxnSp macro="">
      <xdr:nvCxnSpPr>
        <xdr:cNvPr id="215" name="Straight Connector 214">
          <a:extLst>
            <a:ext uri="{FF2B5EF4-FFF2-40B4-BE49-F238E27FC236}">
              <a16:creationId xmlns:a16="http://schemas.microsoft.com/office/drawing/2014/main" id="{BBB2C02E-6A76-4B91-A6CB-626E109A7B89}"/>
            </a:ext>
          </a:extLst>
        </xdr:cNvPr>
        <xdr:cNvCxnSpPr/>
      </xdr:nvCxnSpPr>
      <xdr:spPr>
        <a:xfrm rot="10800000" flipV="1">
          <a:off x="10944225" y="11811000"/>
          <a:ext cx="10382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61</xdr:row>
      <xdr:rowOff>0</xdr:rowOff>
    </xdr:from>
    <xdr:to>
      <xdr:col>26</xdr:col>
      <xdr:colOff>323850</xdr:colOff>
      <xdr:row>63</xdr:row>
      <xdr:rowOff>238125</xdr:rowOff>
    </xdr:to>
    <xdr:cxnSp macro="">
      <xdr:nvCxnSpPr>
        <xdr:cNvPr id="216" name="Straight Connector 215">
          <a:extLst>
            <a:ext uri="{FF2B5EF4-FFF2-40B4-BE49-F238E27FC236}">
              <a16:creationId xmlns:a16="http://schemas.microsoft.com/office/drawing/2014/main" id="{3DED322E-06F7-4075-BF48-1646B9AFB879}"/>
            </a:ext>
          </a:extLst>
        </xdr:cNvPr>
        <xdr:cNvCxnSpPr/>
      </xdr:nvCxnSpPr>
      <xdr:spPr>
        <a:xfrm rot="10800000" flipV="1">
          <a:off x="12001500" y="11811000"/>
          <a:ext cx="10572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64</xdr:row>
      <xdr:rowOff>0</xdr:rowOff>
    </xdr:from>
    <xdr:to>
      <xdr:col>26</xdr:col>
      <xdr:colOff>323850</xdr:colOff>
      <xdr:row>66</xdr:row>
      <xdr:rowOff>238125</xdr:rowOff>
    </xdr:to>
    <xdr:cxnSp macro="">
      <xdr:nvCxnSpPr>
        <xdr:cNvPr id="217" name="Straight Connector 216">
          <a:extLst>
            <a:ext uri="{FF2B5EF4-FFF2-40B4-BE49-F238E27FC236}">
              <a16:creationId xmlns:a16="http://schemas.microsoft.com/office/drawing/2014/main" id="{11CE5F59-1729-42A8-B3C1-AC25F05C9409}"/>
            </a:ext>
          </a:extLst>
        </xdr:cNvPr>
        <xdr:cNvCxnSpPr/>
      </xdr:nvCxnSpPr>
      <xdr:spPr>
        <a:xfrm rot="10800000" flipV="1">
          <a:off x="12001500" y="12382500"/>
          <a:ext cx="1057275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61</xdr:row>
      <xdr:rowOff>0</xdr:rowOff>
    </xdr:from>
    <xdr:to>
      <xdr:col>29</xdr:col>
      <xdr:colOff>333375</xdr:colOff>
      <xdr:row>63</xdr:row>
      <xdr:rowOff>238125</xdr:rowOff>
    </xdr:to>
    <xdr:cxnSp macro="">
      <xdr:nvCxnSpPr>
        <xdr:cNvPr id="218" name="Straight Connector 217">
          <a:extLst>
            <a:ext uri="{FF2B5EF4-FFF2-40B4-BE49-F238E27FC236}">
              <a16:creationId xmlns:a16="http://schemas.microsoft.com/office/drawing/2014/main" id="{F75F2611-38BC-4AD0-86AD-D1951002D68B}"/>
            </a:ext>
          </a:extLst>
        </xdr:cNvPr>
        <xdr:cNvCxnSpPr/>
      </xdr:nvCxnSpPr>
      <xdr:spPr>
        <a:xfrm rot="10800000" flipV="1">
          <a:off x="13058775" y="11811000"/>
          <a:ext cx="11620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61</xdr:row>
      <xdr:rowOff>0</xdr:rowOff>
    </xdr:from>
    <xdr:to>
      <xdr:col>32</xdr:col>
      <xdr:colOff>333375</xdr:colOff>
      <xdr:row>63</xdr:row>
      <xdr:rowOff>238125</xdr:rowOff>
    </xdr:to>
    <xdr:cxnSp macro="">
      <xdr:nvCxnSpPr>
        <xdr:cNvPr id="219" name="Straight Connector 218">
          <a:extLst>
            <a:ext uri="{FF2B5EF4-FFF2-40B4-BE49-F238E27FC236}">
              <a16:creationId xmlns:a16="http://schemas.microsoft.com/office/drawing/2014/main" id="{12E3A363-B132-409D-8F0F-842606953FFF}"/>
            </a:ext>
          </a:extLst>
        </xdr:cNvPr>
        <xdr:cNvCxnSpPr/>
      </xdr:nvCxnSpPr>
      <xdr:spPr>
        <a:xfrm rot="10800000" flipV="1">
          <a:off x="14220825" y="11811000"/>
          <a:ext cx="12096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61</xdr:row>
      <xdr:rowOff>0</xdr:rowOff>
    </xdr:from>
    <xdr:to>
      <xdr:col>35</xdr:col>
      <xdr:colOff>285750</xdr:colOff>
      <xdr:row>63</xdr:row>
      <xdr:rowOff>238125</xdr:rowOff>
    </xdr:to>
    <xdr:cxnSp macro="">
      <xdr:nvCxnSpPr>
        <xdr:cNvPr id="220" name="Straight Connector 219">
          <a:extLst>
            <a:ext uri="{FF2B5EF4-FFF2-40B4-BE49-F238E27FC236}">
              <a16:creationId xmlns:a16="http://schemas.microsoft.com/office/drawing/2014/main" id="{33FD9BEA-E915-4297-A77C-13EF2A41C3C3}"/>
            </a:ext>
          </a:extLst>
        </xdr:cNvPr>
        <xdr:cNvCxnSpPr/>
      </xdr:nvCxnSpPr>
      <xdr:spPr>
        <a:xfrm rot="10800000" flipV="1">
          <a:off x="15430500" y="11811000"/>
          <a:ext cx="10763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61</xdr:row>
      <xdr:rowOff>0</xdr:rowOff>
    </xdr:from>
    <xdr:to>
      <xdr:col>38</xdr:col>
      <xdr:colOff>276225</xdr:colOff>
      <xdr:row>63</xdr:row>
      <xdr:rowOff>238125</xdr:rowOff>
    </xdr:to>
    <xdr:cxnSp macro="">
      <xdr:nvCxnSpPr>
        <xdr:cNvPr id="221" name="Straight Connector 220">
          <a:extLst>
            <a:ext uri="{FF2B5EF4-FFF2-40B4-BE49-F238E27FC236}">
              <a16:creationId xmlns:a16="http://schemas.microsoft.com/office/drawing/2014/main" id="{FACAE287-9281-4E1C-B73E-68F34A2A8710}"/>
            </a:ext>
          </a:extLst>
        </xdr:cNvPr>
        <xdr:cNvCxnSpPr/>
      </xdr:nvCxnSpPr>
      <xdr:spPr>
        <a:xfrm rot="10800000" flipV="1">
          <a:off x="16516350" y="11811000"/>
          <a:ext cx="10953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64</xdr:row>
      <xdr:rowOff>0</xdr:rowOff>
    </xdr:from>
    <xdr:to>
      <xdr:col>38</xdr:col>
      <xdr:colOff>276225</xdr:colOff>
      <xdr:row>66</xdr:row>
      <xdr:rowOff>238125</xdr:rowOff>
    </xdr:to>
    <xdr:cxnSp macro="">
      <xdr:nvCxnSpPr>
        <xdr:cNvPr id="222" name="Straight Connector 221">
          <a:extLst>
            <a:ext uri="{FF2B5EF4-FFF2-40B4-BE49-F238E27FC236}">
              <a16:creationId xmlns:a16="http://schemas.microsoft.com/office/drawing/2014/main" id="{975E0AEA-6568-48CD-A0CA-956A8D2A38F8}"/>
            </a:ext>
          </a:extLst>
        </xdr:cNvPr>
        <xdr:cNvCxnSpPr/>
      </xdr:nvCxnSpPr>
      <xdr:spPr>
        <a:xfrm rot="10800000" flipV="1">
          <a:off x="16516350" y="12382500"/>
          <a:ext cx="1095375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64</xdr:row>
      <xdr:rowOff>0</xdr:rowOff>
    </xdr:from>
    <xdr:to>
      <xdr:col>35</xdr:col>
      <xdr:colOff>285750</xdr:colOff>
      <xdr:row>66</xdr:row>
      <xdr:rowOff>238125</xdr:rowOff>
    </xdr:to>
    <xdr:cxnSp macro="">
      <xdr:nvCxnSpPr>
        <xdr:cNvPr id="223" name="Straight Connector 222">
          <a:extLst>
            <a:ext uri="{FF2B5EF4-FFF2-40B4-BE49-F238E27FC236}">
              <a16:creationId xmlns:a16="http://schemas.microsoft.com/office/drawing/2014/main" id="{38298F24-4B61-4F7A-A401-44452C37043F}"/>
            </a:ext>
          </a:extLst>
        </xdr:cNvPr>
        <xdr:cNvCxnSpPr/>
      </xdr:nvCxnSpPr>
      <xdr:spPr>
        <a:xfrm rot="10800000" flipV="1">
          <a:off x="15430500" y="12382500"/>
          <a:ext cx="1076325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64</xdr:row>
      <xdr:rowOff>0</xdr:rowOff>
    </xdr:from>
    <xdr:to>
      <xdr:col>32</xdr:col>
      <xdr:colOff>333375</xdr:colOff>
      <xdr:row>66</xdr:row>
      <xdr:rowOff>238125</xdr:rowOff>
    </xdr:to>
    <xdr:cxnSp macro="">
      <xdr:nvCxnSpPr>
        <xdr:cNvPr id="224" name="Straight Connector 223">
          <a:extLst>
            <a:ext uri="{FF2B5EF4-FFF2-40B4-BE49-F238E27FC236}">
              <a16:creationId xmlns:a16="http://schemas.microsoft.com/office/drawing/2014/main" id="{3B45E57F-D3B1-4652-A707-079D7CDDF869}"/>
            </a:ext>
          </a:extLst>
        </xdr:cNvPr>
        <xdr:cNvCxnSpPr/>
      </xdr:nvCxnSpPr>
      <xdr:spPr>
        <a:xfrm rot="10800000" flipV="1">
          <a:off x="14220825" y="12382500"/>
          <a:ext cx="1209675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64</xdr:row>
      <xdr:rowOff>0</xdr:rowOff>
    </xdr:from>
    <xdr:to>
      <xdr:col>29</xdr:col>
      <xdr:colOff>333375</xdr:colOff>
      <xdr:row>66</xdr:row>
      <xdr:rowOff>238125</xdr:rowOff>
    </xdr:to>
    <xdr:cxnSp macro="">
      <xdr:nvCxnSpPr>
        <xdr:cNvPr id="225" name="Straight Connector 224">
          <a:extLst>
            <a:ext uri="{FF2B5EF4-FFF2-40B4-BE49-F238E27FC236}">
              <a16:creationId xmlns:a16="http://schemas.microsoft.com/office/drawing/2014/main" id="{3DE8C233-558F-4DC2-B750-C91BEC3B4767}"/>
            </a:ext>
          </a:extLst>
        </xdr:cNvPr>
        <xdr:cNvCxnSpPr/>
      </xdr:nvCxnSpPr>
      <xdr:spPr>
        <a:xfrm rot="10800000" flipV="1">
          <a:off x="13058775" y="12382500"/>
          <a:ext cx="1162050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31</xdr:row>
      <xdr:rowOff>0</xdr:rowOff>
    </xdr:from>
    <xdr:to>
      <xdr:col>35</xdr:col>
      <xdr:colOff>285750</xdr:colOff>
      <xdr:row>33</xdr:row>
      <xdr:rowOff>238125</xdr:rowOff>
    </xdr:to>
    <xdr:cxnSp macro="">
      <xdr:nvCxnSpPr>
        <xdr:cNvPr id="226" name="Straight Connector 225">
          <a:extLst>
            <a:ext uri="{FF2B5EF4-FFF2-40B4-BE49-F238E27FC236}">
              <a16:creationId xmlns:a16="http://schemas.microsoft.com/office/drawing/2014/main" id="{BAB6CC3A-21D0-4C3B-813B-114985439369}"/>
            </a:ext>
          </a:extLst>
        </xdr:cNvPr>
        <xdr:cNvCxnSpPr/>
      </xdr:nvCxnSpPr>
      <xdr:spPr>
        <a:xfrm rot="10800000" flipV="1">
          <a:off x="15430500" y="5924550"/>
          <a:ext cx="10763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31</xdr:row>
      <xdr:rowOff>0</xdr:rowOff>
    </xdr:from>
    <xdr:to>
      <xdr:col>38</xdr:col>
      <xdr:colOff>276225</xdr:colOff>
      <xdr:row>33</xdr:row>
      <xdr:rowOff>238125</xdr:rowOff>
    </xdr:to>
    <xdr:cxnSp macro="">
      <xdr:nvCxnSpPr>
        <xdr:cNvPr id="227" name="Straight Connector 226">
          <a:extLst>
            <a:ext uri="{FF2B5EF4-FFF2-40B4-BE49-F238E27FC236}">
              <a16:creationId xmlns:a16="http://schemas.microsoft.com/office/drawing/2014/main" id="{B6CC16C0-5472-4168-ACD5-2CD859951C4D}"/>
            </a:ext>
          </a:extLst>
        </xdr:cNvPr>
        <xdr:cNvCxnSpPr/>
      </xdr:nvCxnSpPr>
      <xdr:spPr>
        <a:xfrm rot="10800000" flipV="1">
          <a:off x="16516350" y="5924550"/>
          <a:ext cx="10953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61</xdr:row>
      <xdr:rowOff>0</xdr:rowOff>
    </xdr:from>
    <xdr:to>
      <xdr:col>20</xdr:col>
      <xdr:colOff>333375</xdr:colOff>
      <xdr:row>63</xdr:row>
      <xdr:rowOff>228600</xdr:rowOff>
    </xdr:to>
    <xdr:cxnSp macro="">
      <xdr:nvCxnSpPr>
        <xdr:cNvPr id="228" name="Straight Connector 227">
          <a:extLst>
            <a:ext uri="{FF2B5EF4-FFF2-40B4-BE49-F238E27FC236}">
              <a16:creationId xmlns:a16="http://schemas.microsoft.com/office/drawing/2014/main" id="{1FDE3091-3A96-4BCA-B65E-A282B53FF4C4}"/>
            </a:ext>
          </a:extLst>
        </xdr:cNvPr>
        <xdr:cNvCxnSpPr/>
      </xdr:nvCxnSpPr>
      <xdr:spPr>
        <a:xfrm>
          <a:off x="9782175" y="11811000"/>
          <a:ext cx="11334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61</xdr:row>
      <xdr:rowOff>0</xdr:rowOff>
    </xdr:from>
    <xdr:to>
      <xdr:col>23</xdr:col>
      <xdr:colOff>333375</xdr:colOff>
      <xdr:row>63</xdr:row>
      <xdr:rowOff>228600</xdr:rowOff>
    </xdr:to>
    <xdr:cxnSp macro="">
      <xdr:nvCxnSpPr>
        <xdr:cNvPr id="229" name="Straight Connector 228">
          <a:extLst>
            <a:ext uri="{FF2B5EF4-FFF2-40B4-BE49-F238E27FC236}">
              <a16:creationId xmlns:a16="http://schemas.microsoft.com/office/drawing/2014/main" id="{E840602D-7AAA-4AAD-9745-8CF5948E28EB}"/>
            </a:ext>
          </a:extLst>
        </xdr:cNvPr>
        <xdr:cNvCxnSpPr/>
      </xdr:nvCxnSpPr>
      <xdr:spPr>
        <a:xfrm>
          <a:off x="10944225" y="11811000"/>
          <a:ext cx="10382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61</xdr:row>
      <xdr:rowOff>0</xdr:rowOff>
    </xdr:from>
    <xdr:to>
      <xdr:col>26</xdr:col>
      <xdr:colOff>323850</xdr:colOff>
      <xdr:row>63</xdr:row>
      <xdr:rowOff>228600</xdr:rowOff>
    </xdr:to>
    <xdr:cxnSp macro="">
      <xdr:nvCxnSpPr>
        <xdr:cNvPr id="230" name="Straight Connector 229">
          <a:extLst>
            <a:ext uri="{FF2B5EF4-FFF2-40B4-BE49-F238E27FC236}">
              <a16:creationId xmlns:a16="http://schemas.microsoft.com/office/drawing/2014/main" id="{42BED1BC-8B46-4DDF-AB10-C46E9D0DD4E2}"/>
            </a:ext>
          </a:extLst>
        </xdr:cNvPr>
        <xdr:cNvCxnSpPr/>
      </xdr:nvCxnSpPr>
      <xdr:spPr>
        <a:xfrm>
          <a:off x="12001500" y="11811000"/>
          <a:ext cx="10572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61</xdr:row>
      <xdr:rowOff>0</xdr:rowOff>
    </xdr:from>
    <xdr:to>
      <xdr:col>29</xdr:col>
      <xdr:colOff>333375</xdr:colOff>
      <xdr:row>63</xdr:row>
      <xdr:rowOff>228600</xdr:rowOff>
    </xdr:to>
    <xdr:cxnSp macro="">
      <xdr:nvCxnSpPr>
        <xdr:cNvPr id="231" name="Straight Connector 230">
          <a:extLst>
            <a:ext uri="{FF2B5EF4-FFF2-40B4-BE49-F238E27FC236}">
              <a16:creationId xmlns:a16="http://schemas.microsoft.com/office/drawing/2014/main" id="{0D4E46C5-CE0D-41B6-801E-25AEE778A6CE}"/>
            </a:ext>
          </a:extLst>
        </xdr:cNvPr>
        <xdr:cNvCxnSpPr/>
      </xdr:nvCxnSpPr>
      <xdr:spPr>
        <a:xfrm>
          <a:off x="13058775" y="11811000"/>
          <a:ext cx="11620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61</xdr:row>
      <xdr:rowOff>0</xdr:rowOff>
    </xdr:from>
    <xdr:to>
      <xdr:col>32</xdr:col>
      <xdr:colOff>333375</xdr:colOff>
      <xdr:row>63</xdr:row>
      <xdr:rowOff>228600</xdr:rowOff>
    </xdr:to>
    <xdr:cxnSp macro="">
      <xdr:nvCxnSpPr>
        <xdr:cNvPr id="232" name="Straight Connector 231">
          <a:extLst>
            <a:ext uri="{FF2B5EF4-FFF2-40B4-BE49-F238E27FC236}">
              <a16:creationId xmlns:a16="http://schemas.microsoft.com/office/drawing/2014/main" id="{BB894B63-1907-4166-94D5-237B4A09BE1F}"/>
            </a:ext>
          </a:extLst>
        </xdr:cNvPr>
        <xdr:cNvCxnSpPr/>
      </xdr:nvCxnSpPr>
      <xdr:spPr>
        <a:xfrm>
          <a:off x="14220825" y="11811000"/>
          <a:ext cx="12096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61</xdr:row>
      <xdr:rowOff>0</xdr:rowOff>
    </xdr:from>
    <xdr:to>
      <xdr:col>35</xdr:col>
      <xdr:colOff>285750</xdr:colOff>
      <xdr:row>63</xdr:row>
      <xdr:rowOff>228600</xdr:rowOff>
    </xdr:to>
    <xdr:cxnSp macro="">
      <xdr:nvCxnSpPr>
        <xdr:cNvPr id="233" name="Straight Connector 232">
          <a:extLst>
            <a:ext uri="{FF2B5EF4-FFF2-40B4-BE49-F238E27FC236}">
              <a16:creationId xmlns:a16="http://schemas.microsoft.com/office/drawing/2014/main" id="{18C97B8B-DF55-408B-9E71-D1B9F34A3097}"/>
            </a:ext>
          </a:extLst>
        </xdr:cNvPr>
        <xdr:cNvCxnSpPr/>
      </xdr:nvCxnSpPr>
      <xdr:spPr>
        <a:xfrm>
          <a:off x="15430500" y="11811000"/>
          <a:ext cx="10763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61</xdr:row>
      <xdr:rowOff>0</xdr:rowOff>
    </xdr:from>
    <xdr:to>
      <xdr:col>38</xdr:col>
      <xdr:colOff>276225</xdr:colOff>
      <xdr:row>63</xdr:row>
      <xdr:rowOff>228600</xdr:rowOff>
    </xdr:to>
    <xdr:cxnSp macro="">
      <xdr:nvCxnSpPr>
        <xdr:cNvPr id="234" name="Straight Connector 233">
          <a:extLst>
            <a:ext uri="{FF2B5EF4-FFF2-40B4-BE49-F238E27FC236}">
              <a16:creationId xmlns:a16="http://schemas.microsoft.com/office/drawing/2014/main" id="{A7ADB8D0-BA7B-4ADD-BADF-6D9476B9C914}"/>
            </a:ext>
          </a:extLst>
        </xdr:cNvPr>
        <xdr:cNvCxnSpPr/>
      </xdr:nvCxnSpPr>
      <xdr:spPr>
        <a:xfrm>
          <a:off x="16516350" y="11811000"/>
          <a:ext cx="10953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64</xdr:row>
      <xdr:rowOff>0</xdr:rowOff>
    </xdr:from>
    <xdr:to>
      <xdr:col>38</xdr:col>
      <xdr:colOff>276225</xdr:colOff>
      <xdr:row>66</xdr:row>
      <xdr:rowOff>228600</xdr:rowOff>
    </xdr:to>
    <xdr:cxnSp macro="">
      <xdr:nvCxnSpPr>
        <xdr:cNvPr id="235" name="Straight Connector 234">
          <a:extLst>
            <a:ext uri="{FF2B5EF4-FFF2-40B4-BE49-F238E27FC236}">
              <a16:creationId xmlns:a16="http://schemas.microsoft.com/office/drawing/2014/main" id="{47009E4C-E7FA-4006-A49D-16635FF2AF09}"/>
            </a:ext>
          </a:extLst>
        </xdr:cNvPr>
        <xdr:cNvCxnSpPr/>
      </xdr:nvCxnSpPr>
      <xdr:spPr>
        <a:xfrm>
          <a:off x="16516350" y="12382500"/>
          <a:ext cx="1095375" cy="6096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64</xdr:row>
      <xdr:rowOff>0</xdr:rowOff>
    </xdr:from>
    <xdr:to>
      <xdr:col>35</xdr:col>
      <xdr:colOff>285750</xdr:colOff>
      <xdr:row>66</xdr:row>
      <xdr:rowOff>228600</xdr:rowOff>
    </xdr:to>
    <xdr:cxnSp macro="">
      <xdr:nvCxnSpPr>
        <xdr:cNvPr id="236" name="Straight Connector 235">
          <a:extLst>
            <a:ext uri="{FF2B5EF4-FFF2-40B4-BE49-F238E27FC236}">
              <a16:creationId xmlns:a16="http://schemas.microsoft.com/office/drawing/2014/main" id="{EB8CE5AB-9DB0-4311-8E31-E6533BF9D6CE}"/>
            </a:ext>
          </a:extLst>
        </xdr:cNvPr>
        <xdr:cNvCxnSpPr/>
      </xdr:nvCxnSpPr>
      <xdr:spPr>
        <a:xfrm>
          <a:off x="15430500" y="12382500"/>
          <a:ext cx="1076325" cy="6096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64</xdr:row>
      <xdr:rowOff>0</xdr:rowOff>
    </xdr:from>
    <xdr:to>
      <xdr:col>32</xdr:col>
      <xdr:colOff>333375</xdr:colOff>
      <xdr:row>66</xdr:row>
      <xdr:rowOff>228600</xdr:rowOff>
    </xdr:to>
    <xdr:cxnSp macro="">
      <xdr:nvCxnSpPr>
        <xdr:cNvPr id="237" name="Straight Connector 236">
          <a:extLst>
            <a:ext uri="{FF2B5EF4-FFF2-40B4-BE49-F238E27FC236}">
              <a16:creationId xmlns:a16="http://schemas.microsoft.com/office/drawing/2014/main" id="{F836B7BA-FA2D-4EE5-BB6A-9D012F32DEAE}"/>
            </a:ext>
          </a:extLst>
        </xdr:cNvPr>
        <xdr:cNvCxnSpPr/>
      </xdr:nvCxnSpPr>
      <xdr:spPr>
        <a:xfrm>
          <a:off x="14220825" y="12382500"/>
          <a:ext cx="1209675" cy="6096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64</xdr:row>
      <xdr:rowOff>0</xdr:rowOff>
    </xdr:from>
    <xdr:to>
      <xdr:col>29</xdr:col>
      <xdr:colOff>333375</xdr:colOff>
      <xdr:row>66</xdr:row>
      <xdr:rowOff>228600</xdr:rowOff>
    </xdr:to>
    <xdr:cxnSp macro="">
      <xdr:nvCxnSpPr>
        <xdr:cNvPr id="238" name="Straight Connector 237">
          <a:extLst>
            <a:ext uri="{FF2B5EF4-FFF2-40B4-BE49-F238E27FC236}">
              <a16:creationId xmlns:a16="http://schemas.microsoft.com/office/drawing/2014/main" id="{3031AEDF-FBA2-498D-8AC7-6B515A11D002}"/>
            </a:ext>
          </a:extLst>
        </xdr:cNvPr>
        <xdr:cNvCxnSpPr/>
      </xdr:nvCxnSpPr>
      <xdr:spPr>
        <a:xfrm>
          <a:off x="13058775" y="12382500"/>
          <a:ext cx="1162050" cy="6096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64</xdr:row>
      <xdr:rowOff>0</xdr:rowOff>
    </xdr:from>
    <xdr:to>
      <xdr:col>26</xdr:col>
      <xdr:colOff>323850</xdr:colOff>
      <xdr:row>66</xdr:row>
      <xdr:rowOff>228600</xdr:rowOff>
    </xdr:to>
    <xdr:cxnSp macro="">
      <xdr:nvCxnSpPr>
        <xdr:cNvPr id="239" name="Straight Connector 238">
          <a:extLst>
            <a:ext uri="{FF2B5EF4-FFF2-40B4-BE49-F238E27FC236}">
              <a16:creationId xmlns:a16="http://schemas.microsoft.com/office/drawing/2014/main" id="{FAF05237-3F74-4062-9D37-0700890223A2}"/>
            </a:ext>
          </a:extLst>
        </xdr:cNvPr>
        <xdr:cNvCxnSpPr/>
      </xdr:nvCxnSpPr>
      <xdr:spPr>
        <a:xfrm>
          <a:off x="12001500" y="12382500"/>
          <a:ext cx="1057275" cy="6096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64</xdr:row>
      <xdr:rowOff>0</xdr:rowOff>
    </xdr:from>
    <xdr:to>
      <xdr:col>23</xdr:col>
      <xdr:colOff>333375</xdr:colOff>
      <xdr:row>66</xdr:row>
      <xdr:rowOff>228600</xdr:rowOff>
    </xdr:to>
    <xdr:cxnSp macro="">
      <xdr:nvCxnSpPr>
        <xdr:cNvPr id="240" name="Straight Connector 239">
          <a:extLst>
            <a:ext uri="{FF2B5EF4-FFF2-40B4-BE49-F238E27FC236}">
              <a16:creationId xmlns:a16="http://schemas.microsoft.com/office/drawing/2014/main" id="{59063C1D-F899-4B79-B1FE-073F2F179C61}"/>
            </a:ext>
          </a:extLst>
        </xdr:cNvPr>
        <xdr:cNvCxnSpPr/>
      </xdr:nvCxnSpPr>
      <xdr:spPr>
        <a:xfrm>
          <a:off x="10944225" y="12382500"/>
          <a:ext cx="1038225" cy="6096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64</xdr:row>
      <xdr:rowOff>0</xdr:rowOff>
    </xdr:from>
    <xdr:to>
      <xdr:col>20</xdr:col>
      <xdr:colOff>333375</xdr:colOff>
      <xdr:row>66</xdr:row>
      <xdr:rowOff>228600</xdr:rowOff>
    </xdr:to>
    <xdr:cxnSp macro="">
      <xdr:nvCxnSpPr>
        <xdr:cNvPr id="241" name="Straight Connector 240">
          <a:extLst>
            <a:ext uri="{FF2B5EF4-FFF2-40B4-BE49-F238E27FC236}">
              <a16:creationId xmlns:a16="http://schemas.microsoft.com/office/drawing/2014/main" id="{8D64813F-C2A3-4418-80C9-B70713B31DFD}"/>
            </a:ext>
          </a:extLst>
        </xdr:cNvPr>
        <xdr:cNvCxnSpPr/>
      </xdr:nvCxnSpPr>
      <xdr:spPr>
        <a:xfrm>
          <a:off x="9782175" y="12382500"/>
          <a:ext cx="1133475" cy="6096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9525</xdr:colOff>
      <xdr:row>58</xdr:row>
      <xdr:rowOff>0</xdr:rowOff>
    </xdr:from>
    <xdr:to>
      <xdr:col>6</xdr:col>
      <xdr:colOff>0</xdr:colOff>
      <xdr:row>60</xdr:row>
      <xdr:rowOff>238125</xdr:rowOff>
    </xdr:to>
    <xdr:cxnSp macro="">
      <xdr:nvCxnSpPr>
        <xdr:cNvPr id="242" name="Straight Connector 241">
          <a:extLst>
            <a:ext uri="{FF2B5EF4-FFF2-40B4-BE49-F238E27FC236}">
              <a16:creationId xmlns:a16="http://schemas.microsoft.com/office/drawing/2014/main" id="{6E23F878-9CB4-44D6-B2C0-69CF20A43165}"/>
            </a:ext>
          </a:extLst>
        </xdr:cNvPr>
        <xdr:cNvCxnSpPr/>
      </xdr:nvCxnSpPr>
      <xdr:spPr>
        <a:xfrm rot="10800000" flipV="1">
          <a:off x="3505200" y="11163300"/>
          <a:ext cx="1181100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58</xdr:row>
      <xdr:rowOff>0</xdr:rowOff>
    </xdr:from>
    <xdr:to>
      <xdr:col>5</xdr:col>
      <xdr:colOff>333375</xdr:colOff>
      <xdr:row>60</xdr:row>
      <xdr:rowOff>228600</xdr:rowOff>
    </xdr:to>
    <xdr:cxnSp macro="">
      <xdr:nvCxnSpPr>
        <xdr:cNvPr id="243" name="Straight Connector 242">
          <a:extLst>
            <a:ext uri="{FF2B5EF4-FFF2-40B4-BE49-F238E27FC236}">
              <a16:creationId xmlns:a16="http://schemas.microsoft.com/office/drawing/2014/main" id="{AFA80EB5-19BB-414F-8BB1-D40425BB5421}"/>
            </a:ext>
          </a:extLst>
        </xdr:cNvPr>
        <xdr:cNvCxnSpPr/>
      </xdr:nvCxnSpPr>
      <xdr:spPr>
        <a:xfrm>
          <a:off x="3495675" y="11163300"/>
          <a:ext cx="1171575" cy="6096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58</xdr:row>
      <xdr:rowOff>0</xdr:rowOff>
    </xdr:from>
    <xdr:to>
      <xdr:col>8</xdr:col>
      <xdr:colOff>333375</xdr:colOff>
      <xdr:row>60</xdr:row>
      <xdr:rowOff>228600</xdr:rowOff>
    </xdr:to>
    <xdr:cxnSp macro="">
      <xdr:nvCxnSpPr>
        <xdr:cNvPr id="244" name="Straight Connector 243">
          <a:extLst>
            <a:ext uri="{FF2B5EF4-FFF2-40B4-BE49-F238E27FC236}">
              <a16:creationId xmlns:a16="http://schemas.microsoft.com/office/drawing/2014/main" id="{BC15531B-04B4-4388-94FE-E8C1DA687121}"/>
            </a:ext>
          </a:extLst>
        </xdr:cNvPr>
        <xdr:cNvCxnSpPr/>
      </xdr:nvCxnSpPr>
      <xdr:spPr>
        <a:xfrm>
          <a:off x="4686300" y="11163300"/>
          <a:ext cx="1190625" cy="6096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58</xdr:row>
      <xdr:rowOff>0</xdr:rowOff>
    </xdr:from>
    <xdr:to>
      <xdr:col>11</xdr:col>
      <xdr:colOff>333375</xdr:colOff>
      <xdr:row>60</xdr:row>
      <xdr:rowOff>228600</xdr:rowOff>
    </xdr:to>
    <xdr:cxnSp macro="">
      <xdr:nvCxnSpPr>
        <xdr:cNvPr id="245" name="Straight Connector 244">
          <a:extLst>
            <a:ext uri="{FF2B5EF4-FFF2-40B4-BE49-F238E27FC236}">
              <a16:creationId xmlns:a16="http://schemas.microsoft.com/office/drawing/2014/main" id="{320E32BE-98BC-431D-9952-87C2370F851A}"/>
            </a:ext>
          </a:extLst>
        </xdr:cNvPr>
        <xdr:cNvCxnSpPr/>
      </xdr:nvCxnSpPr>
      <xdr:spPr>
        <a:xfrm>
          <a:off x="5962650" y="11163300"/>
          <a:ext cx="1200150" cy="6096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58</xdr:row>
      <xdr:rowOff>0</xdr:rowOff>
    </xdr:from>
    <xdr:to>
      <xdr:col>14</xdr:col>
      <xdr:colOff>333375</xdr:colOff>
      <xdr:row>60</xdr:row>
      <xdr:rowOff>228600</xdr:rowOff>
    </xdr:to>
    <xdr:cxnSp macro="">
      <xdr:nvCxnSpPr>
        <xdr:cNvPr id="246" name="Straight Connector 245">
          <a:extLst>
            <a:ext uri="{FF2B5EF4-FFF2-40B4-BE49-F238E27FC236}">
              <a16:creationId xmlns:a16="http://schemas.microsoft.com/office/drawing/2014/main" id="{082300D5-9CD9-4806-AD59-8E4CB1B9085E}"/>
            </a:ext>
          </a:extLst>
        </xdr:cNvPr>
        <xdr:cNvCxnSpPr/>
      </xdr:nvCxnSpPr>
      <xdr:spPr>
        <a:xfrm>
          <a:off x="7267575" y="11163300"/>
          <a:ext cx="1181100" cy="6096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58</xdr:row>
      <xdr:rowOff>0</xdr:rowOff>
    </xdr:from>
    <xdr:to>
      <xdr:col>17</xdr:col>
      <xdr:colOff>333375</xdr:colOff>
      <xdr:row>60</xdr:row>
      <xdr:rowOff>228600</xdr:rowOff>
    </xdr:to>
    <xdr:cxnSp macro="">
      <xdr:nvCxnSpPr>
        <xdr:cNvPr id="247" name="Straight Connector 246">
          <a:extLst>
            <a:ext uri="{FF2B5EF4-FFF2-40B4-BE49-F238E27FC236}">
              <a16:creationId xmlns:a16="http://schemas.microsoft.com/office/drawing/2014/main" id="{5DCFC8EB-4D06-4B72-8243-BAE0CAC312E1}"/>
            </a:ext>
          </a:extLst>
        </xdr:cNvPr>
        <xdr:cNvCxnSpPr/>
      </xdr:nvCxnSpPr>
      <xdr:spPr>
        <a:xfrm>
          <a:off x="8515350" y="11163300"/>
          <a:ext cx="1152525" cy="6096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58</xdr:row>
      <xdr:rowOff>0</xdr:rowOff>
    </xdr:from>
    <xdr:to>
      <xdr:col>20</xdr:col>
      <xdr:colOff>333375</xdr:colOff>
      <xdr:row>60</xdr:row>
      <xdr:rowOff>228600</xdr:rowOff>
    </xdr:to>
    <xdr:cxnSp macro="">
      <xdr:nvCxnSpPr>
        <xdr:cNvPr id="248" name="Straight Connector 247">
          <a:extLst>
            <a:ext uri="{FF2B5EF4-FFF2-40B4-BE49-F238E27FC236}">
              <a16:creationId xmlns:a16="http://schemas.microsoft.com/office/drawing/2014/main" id="{533A30BF-5AB5-42A3-9096-38EBCD2D4A36}"/>
            </a:ext>
          </a:extLst>
        </xdr:cNvPr>
        <xdr:cNvCxnSpPr/>
      </xdr:nvCxnSpPr>
      <xdr:spPr>
        <a:xfrm>
          <a:off x="9782175" y="11163300"/>
          <a:ext cx="1133475" cy="6096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58</xdr:row>
      <xdr:rowOff>0</xdr:rowOff>
    </xdr:from>
    <xdr:to>
      <xdr:col>23</xdr:col>
      <xdr:colOff>333375</xdr:colOff>
      <xdr:row>60</xdr:row>
      <xdr:rowOff>228600</xdr:rowOff>
    </xdr:to>
    <xdr:cxnSp macro="">
      <xdr:nvCxnSpPr>
        <xdr:cNvPr id="249" name="Straight Connector 248">
          <a:extLst>
            <a:ext uri="{FF2B5EF4-FFF2-40B4-BE49-F238E27FC236}">
              <a16:creationId xmlns:a16="http://schemas.microsoft.com/office/drawing/2014/main" id="{DED3704A-E872-40A8-B061-E69B1F25972A}"/>
            </a:ext>
          </a:extLst>
        </xdr:cNvPr>
        <xdr:cNvCxnSpPr/>
      </xdr:nvCxnSpPr>
      <xdr:spPr>
        <a:xfrm>
          <a:off x="10944225" y="11163300"/>
          <a:ext cx="1038225" cy="6096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58</xdr:row>
      <xdr:rowOff>0</xdr:rowOff>
    </xdr:from>
    <xdr:to>
      <xdr:col>26</xdr:col>
      <xdr:colOff>323850</xdr:colOff>
      <xdr:row>60</xdr:row>
      <xdr:rowOff>228600</xdr:rowOff>
    </xdr:to>
    <xdr:cxnSp macro="">
      <xdr:nvCxnSpPr>
        <xdr:cNvPr id="250" name="Straight Connector 249">
          <a:extLst>
            <a:ext uri="{FF2B5EF4-FFF2-40B4-BE49-F238E27FC236}">
              <a16:creationId xmlns:a16="http://schemas.microsoft.com/office/drawing/2014/main" id="{D9F77C45-99A2-484E-A10B-FDC8B93C6D34}"/>
            </a:ext>
          </a:extLst>
        </xdr:cNvPr>
        <xdr:cNvCxnSpPr/>
      </xdr:nvCxnSpPr>
      <xdr:spPr>
        <a:xfrm>
          <a:off x="12001500" y="11163300"/>
          <a:ext cx="1057275" cy="6096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58</xdr:row>
      <xdr:rowOff>0</xdr:rowOff>
    </xdr:from>
    <xdr:to>
      <xdr:col>29</xdr:col>
      <xdr:colOff>333375</xdr:colOff>
      <xdr:row>60</xdr:row>
      <xdr:rowOff>228600</xdr:rowOff>
    </xdr:to>
    <xdr:cxnSp macro="">
      <xdr:nvCxnSpPr>
        <xdr:cNvPr id="251" name="Straight Connector 250">
          <a:extLst>
            <a:ext uri="{FF2B5EF4-FFF2-40B4-BE49-F238E27FC236}">
              <a16:creationId xmlns:a16="http://schemas.microsoft.com/office/drawing/2014/main" id="{678B7E30-DB15-43AA-92F8-E8D003769D82}"/>
            </a:ext>
          </a:extLst>
        </xdr:cNvPr>
        <xdr:cNvCxnSpPr/>
      </xdr:nvCxnSpPr>
      <xdr:spPr>
        <a:xfrm>
          <a:off x="13058775" y="11163300"/>
          <a:ext cx="1162050" cy="6096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58</xdr:row>
      <xdr:rowOff>0</xdr:rowOff>
    </xdr:from>
    <xdr:to>
      <xdr:col>32</xdr:col>
      <xdr:colOff>333375</xdr:colOff>
      <xdr:row>60</xdr:row>
      <xdr:rowOff>228600</xdr:rowOff>
    </xdr:to>
    <xdr:cxnSp macro="">
      <xdr:nvCxnSpPr>
        <xdr:cNvPr id="252" name="Straight Connector 251">
          <a:extLst>
            <a:ext uri="{FF2B5EF4-FFF2-40B4-BE49-F238E27FC236}">
              <a16:creationId xmlns:a16="http://schemas.microsoft.com/office/drawing/2014/main" id="{9FBD050C-6D2E-4DAD-95DD-A3FC9032D504}"/>
            </a:ext>
          </a:extLst>
        </xdr:cNvPr>
        <xdr:cNvCxnSpPr/>
      </xdr:nvCxnSpPr>
      <xdr:spPr>
        <a:xfrm>
          <a:off x="14220825" y="11163300"/>
          <a:ext cx="1209675" cy="6096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58</xdr:row>
      <xdr:rowOff>0</xdr:rowOff>
    </xdr:from>
    <xdr:to>
      <xdr:col>35</xdr:col>
      <xdr:colOff>285750</xdr:colOff>
      <xdr:row>60</xdr:row>
      <xdr:rowOff>228600</xdr:rowOff>
    </xdr:to>
    <xdr:cxnSp macro="">
      <xdr:nvCxnSpPr>
        <xdr:cNvPr id="253" name="Straight Connector 252">
          <a:extLst>
            <a:ext uri="{FF2B5EF4-FFF2-40B4-BE49-F238E27FC236}">
              <a16:creationId xmlns:a16="http://schemas.microsoft.com/office/drawing/2014/main" id="{BD1A336B-6B87-43D7-9AEA-DD922C01346B}"/>
            </a:ext>
          </a:extLst>
        </xdr:cNvPr>
        <xdr:cNvCxnSpPr/>
      </xdr:nvCxnSpPr>
      <xdr:spPr>
        <a:xfrm>
          <a:off x="15430500" y="11163300"/>
          <a:ext cx="1076325" cy="6096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58</xdr:row>
      <xdr:rowOff>0</xdr:rowOff>
    </xdr:from>
    <xdr:to>
      <xdr:col>38</xdr:col>
      <xdr:colOff>276225</xdr:colOff>
      <xdr:row>60</xdr:row>
      <xdr:rowOff>228600</xdr:rowOff>
    </xdr:to>
    <xdr:cxnSp macro="">
      <xdr:nvCxnSpPr>
        <xdr:cNvPr id="254" name="Straight Connector 253">
          <a:extLst>
            <a:ext uri="{FF2B5EF4-FFF2-40B4-BE49-F238E27FC236}">
              <a16:creationId xmlns:a16="http://schemas.microsoft.com/office/drawing/2014/main" id="{39E77F1F-6B2F-40BF-9897-CFB0DB8E330C}"/>
            </a:ext>
          </a:extLst>
        </xdr:cNvPr>
        <xdr:cNvCxnSpPr/>
      </xdr:nvCxnSpPr>
      <xdr:spPr>
        <a:xfrm>
          <a:off x="16516350" y="11163300"/>
          <a:ext cx="1095375" cy="6096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58</xdr:row>
      <xdr:rowOff>9525</xdr:rowOff>
    </xdr:from>
    <xdr:to>
      <xdr:col>38</xdr:col>
      <xdr:colOff>333375</xdr:colOff>
      <xdr:row>61</xdr:row>
      <xdr:rowOff>0</xdr:rowOff>
    </xdr:to>
    <xdr:cxnSp macro="">
      <xdr:nvCxnSpPr>
        <xdr:cNvPr id="255" name="Straight Connector 254">
          <a:extLst>
            <a:ext uri="{FF2B5EF4-FFF2-40B4-BE49-F238E27FC236}">
              <a16:creationId xmlns:a16="http://schemas.microsoft.com/office/drawing/2014/main" id="{74681A2A-E8F1-4767-A83C-53AB51EF6399}"/>
            </a:ext>
          </a:extLst>
        </xdr:cNvPr>
        <xdr:cNvCxnSpPr/>
      </xdr:nvCxnSpPr>
      <xdr:spPr>
        <a:xfrm rot="10800000" flipV="1">
          <a:off x="16516350" y="11172825"/>
          <a:ext cx="1104900" cy="6381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58</xdr:row>
      <xdr:rowOff>0</xdr:rowOff>
    </xdr:from>
    <xdr:to>
      <xdr:col>33</xdr:col>
      <xdr:colOff>47625</xdr:colOff>
      <xdr:row>60</xdr:row>
      <xdr:rowOff>238125</xdr:rowOff>
    </xdr:to>
    <xdr:cxnSp macro="">
      <xdr:nvCxnSpPr>
        <xdr:cNvPr id="256" name="Straight Connector 255">
          <a:extLst>
            <a:ext uri="{FF2B5EF4-FFF2-40B4-BE49-F238E27FC236}">
              <a16:creationId xmlns:a16="http://schemas.microsoft.com/office/drawing/2014/main" id="{D39BF2AB-589F-4BDE-8E37-D69587B5D041}"/>
            </a:ext>
          </a:extLst>
        </xdr:cNvPr>
        <xdr:cNvCxnSpPr/>
      </xdr:nvCxnSpPr>
      <xdr:spPr>
        <a:xfrm rot="10800000" flipV="1">
          <a:off x="14220825" y="11163300"/>
          <a:ext cx="1257300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58</xdr:row>
      <xdr:rowOff>0</xdr:rowOff>
    </xdr:from>
    <xdr:to>
      <xdr:col>36</xdr:col>
      <xdr:colOff>0</xdr:colOff>
      <xdr:row>60</xdr:row>
      <xdr:rowOff>238125</xdr:rowOff>
    </xdr:to>
    <xdr:cxnSp macro="">
      <xdr:nvCxnSpPr>
        <xdr:cNvPr id="257" name="Straight Connector 256">
          <a:extLst>
            <a:ext uri="{FF2B5EF4-FFF2-40B4-BE49-F238E27FC236}">
              <a16:creationId xmlns:a16="http://schemas.microsoft.com/office/drawing/2014/main" id="{A8363910-1102-423E-ACA4-308BC29D06EA}"/>
            </a:ext>
          </a:extLst>
        </xdr:cNvPr>
        <xdr:cNvCxnSpPr/>
      </xdr:nvCxnSpPr>
      <xdr:spPr>
        <a:xfrm rot="10800000" flipV="1">
          <a:off x="15430500" y="11163300"/>
          <a:ext cx="1085850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58</xdr:row>
      <xdr:rowOff>0</xdr:rowOff>
    </xdr:from>
    <xdr:to>
      <xdr:col>30</xdr:col>
      <xdr:colOff>47625</xdr:colOff>
      <xdr:row>60</xdr:row>
      <xdr:rowOff>238125</xdr:rowOff>
    </xdr:to>
    <xdr:cxnSp macro="">
      <xdr:nvCxnSpPr>
        <xdr:cNvPr id="258" name="Straight Connector 257">
          <a:extLst>
            <a:ext uri="{FF2B5EF4-FFF2-40B4-BE49-F238E27FC236}">
              <a16:creationId xmlns:a16="http://schemas.microsoft.com/office/drawing/2014/main" id="{E68F9919-C951-4074-8551-7D77D008F736}"/>
            </a:ext>
          </a:extLst>
        </xdr:cNvPr>
        <xdr:cNvCxnSpPr/>
      </xdr:nvCxnSpPr>
      <xdr:spPr>
        <a:xfrm rot="10800000" flipV="1">
          <a:off x="13058775" y="11163300"/>
          <a:ext cx="1209675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58</xdr:row>
      <xdr:rowOff>0</xdr:rowOff>
    </xdr:from>
    <xdr:to>
      <xdr:col>27</xdr:col>
      <xdr:colOff>38100</xdr:colOff>
      <xdr:row>60</xdr:row>
      <xdr:rowOff>238125</xdr:rowOff>
    </xdr:to>
    <xdr:cxnSp macro="">
      <xdr:nvCxnSpPr>
        <xdr:cNvPr id="259" name="Straight Connector 258">
          <a:extLst>
            <a:ext uri="{FF2B5EF4-FFF2-40B4-BE49-F238E27FC236}">
              <a16:creationId xmlns:a16="http://schemas.microsoft.com/office/drawing/2014/main" id="{11F2527F-D0AF-4DEA-88B7-293CEF7D6646}"/>
            </a:ext>
          </a:extLst>
        </xdr:cNvPr>
        <xdr:cNvCxnSpPr/>
      </xdr:nvCxnSpPr>
      <xdr:spPr>
        <a:xfrm rot="10800000" flipV="1">
          <a:off x="12001500" y="11163300"/>
          <a:ext cx="1095375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58</xdr:row>
      <xdr:rowOff>0</xdr:rowOff>
    </xdr:from>
    <xdr:to>
      <xdr:col>24</xdr:col>
      <xdr:colOff>47625</xdr:colOff>
      <xdr:row>60</xdr:row>
      <xdr:rowOff>238125</xdr:rowOff>
    </xdr:to>
    <xdr:cxnSp macro="">
      <xdr:nvCxnSpPr>
        <xdr:cNvPr id="260" name="Straight Connector 259">
          <a:extLst>
            <a:ext uri="{FF2B5EF4-FFF2-40B4-BE49-F238E27FC236}">
              <a16:creationId xmlns:a16="http://schemas.microsoft.com/office/drawing/2014/main" id="{2BE8C9CE-428D-4F90-929C-047348C08892}"/>
            </a:ext>
          </a:extLst>
        </xdr:cNvPr>
        <xdr:cNvCxnSpPr/>
      </xdr:nvCxnSpPr>
      <xdr:spPr>
        <a:xfrm rot="10800000" flipV="1">
          <a:off x="10944225" y="11163300"/>
          <a:ext cx="1104900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58</xdr:row>
      <xdr:rowOff>0</xdr:rowOff>
    </xdr:from>
    <xdr:to>
      <xdr:col>21</xdr:col>
      <xdr:colOff>38100</xdr:colOff>
      <xdr:row>60</xdr:row>
      <xdr:rowOff>238125</xdr:rowOff>
    </xdr:to>
    <xdr:cxnSp macro="">
      <xdr:nvCxnSpPr>
        <xdr:cNvPr id="261" name="Straight Connector 260">
          <a:extLst>
            <a:ext uri="{FF2B5EF4-FFF2-40B4-BE49-F238E27FC236}">
              <a16:creationId xmlns:a16="http://schemas.microsoft.com/office/drawing/2014/main" id="{00794233-CFBE-4722-A61E-23194DEE25FA}"/>
            </a:ext>
          </a:extLst>
        </xdr:cNvPr>
        <xdr:cNvCxnSpPr/>
      </xdr:nvCxnSpPr>
      <xdr:spPr>
        <a:xfrm rot="10800000" flipV="1">
          <a:off x="9782175" y="11163300"/>
          <a:ext cx="1200150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58</xdr:row>
      <xdr:rowOff>0</xdr:rowOff>
    </xdr:from>
    <xdr:to>
      <xdr:col>18</xdr:col>
      <xdr:colOff>47625</xdr:colOff>
      <xdr:row>60</xdr:row>
      <xdr:rowOff>238125</xdr:rowOff>
    </xdr:to>
    <xdr:cxnSp macro="">
      <xdr:nvCxnSpPr>
        <xdr:cNvPr id="262" name="Straight Connector 261">
          <a:extLst>
            <a:ext uri="{FF2B5EF4-FFF2-40B4-BE49-F238E27FC236}">
              <a16:creationId xmlns:a16="http://schemas.microsoft.com/office/drawing/2014/main" id="{000E306C-758E-45D1-9E90-A83D272FB8CD}"/>
            </a:ext>
          </a:extLst>
        </xdr:cNvPr>
        <xdr:cNvCxnSpPr/>
      </xdr:nvCxnSpPr>
      <xdr:spPr>
        <a:xfrm rot="10800000" flipV="1">
          <a:off x="8515350" y="11163300"/>
          <a:ext cx="1314450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58</xdr:row>
      <xdr:rowOff>0</xdr:rowOff>
    </xdr:from>
    <xdr:to>
      <xdr:col>15</xdr:col>
      <xdr:colOff>47625</xdr:colOff>
      <xdr:row>60</xdr:row>
      <xdr:rowOff>238125</xdr:rowOff>
    </xdr:to>
    <xdr:cxnSp macro="">
      <xdr:nvCxnSpPr>
        <xdr:cNvPr id="263" name="Straight Connector 262">
          <a:extLst>
            <a:ext uri="{FF2B5EF4-FFF2-40B4-BE49-F238E27FC236}">
              <a16:creationId xmlns:a16="http://schemas.microsoft.com/office/drawing/2014/main" id="{17AF85C8-88AF-40A5-BB9A-83C027F93511}"/>
            </a:ext>
          </a:extLst>
        </xdr:cNvPr>
        <xdr:cNvCxnSpPr/>
      </xdr:nvCxnSpPr>
      <xdr:spPr>
        <a:xfrm rot="10800000" flipV="1">
          <a:off x="7267575" y="11163300"/>
          <a:ext cx="1295400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58</xdr:row>
      <xdr:rowOff>0</xdr:rowOff>
    </xdr:from>
    <xdr:to>
      <xdr:col>12</xdr:col>
      <xdr:colOff>47625</xdr:colOff>
      <xdr:row>60</xdr:row>
      <xdr:rowOff>238125</xdr:rowOff>
    </xdr:to>
    <xdr:cxnSp macro="">
      <xdr:nvCxnSpPr>
        <xdr:cNvPr id="264" name="Straight Connector 263">
          <a:extLst>
            <a:ext uri="{FF2B5EF4-FFF2-40B4-BE49-F238E27FC236}">
              <a16:creationId xmlns:a16="http://schemas.microsoft.com/office/drawing/2014/main" id="{1E8E8349-2F9E-4E9A-A242-EFBE121919EA}"/>
            </a:ext>
          </a:extLst>
        </xdr:cNvPr>
        <xdr:cNvCxnSpPr/>
      </xdr:nvCxnSpPr>
      <xdr:spPr>
        <a:xfrm rot="10800000" flipV="1">
          <a:off x="5962650" y="11163300"/>
          <a:ext cx="1352550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58</xdr:row>
      <xdr:rowOff>0</xdr:rowOff>
    </xdr:from>
    <xdr:to>
      <xdr:col>9</xdr:col>
      <xdr:colOff>47625</xdr:colOff>
      <xdr:row>60</xdr:row>
      <xdr:rowOff>238125</xdr:rowOff>
    </xdr:to>
    <xdr:cxnSp macro="">
      <xdr:nvCxnSpPr>
        <xdr:cNvPr id="265" name="Straight Connector 264">
          <a:extLst>
            <a:ext uri="{FF2B5EF4-FFF2-40B4-BE49-F238E27FC236}">
              <a16:creationId xmlns:a16="http://schemas.microsoft.com/office/drawing/2014/main" id="{D9307A8C-E8F8-448E-BD28-8884736C5674}"/>
            </a:ext>
          </a:extLst>
        </xdr:cNvPr>
        <xdr:cNvCxnSpPr/>
      </xdr:nvCxnSpPr>
      <xdr:spPr>
        <a:xfrm rot="10800000" flipV="1">
          <a:off x="4686300" y="11163300"/>
          <a:ext cx="1323975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52</xdr:row>
      <xdr:rowOff>0</xdr:rowOff>
    </xdr:from>
    <xdr:to>
      <xdr:col>5</xdr:col>
      <xdr:colOff>333375</xdr:colOff>
      <xdr:row>54</xdr:row>
      <xdr:rowOff>228600</xdr:rowOff>
    </xdr:to>
    <xdr:cxnSp macro="">
      <xdr:nvCxnSpPr>
        <xdr:cNvPr id="266" name="Straight Connector 265">
          <a:extLst>
            <a:ext uri="{FF2B5EF4-FFF2-40B4-BE49-F238E27FC236}">
              <a16:creationId xmlns:a16="http://schemas.microsoft.com/office/drawing/2014/main" id="{3D57EAD6-7DD4-4A8E-A696-63FCCA75DB41}"/>
            </a:ext>
          </a:extLst>
        </xdr:cNvPr>
        <xdr:cNvCxnSpPr/>
      </xdr:nvCxnSpPr>
      <xdr:spPr>
        <a:xfrm>
          <a:off x="3495675" y="10020300"/>
          <a:ext cx="11715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19050</xdr:colOff>
      <xdr:row>52</xdr:row>
      <xdr:rowOff>0</xdr:rowOff>
    </xdr:from>
    <xdr:to>
      <xdr:col>6</xdr:col>
      <xdr:colOff>0</xdr:colOff>
      <xdr:row>54</xdr:row>
      <xdr:rowOff>238125</xdr:rowOff>
    </xdr:to>
    <xdr:cxnSp macro="">
      <xdr:nvCxnSpPr>
        <xdr:cNvPr id="267" name="Straight Connector 266">
          <a:extLst>
            <a:ext uri="{FF2B5EF4-FFF2-40B4-BE49-F238E27FC236}">
              <a16:creationId xmlns:a16="http://schemas.microsoft.com/office/drawing/2014/main" id="{80760057-90F1-4A6A-A7C8-2B681B0F5DAE}"/>
            </a:ext>
          </a:extLst>
        </xdr:cNvPr>
        <xdr:cNvCxnSpPr/>
      </xdr:nvCxnSpPr>
      <xdr:spPr>
        <a:xfrm rot="10800000" flipV="1">
          <a:off x="3514725" y="10020300"/>
          <a:ext cx="11715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52</xdr:row>
      <xdr:rowOff>0</xdr:rowOff>
    </xdr:from>
    <xdr:to>
      <xdr:col>8</xdr:col>
      <xdr:colOff>333375</xdr:colOff>
      <xdr:row>54</xdr:row>
      <xdr:rowOff>228600</xdr:rowOff>
    </xdr:to>
    <xdr:cxnSp macro="">
      <xdr:nvCxnSpPr>
        <xdr:cNvPr id="268" name="Straight Connector 267">
          <a:extLst>
            <a:ext uri="{FF2B5EF4-FFF2-40B4-BE49-F238E27FC236}">
              <a16:creationId xmlns:a16="http://schemas.microsoft.com/office/drawing/2014/main" id="{57DADDE9-1639-49EE-B894-478A3DE65445}"/>
            </a:ext>
          </a:extLst>
        </xdr:cNvPr>
        <xdr:cNvCxnSpPr/>
      </xdr:nvCxnSpPr>
      <xdr:spPr>
        <a:xfrm>
          <a:off x="4686300" y="10020300"/>
          <a:ext cx="11906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19050</xdr:colOff>
      <xdr:row>52</xdr:row>
      <xdr:rowOff>0</xdr:rowOff>
    </xdr:from>
    <xdr:to>
      <xdr:col>9</xdr:col>
      <xdr:colOff>0</xdr:colOff>
      <xdr:row>54</xdr:row>
      <xdr:rowOff>238125</xdr:rowOff>
    </xdr:to>
    <xdr:cxnSp macro="">
      <xdr:nvCxnSpPr>
        <xdr:cNvPr id="269" name="Straight Connector 268">
          <a:extLst>
            <a:ext uri="{FF2B5EF4-FFF2-40B4-BE49-F238E27FC236}">
              <a16:creationId xmlns:a16="http://schemas.microsoft.com/office/drawing/2014/main" id="{3C674BCF-9A88-4844-95D4-398A9DA928AB}"/>
            </a:ext>
          </a:extLst>
        </xdr:cNvPr>
        <xdr:cNvCxnSpPr/>
      </xdr:nvCxnSpPr>
      <xdr:spPr>
        <a:xfrm rot="10800000" flipV="1">
          <a:off x="4705350" y="10020300"/>
          <a:ext cx="12573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52</xdr:row>
      <xdr:rowOff>0</xdr:rowOff>
    </xdr:from>
    <xdr:to>
      <xdr:col>11</xdr:col>
      <xdr:colOff>333375</xdr:colOff>
      <xdr:row>54</xdr:row>
      <xdr:rowOff>228600</xdr:rowOff>
    </xdr:to>
    <xdr:cxnSp macro="">
      <xdr:nvCxnSpPr>
        <xdr:cNvPr id="270" name="Straight Connector 269">
          <a:extLst>
            <a:ext uri="{FF2B5EF4-FFF2-40B4-BE49-F238E27FC236}">
              <a16:creationId xmlns:a16="http://schemas.microsoft.com/office/drawing/2014/main" id="{EE1BE149-5E59-4A42-B8A0-5A135F8543DE}"/>
            </a:ext>
          </a:extLst>
        </xdr:cNvPr>
        <xdr:cNvCxnSpPr/>
      </xdr:nvCxnSpPr>
      <xdr:spPr>
        <a:xfrm>
          <a:off x="5962650" y="10020300"/>
          <a:ext cx="12001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19050</xdr:colOff>
      <xdr:row>52</xdr:row>
      <xdr:rowOff>0</xdr:rowOff>
    </xdr:from>
    <xdr:to>
      <xdr:col>12</xdr:col>
      <xdr:colOff>0</xdr:colOff>
      <xdr:row>54</xdr:row>
      <xdr:rowOff>238125</xdr:rowOff>
    </xdr:to>
    <xdr:cxnSp macro="">
      <xdr:nvCxnSpPr>
        <xdr:cNvPr id="271" name="Straight Connector 270">
          <a:extLst>
            <a:ext uri="{FF2B5EF4-FFF2-40B4-BE49-F238E27FC236}">
              <a16:creationId xmlns:a16="http://schemas.microsoft.com/office/drawing/2014/main" id="{1FD785CC-B4C4-4CC5-9974-5AB6F2280822}"/>
            </a:ext>
          </a:extLst>
        </xdr:cNvPr>
        <xdr:cNvCxnSpPr/>
      </xdr:nvCxnSpPr>
      <xdr:spPr>
        <a:xfrm rot="10800000" flipV="1">
          <a:off x="5981700" y="10020300"/>
          <a:ext cx="12858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52</xdr:row>
      <xdr:rowOff>0</xdr:rowOff>
    </xdr:from>
    <xdr:to>
      <xdr:col>14</xdr:col>
      <xdr:colOff>333375</xdr:colOff>
      <xdr:row>54</xdr:row>
      <xdr:rowOff>228600</xdr:rowOff>
    </xdr:to>
    <xdr:cxnSp macro="">
      <xdr:nvCxnSpPr>
        <xdr:cNvPr id="272" name="Straight Connector 271">
          <a:extLst>
            <a:ext uri="{FF2B5EF4-FFF2-40B4-BE49-F238E27FC236}">
              <a16:creationId xmlns:a16="http://schemas.microsoft.com/office/drawing/2014/main" id="{3202BE7C-7F93-42AA-9DD2-E27412E96319}"/>
            </a:ext>
          </a:extLst>
        </xdr:cNvPr>
        <xdr:cNvCxnSpPr/>
      </xdr:nvCxnSpPr>
      <xdr:spPr>
        <a:xfrm>
          <a:off x="7267575" y="10020300"/>
          <a:ext cx="11811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19050</xdr:colOff>
      <xdr:row>52</xdr:row>
      <xdr:rowOff>0</xdr:rowOff>
    </xdr:from>
    <xdr:to>
      <xdr:col>15</xdr:col>
      <xdr:colOff>0</xdr:colOff>
      <xdr:row>54</xdr:row>
      <xdr:rowOff>238125</xdr:rowOff>
    </xdr:to>
    <xdr:cxnSp macro="">
      <xdr:nvCxnSpPr>
        <xdr:cNvPr id="273" name="Straight Connector 272">
          <a:extLst>
            <a:ext uri="{FF2B5EF4-FFF2-40B4-BE49-F238E27FC236}">
              <a16:creationId xmlns:a16="http://schemas.microsoft.com/office/drawing/2014/main" id="{BD8A17B0-D31D-4CFB-A17D-A921D7805623}"/>
            </a:ext>
          </a:extLst>
        </xdr:cNvPr>
        <xdr:cNvCxnSpPr/>
      </xdr:nvCxnSpPr>
      <xdr:spPr>
        <a:xfrm rot="10800000" flipV="1">
          <a:off x="7286625" y="10020300"/>
          <a:ext cx="12287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52</xdr:row>
      <xdr:rowOff>0</xdr:rowOff>
    </xdr:from>
    <xdr:to>
      <xdr:col>17</xdr:col>
      <xdr:colOff>333375</xdr:colOff>
      <xdr:row>54</xdr:row>
      <xdr:rowOff>228600</xdr:rowOff>
    </xdr:to>
    <xdr:cxnSp macro="">
      <xdr:nvCxnSpPr>
        <xdr:cNvPr id="274" name="Straight Connector 273">
          <a:extLst>
            <a:ext uri="{FF2B5EF4-FFF2-40B4-BE49-F238E27FC236}">
              <a16:creationId xmlns:a16="http://schemas.microsoft.com/office/drawing/2014/main" id="{47C7CA8B-DF82-47F0-9CB4-6330D8E531BD}"/>
            </a:ext>
          </a:extLst>
        </xdr:cNvPr>
        <xdr:cNvCxnSpPr/>
      </xdr:nvCxnSpPr>
      <xdr:spPr>
        <a:xfrm>
          <a:off x="8515350" y="10020300"/>
          <a:ext cx="11525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19050</xdr:colOff>
      <xdr:row>52</xdr:row>
      <xdr:rowOff>0</xdr:rowOff>
    </xdr:from>
    <xdr:to>
      <xdr:col>18</xdr:col>
      <xdr:colOff>0</xdr:colOff>
      <xdr:row>54</xdr:row>
      <xdr:rowOff>238125</xdr:rowOff>
    </xdr:to>
    <xdr:cxnSp macro="">
      <xdr:nvCxnSpPr>
        <xdr:cNvPr id="275" name="Straight Connector 274">
          <a:extLst>
            <a:ext uri="{FF2B5EF4-FFF2-40B4-BE49-F238E27FC236}">
              <a16:creationId xmlns:a16="http://schemas.microsoft.com/office/drawing/2014/main" id="{8686CBF7-0B86-4FBF-845C-1979B41C0A82}"/>
            </a:ext>
          </a:extLst>
        </xdr:cNvPr>
        <xdr:cNvCxnSpPr/>
      </xdr:nvCxnSpPr>
      <xdr:spPr>
        <a:xfrm rot="10800000" flipV="1">
          <a:off x="8534400" y="10020300"/>
          <a:ext cx="12477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52</xdr:row>
      <xdr:rowOff>0</xdr:rowOff>
    </xdr:from>
    <xdr:to>
      <xdr:col>20</xdr:col>
      <xdr:colOff>333375</xdr:colOff>
      <xdr:row>54</xdr:row>
      <xdr:rowOff>228600</xdr:rowOff>
    </xdr:to>
    <xdr:cxnSp macro="">
      <xdr:nvCxnSpPr>
        <xdr:cNvPr id="276" name="Straight Connector 275">
          <a:extLst>
            <a:ext uri="{FF2B5EF4-FFF2-40B4-BE49-F238E27FC236}">
              <a16:creationId xmlns:a16="http://schemas.microsoft.com/office/drawing/2014/main" id="{A0BB8128-CCE4-47EB-A2D3-E2F0B3C4067D}"/>
            </a:ext>
          </a:extLst>
        </xdr:cNvPr>
        <xdr:cNvCxnSpPr/>
      </xdr:nvCxnSpPr>
      <xdr:spPr>
        <a:xfrm>
          <a:off x="9782175" y="10020300"/>
          <a:ext cx="11334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19050</xdr:colOff>
      <xdr:row>52</xdr:row>
      <xdr:rowOff>0</xdr:rowOff>
    </xdr:from>
    <xdr:to>
      <xdr:col>21</xdr:col>
      <xdr:colOff>0</xdr:colOff>
      <xdr:row>54</xdr:row>
      <xdr:rowOff>238125</xdr:rowOff>
    </xdr:to>
    <xdr:cxnSp macro="">
      <xdr:nvCxnSpPr>
        <xdr:cNvPr id="277" name="Straight Connector 276">
          <a:extLst>
            <a:ext uri="{FF2B5EF4-FFF2-40B4-BE49-F238E27FC236}">
              <a16:creationId xmlns:a16="http://schemas.microsoft.com/office/drawing/2014/main" id="{C86CE2BE-5A31-4115-ACB0-B3A9CA95931B}"/>
            </a:ext>
          </a:extLst>
        </xdr:cNvPr>
        <xdr:cNvCxnSpPr/>
      </xdr:nvCxnSpPr>
      <xdr:spPr>
        <a:xfrm rot="10800000" flipV="1">
          <a:off x="9801225" y="10020300"/>
          <a:ext cx="11430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52</xdr:row>
      <xdr:rowOff>0</xdr:rowOff>
    </xdr:from>
    <xdr:to>
      <xdr:col>23</xdr:col>
      <xdr:colOff>333375</xdr:colOff>
      <xdr:row>54</xdr:row>
      <xdr:rowOff>228600</xdr:rowOff>
    </xdr:to>
    <xdr:cxnSp macro="">
      <xdr:nvCxnSpPr>
        <xdr:cNvPr id="278" name="Straight Connector 277">
          <a:extLst>
            <a:ext uri="{FF2B5EF4-FFF2-40B4-BE49-F238E27FC236}">
              <a16:creationId xmlns:a16="http://schemas.microsoft.com/office/drawing/2014/main" id="{A48B29A6-5645-4580-96F5-EA746C28198A}"/>
            </a:ext>
          </a:extLst>
        </xdr:cNvPr>
        <xdr:cNvCxnSpPr/>
      </xdr:nvCxnSpPr>
      <xdr:spPr>
        <a:xfrm>
          <a:off x="10944225" y="10020300"/>
          <a:ext cx="10382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19050</xdr:colOff>
      <xdr:row>52</xdr:row>
      <xdr:rowOff>0</xdr:rowOff>
    </xdr:from>
    <xdr:to>
      <xdr:col>24</xdr:col>
      <xdr:colOff>0</xdr:colOff>
      <xdr:row>54</xdr:row>
      <xdr:rowOff>238125</xdr:rowOff>
    </xdr:to>
    <xdr:cxnSp macro="">
      <xdr:nvCxnSpPr>
        <xdr:cNvPr id="279" name="Straight Connector 278">
          <a:extLst>
            <a:ext uri="{FF2B5EF4-FFF2-40B4-BE49-F238E27FC236}">
              <a16:creationId xmlns:a16="http://schemas.microsoft.com/office/drawing/2014/main" id="{AAAE850E-FC81-48AF-9E58-F6162F3EC753}"/>
            </a:ext>
          </a:extLst>
        </xdr:cNvPr>
        <xdr:cNvCxnSpPr/>
      </xdr:nvCxnSpPr>
      <xdr:spPr>
        <a:xfrm rot="10800000" flipV="1">
          <a:off x="10963275" y="10020300"/>
          <a:ext cx="10382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52</xdr:row>
      <xdr:rowOff>0</xdr:rowOff>
    </xdr:from>
    <xdr:to>
      <xdr:col>26</xdr:col>
      <xdr:colOff>333375</xdr:colOff>
      <xdr:row>54</xdr:row>
      <xdr:rowOff>228600</xdr:rowOff>
    </xdr:to>
    <xdr:cxnSp macro="">
      <xdr:nvCxnSpPr>
        <xdr:cNvPr id="280" name="Straight Connector 279">
          <a:extLst>
            <a:ext uri="{FF2B5EF4-FFF2-40B4-BE49-F238E27FC236}">
              <a16:creationId xmlns:a16="http://schemas.microsoft.com/office/drawing/2014/main" id="{E0CDF04D-4800-4B30-B6A8-FA3C3D6700A8}"/>
            </a:ext>
          </a:extLst>
        </xdr:cNvPr>
        <xdr:cNvCxnSpPr/>
      </xdr:nvCxnSpPr>
      <xdr:spPr>
        <a:xfrm>
          <a:off x="12001500" y="10020300"/>
          <a:ext cx="10572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19050</xdr:colOff>
      <xdr:row>52</xdr:row>
      <xdr:rowOff>0</xdr:rowOff>
    </xdr:from>
    <xdr:to>
      <xdr:col>27</xdr:col>
      <xdr:colOff>0</xdr:colOff>
      <xdr:row>54</xdr:row>
      <xdr:rowOff>238125</xdr:rowOff>
    </xdr:to>
    <xdr:cxnSp macro="">
      <xdr:nvCxnSpPr>
        <xdr:cNvPr id="281" name="Straight Connector 280">
          <a:extLst>
            <a:ext uri="{FF2B5EF4-FFF2-40B4-BE49-F238E27FC236}">
              <a16:creationId xmlns:a16="http://schemas.microsoft.com/office/drawing/2014/main" id="{12D72BD7-C5E9-4B78-BBB7-126C66B1A8AA}"/>
            </a:ext>
          </a:extLst>
        </xdr:cNvPr>
        <xdr:cNvCxnSpPr/>
      </xdr:nvCxnSpPr>
      <xdr:spPr>
        <a:xfrm rot="10800000" flipV="1">
          <a:off x="12020550" y="10020300"/>
          <a:ext cx="10382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52</xdr:row>
      <xdr:rowOff>0</xdr:rowOff>
    </xdr:from>
    <xdr:to>
      <xdr:col>29</xdr:col>
      <xdr:colOff>333375</xdr:colOff>
      <xdr:row>54</xdr:row>
      <xdr:rowOff>228600</xdr:rowOff>
    </xdr:to>
    <xdr:cxnSp macro="">
      <xdr:nvCxnSpPr>
        <xdr:cNvPr id="282" name="Straight Connector 281">
          <a:extLst>
            <a:ext uri="{FF2B5EF4-FFF2-40B4-BE49-F238E27FC236}">
              <a16:creationId xmlns:a16="http://schemas.microsoft.com/office/drawing/2014/main" id="{CCF2D0EF-8A5A-4B17-AE94-59989372881E}"/>
            </a:ext>
          </a:extLst>
        </xdr:cNvPr>
        <xdr:cNvCxnSpPr/>
      </xdr:nvCxnSpPr>
      <xdr:spPr>
        <a:xfrm>
          <a:off x="13058775" y="10020300"/>
          <a:ext cx="11620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19050</xdr:colOff>
      <xdr:row>52</xdr:row>
      <xdr:rowOff>0</xdr:rowOff>
    </xdr:from>
    <xdr:to>
      <xdr:col>30</xdr:col>
      <xdr:colOff>0</xdr:colOff>
      <xdr:row>54</xdr:row>
      <xdr:rowOff>238125</xdr:rowOff>
    </xdr:to>
    <xdr:cxnSp macro="">
      <xdr:nvCxnSpPr>
        <xdr:cNvPr id="283" name="Straight Connector 282">
          <a:extLst>
            <a:ext uri="{FF2B5EF4-FFF2-40B4-BE49-F238E27FC236}">
              <a16:creationId xmlns:a16="http://schemas.microsoft.com/office/drawing/2014/main" id="{334882E8-D999-494F-BF44-320EE7785DD3}"/>
            </a:ext>
          </a:extLst>
        </xdr:cNvPr>
        <xdr:cNvCxnSpPr/>
      </xdr:nvCxnSpPr>
      <xdr:spPr>
        <a:xfrm rot="10800000" flipV="1">
          <a:off x="13077825" y="10020300"/>
          <a:ext cx="11430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52</xdr:row>
      <xdr:rowOff>0</xdr:rowOff>
    </xdr:from>
    <xdr:to>
      <xdr:col>32</xdr:col>
      <xdr:colOff>333375</xdr:colOff>
      <xdr:row>54</xdr:row>
      <xdr:rowOff>228600</xdr:rowOff>
    </xdr:to>
    <xdr:cxnSp macro="">
      <xdr:nvCxnSpPr>
        <xdr:cNvPr id="284" name="Straight Connector 283">
          <a:extLst>
            <a:ext uri="{FF2B5EF4-FFF2-40B4-BE49-F238E27FC236}">
              <a16:creationId xmlns:a16="http://schemas.microsoft.com/office/drawing/2014/main" id="{730E8B41-CBC7-437C-85AF-A1585AD83AA6}"/>
            </a:ext>
          </a:extLst>
        </xdr:cNvPr>
        <xdr:cNvCxnSpPr/>
      </xdr:nvCxnSpPr>
      <xdr:spPr>
        <a:xfrm>
          <a:off x="14220825" y="10020300"/>
          <a:ext cx="12096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19050</xdr:colOff>
      <xdr:row>52</xdr:row>
      <xdr:rowOff>0</xdr:rowOff>
    </xdr:from>
    <xdr:to>
      <xdr:col>33</xdr:col>
      <xdr:colOff>0</xdr:colOff>
      <xdr:row>54</xdr:row>
      <xdr:rowOff>238125</xdr:rowOff>
    </xdr:to>
    <xdr:cxnSp macro="">
      <xdr:nvCxnSpPr>
        <xdr:cNvPr id="285" name="Straight Connector 284">
          <a:extLst>
            <a:ext uri="{FF2B5EF4-FFF2-40B4-BE49-F238E27FC236}">
              <a16:creationId xmlns:a16="http://schemas.microsoft.com/office/drawing/2014/main" id="{56A8CFA2-970F-49D6-9209-69D153A5FCCF}"/>
            </a:ext>
          </a:extLst>
        </xdr:cNvPr>
        <xdr:cNvCxnSpPr/>
      </xdr:nvCxnSpPr>
      <xdr:spPr>
        <a:xfrm rot="10800000" flipV="1">
          <a:off x="14239875" y="10020300"/>
          <a:ext cx="11906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52</xdr:row>
      <xdr:rowOff>0</xdr:rowOff>
    </xdr:from>
    <xdr:to>
      <xdr:col>35</xdr:col>
      <xdr:colOff>333375</xdr:colOff>
      <xdr:row>54</xdr:row>
      <xdr:rowOff>228600</xdr:rowOff>
    </xdr:to>
    <xdr:cxnSp macro="">
      <xdr:nvCxnSpPr>
        <xdr:cNvPr id="286" name="Straight Connector 285">
          <a:extLst>
            <a:ext uri="{FF2B5EF4-FFF2-40B4-BE49-F238E27FC236}">
              <a16:creationId xmlns:a16="http://schemas.microsoft.com/office/drawing/2014/main" id="{88BB9E01-77E4-479E-9904-0B7DE2A5B3F4}"/>
            </a:ext>
          </a:extLst>
        </xdr:cNvPr>
        <xdr:cNvCxnSpPr/>
      </xdr:nvCxnSpPr>
      <xdr:spPr>
        <a:xfrm>
          <a:off x="15430500" y="10020300"/>
          <a:ext cx="10858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19050</xdr:colOff>
      <xdr:row>52</xdr:row>
      <xdr:rowOff>0</xdr:rowOff>
    </xdr:from>
    <xdr:to>
      <xdr:col>36</xdr:col>
      <xdr:colOff>0</xdr:colOff>
      <xdr:row>54</xdr:row>
      <xdr:rowOff>238125</xdr:rowOff>
    </xdr:to>
    <xdr:cxnSp macro="">
      <xdr:nvCxnSpPr>
        <xdr:cNvPr id="287" name="Straight Connector 286">
          <a:extLst>
            <a:ext uri="{FF2B5EF4-FFF2-40B4-BE49-F238E27FC236}">
              <a16:creationId xmlns:a16="http://schemas.microsoft.com/office/drawing/2014/main" id="{7CFE1A71-A174-4F9E-91E1-D1E7F8A539EB}"/>
            </a:ext>
          </a:extLst>
        </xdr:cNvPr>
        <xdr:cNvCxnSpPr/>
      </xdr:nvCxnSpPr>
      <xdr:spPr>
        <a:xfrm rot="10800000" flipV="1">
          <a:off x="15449550" y="10020300"/>
          <a:ext cx="10668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52</xdr:row>
      <xdr:rowOff>0</xdr:rowOff>
    </xdr:from>
    <xdr:to>
      <xdr:col>38</xdr:col>
      <xdr:colOff>333375</xdr:colOff>
      <xdr:row>54</xdr:row>
      <xdr:rowOff>228600</xdr:rowOff>
    </xdr:to>
    <xdr:cxnSp macro="">
      <xdr:nvCxnSpPr>
        <xdr:cNvPr id="288" name="Straight Connector 287">
          <a:extLst>
            <a:ext uri="{FF2B5EF4-FFF2-40B4-BE49-F238E27FC236}">
              <a16:creationId xmlns:a16="http://schemas.microsoft.com/office/drawing/2014/main" id="{B3166324-95FC-4799-A5CD-6FCA05E79856}"/>
            </a:ext>
          </a:extLst>
        </xdr:cNvPr>
        <xdr:cNvCxnSpPr/>
      </xdr:nvCxnSpPr>
      <xdr:spPr>
        <a:xfrm>
          <a:off x="16516350" y="10020300"/>
          <a:ext cx="11049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19050</xdr:colOff>
      <xdr:row>52</xdr:row>
      <xdr:rowOff>0</xdr:rowOff>
    </xdr:from>
    <xdr:to>
      <xdr:col>39</xdr:col>
      <xdr:colOff>0</xdr:colOff>
      <xdr:row>54</xdr:row>
      <xdr:rowOff>238125</xdr:rowOff>
    </xdr:to>
    <xdr:cxnSp macro="">
      <xdr:nvCxnSpPr>
        <xdr:cNvPr id="289" name="Straight Connector 288">
          <a:extLst>
            <a:ext uri="{FF2B5EF4-FFF2-40B4-BE49-F238E27FC236}">
              <a16:creationId xmlns:a16="http://schemas.microsoft.com/office/drawing/2014/main" id="{828ABAAE-D591-4E05-A172-5F00B6005649}"/>
            </a:ext>
          </a:extLst>
        </xdr:cNvPr>
        <xdr:cNvCxnSpPr/>
      </xdr:nvCxnSpPr>
      <xdr:spPr>
        <a:xfrm rot="10800000" flipV="1">
          <a:off x="16535400" y="10020300"/>
          <a:ext cx="10858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46</xdr:row>
      <xdr:rowOff>0</xdr:rowOff>
    </xdr:from>
    <xdr:to>
      <xdr:col>5</xdr:col>
      <xdr:colOff>333375</xdr:colOff>
      <xdr:row>48</xdr:row>
      <xdr:rowOff>228600</xdr:rowOff>
    </xdr:to>
    <xdr:cxnSp macro="">
      <xdr:nvCxnSpPr>
        <xdr:cNvPr id="290" name="Straight Connector 289">
          <a:extLst>
            <a:ext uri="{FF2B5EF4-FFF2-40B4-BE49-F238E27FC236}">
              <a16:creationId xmlns:a16="http://schemas.microsoft.com/office/drawing/2014/main" id="{8AAE3977-65D5-4B62-B514-A85DF6C729A7}"/>
            </a:ext>
          </a:extLst>
        </xdr:cNvPr>
        <xdr:cNvCxnSpPr/>
      </xdr:nvCxnSpPr>
      <xdr:spPr>
        <a:xfrm>
          <a:off x="3495675" y="8801100"/>
          <a:ext cx="1171575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49</xdr:row>
      <xdr:rowOff>0</xdr:rowOff>
    </xdr:from>
    <xdr:to>
      <xdr:col>5</xdr:col>
      <xdr:colOff>333375</xdr:colOff>
      <xdr:row>51</xdr:row>
      <xdr:rowOff>228600</xdr:rowOff>
    </xdr:to>
    <xdr:cxnSp macro="">
      <xdr:nvCxnSpPr>
        <xdr:cNvPr id="291" name="Straight Connector 290">
          <a:extLst>
            <a:ext uri="{FF2B5EF4-FFF2-40B4-BE49-F238E27FC236}">
              <a16:creationId xmlns:a16="http://schemas.microsoft.com/office/drawing/2014/main" id="{B00BCE0A-1475-4657-B654-975D6DDF6E3C}"/>
            </a:ext>
          </a:extLst>
        </xdr:cNvPr>
        <xdr:cNvCxnSpPr/>
      </xdr:nvCxnSpPr>
      <xdr:spPr>
        <a:xfrm>
          <a:off x="3495675" y="9448800"/>
          <a:ext cx="11715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46</xdr:row>
      <xdr:rowOff>0</xdr:rowOff>
    </xdr:from>
    <xdr:to>
      <xdr:col>8</xdr:col>
      <xdr:colOff>333375</xdr:colOff>
      <xdr:row>48</xdr:row>
      <xdr:rowOff>228600</xdr:rowOff>
    </xdr:to>
    <xdr:cxnSp macro="">
      <xdr:nvCxnSpPr>
        <xdr:cNvPr id="292" name="Straight Connector 291">
          <a:extLst>
            <a:ext uri="{FF2B5EF4-FFF2-40B4-BE49-F238E27FC236}">
              <a16:creationId xmlns:a16="http://schemas.microsoft.com/office/drawing/2014/main" id="{30BF61BB-5AD0-4D67-9832-697856EDAAED}"/>
            </a:ext>
          </a:extLst>
        </xdr:cNvPr>
        <xdr:cNvCxnSpPr/>
      </xdr:nvCxnSpPr>
      <xdr:spPr>
        <a:xfrm>
          <a:off x="4686300" y="8801100"/>
          <a:ext cx="1190625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49</xdr:row>
      <xdr:rowOff>0</xdr:rowOff>
    </xdr:from>
    <xdr:to>
      <xdr:col>8</xdr:col>
      <xdr:colOff>333375</xdr:colOff>
      <xdr:row>51</xdr:row>
      <xdr:rowOff>228600</xdr:rowOff>
    </xdr:to>
    <xdr:cxnSp macro="">
      <xdr:nvCxnSpPr>
        <xdr:cNvPr id="293" name="Straight Connector 292">
          <a:extLst>
            <a:ext uri="{FF2B5EF4-FFF2-40B4-BE49-F238E27FC236}">
              <a16:creationId xmlns:a16="http://schemas.microsoft.com/office/drawing/2014/main" id="{CEAAC437-867C-4D2A-94E3-B4D5FC94603C}"/>
            </a:ext>
          </a:extLst>
        </xdr:cNvPr>
        <xdr:cNvCxnSpPr/>
      </xdr:nvCxnSpPr>
      <xdr:spPr>
        <a:xfrm>
          <a:off x="4686300" y="9448800"/>
          <a:ext cx="11906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46</xdr:row>
      <xdr:rowOff>0</xdr:rowOff>
    </xdr:from>
    <xdr:to>
      <xdr:col>11</xdr:col>
      <xdr:colOff>333375</xdr:colOff>
      <xdr:row>48</xdr:row>
      <xdr:rowOff>228600</xdr:rowOff>
    </xdr:to>
    <xdr:cxnSp macro="">
      <xdr:nvCxnSpPr>
        <xdr:cNvPr id="294" name="Straight Connector 293">
          <a:extLst>
            <a:ext uri="{FF2B5EF4-FFF2-40B4-BE49-F238E27FC236}">
              <a16:creationId xmlns:a16="http://schemas.microsoft.com/office/drawing/2014/main" id="{B4C2ACAC-9E07-4757-ACE7-8076F45E2E2B}"/>
            </a:ext>
          </a:extLst>
        </xdr:cNvPr>
        <xdr:cNvCxnSpPr/>
      </xdr:nvCxnSpPr>
      <xdr:spPr>
        <a:xfrm>
          <a:off x="5962650" y="8801100"/>
          <a:ext cx="1200150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49</xdr:row>
      <xdr:rowOff>0</xdr:rowOff>
    </xdr:from>
    <xdr:to>
      <xdr:col>11</xdr:col>
      <xdr:colOff>333375</xdr:colOff>
      <xdr:row>51</xdr:row>
      <xdr:rowOff>228600</xdr:rowOff>
    </xdr:to>
    <xdr:cxnSp macro="">
      <xdr:nvCxnSpPr>
        <xdr:cNvPr id="295" name="Straight Connector 294">
          <a:extLst>
            <a:ext uri="{FF2B5EF4-FFF2-40B4-BE49-F238E27FC236}">
              <a16:creationId xmlns:a16="http://schemas.microsoft.com/office/drawing/2014/main" id="{55AD9D7C-0613-465B-9937-2149F886975D}"/>
            </a:ext>
          </a:extLst>
        </xdr:cNvPr>
        <xdr:cNvCxnSpPr/>
      </xdr:nvCxnSpPr>
      <xdr:spPr>
        <a:xfrm>
          <a:off x="5962650" y="9448800"/>
          <a:ext cx="12001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46</xdr:row>
      <xdr:rowOff>0</xdr:rowOff>
    </xdr:from>
    <xdr:to>
      <xdr:col>14</xdr:col>
      <xdr:colOff>333375</xdr:colOff>
      <xdr:row>48</xdr:row>
      <xdr:rowOff>228600</xdr:rowOff>
    </xdr:to>
    <xdr:cxnSp macro="">
      <xdr:nvCxnSpPr>
        <xdr:cNvPr id="296" name="Straight Connector 295">
          <a:extLst>
            <a:ext uri="{FF2B5EF4-FFF2-40B4-BE49-F238E27FC236}">
              <a16:creationId xmlns:a16="http://schemas.microsoft.com/office/drawing/2014/main" id="{A904E1B8-E071-44EB-8EEC-8AFF0F4591CF}"/>
            </a:ext>
          </a:extLst>
        </xdr:cNvPr>
        <xdr:cNvCxnSpPr/>
      </xdr:nvCxnSpPr>
      <xdr:spPr>
        <a:xfrm>
          <a:off x="7267575" y="8801100"/>
          <a:ext cx="1181100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49</xdr:row>
      <xdr:rowOff>0</xdr:rowOff>
    </xdr:from>
    <xdr:to>
      <xdr:col>14</xdr:col>
      <xdr:colOff>333375</xdr:colOff>
      <xdr:row>51</xdr:row>
      <xdr:rowOff>228600</xdr:rowOff>
    </xdr:to>
    <xdr:cxnSp macro="">
      <xdr:nvCxnSpPr>
        <xdr:cNvPr id="297" name="Straight Connector 296">
          <a:extLst>
            <a:ext uri="{FF2B5EF4-FFF2-40B4-BE49-F238E27FC236}">
              <a16:creationId xmlns:a16="http://schemas.microsoft.com/office/drawing/2014/main" id="{CC4839C9-5947-4DCE-A2C6-5B164851C1BC}"/>
            </a:ext>
          </a:extLst>
        </xdr:cNvPr>
        <xdr:cNvCxnSpPr/>
      </xdr:nvCxnSpPr>
      <xdr:spPr>
        <a:xfrm>
          <a:off x="7267575" y="9448800"/>
          <a:ext cx="11811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46</xdr:row>
      <xdr:rowOff>0</xdr:rowOff>
    </xdr:from>
    <xdr:to>
      <xdr:col>17</xdr:col>
      <xdr:colOff>333375</xdr:colOff>
      <xdr:row>48</xdr:row>
      <xdr:rowOff>228600</xdr:rowOff>
    </xdr:to>
    <xdr:cxnSp macro="">
      <xdr:nvCxnSpPr>
        <xdr:cNvPr id="298" name="Straight Connector 297">
          <a:extLst>
            <a:ext uri="{FF2B5EF4-FFF2-40B4-BE49-F238E27FC236}">
              <a16:creationId xmlns:a16="http://schemas.microsoft.com/office/drawing/2014/main" id="{5B65FB68-DDD3-4CF1-BBBB-A7FFC06D8B0B}"/>
            </a:ext>
          </a:extLst>
        </xdr:cNvPr>
        <xdr:cNvCxnSpPr/>
      </xdr:nvCxnSpPr>
      <xdr:spPr>
        <a:xfrm>
          <a:off x="8515350" y="8801100"/>
          <a:ext cx="1152525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49</xdr:row>
      <xdr:rowOff>0</xdr:rowOff>
    </xdr:from>
    <xdr:to>
      <xdr:col>17</xdr:col>
      <xdr:colOff>333375</xdr:colOff>
      <xdr:row>51</xdr:row>
      <xdr:rowOff>228600</xdr:rowOff>
    </xdr:to>
    <xdr:cxnSp macro="">
      <xdr:nvCxnSpPr>
        <xdr:cNvPr id="299" name="Straight Connector 298">
          <a:extLst>
            <a:ext uri="{FF2B5EF4-FFF2-40B4-BE49-F238E27FC236}">
              <a16:creationId xmlns:a16="http://schemas.microsoft.com/office/drawing/2014/main" id="{34CD04AD-9442-4D1A-AB28-CCCE8F79D76B}"/>
            </a:ext>
          </a:extLst>
        </xdr:cNvPr>
        <xdr:cNvCxnSpPr/>
      </xdr:nvCxnSpPr>
      <xdr:spPr>
        <a:xfrm>
          <a:off x="8515350" y="9448800"/>
          <a:ext cx="11525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46</xdr:row>
      <xdr:rowOff>0</xdr:rowOff>
    </xdr:from>
    <xdr:to>
      <xdr:col>20</xdr:col>
      <xdr:colOff>333375</xdr:colOff>
      <xdr:row>48</xdr:row>
      <xdr:rowOff>228600</xdr:rowOff>
    </xdr:to>
    <xdr:cxnSp macro="">
      <xdr:nvCxnSpPr>
        <xdr:cNvPr id="300" name="Straight Connector 299">
          <a:extLst>
            <a:ext uri="{FF2B5EF4-FFF2-40B4-BE49-F238E27FC236}">
              <a16:creationId xmlns:a16="http://schemas.microsoft.com/office/drawing/2014/main" id="{EAC451FA-3474-4974-B5EE-5B18DB862046}"/>
            </a:ext>
          </a:extLst>
        </xdr:cNvPr>
        <xdr:cNvCxnSpPr/>
      </xdr:nvCxnSpPr>
      <xdr:spPr>
        <a:xfrm>
          <a:off x="9782175" y="8801100"/>
          <a:ext cx="1133475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49</xdr:row>
      <xdr:rowOff>0</xdr:rowOff>
    </xdr:from>
    <xdr:to>
      <xdr:col>20</xdr:col>
      <xdr:colOff>333375</xdr:colOff>
      <xdr:row>51</xdr:row>
      <xdr:rowOff>228600</xdr:rowOff>
    </xdr:to>
    <xdr:cxnSp macro="">
      <xdr:nvCxnSpPr>
        <xdr:cNvPr id="301" name="Straight Connector 300">
          <a:extLst>
            <a:ext uri="{FF2B5EF4-FFF2-40B4-BE49-F238E27FC236}">
              <a16:creationId xmlns:a16="http://schemas.microsoft.com/office/drawing/2014/main" id="{D1ECA6C1-114C-4282-9874-EBAFE83ED5DD}"/>
            </a:ext>
          </a:extLst>
        </xdr:cNvPr>
        <xdr:cNvCxnSpPr/>
      </xdr:nvCxnSpPr>
      <xdr:spPr>
        <a:xfrm>
          <a:off x="9782175" y="9448800"/>
          <a:ext cx="11334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46</xdr:row>
      <xdr:rowOff>0</xdr:rowOff>
    </xdr:from>
    <xdr:to>
      <xdr:col>23</xdr:col>
      <xdr:colOff>333375</xdr:colOff>
      <xdr:row>48</xdr:row>
      <xdr:rowOff>228600</xdr:rowOff>
    </xdr:to>
    <xdr:cxnSp macro="">
      <xdr:nvCxnSpPr>
        <xdr:cNvPr id="302" name="Straight Connector 301">
          <a:extLst>
            <a:ext uri="{FF2B5EF4-FFF2-40B4-BE49-F238E27FC236}">
              <a16:creationId xmlns:a16="http://schemas.microsoft.com/office/drawing/2014/main" id="{12E586F5-14E0-4FB0-8414-E258E06F5ECC}"/>
            </a:ext>
          </a:extLst>
        </xdr:cNvPr>
        <xdr:cNvCxnSpPr/>
      </xdr:nvCxnSpPr>
      <xdr:spPr>
        <a:xfrm>
          <a:off x="10944225" y="8801100"/>
          <a:ext cx="1038225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49</xdr:row>
      <xdr:rowOff>0</xdr:rowOff>
    </xdr:from>
    <xdr:to>
      <xdr:col>23</xdr:col>
      <xdr:colOff>333375</xdr:colOff>
      <xdr:row>51</xdr:row>
      <xdr:rowOff>228600</xdr:rowOff>
    </xdr:to>
    <xdr:cxnSp macro="">
      <xdr:nvCxnSpPr>
        <xdr:cNvPr id="303" name="Straight Connector 302">
          <a:extLst>
            <a:ext uri="{FF2B5EF4-FFF2-40B4-BE49-F238E27FC236}">
              <a16:creationId xmlns:a16="http://schemas.microsoft.com/office/drawing/2014/main" id="{5F00C6B6-EC0E-47F0-A580-10F8BB9DB577}"/>
            </a:ext>
          </a:extLst>
        </xdr:cNvPr>
        <xdr:cNvCxnSpPr/>
      </xdr:nvCxnSpPr>
      <xdr:spPr>
        <a:xfrm>
          <a:off x="10944225" y="9448800"/>
          <a:ext cx="10382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46</xdr:row>
      <xdr:rowOff>0</xdr:rowOff>
    </xdr:from>
    <xdr:to>
      <xdr:col>26</xdr:col>
      <xdr:colOff>323850</xdr:colOff>
      <xdr:row>48</xdr:row>
      <xdr:rowOff>228600</xdr:rowOff>
    </xdr:to>
    <xdr:cxnSp macro="">
      <xdr:nvCxnSpPr>
        <xdr:cNvPr id="304" name="Straight Connector 303">
          <a:extLst>
            <a:ext uri="{FF2B5EF4-FFF2-40B4-BE49-F238E27FC236}">
              <a16:creationId xmlns:a16="http://schemas.microsoft.com/office/drawing/2014/main" id="{EE898B60-0E9F-40E8-ABB9-C5080512A62E}"/>
            </a:ext>
          </a:extLst>
        </xdr:cNvPr>
        <xdr:cNvCxnSpPr/>
      </xdr:nvCxnSpPr>
      <xdr:spPr>
        <a:xfrm>
          <a:off x="12001500" y="8801100"/>
          <a:ext cx="1057275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49</xdr:row>
      <xdr:rowOff>0</xdr:rowOff>
    </xdr:from>
    <xdr:to>
      <xdr:col>26</xdr:col>
      <xdr:colOff>323850</xdr:colOff>
      <xdr:row>51</xdr:row>
      <xdr:rowOff>228600</xdr:rowOff>
    </xdr:to>
    <xdr:cxnSp macro="">
      <xdr:nvCxnSpPr>
        <xdr:cNvPr id="305" name="Straight Connector 304">
          <a:extLst>
            <a:ext uri="{FF2B5EF4-FFF2-40B4-BE49-F238E27FC236}">
              <a16:creationId xmlns:a16="http://schemas.microsoft.com/office/drawing/2014/main" id="{230A5FD0-33AF-47E3-A872-B791AE403751}"/>
            </a:ext>
          </a:extLst>
        </xdr:cNvPr>
        <xdr:cNvCxnSpPr/>
      </xdr:nvCxnSpPr>
      <xdr:spPr>
        <a:xfrm>
          <a:off x="12001500" y="9448800"/>
          <a:ext cx="10572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46</xdr:row>
      <xdr:rowOff>0</xdr:rowOff>
    </xdr:from>
    <xdr:to>
      <xdr:col>29</xdr:col>
      <xdr:colOff>333375</xdr:colOff>
      <xdr:row>48</xdr:row>
      <xdr:rowOff>228600</xdr:rowOff>
    </xdr:to>
    <xdr:cxnSp macro="">
      <xdr:nvCxnSpPr>
        <xdr:cNvPr id="306" name="Straight Connector 305">
          <a:extLst>
            <a:ext uri="{FF2B5EF4-FFF2-40B4-BE49-F238E27FC236}">
              <a16:creationId xmlns:a16="http://schemas.microsoft.com/office/drawing/2014/main" id="{4CA4362E-6995-4B2C-86E7-D5E8D67F5BD6}"/>
            </a:ext>
          </a:extLst>
        </xdr:cNvPr>
        <xdr:cNvCxnSpPr/>
      </xdr:nvCxnSpPr>
      <xdr:spPr>
        <a:xfrm>
          <a:off x="13058775" y="8801100"/>
          <a:ext cx="1162050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49</xdr:row>
      <xdr:rowOff>0</xdr:rowOff>
    </xdr:from>
    <xdr:to>
      <xdr:col>29</xdr:col>
      <xdr:colOff>333375</xdr:colOff>
      <xdr:row>51</xdr:row>
      <xdr:rowOff>228600</xdr:rowOff>
    </xdr:to>
    <xdr:cxnSp macro="">
      <xdr:nvCxnSpPr>
        <xdr:cNvPr id="307" name="Straight Connector 306">
          <a:extLst>
            <a:ext uri="{FF2B5EF4-FFF2-40B4-BE49-F238E27FC236}">
              <a16:creationId xmlns:a16="http://schemas.microsoft.com/office/drawing/2014/main" id="{4188C93B-0450-4C12-9BF0-1041CA91CDA5}"/>
            </a:ext>
          </a:extLst>
        </xdr:cNvPr>
        <xdr:cNvCxnSpPr/>
      </xdr:nvCxnSpPr>
      <xdr:spPr>
        <a:xfrm>
          <a:off x="13058775" y="9448800"/>
          <a:ext cx="11620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46</xdr:row>
      <xdr:rowOff>0</xdr:rowOff>
    </xdr:from>
    <xdr:to>
      <xdr:col>32</xdr:col>
      <xdr:colOff>333375</xdr:colOff>
      <xdr:row>48</xdr:row>
      <xdr:rowOff>228600</xdr:rowOff>
    </xdr:to>
    <xdr:cxnSp macro="">
      <xdr:nvCxnSpPr>
        <xdr:cNvPr id="308" name="Straight Connector 307">
          <a:extLst>
            <a:ext uri="{FF2B5EF4-FFF2-40B4-BE49-F238E27FC236}">
              <a16:creationId xmlns:a16="http://schemas.microsoft.com/office/drawing/2014/main" id="{6E39D473-FBFA-41CB-B94D-23AE143AF24C}"/>
            </a:ext>
          </a:extLst>
        </xdr:cNvPr>
        <xdr:cNvCxnSpPr/>
      </xdr:nvCxnSpPr>
      <xdr:spPr>
        <a:xfrm>
          <a:off x="14220825" y="8801100"/>
          <a:ext cx="1209675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49</xdr:row>
      <xdr:rowOff>0</xdr:rowOff>
    </xdr:from>
    <xdr:to>
      <xdr:col>32</xdr:col>
      <xdr:colOff>333375</xdr:colOff>
      <xdr:row>51</xdr:row>
      <xdr:rowOff>228600</xdr:rowOff>
    </xdr:to>
    <xdr:cxnSp macro="">
      <xdr:nvCxnSpPr>
        <xdr:cNvPr id="309" name="Straight Connector 308">
          <a:extLst>
            <a:ext uri="{FF2B5EF4-FFF2-40B4-BE49-F238E27FC236}">
              <a16:creationId xmlns:a16="http://schemas.microsoft.com/office/drawing/2014/main" id="{7DBB53AB-B666-4226-A250-EC95BEC57F50}"/>
            </a:ext>
          </a:extLst>
        </xdr:cNvPr>
        <xdr:cNvCxnSpPr/>
      </xdr:nvCxnSpPr>
      <xdr:spPr>
        <a:xfrm>
          <a:off x="14220825" y="9448800"/>
          <a:ext cx="12096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46</xdr:row>
      <xdr:rowOff>0</xdr:rowOff>
    </xdr:from>
    <xdr:to>
      <xdr:col>35</xdr:col>
      <xdr:colOff>285750</xdr:colOff>
      <xdr:row>48</xdr:row>
      <xdr:rowOff>228600</xdr:rowOff>
    </xdr:to>
    <xdr:cxnSp macro="">
      <xdr:nvCxnSpPr>
        <xdr:cNvPr id="310" name="Straight Connector 309">
          <a:extLst>
            <a:ext uri="{FF2B5EF4-FFF2-40B4-BE49-F238E27FC236}">
              <a16:creationId xmlns:a16="http://schemas.microsoft.com/office/drawing/2014/main" id="{C6A8A174-878E-4A0D-9A1B-685F7765364E}"/>
            </a:ext>
          </a:extLst>
        </xdr:cNvPr>
        <xdr:cNvCxnSpPr/>
      </xdr:nvCxnSpPr>
      <xdr:spPr>
        <a:xfrm>
          <a:off x="15430500" y="8801100"/>
          <a:ext cx="1076325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49</xdr:row>
      <xdr:rowOff>0</xdr:rowOff>
    </xdr:from>
    <xdr:to>
      <xdr:col>35</xdr:col>
      <xdr:colOff>285750</xdr:colOff>
      <xdr:row>51</xdr:row>
      <xdr:rowOff>228600</xdr:rowOff>
    </xdr:to>
    <xdr:cxnSp macro="">
      <xdr:nvCxnSpPr>
        <xdr:cNvPr id="311" name="Straight Connector 310">
          <a:extLst>
            <a:ext uri="{FF2B5EF4-FFF2-40B4-BE49-F238E27FC236}">
              <a16:creationId xmlns:a16="http://schemas.microsoft.com/office/drawing/2014/main" id="{A7FA7C3C-5E15-46D3-92F7-584A90770FE7}"/>
            </a:ext>
          </a:extLst>
        </xdr:cNvPr>
        <xdr:cNvCxnSpPr/>
      </xdr:nvCxnSpPr>
      <xdr:spPr>
        <a:xfrm>
          <a:off x="15430500" y="9448800"/>
          <a:ext cx="10763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46</xdr:row>
      <xdr:rowOff>0</xdr:rowOff>
    </xdr:from>
    <xdr:to>
      <xdr:col>38</xdr:col>
      <xdr:colOff>276225</xdr:colOff>
      <xdr:row>48</xdr:row>
      <xdr:rowOff>228600</xdr:rowOff>
    </xdr:to>
    <xdr:cxnSp macro="">
      <xdr:nvCxnSpPr>
        <xdr:cNvPr id="312" name="Straight Connector 311">
          <a:extLst>
            <a:ext uri="{FF2B5EF4-FFF2-40B4-BE49-F238E27FC236}">
              <a16:creationId xmlns:a16="http://schemas.microsoft.com/office/drawing/2014/main" id="{313EF157-4289-4181-9C35-4210A44E65D5}"/>
            </a:ext>
          </a:extLst>
        </xdr:cNvPr>
        <xdr:cNvCxnSpPr/>
      </xdr:nvCxnSpPr>
      <xdr:spPr>
        <a:xfrm>
          <a:off x="16516350" y="8801100"/>
          <a:ext cx="1095375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49</xdr:row>
      <xdr:rowOff>0</xdr:rowOff>
    </xdr:from>
    <xdr:to>
      <xdr:col>38</xdr:col>
      <xdr:colOff>276225</xdr:colOff>
      <xdr:row>51</xdr:row>
      <xdr:rowOff>228600</xdr:rowOff>
    </xdr:to>
    <xdr:cxnSp macro="">
      <xdr:nvCxnSpPr>
        <xdr:cNvPr id="313" name="Straight Connector 312">
          <a:extLst>
            <a:ext uri="{FF2B5EF4-FFF2-40B4-BE49-F238E27FC236}">
              <a16:creationId xmlns:a16="http://schemas.microsoft.com/office/drawing/2014/main" id="{C5E3D5D3-9B93-48D1-A25E-16B88DFFCECE}"/>
            </a:ext>
          </a:extLst>
        </xdr:cNvPr>
        <xdr:cNvCxnSpPr/>
      </xdr:nvCxnSpPr>
      <xdr:spPr>
        <a:xfrm>
          <a:off x="16516350" y="9448800"/>
          <a:ext cx="10953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46</xdr:row>
      <xdr:rowOff>0</xdr:rowOff>
    </xdr:from>
    <xdr:to>
      <xdr:col>38</xdr:col>
      <xdr:colOff>323850</xdr:colOff>
      <xdr:row>48</xdr:row>
      <xdr:rowOff>238125</xdr:rowOff>
    </xdr:to>
    <xdr:cxnSp macro="">
      <xdr:nvCxnSpPr>
        <xdr:cNvPr id="314" name="Straight Connector 313">
          <a:extLst>
            <a:ext uri="{FF2B5EF4-FFF2-40B4-BE49-F238E27FC236}">
              <a16:creationId xmlns:a16="http://schemas.microsoft.com/office/drawing/2014/main" id="{EEC24862-5B57-4EC8-9CB9-B79185D3C8C8}"/>
            </a:ext>
          </a:extLst>
        </xdr:cNvPr>
        <xdr:cNvCxnSpPr/>
      </xdr:nvCxnSpPr>
      <xdr:spPr>
        <a:xfrm rot="10800000" flipV="1">
          <a:off x="16516350" y="8801100"/>
          <a:ext cx="1104900" cy="628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49</xdr:row>
      <xdr:rowOff>0</xdr:rowOff>
    </xdr:from>
    <xdr:to>
      <xdr:col>38</xdr:col>
      <xdr:colOff>323850</xdr:colOff>
      <xdr:row>51</xdr:row>
      <xdr:rowOff>238125</xdr:rowOff>
    </xdr:to>
    <xdr:cxnSp macro="">
      <xdr:nvCxnSpPr>
        <xdr:cNvPr id="315" name="Straight Connector 314">
          <a:extLst>
            <a:ext uri="{FF2B5EF4-FFF2-40B4-BE49-F238E27FC236}">
              <a16:creationId xmlns:a16="http://schemas.microsoft.com/office/drawing/2014/main" id="{5C56AC55-21CF-4C22-8CC7-C111BFD19879}"/>
            </a:ext>
          </a:extLst>
        </xdr:cNvPr>
        <xdr:cNvCxnSpPr/>
      </xdr:nvCxnSpPr>
      <xdr:spPr>
        <a:xfrm rot="10800000" flipV="1">
          <a:off x="16516350" y="9448800"/>
          <a:ext cx="11049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46</xdr:row>
      <xdr:rowOff>0</xdr:rowOff>
    </xdr:from>
    <xdr:to>
      <xdr:col>35</xdr:col>
      <xdr:colOff>333375</xdr:colOff>
      <xdr:row>48</xdr:row>
      <xdr:rowOff>238125</xdr:rowOff>
    </xdr:to>
    <xdr:cxnSp macro="">
      <xdr:nvCxnSpPr>
        <xdr:cNvPr id="316" name="Straight Connector 315">
          <a:extLst>
            <a:ext uri="{FF2B5EF4-FFF2-40B4-BE49-F238E27FC236}">
              <a16:creationId xmlns:a16="http://schemas.microsoft.com/office/drawing/2014/main" id="{D7A98AE3-1B23-4DF1-BA5B-EBB931DB5AFE}"/>
            </a:ext>
          </a:extLst>
        </xdr:cNvPr>
        <xdr:cNvCxnSpPr/>
      </xdr:nvCxnSpPr>
      <xdr:spPr>
        <a:xfrm rot="10800000" flipV="1">
          <a:off x="15430500" y="8801100"/>
          <a:ext cx="1085850" cy="628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49</xdr:row>
      <xdr:rowOff>0</xdr:rowOff>
    </xdr:from>
    <xdr:to>
      <xdr:col>35</xdr:col>
      <xdr:colOff>333375</xdr:colOff>
      <xdr:row>51</xdr:row>
      <xdr:rowOff>238125</xdr:rowOff>
    </xdr:to>
    <xdr:cxnSp macro="">
      <xdr:nvCxnSpPr>
        <xdr:cNvPr id="317" name="Straight Connector 316">
          <a:extLst>
            <a:ext uri="{FF2B5EF4-FFF2-40B4-BE49-F238E27FC236}">
              <a16:creationId xmlns:a16="http://schemas.microsoft.com/office/drawing/2014/main" id="{50822DD1-A1CA-4C7F-9FDF-CD896FD8B85E}"/>
            </a:ext>
          </a:extLst>
        </xdr:cNvPr>
        <xdr:cNvCxnSpPr/>
      </xdr:nvCxnSpPr>
      <xdr:spPr>
        <a:xfrm rot="10800000" flipV="1">
          <a:off x="15430500" y="9448800"/>
          <a:ext cx="10858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46</xdr:row>
      <xdr:rowOff>0</xdr:rowOff>
    </xdr:from>
    <xdr:to>
      <xdr:col>33</xdr:col>
      <xdr:colOff>38100</xdr:colOff>
      <xdr:row>48</xdr:row>
      <xdr:rowOff>238125</xdr:rowOff>
    </xdr:to>
    <xdr:cxnSp macro="">
      <xdr:nvCxnSpPr>
        <xdr:cNvPr id="318" name="Straight Connector 317">
          <a:extLst>
            <a:ext uri="{FF2B5EF4-FFF2-40B4-BE49-F238E27FC236}">
              <a16:creationId xmlns:a16="http://schemas.microsoft.com/office/drawing/2014/main" id="{06D14930-37DD-42C0-B7A3-0D5EC57F3D63}"/>
            </a:ext>
          </a:extLst>
        </xdr:cNvPr>
        <xdr:cNvCxnSpPr/>
      </xdr:nvCxnSpPr>
      <xdr:spPr>
        <a:xfrm rot="10800000" flipV="1">
          <a:off x="14220825" y="8801100"/>
          <a:ext cx="1247775" cy="628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49</xdr:row>
      <xdr:rowOff>0</xdr:rowOff>
    </xdr:from>
    <xdr:to>
      <xdr:col>33</xdr:col>
      <xdr:colOff>38100</xdr:colOff>
      <xdr:row>51</xdr:row>
      <xdr:rowOff>238125</xdr:rowOff>
    </xdr:to>
    <xdr:cxnSp macro="">
      <xdr:nvCxnSpPr>
        <xdr:cNvPr id="319" name="Straight Connector 318">
          <a:extLst>
            <a:ext uri="{FF2B5EF4-FFF2-40B4-BE49-F238E27FC236}">
              <a16:creationId xmlns:a16="http://schemas.microsoft.com/office/drawing/2014/main" id="{66378616-EB5B-4774-B7B8-100984FCE67B}"/>
            </a:ext>
          </a:extLst>
        </xdr:cNvPr>
        <xdr:cNvCxnSpPr/>
      </xdr:nvCxnSpPr>
      <xdr:spPr>
        <a:xfrm rot="10800000" flipV="1">
          <a:off x="14220825" y="9448800"/>
          <a:ext cx="12477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46</xdr:row>
      <xdr:rowOff>0</xdr:rowOff>
    </xdr:from>
    <xdr:to>
      <xdr:col>30</xdr:col>
      <xdr:colOff>38100</xdr:colOff>
      <xdr:row>48</xdr:row>
      <xdr:rowOff>238125</xdr:rowOff>
    </xdr:to>
    <xdr:cxnSp macro="">
      <xdr:nvCxnSpPr>
        <xdr:cNvPr id="320" name="Straight Connector 319">
          <a:extLst>
            <a:ext uri="{FF2B5EF4-FFF2-40B4-BE49-F238E27FC236}">
              <a16:creationId xmlns:a16="http://schemas.microsoft.com/office/drawing/2014/main" id="{F22E1294-47AC-49EB-AD2A-46FD9C4DD5FE}"/>
            </a:ext>
          </a:extLst>
        </xdr:cNvPr>
        <xdr:cNvCxnSpPr/>
      </xdr:nvCxnSpPr>
      <xdr:spPr>
        <a:xfrm rot="10800000" flipV="1">
          <a:off x="13058775" y="8801100"/>
          <a:ext cx="1200150" cy="628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49</xdr:row>
      <xdr:rowOff>0</xdr:rowOff>
    </xdr:from>
    <xdr:to>
      <xdr:col>30</xdr:col>
      <xdr:colOff>38100</xdr:colOff>
      <xdr:row>51</xdr:row>
      <xdr:rowOff>238125</xdr:rowOff>
    </xdr:to>
    <xdr:cxnSp macro="">
      <xdr:nvCxnSpPr>
        <xdr:cNvPr id="321" name="Straight Connector 320">
          <a:extLst>
            <a:ext uri="{FF2B5EF4-FFF2-40B4-BE49-F238E27FC236}">
              <a16:creationId xmlns:a16="http://schemas.microsoft.com/office/drawing/2014/main" id="{E2196CD9-C436-4F9D-AF90-4103978A9FBE}"/>
            </a:ext>
          </a:extLst>
        </xdr:cNvPr>
        <xdr:cNvCxnSpPr/>
      </xdr:nvCxnSpPr>
      <xdr:spPr>
        <a:xfrm rot="10800000" flipV="1">
          <a:off x="13058775" y="9448800"/>
          <a:ext cx="12001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46</xdr:row>
      <xdr:rowOff>0</xdr:rowOff>
    </xdr:from>
    <xdr:to>
      <xdr:col>27</xdr:col>
      <xdr:colOff>28575</xdr:colOff>
      <xdr:row>48</xdr:row>
      <xdr:rowOff>238125</xdr:rowOff>
    </xdr:to>
    <xdr:cxnSp macro="">
      <xdr:nvCxnSpPr>
        <xdr:cNvPr id="322" name="Straight Connector 321">
          <a:extLst>
            <a:ext uri="{FF2B5EF4-FFF2-40B4-BE49-F238E27FC236}">
              <a16:creationId xmlns:a16="http://schemas.microsoft.com/office/drawing/2014/main" id="{1C5ABE31-256A-4778-814E-1B9A1F0A2763}"/>
            </a:ext>
          </a:extLst>
        </xdr:cNvPr>
        <xdr:cNvCxnSpPr/>
      </xdr:nvCxnSpPr>
      <xdr:spPr>
        <a:xfrm rot="10800000" flipV="1">
          <a:off x="12001500" y="8801100"/>
          <a:ext cx="1085850" cy="628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49</xdr:row>
      <xdr:rowOff>0</xdr:rowOff>
    </xdr:from>
    <xdr:to>
      <xdr:col>27</xdr:col>
      <xdr:colOff>28575</xdr:colOff>
      <xdr:row>51</xdr:row>
      <xdr:rowOff>238125</xdr:rowOff>
    </xdr:to>
    <xdr:cxnSp macro="">
      <xdr:nvCxnSpPr>
        <xdr:cNvPr id="323" name="Straight Connector 322">
          <a:extLst>
            <a:ext uri="{FF2B5EF4-FFF2-40B4-BE49-F238E27FC236}">
              <a16:creationId xmlns:a16="http://schemas.microsoft.com/office/drawing/2014/main" id="{5FFA5FDA-7D8B-42FD-AA64-1B0288A0443C}"/>
            </a:ext>
          </a:extLst>
        </xdr:cNvPr>
        <xdr:cNvCxnSpPr/>
      </xdr:nvCxnSpPr>
      <xdr:spPr>
        <a:xfrm rot="10800000" flipV="1">
          <a:off x="12001500" y="9448800"/>
          <a:ext cx="10858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46</xdr:row>
      <xdr:rowOff>0</xdr:rowOff>
    </xdr:from>
    <xdr:to>
      <xdr:col>24</xdr:col>
      <xdr:colOff>38100</xdr:colOff>
      <xdr:row>48</xdr:row>
      <xdr:rowOff>238125</xdr:rowOff>
    </xdr:to>
    <xdr:cxnSp macro="">
      <xdr:nvCxnSpPr>
        <xdr:cNvPr id="324" name="Straight Connector 323">
          <a:extLst>
            <a:ext uri="{FF2B5EF4-FFF2-40B4-BE49-F238E27FC236}">
              <a16:creationId xmlns:a16="http://schemas.microsoft.com/office/drawing/2014/main" id="{0970F1D0-70EB-4FF9-9014-4B716E9206B7}"/>
            </a:ext>
          </a:extLst>
        </xdr:cNvPr>
        <xdr:cNvCxnSpPr/>
      </xdr:nvCxnSpPr>
      <xdr:spPr>
        <a:xfrm rot="10800000" flipV="1">
          <a:off x="10944225" y="8801100"/>
          <a:ext cx="1095375" cy="628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49</xdr:row>
      <xdr:rowOff>0</xdr:rowOff>
    </xdr:from>
    <xdr:to>
      <xdr:col>24</xdr:col>
      <xdr:colOff>38100</xdr:colOff>
      <xdr:row>51</xdr:row>
      <xdr:rowOff>238125</xdr:rowOff>
    </xdr:to>
    <xdr:cxnSp macro="">
      <xdr:nvCxnSpPr>
        <xdr:cNvPr id="325" name="Straight Connector 324">
          <a:extLst>
            <a:ext uri="{FF2B5EF4-FFF2-40B4-BE49-F238E27FC236}">
              <a16:creationId xmlns:a16="http://schemas.microsoft.com/office/drawing/2014/main" id="{EBA6A8C3-6E1B-4DE1-B041-3A16A6D6F727}"/>
            </a:ext>
          </a:extLst>
        </xdr:cNvPr>
        <xdr:cNvCxnSpPr/>
      </xdr:nvCxnSpPr>
      <xdr:spPr>
        <a:xfrm rot="10800000" flipV="1">
          <a:off x="10944225" y="9448800"/>
          <a:ext cx="10953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46</xdr:row>
      <xdr:rowOff>0</xdr:rowOff>
    </xdr:from>
    <xdr:to>
      <xdr:col>21</xdr:col>
      <xdr:colOff>28575</xdr:colOff>
      <xdr:row>48</xdr:row>
      <xdr:rowOff>238125</xdr:rowOff>
    </xdr:to>
    <xdr:cxnSp macro="">
      <xdr:nvCxnSpPr>
        <xdr:cNvPr id="326" name="Straight Connector 325">
          <a:extLst>
            <a:ext uri="{FF2B5EF4-FFF2-40B4-BE49-F238E27FC236}">
              <a16:creationId xmlns:a16="http://schemas.microsoft.com/office/drawing/2014/main" id="{E4E404AF-08B7-496C-8852-EC5543B71FF1}"/>
            </a:ext>
          </a:extLst>
        </xdr:cNvPr>
        <xdr:cNvCxnSpPr/>
      </xdr:nvCxnSpPr>
      <xdr:spPr>
        <a:xfrm rot="10800000" flipV="1">
          <a:off x="9782175" y="8801100"/>
          <a:ext cx="1190625" cy="628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49</xdr:row>
      <xdr:rowOff>0</xdr:rowOff>
    </xdr:from>
    <xdr:to>
      <xdr:col>21</xdr:col>
      <xdr:colOff>28575</xdr:colOff>
      <xdr:row>51</xdr:row>
      <xdr:rowOff>238125</xdr:rowOff>
    </xdr:to>
    <xdr:cxnSp macro="">
      <xdr:nvCxnSpPr>
        <xdr:cNvPr id="327" name="Straight Connector 326">
          <a:extLst>
            <a:ext uri="{FF2B5EF4-FFF2-40B4-BE49-F238E27FC236}">
              <a16:creationId xmlns:a16="http://schemas.microsoft.com/office/drawing/2014/main" id="{0D85ED83-3876-49B9-B4A8-5C3642341540}"/>
            </a:ext>
          </a:extLst>
        </xdr:cNvPr>
        <xdr:cNvCxnSpPr/>
      </xdr:nvCxnSpPr>
      <xdr:spPr>
        <a:xfrm rot="10800000" flipV="1">
          <a:off x="9782175" y="9448800"/>
          <a:ext cx="11906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46</xdr:row>
      <xdr:rowOff>0</xdr:rowOff>
    </xdr:from>
    <xdr:to>
      <xdr:col>18</xdr:col>
      <xdr:colOff>38100</xdr:colOff>
      <xdr:row>48</xdr:row>
      <xdr:rowOff>238125</xdr:rowOff>
    </xdr:to>
    <xdr:cxnSp macro="">
      <xdr:nvCxnSpPr>
        <xdr:cNvPr id="328" name="Straight Connector 327">
          <a:extLst>
            <a:ext uri="{FF2B5EF4-FFF2-40B4-BE49-F238E27FC236}">
              <a16:creationId xmlns:a16="http://schemas.microsoft.com/office/drawing/2014/main" id="{171C2758-844E-4B28-A5C6-08B342E02D91}"/>
            </a:ext>
          </a:extLst>
        </xdr:cNvPr>
        <xdr:cNvCxnSpPr/>
      </xdr:nvCxnSpPr>
      <xdr:spPr>
        <a:xfrm rot="10800000" flipV="1">
          <a:off x="8515350" y="8801100"/>
          <a:ext cx="1304925" cy="628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49</xdr:row>
      <xdr:rowOff>0</xdr:rowOff>
    </xdr:from>
    <xdr:to>
      <xdr:col>18</xdr:col>
      <xdr:colOff>38100</xdr:colOff>
      <xdr:row>51</xdr:row>
      <xdr:rowOff>238125</xdr:rowOff>
    </xdr:to>
    <xdr:cxnSp macro="">
      <xdr:nvCxnSpPr>
        <xdr:cNvPr id="329" name="Straight Connector 328">
          <a:extLst>
            <a:ext uri="{FF2B5EF4-FFF2-40B4-BE49-F238E27FC236}">
              <a16:creationId xmlns:a16="http://schemas.microsoft.com/office/drawing/2014/main" id="{1CD56666-CDDB-451C-8893-72174BE26E2D}"/>
            </a:ext>
          </a:extLst>
        </xdr:cNvPr>
        <xdr:cNvCxnSpPr/>
      </xdr:nvCxnSpPr>
      <xdr:spPr>
        <a:xfrm rot="10800000" flipV="1">
          <a:off x="8515350" y="9448800"/>
          <a:ext cx="13049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46</xdr:row>
      <xdr:rowOff>0</xdr:rowOff>
    </xdr:from>
    <xdr:to>
      <xdr:col>15</xdr:col>
      <xdr:colOff>38100</xdr:colOff>
      <xdr:row>48</xdr:row>
      <xdr:rowOff>238125</xdr:rowOff>
    </xdr:to>
    <xdr:cxnSp macro="">
      <xdr:nvCxnSpPr>
        <xdr:cNvPr id="330" name="Straight Connector 329">
          <a:extLst>
            <a:ext uri="{FF2B5EF4-FFF2-40B4-BE49-F238E27FC236}">
              <a16:creationId xmlns:a16="http://schemas.microsoft.com/office/drawing/2014/main" id="{6632CB4E-70B8-4475-BF96-3EBEF318533F}"/>
            </a:ext>
          </a:extLst>
        </xdr:cNvPr>
        <xdr:cNvCxnSpPr/>
      </xdr:nvCxnSpPr>
      <xdr:spPr>
        <a:xfrm rot="10800000" flipV="1">
          <a:off x="7267575" y="8801100"/>
          <a:ext cx="1285875" cy="628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49</xdr:row>
      <xdr:rowOff>0</xdr:rowOff>
    </xdr:from>
    <xdr:to>
      <xdr:col>15</xdr:col>
      <xdr:colOff>38100</xdr:colOff>
      <xdr:row>51</xdr:row>
      <xdr:rowOff>238125</xdr:rowOff>
    </xdr:to>
    <xdr:cxnSp macro="">
      <xdr:nvCxnSpPr>
        <xdr:cNvPr id="331" name="Straight Connector 330">
          <a:extLst>
            <a:ext uri="{FF2B5EF4-FFF2-40B4-BE49-F238E27FC236}">
              <a16:creationId xmlns:a16="http://schemas.microsoft.com/office/drawing/2014/main" id="{36F144A6-EBE3-4795-94FB-2DC839A44773}"/>
            </a:ext>
          </a:extLst>
        </xdr:cNvPr>
        <xdr:cNvCxnSpPr/>
      </xdr:nvCxnSpPr>
      <xdr:spPr>
        <a:xfrm rot="10800000" flipV="1">
          <a:off x="7267575" y="9448800"/>
          <a:ext cx="12858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46</xdr:row>
      <xdr:rowOff>0</xdr:rowOff>
    </xdr:from>
    <xdr:to>
      <xdr:col>12</xdr:col>
      <xdr:colOff>38100</xdr:colOff>
      <xdr:row>48</xdr:row>
      <xdr:rowOff>238125</xdr:rowOff>
    </xdr:to>
    <xdr:cxnSp macro="">
      <xdr:nvCxnSpPr>
        <xdr:cNvPr id="332" name="Straight Connector 331">
          <a:extLst>
            <a:ext uri="{FF2B5EF4-FFF2-40B4-BE49-F238E27FC236}">
              <a16:creationId xmlns:a16="http://schemas.microsoft.com/office/drawing/2014/main" id="{FD311D7D-93DF-41A9-9472-B87B2D6AEB95}"/>
            </a:ext>
          </a:extLst>
        </xdr:cNvPr>
        <xdr:cNvCxnSpPr/>
      </xdr:nvCxnSpPr>
      <xdr:spPr>
        <a:xfrm rot="10800000" flipV="1">
          <a:off x="5962650" y="8801100"/>
          <a:ext cx="1343025" cy="628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49</xdr:row>
      <xdr:rowOff>0</xdr:rowOff>
    </xdr:from>
    <xdr:to>
      <xdr:col>12</xdr:col>
      <xdr:colOff>38100</xdr:colOff>
      <xdr:row>51</xdr:row>
      <xdr:rowOff>238125</xdr:rowOff>
    </xdr:to>
    <xdr:cxnSp macro="">
      <xdr:nvCxnSpPr>
        <xdr:cNvPr id="333" name="Straight Connector 332">
          <a:extLst>
            <a:ext uri="{FF2B5EF4-FFF2-40B4-BE49-F238E27FC236}">
              <a16:creationId xmlns:a16="http://schemas.microsoft.com/office/drawing/2014/main" id="{DFFDA93F-62F7-437B-8635-E53D75686E04}"/>
            </a:ext>
          </a:extLst>
        </xdr:cNvPr>
        <xdr:cNvCxnSpPr/>
      </xdr:nvCxnSpPr>
      <xdr:spPr>
        <a:xfrm rot="10800000" flipV="1">
          <a:off x="5962650" y="9448800"/>
          <a:ext cx="13430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46</xdr:row>
      <xdr:rowOff>0</xdr:rowOff>
    </xdr:from>
    <xdr:to>
      <xdr:col>9</xdr:col>
      <xdr:colOff>38100</xdr:colOff>
      <xdr:row>48</xdr:row>
      <xdr:rowOff>238125</xdr:rowOff>
    </xdr:to>
    <xdr:cxnSp macro="">
      <xdr:nvCxnSpPr>
        <xdr:cNvPr id="334" name="Straight Connector 333">
          <a:extLst>
            <a:ext uri="{FF2B5EF4-FFF2-40B4-BE49-F238E27FC236}">
              <a16:creationId xmlns:a16="http://schemas.microsoft.com/office/drawing/2014/main" id="{F9EDE321-F600-47EB-9BD3-5EF653B25B24}"/>
            </a:ext>
          </a:extLst>
        </xdr:cNvPr>
        <xdr:cNvCxnSpPr/>
      </xdr:nvCxnSpPr>
      <xdr:spPr>
        <a:xfrm rot="10800000" flipV="1">
          <a:off x="4686300" y="8801100"/>
          <a:ext cx="1314450" cy="628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49</xdr:row>
      <xdr:rowOff>0</xdr:rowOff>
    </xdr:from>
    <xdr:to>
      <xdr:col>9</xdr:col>
      <xdr:colOff>38100</xdr:colOff>
      <xdr:row>51</xdr:row>
      <xdr:rowOff>238125</xdr:rowOff>
    </xdr:to>
    <xdr:cxnSp macro="">
      <xdr:nvCxnSpPr>
        <xdr:cNvPr id="335" name="Straight Connector 334">
          <a:extLst>
            <a:ext uri="{FF2B5EF4-FFF2-40B4-BE49-F238E27FC236}">
              <a16:creationId xmlns:a16="http://schemas.microsoft.com/office/drawing/2014/main" id="{99582FBD-F2FF-46D4-98C8-8DBD770CE6CD}"/>
            </a:ext>
          </a:extLst>
        </xdr:cNvPr>
        <xdr:cNvCxnSpPr/>
      </xdr:nvCxnSpPr>
      <xdr:spPr>
        <a:xfrm rot="10800000" flipV="1">
          <a:off x="4686300" y="9448800"/>
          <a:ext cx="13144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46</xdr:row>
      <xdr:rowOff>0</xdr:rowOff>
    </xdr:from>
    <xdr:to>
      <xdr:col>6</xdr:col>
      <xdr:colOff>38100</xdr:colOff>
      <xdr:row>48</xdr:row>
      <xdr:rowOff>238125</xdr:rowOff>
    </xdr:to>
    <xdr:cxnSp macro="">
      <xdr:nvCxnSpPr>
        <xdr:cNvPr id="336" name="Straight Connector 335">
          <a:extLst>
            <a:ext uri="{FF2B5EF4-FFF2-40B4-BE49-F238E27FC236}">
              <a16:creationId xmlns:a16="http://schemas.microsoft.com/office/drawing/2014/main" id="{8E3119B8-331A-41B3-89F7-089903BD3D59}"/>
            </a:ext>
          </a:extLst>
        </xdr:cNvPr>
        <xdr:cNvCxnSpPr/>
      </xdr:nvCxnSpPr>
      <xdr:spPr>
        <a:xfrm rot="10800000" flipV="1">
          <a:off x="3495675" y="8801100"/>
          <a:ext cx="1228725" cy="628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49</xdr:row>
      <xdr:rowOff>0</xdr:rowOff>
    </xdr:from>
    <xdr:to>
      <xdr:col>6</xdr:col>
      <xdr:colOff>38100</xdr:colOff>
      <xdr:row>51</xdr:row>
      <xdr:rowOff>238125</xdr:rowOff>
    </xdr:to>
    <xdr:cxnSp macro="">
      <xdr:nvCxnSpPr>
        <xdr:cNvPr id="337" name="Straight Connector 336">
          <a:extLst>
            <a:ext uri="{FF2B5EF4-FFF2-40B4-BE49-F238E27FC236}">
              <a16:creationId xmlns:a16="http://schemas.microsoft.com/office/drawing/2014/main" id="{52BF23BC-411B-4AC2-B4FD-52E7AEF827FE}"/>
            </a:ext>
          </a:extLst>
        </xdr:cNvPr>
        <xdr:cNvCxnSpPr/>
      </xdr:nvCxnSpPr>
      <xdr:spPr>
        <a:xfrm rot="10800000" flipV="1">
          <a:off x="3495675" y="9448800"/>
          <a:ext cx="12287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25</xdr:row>
      <xdr:rowOff>0</xdr:rowOff>
    </xdr:from>
    <xdr:to>
      <xdr:col>5</xdr:col>
      <xdr:colOff>333375</xdr:colOff>
      <xdr:row>27</xdr:row>
      <xdr:rowOff>228600</xdr:rowOff>
    </xdr:to>
    <xdr:cxnSp macro="">
      <xdr:nvCxnSpPr>
        <xdr:cNvPr id="338" name="Straight Connector 337">
          <a:extLst>
            <a:ext uri="{FF2B5EF4-FFF2-40B4-BE49-F238E27FC236}">
              <a16:creationId xmlns:a16="http://schemas.microsoft.com/office/drawing/2014/main" id="{061F6A45-66A0-4EF9-BA3F-292CBEDE6213}"/>
            </a:ext>
          </a:extLst>
        </xdr:cNvPr>
        <xdr:cNvCxnSpPr/>
      </xdr:nvCxnSpPr>
      <xdr:spPr>
        <a:xfrm>
          <a:off x="3495675" y="4781550"/>
          <a:ext cx="11715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25</xdr:row>
      <xdr:rowOff>0</xdr:rowOff>
    </xdr:from>
    <xdr:to>
      <xdr:col>8</xdr:col>
      <xdr:colOff>333375</xdr:colOff>
      <xdr:row>27</xdr:row>
      <xdr:rowOff>228600</xdr:rowOff>
    </xdr:to>
    <xdr:cxnSp macro="">
      <xdr:nvCxnSpPr>
        <xdr:cNvPr id="339" name="Straight Connector 338">
          <a:extLst>
            <a:ext uri="{FF2B5EF4-FFF2-40B4-BE49-F238E27FC236}">
              <a16:creationId xmlns:a16="http://schemas.microsoft.com/office/drawing/2014/main" id="{467B8645-289F-4FF7-B23F-A508B36557DB}"/>
            </a:ext>
          </a:extLst>
        </xdr:cNvPr>
        <xdr:cNvCxnSpPr/>
      </xdr:nvCxnSpPr>
      <xdr:spPr>
        <a:xfrm>
          <a:off x="4686300" y="4781550"/>
          <a:ext cx="11906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25</xdr:row>
      <xdr:rowOff>0</xdr:rowOff>
    </xdr:from>
    <xdr:to>
      <xdr:col>11</xdr:col>
      <xdr:colOff>333375</xdr:colOff>
      <xdr:row>27</xdr:row>
      <xdr:rowOff>228600</xdr:rowOff>
    </xdr:to>
    <xdr:cxnSp macro="">
      <xdr:nvCxnSpPr>
        <xdr:cNvPr id="340" name="Straight Connector 339">
          <a:extLst>
            <a:ext uri="{FF2B5EF4-FFF2-40B4-BE49-F238E27FC236}">
              <a16:creationId xmlns:a16="http://schemas.microsoft.com/office/drawing/2014/main" id="{AF26F84E-5CE9-45A1-B3A8-9317B87A9F5E}"/>
            </a:ext>
          </a:extLst>
        </xdr:cNvPr>
        <xdr:cNvCxnSpPr/>
      </xdr:nvCxnSpPr>
      <xdr:spPr>
        <a:xfrm>
          <a:off x="5962650" y="4781550"/>
          <a:ext cx="12001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25</xdr:row>
      <xdr:rowOff>0</xdr:rowOff>
    </xdr:from>
    <xdr:to>
      <xdr:col>14</xdr:col>
      <xdr:colOff>333375</xdr:colOff>
      <xdr:row>27</xdr:row>
      <xdr:rowOff>228600</xdr:rowOff>
    </xdr:to>
    <xdr:cxnSp macro="">
      <xdr:nvCxnSpPr>
        <xdr:cNvPr id="341" name="Straight Connector 340">
          <a:extLst>
            <a:ext uri="{FF2B5EF4-FFF2-40B4-BE49-F238E27FC236}">
              <a16:creationId xmlns:a16="http://schemas.microsoft.com/office/drawing/2014/main" id="{2BEEE320-B8E8-4B5A-B572-CCD0574A864C}"/>
            </a:ext>
          </a:extLst>
        </xdr:cNvPr>
        <xdr:cNvCxnSpPr/>
      </xdr:nvCxnSpPr>
      <xdr:spPr>
        <a:xfrm>
          <a:off x="7267575" y="4781550"/>
          <a:ext cx="11811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28</xdr:row>
      <xdr:rowOff>0</xdr:rowOff>
    </xdr:from>
    <xdr:to>
      <xdr:col>5</xdr:col>
      <xdr:colOff>333375</xdr:colOff>
      <xdr:row>30</xdr:row>
      <xdr:rowOff>228600</xdr:rowOff>
    </xdr:to>
    <xdr:cxnSp macro="">
      <xdr:nvCxnSpPr>
        <xdr:cNvPr id="342" name="Straight Connector 341">
          <a:extLst>
            <a:ext uri="{FF2B5EF4-FFF2-40B4-BE49-F238E27FC236}">
              <a16:creationId xmlns:a16="http://schemas.microsoft.com/office/drawing/2014/main" id="{92CA0605-648C-4AE6-8D2B-6858F2968616}"/>
            </a:ext>
          </a:extLst>
        </xdr:cNvPr>
        <xdr:cNvCxnSpPr/>
      </xdr:nvCxnSpPr>
      <xdr:spPr>
        <a:xfrm>
          <a:off x="3495675" y="5353050"/>
          <a:ext cx="11715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28</xdr:row>
      <xdr:rowOff>0</xdr:rowOff>
    </xdr:from>
    <xdr:to>
      <xdr:col>8</xdr:col>
      <xdr:colOff>333375</xdr:colOff>
      <xdr:row>30</xdr:row>
      <xdr:rowOff>228600</xdr:rowOff>
    </xdr:to>
    <xdr:cxnSp macro="">
      <xdr:nvCxnSpPr>
        <xdr:cNvPr id="343" name="Straight Connector 342">
          <a:extLst>
            <a:ext uri="{FF2B5EF4-FFF2-40B4-BE49-F238E27FC236}">
              <a16:creationId xmlns:a16="http://schemas.microsoft.com/office/drawing/2014/main" id="{3C6B94D3-DC13-4DAF-B9D0-00CED565DE43}"/>
            </a:ext>
          </a:extLst>
        </xdr:cNvPr>
        <xdr:cNvCxnSpPr/>
      </xdr:nvCxnSpPr>
      <xdr:spPr>
        <a:xfrm>
          <a:off x="4686300" y="5353050"/>
          <a:ext cx="11906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28</xdr:row>
      <xdr:rowOff>0</xdr:rowOff>
    </xdr:from>
    <xdr:to>
      <xdr:col>11</xdr:col>
      <xdr:colOff>333375</xdr:colOff>
      <xdr:row>30</xdr:row>
      <xdr:rowOff>228600</xdr:rowOff>
    </xdr:to>
    <xdr:cxnSp macro="">
      <xdr:nvCxnSpPr>
        <xdr:cNvPr id="344" name="Straight Connector 343">
          <a:extLst>
            <a:ext uri="{FF2B5EF4-FFF2-40B4-BE49-F238E27FC236}">
              <a16:creationId xmlns:a16="http://schemas.microsoft.com/office/drawing/2014/main" id="{6DC7F417-5C62-43E6-BD1F-44950167EF3E}"/>
            </a:ext>
          </a:extLst>
        </xdr:cNvPr>
        <xdr:cNvCxnSpPr/>
      </xdr:nvCxnSpPr>
      <xdr:spPr>
        <a:xfrm>
          <a:off x="5962650" y="5353050"/>
          <a:ext cx="12001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28</xdr:row>
      <xdr:rowOff>0</xdr:rowOff>
    </xdr:from>
    <xdr:to>
      <xdr:col>14</xdr:col>
      <xdr:colOff>333375</xdr:colOff>
      <xdr:row>30</xdr:row>
      <xdr:rowOff>228600</xdr:rowOff>
    </xdr:to>
    <xdr:cxnSp macro="">
      <xdr:nvCxnSpPr>
        <xdr:cNvPr id="345" name="Straight Connector 344">
          <a:extLst>
            <a:ext uri="{FF2B5EF4-FFF2-40B4-BE49-F238E27FC236}">
              <a16:creationId xmlns:a16="http://schemas.microsoft.com/office/drawing/2014/main" id="{ADB59E41-F72B-4AD2-B76D-0CAD8A3EA20E}"/>
            </a:ext>
          </a:extLst>
        </xdr:cNvPr>
        <xdr:cNvCxnSpPr/>
      </xdr:nvCxnSpPr>
      <xdr:spPr>
        <a:xfrm>
          <a:off x="7267575" y="5353050"/>
          <a:ext cx="11811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28</xdr:row>
      <xdr:rowOff>0</xdr:rowOff>
    </xdr:from>
    <xdr:to>
      <xdr:col>17</xdr:col>
      <xdr:colOff>333375</xdr:colOff>
      <xdr:row>30</xdr:row>
      <xdr:rowOff>228600</xdr:rowOff>
    </xdr:to>
    <xdr:cxnSp macro="">
      <xdr:nvCxnSpPr>
        <xdr:cNvPr id="346" name="Straight Connector 345">
          <a:extLst>
            <a:ext uri="{FF2B5EF4-FFF2-40B4-BE49-F238E27FC236}">
              <a16:creationId xmlns:a16="http://schemas.microsoft.com/office/drawing/2014/main" id="{ADD8EC07-FF53-4308-B574-11A75F8163C7}"/>
            </a:ext>
          </a:extLst>
        </xdr:cNvPr>
        <xdr:cNvCxnSpPr/>
      </xdr:nvCxnSpPr>
      <xdr:spPr>
        <a:xfrm>
          <a:off x="8515350" y="5353050"/>
          <a:ext cx="11525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25</xdr:row>
      <xdr:rowOff>0</xdr:rowOff>
    </xdr:from>
    <xdr:to>
      <xdr:col>17</xdr:col>
      <xdr:colOff>333375</xdr:colOff>
      <xdr:row>27</xdr:row>
      <xdr:rowOff>228600</xdr:rowOff>
    </xdr:to>
    <xdr:cxnSp macro="">
      <xdr:nvCxnSpPr>
        <xdr:cNvPr id="347" name="Straight Connector 346">
          <a:extLst>
            <a:ext uri="{FF2B5EF4-FFF2-40B4-BE49-F238E27FC236}">
              <a16:creationId xmlns:a16="http://schemas.microsoft.com/office/drawing/2014/main" id="{F0FC5AB1-7CB1-4200-96A9-4536803F6A26}"/>
            </a:ext>
          </a:extLst>
        </xdr:cNvPr>
        <xdr:cNvCxnSpPr/>
      </xdr:nvCxnSpPr>
      <xdr:spPr>
        <a:xfrm>
          <a:off x="8515350" y="4781550"/>
          <a:ext cx="11525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25</xdr:row>
      <xdr:rowOff>0</xdr:rowOff>
    </xdr:from>
    <xdr:to>
      <xdr:col>20</xdr:col>
      <xdr:colOff>333375</xdr:colOff>
      <xdr:row>27</xdr:row>
      <xdr:rowOff>228600</xdr:rowOff>
    </xdr:to>
    <xdr:cxnSp macro="">
      <xdr:nvCxnSpPr>
        <xdr:cNvPr id="348" name="Straight Connector 347">
          <a:extLst>
            <a:ext uri="{FF2B5EF4-FFF2-40B4-BE49-F238E27FC236}">
              <a16:creationId xmlns:a16="http://schemas.microsoft.com/office/drawing/2014/main" id="{FC4BDBB6-762A-44B5-8303-A14C81C2191B}"/>
            </a:ext>
          </a:extLst>
        </xdr:cNvPr>
        <xdr:cNvCxnSpPr/>
      </xdr:nvCxnSpPr>
      <xdr:spPr>
        <a:xfrm>
          <a:off x="9782175" y="4781550"/>
          <a:ext cx="11334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28</xdr:row>
      <xdr:rowOff>0</xdr:rowOff>
    </xdr:from>
    <xdr:to>
      <xdr:col>20</xdr:col>
      <xdr:colOff>333375</xdr:colOff>
      <xdr:row>30</xdr:row>
      <xdr:rowOff>228600</xdr:rowOff>
    </xdr:to>
    <xdr:cxnSp macro="">
      <xdr:nvCxnSpPr>
        <xdr:cNvPr id="349" name="Straight Connector 348">
          <a:extLst>
            <a:ext uri="{FF2B5EF4-FFF2-40B4-BE49-F238E27FC236}">
              <a16:creationId xmlns:a16="http://schemas.microsoft.com/office/drawing/2014/main" id="{32367271-786D-419C-A15B-0674919B2704}"/>
            </a:ext>
          </a:extLst>
        </xdr:cNvPr>
        <xdr:cNvCxnSpPr/>
      </xdr:nvCxnSpPr>
      <xdr:spPr>
        <a:xfrm>
          <a:off x="9782175" y="5353050"/>
          <a:ext cx="11334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25</xdr:row>
      <xdr:rowOff>0</xdr:rowOff>
    </xdr:from>
    <xdr:to>
      <xdr:col>23</xdr:col>
      <xdr:colOff>333375</xdr:colOff>
      <xdr:row>27</xdr:row>
      <xdr:rowOff>228600</xdr:rowOff>
    </xdr:to>
    <xdr:cxnSp macro="">
      <xdr:nvCxnSpPr>
        <xdr:cNvPr id="350" name="Straight Connector 349">
          <a:extLst>
            <a:ext uri="{FF2B5EF4-FFF2-40B4-BE49-F238E27FC236}">
              <a16:creationId xmlns:a16="http://schemas.microsoft.com/office/drawing/2014/main" id="{9A21E47A-2157-4E05-8E16-AC046875056A}"/>
            </a:ext>
          </a:extLst>
        </xdr:cNvPr>
        <xdr:cNvCxnSpPr/>
      </xdr:nvCxnSpPr>
      <xdr:spPr>
        <a:xfrm>
          <a:off x="10944225" y="4781550"/>
          <a:ext cx="10382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25</xdr:row>
      <xdr:rowOff>0</xdr:rowOff>
    </xdr:from>
    <xdr:to>
      <xdr:col>26</xdr:col>
      <xdr:colOff>323850</xdr:colOff>
      <xdr:row>27</xdr:row>
      <xdr:rowOff>228600</xdr:rowOff>
    </xdr:to>
    <xdr:cxnSp macro="">
      <xdr:nvCxnSpPr>
        <xdr:cNvPr id="351" name="Straight Connector 350">
          <a:extLst>
            <a:ext uri="{FF2B5EF4-FFF2-40B4-BE49-F238E27FC236}">
              <a16:creationId xmlns:a16="http://schemas.microsoft.com/office/drawing/2014/main" id="{D60B43EA-1B60-43BF-AF8D-30EE5A96867D}"/>
            </a:ext>
          </a:extLst>
        </xdr:cNvPr>
        <xdr:cNvCxnSpPr/>
      </xdr:nvCxnSpPr>
      <xdr:spPr>
        <a:xfrm>
          <a:off x="12001500" y="4781550"/>
          <a:ext cx="10572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28</xdr:row>
      <xdr:rowOff>0</xdr:rowOff>
    </xdr:from>
    <xdr:to>
      <xdr:col>23</xdr:col>
      <xdr:colOff>333375</xdr:colOff>
      <xdr:row>30</xdr:row>
      <xdr:rowOff>228600</xdr:rowOff>
    </xdr:to>
    <xdr:cxnSp macro="">
      <xdr:nvCxnSpPr>
        <xdr:cNvPr id="352" name="Straight Connector 351">
          <a:extLst>
            <a:ext uri="{FF2B5EF4-FFF2-40B4-BE49-F238E27FC236}">
              <a16:creationId xmlns:a16="http://schemas.microsoft.com/office/drawing/2014/main" id="{D22D8B33-A73C-450C-B4FE-8903DC74AD12}"/>
            </a:ext>
          </a:extLst>
        </xdr:cNvPr>
        <xdr:cNvCxnSpPr/>
      </xdr:nvCxnSpPr>
      <xdr:spPr>
        <a:xfrm>
          <a:off x="10944225" y="5353050"/>
          <a:ext cx="10382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28</xdr:row>
      <xdr:rowOff>0</xdr:rowOff>
    </xdr:from>
    <xdr:to>
      <xdr:col>26</xdr:col>
      <xdr:colOff>323850</xdr:colOff>
      <xdr:row>30</xdr:row>
      <xdr:rowOff>228600</xdr:rowOff>
    </xdr:to>
    <xdr:cxnSp macro="">
      <xdr:nvCxnSpPr>
        <xdr:cNvPr id="353" name="Straight Connector 352">
          <a:extLst>
            <a:ext uri="{FF2B5EF4-FFF2-40B4-BE49-F238E27FC236}">
              <a16:creationId xmlns:a16="http://schemas.microsoft.com/office/drawing/2014/main" id="{3BCAF7CE-22C6-4244-B0E9-2265D7A4B280}"/>
            </a:ext>
          </a:extLst>
        </xdr:cNvPr>
        <xdr:cNvCxnSpPr/>
      </xdr:nvCxnSpPr>
      <xdr:spPr>
        <a:xfrm>
          <a:off x="12001500" y="5353050"/>
          <a:ext cx="10572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25</xdr:row>
      <xdr:rowOff>0</xdr:rowOff>
    </xdr:from>
    <xdr:to>
      <xdr:col>29</xdr:col>
      <xdr:colOff>333375</xdr:colOff>
      <xdr:row>27</xdr:row>
      <xdr:rowOff>228600</xdr:rowOff>
    </xdr:to>
    <xdr:cxnSp macro="">
      <xdr:nvCxnSpPr>
        <xdr:cNvPr id="354" name="Straight Connector 353">
          <a:extLst>
            <a:ext uri="{FF2B5EF4-FFF2-40B4-BE49-F238E27FC236}">
              <a16:creationId xmlns:a16="http://schemas.microsoft.com/office/drawing/2014/main" id="{C67DE6D2-538C-44D0-9627-9B8D8AAA7655}"/>
            </a:ext>
          </a:extLst>
        </xdr:cNvPr>
        <xdr:cNvCxnSpPr/>
      </xdr:nvCxnSpPr>
      <xdr:spPr>
        <a:xfrm>
          <a:off x="13058775" y="4781550"/>
          <a:ext cx="11620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25</xdr:row>
      <xdr:rowOff>0</xdr:rowOff>
    </xdr:from>
    <xdr:to>
      <xdr:col>32</xdr:col>
      <xdr:colOff>333375</xdr:colOff>
      <xdr:row>27</xdr:row>
      <xdr:rowOff>228600</xdr:rowOff>
    </xdr:to>
    <xdr:cxnSp macro="">
      <xdr:nvCxnSpPr>
        <xdr:cNvPr id="355" name="Straight Connector 354">
          <a:extLst>
            <a:ext uri="{FF2B5EF4-FFF2-40B4-BE49-F238E27FC236}">
              <a16:creationId xmlns:a16="http://schemas.microsoft.com/office/drawing/2014/main" id="{477972FC-9898-4662-97D1-C97EDEAE395A}"/>
            </a:ext>
          </a:extLst>
        </xdr:cNvPr>
        <xdr:cNvCxnSpPr/>
      </xdr:nvCxnSpPr>
      <xdr:spPr>
        <a:xfrm>
          <a:off x="14220825" y="4781550"/>
          <a:ext cx="12096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25</xdr:row>
      <xdr:rowOff>0</xdr:rowOff>
    </xdr:from>
    <xdr:to>
      <xdr:col>35</xdr:col>
      <xdr:colOff>285750</xdr:colOff>
      <xdr:row>27</xdr:row>
      <xdr:rowOff>228600</xdr:rowOff>
    </xdr:to>
    <xdr:cxnSp macro="">
      <xdr:nvCxnSpPr>
        <xdr:cNvPr id="356" name="Straight Connector 355">
          <a:extLst>
            <a:ext uri="{FF2B5EF4-FFF2-40B4-BE49-F238E27FC236}">
              <a16:creationId xmlns:a16="http://schemas.microsoft.com/office/drawing/2014/main" id="{DBC8918B-2140-4B76-A29F-ADA2F3FE7D6F}"/>
            </a:ext>
          </a:extLst>
        </xdr:cNvPr>
        <xdr:cNvCxnSpPr/>
      </xdr:nvCxnSpPr>
      <xdr:spPr>
        <a:xfrm>
          <a:off x="15430500" y="4781550"/>
          <a:ext cx="10763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25</xdr:row>
      <xdr:rowOff>0</xdr:rowOff>
    </xdr:from>
    <xdr:to>
      <xdr:col>38</xdr:col>
      <xdr:colOff>276225</xdr:colOff>
      <xdr:row>27</xdr:row>
      <xdr:rowOff>228600</xdr:rowOff>
    </xdr:to>
    <xdr:cxnSp macro="">
      <xdr:nvCxnSpPr>
        <xdr:cNvPr id="357" name="Straight Connector 356">
          <a:extLst>
            <a:ext uri="{FF2B5EF4-FFF2-40B4-BE49-F238E27FC236}">
              <a16:creationId xmlns:a16="http://schemas.microsoft.com/office/drawing/2014/main" id="{7B1767D5-1322-4ACA-B7C2-27EC7C946519}"/>
            </a:ext>
          </a:extLst>
        </xdr:cNvPr>
        <xdr:cNvCxnSpPr/>
      </xdr:nvCxnSpPr>
      <xdr:spPr>
        <a:xfrm>
          <a:off x="16516350" y="4781550"/>
          <a:ext cx="10953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28</xdr:row>
      <xdr:rowOff>0</xdr:rowOff>
    </xdr:from>
    <xdr:to>
      <xdr:col>38</xdr:col>
      <xdr:colOff>276225</xdr:colOff>
      <xdr:row>30</xdr:row>
      <xdr:rowOff>228600</xdr:rowOff>
    </xdr:to>
    <xdr:cxnSp macro="">
      <xdr:nvCxnSpPr>
        <xdr:cNvPr id="358" name="Straight Connector 357">
          <a:extLst>
            <a:ext uri="{FF2B5EF4-FFF2-40B4-BE49-F238E27FC236}">
              <a16:creationId xmlns:a16="http://schemas.microsoft.com/office/drawing/2014/main" id="{29407038-E3CA-4428-9AEC-9BD6D6F8E151}"/>
            </a:ext>
          </a:extLst>
        </xdr:cNvPr>
        <xdr:cNvCxnSpPr/>
      </xdr:nvCxnSpPr>
      <xdr:spPr>
        <a:xfrm>
          <a:off x="16516350" y="5353050"/>
          <a:ext cx="10953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28</xdr:row>
      <xdr:rowOff>0</xdr:rowOff>
    </xdr:from>
    <xdr:to>
      <xdr:col>35</xdr:col>
      <xdr:colOff>285750</xdr:colOff>
      <xdr:row>30</xdr:row>
      <xdr:rowOff>228600</xdr:rowOff>
    </xdr:to>
    <xdr:cxnSp macro="">
      <xdr:nvCxnSpPr>
        <xdr:cNvPr id="359" name="Straight Connector 358">
          <a:extLst>
            <a:ext uri="{FF2B5EF4-FFF2-40B4-BE49-F238E27FC236}">
              <a16:creationId xmlns:a16="http://schemas.microsoft.com/office/drawing/2014/main" id="{0A19E06F-D7FF-4F2F-8C8A-80CF969A1C72}"/>
            </a:ext>
          </a:extLst>
        </xdr:cNvPr>
        <xdr:cNvCxnSpPr/>
      </xdr:nvCxnSpPr>
      <xdr:spPr>
        <a:xfrm>
          <a:off x="15430500" y="5353050"/>
          <a:ext cx="10763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28</xdr:row>
      <xdr:rowOff>0</xdr:rowOff>
    </xdr:from>
    <xdr:to>
      <xdr:col>32</xdr:col>
      <xdr:colOff>333375</xdr:colOff>
      <xdr:row>30</xdr:row>
      <xdr:rowOff>228600</xdr:rowOff>
    </xdr:to>
    <xdr:cxnSp macro="">
      <xdr:nvCxnSpPr>
        <xdr:cNvPr id="360" name="Straight Connector 359">
          <a:extLst>
            <a:ext uri="{FF2B5EF4-FFF2-40B4-BE49-F238E27FC236}">
              <a16:creationId xmlns:a16="http://schemas.microsoft.com/office/drawing/2014/main" id="{41DEA86C-F36A-439F-B76C-907C825298E6}"/>
            </a:ext>
          </a:extLst>
        </xdr:cNvPr>
        <xdr:cNvCxnSpPr/>
      </xdr:nvCxnSpPr>
      <xdr:spPr>
        <a:xfrm>
          <a:off x="14220825" y="5353050"/>
          <a:ext cx="12096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28</xdr:row>
      <xdr:rowOff>0</xdr:rowOff>
    </xdr:from>
    <xdr:to>
      <xdr:col>29</xdr:col>
      <xdr:colOff>333375</xdr:colOff>
      <xdr:row>30</xdr:row>
      <xdr:rowOff>228600</xdr:rowOff>
    </xdr:to>
    <xdr:cxnSp macro="">
      <xdr:nvCxnSpPr>
        <xdr:cNvPr id="361" name="Straight Connector 360">
          <a:extLst>
            <a:ext uri="{FF2B5EF4-FFF2-40B4-BE49-F238E27FC236}">
              <a16:creationId xmlns:a16="http://schemas.microsoft.com/office/drawing/2014/main" id="{BF897720-2B84-4506-8B52-AF73E14831E2}"/>
            </a:ext>
          </a:extLst>
        </xdr:cNvPr>
        <xdr:cNvCxnSpPr/>
      </xdr:nvCxnSpPr>
      <xdr:spPr>
        <a:xfrm>
          <a:off x="13058775" y="5353050"/>
          <a:ext cx="11620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25</xdr:row>
      <xdr:rowOff>0</xdr:rowOff>
    </xdr:from>
    <xdr:to>
      <xdr:col>38</xdr:col>
      <xdr:colOff>333375</xdr:colOff>
      <xdr:row>27</xdr:row>
      <xdr:rowOff>238125</xdr:rowOff>
    </xdr:to>
    <xdr:cxnSp macro="">
      <xdr:nvCxnSpPr>
        <xdr:cNvPr id="362" name="Straight Connector 361">
          <a:extLst>
            <a:ext uri="{FF2B5EF4-FFF2-40B4-BE49-F238E27FC236}">
              <a16:creationId xmlns:a16="http://schemas.microsoft.com/office/drawing/2014/main" id="{DC21374B-7E7E-4B3B-8CBE-0DDFD70BFA51}"/>
            </a:ext>
          </a:extLst>
        </xdr:cNvPr>
        <xdr:cNvCxnSpPr/>
      </xdr:nvCxnSpPr>
      <xdr:spPr>
        <a:xfrm rot="10800000" flipV="1">
          <a:off x="16516350" y="4781550"/>
          <a:ext cx="11049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25</xdr:row>
      <xdr:rowOff>0</xdr:rowOff>
    </xdr:from>
    <xdr:to>
      <xdr:col>36</xdr:col>
      <xdr:colOff>0</xdr:colOff>
      <xdr:row>27</xdr:row>
      <xdr:rowOff>238125</xdr:rowOff>
    </xdr:to>
    <xdr:cxnSp macro="">
      <xdr:nvCxnSpPr>
        <xdr:cNvPr id="363" name="Straight Connector 362">
          <a:extLst>
            <a:ext uri="{FF2B5EF4-FFF2-40B4-BE49-F238E27FC236}">
              <a16:creationId xmlns:a16="http://schemas.microsoft.com/office/drawing/2014/main" id="{B71B2AB1-80AE-4A44-9B15-F76AE16CC9D2}"/>
            </a:ext>
          </a:extLst>
        </xdr:cNvPr>
        <xdr:cNvCxnSpPr/>
      </xdr:nvCxnSpPr>
      <xdr:spPr>
        <a:xfrm rot="10800000" flipV="1">
          <a:off x="15430500" y="4781550"/>
          <a:ext cx="10858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25</xdr:row>
      <xdr:rowOff>0</xdr:rowOff>
    </xdr:from>
    <xdr:to>
      <xdr:col>33</xdr:col>
      <xdr:colOff>47625</xdr:colOff>
      <xdr:row>27</xdr:row>
      <xdr:rowOff>238125</xdr:rowOff>
    </xdr:to>
    <xdr:cxnSp macro="">
      <xdr:nvCxnSpPr>
        <xdr:cNvPr id="364" name="Straight Connector 363">
          <a:extLst>
            <a:ext uri="{FF2B5EF4-FFF2-40B4-BE49-F238E27FC236}">
              <a16:creationId xmlns:a16="http://schemas.microsoft.com/office/drawing/2014/main" id="{BF8E79C2-32EE-4F36-B1B2-7984A98812BA}"/>
            </a:ext>
          </a:extLst>
        </xdr:cNvPr>
        <xdr:cNvCxnSpPr/>
      </xdr:nvCxnSpPr>
      <xdr:spPr>
        <a:xfrm rot="10800000" flipV="1">
          <a:off x="14220825" y="4781550"/>
          <a:ext cx="12573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28</xdr:row>
      <xdr:rowOff>0</xdr:rowOff>
    </xdr:from>
    <xdr:to>
      <xdr:col>38</xdr:col>
      <xdr:colOff>333375</xdr:colOff>
      <xdr:row>30</xdr:row>
      <xdr:rowOff>238125</xdr:rowOff>
    </xdr:to>
    <xdr:cxnSp macro="">
      <xdr:nvCxnSpPr>
        <xdr:cNvPr id="365" name="Straight Connector 364">
          <a:extLst>
            <a:ext uri="{FF2B5EF4-FFF2-40B4-BE49-F238E27FC236}">
              <a16:creationId xmlns:a16="http://schemas.microsoft.com/office/drawing/2014/main" id="{E274D670-4BF8-478B-8E9D-A6871493B589}"/>
            </a:ext>
          </a:extLst>
        </xdr:cNvPr>
        <xdr:cNvCxnSpPr/>
      </xdr:nvCxnSpPr>
      <xdr:spPr>
        <a:xfrm rot="10800000" flipV="1">
          <a:off x="16516350" y="5353050"/>
          <a:ext cx="11049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28</xdr:row>
      <xdr:rowOff>0</xdr:rowOff>
    </xdr:from>
    <xdr:to>
      <xdr:col>36</xdr:col>
      <xdr:colOff>0</xdr:colOff>
      <xdr:row>30</xdr:row>
      <xdr:rowOff>238125</xdr:rowOff>
    </xdr:to>
    <xdr:cxnSp macro="">
      <xdr:nvCxnSpPr>
        <xdr:cNvPr id="366" name="Straight Connector 365">
          <a:extLst>
            <a:ext uri="{FF2B5EF4-FFF2-40B4-BE49-F238E27FC236}">
              <a16:creationId xmlns:a16="http://schemas.microsoft.com/office/drawing/2014/main" id="{26FA6B75-14B2-44F7-B81C-D64B17780AA2}"/>
            </a:ext>
          </a:extLst>
        </xdr:cNvPr>
        <xdr:cNvCxnSpPr/>
      </xdr:nvCxnSpPr>
      <xdr:spPr>
        <a:xfrm rot="10800000" flipV="1">
          <a:off x="15430500" y="5353050"/>
          <a:ext cx="10858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28</xdr:row>
      <xdr:rowOff>0</xdr:rowOff>
    </xdr:from>
    <xdr:to>
      <xdr:col>33</xdr:col>
      <xdr:colOff>47625</xdr:colOff>
      <xdr:row>30</xdr:row>
      <xdr:rowOff>238125</xdr:rowOff>
    </xdr:to>
    <xdr:cxnSp macro="">
      <xdr:nvCxnSpPr>
        <xdr:cNvPr id="367" name="Straight Connector 366">
          <a:extLst>
            <a:ext uri="{FF2B5EF4-FFF2-40B4-BE49-F238E27FC236}">
              <a16:creationId xmlns:a16="http://schemas.microsoft.com/office/drawing/2014/main" id="{56BE7E8F-9FF8-4108-B23D-516DBF7EE5BB}"/>
            </a:ext>
          </a:extLst>
        </xdr:cNvPr>
        <xdr:cNvCxnSpPr/>
      </xdr:nvCxnSpPr>
      <xdr:spPr>
        <a:xfrm rot="10800000" flipV="1">
          <a:off x="14220825" y="5353050"/>
          <a:ext cx="12573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28</xdr:row>
      <xdr:rowOff>0</xdr:rowOff>
    </xdr:from>
    <xdr:to>
      <xdr:col>30</xdr:col>
      <xdr:colOff>47625</xdr:colOff>
      <xdr:row>30</xdr:row>
      <xdr:rowOff>238125</xdr:rowOff>
    </xdr:to>
    <xdr:cxnSp macro="">
      <xdr:nvCxnSpPr>
        <xdr:cNvPr id="368" name="Straight Connector 367">
          <a:extLst>
            <a:ext uri="{FF2B5EF4-FFF2-40B4-BE49-F238E27FC236}">
              <a16:creationId xmlns:a16="http://schemas.microsoft.com/office/drawing/2014/main" id="{535D0428-6447-4493-ABB5-8172A44B8786}"/>
            </a:ext>
          </a:extLst>
        </xdr:cNvPr>
        <xdr:cNvCxnSpPr/>
      </xdr:nvCxnSpPr>
      <xdr:spPr>
        <a:xfrm rot="10800000" flipV="1">
          <a:off x="13058775" y="5353050"/>
          <a:ext cx="12096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28</xdr:row>
      <xdr:rowOff>0</xdr:rowOff>
    </xdr:from>
    <xdr:to>
      <xdr:col>27</xdr:col>
      <xdr:colOff>38100</xdr:colOff>
      <xdr:row>30</xdr:row>
      <xdr:rowOff>238125</xdr:rowOff>
    </xdr:to>
    <xdr:cxnSp macro="">
      <xdr:nvCxnSpPr>
        <xdr:cNvPr id="369" name="Straight Connector 368">
          <a:extLst>
            <a:ext uri="{FF2B5EF4-FFF2-40B4-BE49-F238E27FC236}">
              <a16:creationId xmlns:a16="http://schemas.microsoft.com/office/drawing/2014/main" id="{FEA6E7A3-953E-4EF4-91B7-4E023EA8EFE9}"/>
            </a:ext>
          </a:extLst>
        </xdr:cNvPr>
        <xdr:cNvCxnSpPr/>
      </xdr:nvCxnSpPr>
      <xdr:spPr>
        <a:xfrm rot="10800000" flipV="1">
          <a:off x="12001500" y="5353050"/>
          <a:ext cx="10953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28</xdr:row>
      <xdr:rowOff>0</xdr:rowOff>
    </xdr:from>
    <xdr:to>
      <xdr:col>24</xdr:col>
      <xdr:colOff>47625</xdr:colOff>
      <xdr:row>30</xdr:row>
      <xdr:rowOff>238125</xdr:rowOff>
    </xdr:to>
    <xdr:cxnSp macro="">
      <xdr:nvCxnSpPr>
        <xdr:cNvPr id="370" name="Straight Connector 369">
          <a:extLst>
            <a:ext uri="{FF2B5EF4-FFF2-40B4-BE49-F238E27FC236}">
              <a16:creationId xmlns:a16="http://schemas.microsoft.com/office/drawing/2014/main" id="{62E8CE50-1202-4BB7-A77F-C12A5D536593}"/>
            </a:ext>
          </a:extLst>
        </xdr:cNvPr>
        <xdr:cNvCxnSpPr/>
      </xdr:nvCxnSpPr>
      <xdr:spPr>
        <a:xfrm rot="10800000" flipV="1">
          <a:off x="10944225" y="5353050"/>
          <a:ext cx="11049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25</xdr:row>
      <xdr:rowOff>0</xdr:rowOff>
    </xdr:from>
    <xdr:to>
      <xdr:col>24</xdr:col>
      <xdr:colOff>47625</xdr:colOff>
      <xdr:row>27</xdr:row>
      <xdr:rowOff>238125</xdr:rowOff>
    </xdr:to>
    <xdr:cxnSp macro="">
      <xdr:nvCxnSpPr>
        <xdr:cNvPr id="371" name="Straight Connector 370">
          <a:extLst>
            <a:ext uri="{FF2B5EF4-FFF2-40B4-BE49-F238E27FC236}">
              <a16:creationId xmlns:a16="http://schemas.microsoft.com/office/drawing/2014/main" id="{ECE8EBD0-55BD-4E46-AD51-943BCC276D98}"/>
            </a:ext>
          </a:extLst>
        </xdr:cNvPr>
        <xdr:cNvCxnSpPr/>
      </xdr:nvCxnSpPr>
      <xdr:spPr>
        <a:xfrm rot="10800000" flipV="1">
          <a:off x="10944225" y="4781550"/>
          <a:ext cx="11049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25</xdr:row>
      <xdr:rowOff>0</xdr:rowOff>
    </xdr:from>
    <xdr:to>
      <xdr:col>27</xdr:col>
      <xdr:colOff>38100</xdr:colOff>
      <xdr:row>27</xdr:row>
      <xdr:rowOff>238125</xdr:rowOff>
    </xdr:to>
    <xdr:cxnSp macro="">
      <xdr:nvCxnSpPr>
        <xdr:cNvPr id="372" name="Straight Connector 371">
          <a:extLst>
            <a:ext uri="{FF2B5EF4-FFF2-40B4-BE49-F238E27FC236}">
              <a16:creationId xmlns:a16="http://schemas.microsoft.com/office/drawing/2014/main" id="{615D3DFD-A8ED-46BA-86BA-C339A9A396FB}"/>
            </a:ext>
          </a:extLst>
        </xdr:cNvPr>
        <xdr:cNvCxnSpPr/>
      </xdr:nvCxnSpPr>
      <xdr:spPr>
        <a:xfrm rot="10800000" flipV="1">
          <a:off x="12001500" y="4781550"/>
          <a:ext cx="10953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25</xdr:row>
      <xdr:rowOff>0</xdr:rowOff>
    </xdr:from>
    <xdr:to>
      <xdr:col>30</xdr:col>
      <xdr:colOff>47625</xdr:colOff>
      <xdr:row>27</xdr:row>
      <xdr:rowOff>238125</xdr:rowOff>
    </xdr:to>
    <xdr:cxnSp macro="">
      <xdr:nvCxnSpPr>
        <xdr:cNvPr id="373" name="Straight Connector 372">
          <a:extLst>
            <a:ext uri="{FF2B5EF4-FFF2-40B4-BE49-F238E27FC236}">
              <a16:creationId xmlns:a16="http://schemas.microsoft.com/office/drawing/2014/main" id="{79864B62-E9D9-4DF4-BB46-D8F2A7368CAD}"/>
            </a:ext>
          </a:extLst>
        </xdr:cNvPr>
        <xdr:cNvCxnSpPr/>
      </xdr:nvCxnSpPr>
      <xdr:spPr>
        <a:xfrm rot="10800000" flipV="1">
          <a:off x="13058775" y="4781550"/>
          <a:ext cx="12096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25</xdr:row>
      <xdr:rowOff>0</xdr:rowOff>
    </xdr:from>
    <xdr:to>
      <xdr:col>21</xdr:col>
      <xdr:colOff>38100</xdr:colOff>
      <xdr:row>27</xdr:row>
      <xdr:rowOff>238125</xdr:rowOff>
    </xdr:to>
    <xdr:cxnSp macro="">
      <xdr:nvCxnSpPr>
        <xdr:cNvPr id="374" name="Straight Connector 373">
          <a:extLst>
            <a:ext uri="{FF2B5EF4-FFF2-40B4-BE49-F238E27FC236}">
              <a16:creationId xmlns:a16="http://schemas.microsoft.com/office/drawing/2014/main" id="{394278A7-5B67-4487-B53E-051A86C77D8B}"/>
            </a:ext>
          </a:extLst>
        </xdr:cNvPr>
        <xdr:cNvCxnSpPr/>
      </xdr:nvCxnSpPr>
      <xdr:spPr>
        <a:xfrm rot="10800000" flipV="1">
          <a:off x="9782175" y="4781550"/>
          <a:ext cx="12001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25</xdr:row>
      <xdr:rowOff>0</xdr:rowOff>
    </xdr:from>
    <xdr:to>
      <xdr:col>18</xdr:col>
      <xdr:colOff>47625</xdr:colOff>
      <xdr:row>27</xdr:row>
      <xdr:rowOff>238125</xdr:rowOff>
    </xdr:to>
    <xdr:cxnSp macro="">
      <xdr:nvCxnSpPr>
        <xdr:cNvPr id="375" name="Straight Connector 374">
          <a:extLst>
            <a:ext uri="{FF2B5EF4-FFF2-40B4-BE49-F238E27FC236}">
              <a16:creationId xmlns:a16="http://schemas.microsoft.com/office/drawing/2014/main" id="{0B604810-5D3A-410B-8557-FF916AFA9BC7}"/>
            </a:ext>
          </a:extLst>
        </xdr:cNvPr>
        <xdr:cNvCxnSpPr/>
      </xdr:nvCxnSpPr>
      <xdr:spPr>
        <a:xfrm rot="10800000" flipV="1">
          <a:off x="8515350" y="4781550"/>
          <a:ext cx="13144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28</xdr:row>
      <xdr:rowOff>0</xdr:rowOff>
    </xdr:from>
    <xdr:to>
      <xdr:col>18</xdr:col>
      <xdr:colOff>47625</xdr:colOff>
      <xdr:row>30</xdr:row>
      <xdr:rowOff>238125</xdr:rowOff>
    </xdr:to>
    <xdr:cxnSp macro="">
      <xdr:nvCxnSpPr>
        <xdr:cNvPr id="376" name="Straight Connector 375">
          <a:extLst>
            <a:ext uri="{FF2B5EF4-FFF2-40B4-BE49-F238E27FC236}">
              <a16:creationId xmlns:a16="http://schemas.microsoft.com/office/drawing/2014/main" id="{61E76C34-B292-45D8-8C15-C821826EDD4A}"/>
            </a:ext>
          </a:extLst>
        </xdr:cNvPr>
        <xdr:cNvCxnSpPr/>
      </xdr:nvCxnSpPr>
      <xdr:spPr>
        <a:xfrm rot="10800000" flipV="1">
          <a:off x="8515350" y="5353050"/>
          <a:ext cx="13144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25</xdr:row>
      <xdr:rowOff>0</xdr:rowOff>
    </xdr:from>
    <xdr:to>
      <xdr:col>15</xdr:col>
      <xdr:colOff>47625</xdr:colOff>
      <xdr:row>27</xdr:row>
      <xdr:rowOff>238125</xdr:rowOff>
    </xdr:to>
    <xdr:cxnSp macro="">
      <xdr:nvCxnSpPr>
        <xdr:cNvPr id="377" name="Straight Connector 376">
          <a:extLst>
            <a:ext uri="{FF2B5EF4-FFF2-40B4-BE49-F238E27FC236}">
              <a16:creationId xmlns:a16="http://schemas.microsoft.com/office/drawing/2014/main" id="{7D3F49EF-2E3D-4EFA-A4BE-12AF285C01D7}"/>
            </a:ext>
          </a:extLst>
        </xdr:cNvPr>
        <xdr:cNvCxnSpPr/>
      </xdr:nvCxnSpPr>
      <xdr:spPr>
        <a:xfrm rot="10800000" flipV="1">
          <a:off x="7267575" y="4781550"/>
          <a:ext cx="12954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28</xdr:row>
      <xdr:rowOff>0</xdr:rowOff>
    </xdr:from>
    <xdr:to>
      <xdr:col>15</xdr:col>
      <xdr:colOff>47625</xdr:colOff>
      <xdr:row>30</xdr:row>
      <xdr:rowOff>238125</xdr:rowOff>
    </xdr:to>
    <xdr:cxnSp macro="">
      <xdr:nvCxnSpPr>
        <xdr:cNvPr id="378" name="Straight Connector 377">
          <a:extLst>
            <a:ext uri="{FF2B5EF4-FFF2-40B4-BE49-F238E27FC236}">
              <a16:creationId xmlns:a16="http://schemas.microsoft.com/office/drawing/2014/main" id="{0DD82512-6D90-4DA3-9A7E-7006F504EDF6}"/>
            </a:ext>
          </a:extLst>
        </xdr:cNvPr>
        <xdr:cNvCxnSpPr/>
      </xdr:nvCxnSpPr>
      <xdr:spPr>
        <a:xfrm rot="10800000" flipV="1">
          <a:off x="7267575" y="5353050"/>
          <a:ext cx="12954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25</xdr:row>
      <xdr:rowOff>0</xdr:rowOff>
    </xdr:from>
    <xdr:to>
      <xdr:col>12</xdr:col>
      <xdr:colOff>47625</xdr:colOff>
      <xdr:row>27</xdr:row>
      <xdr:rowOff>238125</xdr:rowOff>
    </xdr:to>
    <xdr:cxnSp macro="">
      <xdr:nvCxnSpPr>
        <xdr:cNvPr id="379" name="Straight Connector 378">
          <a:extLst>
            <a:ext uri="{FF2B5EF4-FFF2-40B4-BE49-F238E27FC236}">
              <a16:creationId xmlns:a16="http://schemas.microsoft.com/office/drawing/2014/main" id="{8540294E-9BB4-4AAA-90D8-FF02BB6AF7CA}"/>
            </a:ext>
          </a:extLst>
        </xdr:cNvPr>
        <xdr:cNvCxnSpPr/>
      </xdr:nvCxnSpPr>
      <xdr:spPr>
        <a:xfrm rot="10800000" flipV="1">
          <a:off x="5962650" y="4781550"/>
          <a:ext cx="13525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28</xdr:row>
      <xdr:rowOff>0</xdr:rowOff>
    </xdr:from>
    <xdr:to>
      <xdr:col>12</xdr:col>
      <xdr:colOff>47625</xdr:colOff>
      <xdr:row>30</xdr:row>
      <xdr:rowOff>238125</xdr:rowOff>
    </xdr:to>
    <xdr:cxnSp macro="">
      <xdr:nvCxnSpPr>
        <xdr:cNvPr id="380" name="Straight Connector 379">
          <a:extLst>
            <a:ext uri="{FF2B5EF4-FFF2-40B4-BE49-F238E27FC236}">
              <a16:creationId xmlns:a16="http://schemas.microsoft.com/office/drawing/2014/main" id="{25393D59-EF30-47F1-A929-1ACBF53EF8A5}"/>
            </a:ext>
          </a:extLst>
        </xdr:cNvPr>
        <xdr:cNvCxnSpPr/>
      </xdr:nvCxnSpPr>
      <xdr:spPr>
        <a:xfrm rot="10800000" flipV="1">
          <a:off x="5962650" y="5353050"/>
          <a:ext cx="13525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25</xdr:row>
      <xdr:rowOff>0</xdr:rowOff>
    </xdr:from>
    <xdr:to>
      <xdr:col>9</xdr:col>
      <xdr:colOff>47625</xdr:colOff>
      <xdr:row>27</xdr:row>
      <xdr:rowOff>238125</xdr:rowOff>
    </xdr:to>
    <xdr:cxnSp macro="">
      <xdr:nvCxnSpPr>
        <xdr:cNvPr id="381" name="Straight Connector 380">
          <a:extLst>
            <a:ext uri="{FF2B5EF4-FFF2-40B4-BE49-F238E27FC236}">
              <a16:creationId xmlns:a16="http://schemas.microsoft.com/office/drawing/2014/main" id="{C71DF04B-EEF7-4703-8C93-F29D34927FF3}"/>
            </a:ext>
          </a:extLst>
        </xdr:cNvPr>
        <xdr:cNvCxnSpPr/>
      </xdr:nvCxnSpPr>
      <xdr:spPr>
        <a:xfrm rot="10800000" flipV="1">
          <a:off x="4686300" y="4781550"/>
          <a:ext cx="13239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28</xdr:row>
      <xdr:rowOff>0</xdr:rowOff>
    </xdr:from>
    <xdr:to>
      <xdr:col>9</xdr:col>
      <xdr:colOff>47625</xdr:colOff>
      <xdr:row>30</xdr:row>
      <xdr:rowOff>238125</xdr:rowOff>
    </xdr:to>
    <xdr:cxnSp macro="">
      <xdr:nvCxnSpPr>
        <xdr:cNvPr id="382" name="Straight Connector 381">
          <a:extLst>
            <a:ext uri="{FF2B5EF4-FFF2-40B4-BE49-F238E27FC236}">
              <a16:creationId xmlns:a16="http://schemas.microsoft.com/office/drawing/2014/main" id="{D8E97C80-DAC4-4259-A646-58A1CE8B7544}"/>
            </a:ext>
          </a:extLst>
        </xdr:cNvPr>
        <xdr:cNvCxnSpPr/>
      </xdr:nvCxnSpPr>
      <xdr:spPr>
        <a:xfrm rot="10800000" flipV="1">
          <a:off x="4686300" y="5353050"/>
          <a:ext cx="13239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25</xdr:row>
      <xdr:rowOff>0</xdr:rowOff>
    </xdr:from>
    <xdr:to>
      <xdr:col>6</xdr:col>
      <xdr:colOff>47625</xdr:colOff>
      <xdr:row>27</xdr:row>
      <xdr:rowOff>238125</xdr:rowOff>
    </xdr:to>
    <xdr:cxnSp macro="">
      <xdr:nvCxnSpPr>
        <xdr:cNvPr id="383" name="Straight Connector 382">
          <a:extLst>
            <a:ext uri="{FF2B5EF4-FFF2-40B4-BE49-F238E27FC236}">
              <a16:creationId xmlns:a16="http://schemas.microsoft.com/office/drawing/2014/main" id="{B1717574-2A2A-4D22-AAA5-92E333292099}"/>
            </a:ext>
          </a:extLst>
        </xdr:cNvPr>
        <xdr:cNvCxnSpPr/>
      </xdr:nvCxnSpPr>
      <xdr:spPr>
        <a:xfrm rot="10800000" flipV="1">
          <a:off x="3495675" y="4781550"/>
          <a:ext cx="12382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28</xdr:row>
      <xdr:rowOff>0</xdr:rowOff>
    </xdr:from>
    <xdr:to>
      <xdr:col>6</xdr:col>
      <xdr:colOff>47625</xdr:colOff>
      <xdr:row>30</xdr:row>
      <xdr:rowOff>238125</xdr:rowOff>
    </xdr:to>
    <xdr:cxnSp macro="">
      <xdr:nvCxnSpPr>
        <xdr:cNvPr id="384" name="Straight Connector 383">
          <a:extLst>
            <a:ext uri="{FF2B5EF4-FFF2-40B4-BE49-F238E27FC236}">
              <a16:creationId xmlns:a16="http://schemas.microsoft.com/office/drawing/2014/main" id="{B4A9A829-4B46-4021-83F5-E42B7B4E1E2F}"/>
            </a:ext>
          </a:extLst>
        </xdr:cNvPr>
        <xdr:cNvCxnSpPr/>
      </xdr:nvCxnSpPr>
      <xdr:spPr>
        <a:xfrm rot="10800000" flipV="1">
          <a:off x="3495675" y="5353050"/>
          <a:ext cx="12382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28</xdr:row>
      <xdr:rowOff>0</xdr:rowOff>
    </xdr:from>
    <xdr:to>
      <xdr:col>21</xdr:col>
      <xdr:colOff>38100</xdr:colOff>
      <xdr:row>30</xdr:row>
      <xdr:rowOff>238125</xdr:rowOff>
    </xdr:to>
    <xdr:cxnSp macro="">
      <xdr:nvCxnSpPr>
        <xdr:cNvPr id="385" name="Straight Connector 384">
          <a:extLst>
            <a:ext uri="{FF2B5EF4-FFF2-40B4-BE49-F238E27FC236}">
              <a16:creationId xmlns:a16="http://schemas.microsoft.com/office/drawing/2014/main" id="{4D0DA2A4-1637-40F1-8039-2C50E4819BB2}"/>
            </a:ext>
          </a:extLst>
        </xdr:cNvPr>
        <xdr:cNvCxnSpPr/>
      </xdr:nvCxnSpPr>
      <xdr:spPr>
        <a:xfrm rot="10800000" flipV="1">
          <a:off x="9782175" y="5353050"/>
          <a:ext cx="12001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40</xdr:row>
      <xdr:rowOff>0</xdr:rowOff>
    </xdr:from>
    <xdr:to>
      <xdr:col>5</xdr:col>
      <xdr:colOff>333375</xdr:colOff>
      <xdr:row>42</xdr:row>
      <xdr:rowOff>228600</xdr:rowOff>
    </xdr:to>
    <xdr:cxnSp macro="">
      <xdr:nvCxnSpPr>
        <xdr:cNvPr id="386" name="Straight Connector 385">
          <a:extLst>
            <a:ext uri="{FF2B5EF4-FFF2-40B4-BE49-F238E27FC236}">
              <a16:creationId xmlns:a16="http://schemas.microsoft.com/office/drawing/2014/main" id="{7F99A480-6493-4E81-92A1-C20872880FFC}"/>
            </a:ext>
          </a:extLst>
        </xdr:cNvPr>
        <xdr:cNvCxnSpPr/>
      </xdr:nvCxnSpPr>
      <xdr:spPr>
        <a:xfrm>
          <a:off x="3495675" y="7639050"/>
          <a:ext cx="11715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40</xdr:row>
      <xdr:rowOff>0</xdr:rowOff>
    </xdr:from>
    <xdr:to>
      <xdr:col>8</xdr:col>
      <xdr:colOff>333375</xdr:colOff>
      <xdr:row>42</xdr:row>
      <xdr:rowOff>228600</xdr:rowOff>
    </xdr:to>
    <xdr:cxnSp macro="">
      <xdr:nvCxnSpPr>
        <xdr:cNvPr id="387" name="Straight Connector 386">
          <a:extLst>
            <a:ext uri="{FF2B5EF4-FFF2-40B4-BE49-F238E27FC236}">
              <a16:creationId xmlns:a16="http://schemas.microsoft.com/office/drawing/2014/main" id="{3B9DBCEC-DCD0-4DEE-86C9-DA4E528DA06C}"/>
            </a:ext>
          </a:extLst>
        </xdr:cNvPr>
        <xdr:cNvCxnSpPr/>
      </xdr:nvCxnSpPr>
      <xdr:spPr>
        <a:xfrm>
          <a:off x="4686300" y="7639050"/>
          <a:ext cx="11906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40</xdr:row>
      <xdr:rowOff>0</xdr:rowOff>
    </xdr:from>
    <xdr:to>
      <xdr:col>11</xdr:col>
      <xdr:colOff>333375</xdr:colOff>
      <xdr:row>42</xdr:row>
      <xdr:rowOff>228600</xdr:rowOff>
    </xdr:to>
    <xdr:cxnSp macro="">
      <xdr:nvCxnSpPr>
        <xdr:cNvPr id="388" name="Straight Connector 387">
          <a:extLst>
            <a:ext uri="{FF2B5EF4-FFF2-40B4-BE49-F238E27FC236}">
              <a16:creationId xmlns:a16="http://schemas.microsoft.com/office/drawing/2014/main" id="{314F4B10-A5A2-43FD-8493-E910EB1EA900}"/>
            </a:ext>
          </a:extLst>
        </xdr:cNvPr>
        <xdr:cNvCxnSpPr/>
      </xdr:nvCxnSpPr>
      <xdr:spPr>
        <a:xfrm>
          <a:off x="5962650" y="7639050"/>
          <a:ext cx="12001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40</xdr:row>
      <xdr:rowOff>0</xdr:rowOff>
    </xdr:from>
    <xdr:to>
      <xdr:col>14</xdr:col>
      <xdr:colOff>333375</xdr:colOff>
      <xdr:row>42</xdr:row>
      <xdr:rowOff>228600</xdr:rowOff>
    </xdr:to>
    <xdr:cxnSp macro="">
      <xdr:nvCxnSpPr>
        <xdr:cNvPr id="389" name="Straight Connector 388">
          <a:extLst>
            <a:ext uri="{FF2B5EF4-FFF2-40B4-BE49-F238E27FC236}">
              <a16:creationId xmlns:a16="http://schemas.microsoft.com/office/drawing/2014/main" id="{58775F84-9CA2-446A-B0D2-225099386A7D}"/>
            </a:ext>
          </a:extLst>
        </xdr:cNvPr>
        <xdr:cNvCxnSpPr/>
      </xdr:nvCxnSpPr>
      <xdr:spPr>
        <a:xfrm>
          <a:off x="7267575" y="7639050"/>
          <a:ext cx="11811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40</xdr:row>
      <xdr:rowOff>0</xdr:rowOff>
    </xdr:from>
    <xdr:to>
      <xdr:col>17</xdr:col>
      <xdr:colOff>333375</xdr:colOff>
      <xdr:row>42</xdr:row>
      <xdr:rowOff>228600</xdr:rowOff>
    </xdr:to>
    <xdr:cxnSp macro="">
      <xdr:nvCxnSpPr>
        <xdr:cNvPr id="390" name="Straight Connector 389">
          <a:extLst>
            <a:ext uri="{FF2B5EF4-FFF2-40B4-BE49-F238E27FC236}">
              <a16:creationId xmlns:a16="http://schemas.microsoft.com/office/drawing/2014/main" id="{9C55D86F-D631-461E-8269-EBCA2186DC0C}"/>
            </a:ext>
          </a:extLst>
        </xdr:cNvPr>
        <xdr:cNvCxnSpPr/>
      </xdr:nvCxnSpPr>
      <xdr:spPr>
        <a:xfrm>
          <a:off x="8515350" y="7639050"/>
          <a:ext cx="11525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40</xdr:row>
      <xdr:rowOff>0</xdr:rowOff>
    </xdr:from>
    <xdr:to>
      <xdr:col>20</xdr:col>
      <xdr:colOff>333375</xdr:colOff>
      <xdr:row>42</xdr:row>
      <xdr:rowOff>228600</xdr:rowOff>
    </xdr:to>
    <xdr:cxnSp macro="">
      <xdr:nvCxnSpPr>
        <xdr:cNvPr id="391" name="Straight Connector 390">
          <a:extLst>
            <a:ext uri="{FF2B5EF4-FFF2-40B4-BE49-F238E27FC236}">
              <a16:creationId xmlns:a16="http://schemas.microsoft.com/office/drawing/2014/main" id="{A04485CB-354C-45A2-8BF7-8B28682B869F}"/>
            </a:ext>
          </a:extLst>
        </xdr:cNvPr>
        <xdr:cNvCxnSpPr/>
      </xdr:nvCxnSpPr>
      <xdr:spPr>
        <a:xfrm>
          <a:off x="9782175" y="7639050"/>
          <a:ext cx="11334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43</xdr:row>
      <xdr:rowOff>0</xdr:rowOff>
    </xdr:from>
    <xdr:to>
      <xdr:col>5</xdr:col>
      <xdr:colOff>333375</xdr:colOff>
      <xdr:row>45</xdr:row>
      <xdr:rowOff>228600</xdr:rowOff>
    </xdr:to>
    <xdr:cxnSp macro="">
      <xdr:nvCxnSpPr>
        <xdr:cNvPr id="392" name="Straight Connector 391">
          <a:extLst>
            <a:ext uri="{FF2B5EF4-FFF2-40B4-BE49-F238E27FC236}">
              <a16:creationId xmlns:a16="http://schemas.microsoft.com/office/drawing/2014/main" id="{7D738C3C-4F9B-4ACB-B65C-D70D071C2E18}"/>
            </a:ext>
          </a:extLst>
        </xdr:cNvPr>
        <xdr:cNvCxnSpPr/>
      </xdr:nvCxnSpPr>
      <xdr:spPr>
        <a:xfrm>
          <a:off x="3495675" y="8210550"/>
          <a:ext cx="1171575" cy="5905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43</xdr:row>
      <xdr:rowOff>0</xdr:rowOff>
    </xdr:from>
    <xdr:to>
      <xdr:col>8</xdr:col>
      <xdr:colOff>333375</xdr:colOff>
      <xdr:row>45</xdr:row>
      <xdr:rowOff>228600</xdr:rowOff>
    </xdr:to>
    <xdr:cxnSp macro="">
      <xdr:nvCxnSpPr>
        <xdr:cNvPr id="393" name="Straight Connector 392">
          <a:extLst>
            <a:ext uri="{FF2B5EF4-FFF2-40B4-BE49-F238E27FC236}">
              <a16:creationId xmlns:a16="http://schemas.microsoft.com/office/drawing/2014/main" id="{C78044A8-E31E-45FD-8359-18F825C9AA13}"/>
            </a:ext>
          </a:extLst>
        </xdr:cNvPr>
        <xdr:cNvCxnSpPr/>
      </xdr:nvCxnSpPr>
      <xdr:spPr>
        <a:xfrm>
          <a:off x="4686300" y="8210550"/>
          <a:ext cx="1190625" cy="5905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43</xdr:row>
      <xdr:rowOff>0</xdr:rowOff>
    </xdr:from>
    <xdr:to>
      <xdr:col>11</xdr:col>
      <xdr:colOff>333375</xdr:colOff>
      <xdr:row>45</xdr:row>
      <xdr:rowOff>228600</xdr:rowOff>
    </xdr:to>
    <xdr:cxnSp macro="">
      <xdr:nvCxnSpPr>
        <xdr:cNvPr id="394" name="Straight Connector 393">
          <a:extLst>
            <a:ext uri="{FF2B5EF4-FFF2-40B4-BE49-F238E27FC236}">
              <a16:creationId xmlns:a16="http://schemas.microsoft.com/office/drawing/2014/main" id="{D867B2F7-C7DD-45D3-84ED-0A6B0027CAA1}"/>
            </a:ext>
          </a:extLst>
        </xdr:cNvPr>
        <xdr:cNvCxnSpPr/>
      </xdr:nvCxnSpPr>
      <xdr:spPr>
        <a:xfrm>
          <a:off x="5962650" y="8210550"/>
          <a:ext cx="1200150" cy="5905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43</xdr:row>
      <xdr:rowOff>0</xdr:rowOff>
    </xdr:from>
    <xdr:to>
      <xdr:col>14</xdr:col>
      <xdr:colOff>333375</xdr:colOff>
      <xdr:row>45</xdr:row>
      <xdr:rowOff>228600</xdr:rowOff>
    </xdr:to>
    <xdr:cxnSp macro="">
      <xdr:nvCxnSpPr>
        <xdr:cNvPr id="395" name="Straight Connector 394">
          <a:extLst>
            <a:ext uri="{FF2B5EF4-FFF2-40B4-BE49-F238E27FC236}">
              <a16:creationId xmlns:a16="http://schemas.microsoft.com/office/drawing/2014/main" id="{F1343D66-2D4A-4F59-A23C-2A84B16A52F5}"/>
            </a:ext>
          </a:extLst>
        </xdr:cNvPr>
        <xdr:cNvCxnSpPr/>
      </xdr:nvCxnSpPr>
      <xdr:spPr>
        <a:xfrm>
          <a:off x="7267575" y="8210550"/>
          <a:ext cx="1181100" cy="5905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43</xdr:row>
      <xdr:rowOff>0</xdr:rowOff>
    </xdr:from>
    <xdr:to>
      <xdr:col>17</xdr:col>
      <xdr:colOff>333375</xdr:colOff>
      <xdr:row>45</xdr:row>
      <xdr:rowOff>228600</xdr:rowOff>
    </xdr:to>
    <xdr:cxnSp macro="">
      <xdr:nvCxnSpPr>
        <xdr:cNvPr id="396" name="Straight Connector 395">
          <a:extLst>
            <a:ext uri="{FF2B5EF4-FFF2-40B4-BE49-F238E27FC236}">
              <a16:creationId xmlns:a16="http://schemas.microsoft.com/office/drawing/2014/main" id="{708DC667-2048-4159-8F7F-BA8D03FC1037}"/>
            </a:ext>
          </a:extLst>
        </xdr:cNvPr>
        <xdr:cNvCxnSpPr/>
      </xdr:nvCxnSpPr>
      <xdr:spPr>
        <a:xfrm>
          <a:off x="8515350" y="8210550"/>
          <a:ext cx="1152525" cy="5905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43</xdr:row>
      <xdr:rowOff>0</xdr:rowOff>
    </xdr:from>
    <xdr:to>
      <xdr:col>20</xdr:col>
      <xdr:colOff>333375</xdr:colOff>
      <xdr:row>45</xdr:row>
      <xdr:rowOff>228600</xdr:rowOff>
    </xdr:to>
    <xdr:cxnSp macro="">
      <xdr:nvCxnSpPr>
        <xdr:cNvPr id="397" name="Straight Connector 396">
          <a:extLst>
            <a:ext uri="{FF2B5EF4-FFF2-40B4-BE49-F238E27FC236}">
              <a16:creationId xmlns:a16="http://schemas.microsoft.com/office/drawing/2014/main" id="{6F471DEA-C6C6-445C-B045-0CA1338AEF1E}"/>
            </a:ext>
          </a:extLst>
        </xdr:cNvPr>
        <xdr:cNvCxnSpPr/>
      </xdr:nvCxnSpPr>
      <xdr:spPr>
        <a:xfrm>
          <a:off x="9782175" y="8210550"/>
          <a:ext cx="1133475" cy="5905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40</xdr:row>
      <xdr:rowOff>0</xdr:rowOff>
    </xdr:from>
    <xdr:to>
      <xdr:col>23</xdr:col>
      <xdr:colOff>333375</xdr:colOff>
      <xdr:row>42</xdr:row>
      <xdr:rowOff>228600</xdr:rowOff>
    </xdr:to>
    <xdr:cxnSp macro="">
      <xdr:nvCxnSpPr>
        <xdr:cNvPr id="398" name="Straight Connector 397">
          <a:extLst>
            <a:ext uri="{FF2B5EF4-FFF2-40B4-BE49-F238E27FC236}">
              <a16:creationId xmlns:a16="http://schemas.microsoft.com/office/drawing/2014/main" id="{F86A8E29-10DF-4D2C-B969-3014E02A59AB}"/>
            </a:ext>
          </a:extLst>
        </xdr:cNvPr>
        <xdr:cNvCxnSpPr/>
      </xdr:nvCxnSpPr>
      <xdr:spPr>
        <a:xfrm>
          <a:off x="10944225" y="7639050"/>
          <a:ext cx="10382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43</xdr:row>
      <xdr:rowOff>0</xdr:rowOff>
    </xdr:from>
    <xdr:to>
      <xdr:col>23</xdr:col>
      <xdr:colOff>333375</xdr:colOff>
      <xdr:row>45</xdr:row>
      <xdr:rowOff>228600</xdr:rowOff>
    </xdr:to>
    <xdr:cxnSp macro="">
      <xdr:nvCxnSpPr>
        <xdr:cNvPr id="399" name="Straight Connector 398">
          <a:extLst>
            <a:ext uri="{FF2B5EF4-FFF2-40B4-BE49-F238E27FC236}">
              <a16:creationId xmlns:a16="http://schemas.microsoft.com/office/drawing/2014/main" id="{123257E2-645E-4136-9980-06F35DF4F8A3}"/>
            </a:ext>
          </a:extLst>
        </xdr:cNvPr>
        <xdr:cNvCxnSpPr/>
      </xdr:nvCxnSpPr>
      <xdr:spPr>
        <a:xfrm>
          <a:off x="10944225" y="8210550"/>
          <a:ext cx="1038225" cy="5905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40</xdr:row>
      <xdr:rowOff>0</xdr:rowOff>
    </xdr:from>
    <xdr:to>
      <xdr:col>26</xdr:col>
      <xdr:colOff>323850</xdr:colOff>
      <xdr:row>42</xdr:row>
      <xdr:rowOff>228600</xdr:rowOff>
    </xdr:to>
    <xdr:cxnSp macro="">
      <xdr:nvCxnSpPr>
        <xdr:cNvPr id="400" name="Straight Connector 399">
          <a:extLst>
            <a:ext uri="{FF2B5EF4-FFF2-40B4-BE49-F238E27FC236}">
              <a16:creationId xmlns:a16="http://schemas.microsoft.com/office/drawing/2014/main" id="{8E47B0E8-8C4F-4A82-9B74-F25C992CEC14}"/>
            </a:ext>
          </a:extLst>
        </xdr:cNvPr>
        <xdr:cNvCxnSpPr/>
      </xdr:nvCxnSpPr>
      <xdr:spPr>
        <a:xfrm>
          <a:off x="12001500" y="7639050"/>
          <a:ext cx="10572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43</xdr:row>
      <xdr:rowOff>0</xdr:rowOff>
    </xdr:from>
    <xdr:to>
      <xdr:col>26</xdr:col>
      <xdr:colOff>323850</xdr:colOff>
      <xdr:row>45</xdr:row>
      <xdr:rowOff>228600</xdr:rowOff>
    </xdr:to>
    <xdr:cxnSp macro="">
      <xdr:nvCxnSpPr>
        <xdr:cNvPr id="401" name="Straight Connector 400">
          <a:extLst>
            <a:ext uri="{FF2B5EF4-FFF2-40B4-BE49-F238E27FC236}">
              <a16:creationId xmlns:a16="http://schemas.microsoft.com/office/drawing/2014/main" id="{0FFE15E7-88F9-44CF-91A8-601D01B906E9}"/>
            </a:ext>
          </a:extLst>
        </xdr:cNvPr>
        <xdr:cNvCxnSpPr/>
      </xdr:nvCxnSpPr>
      <xdr:spPr>
        <a:xfrm>
          <a:off x="12001500" y="8210550"/>
          <a:ext cx="1057275" cy="5905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40</xdr:row>
      <xdr:rowOff>0</xdr:rowOff>
    </xdr:from>
    <xdr:to>
      <xdr:col>29</xdr:col>
      <xdr:colOff>333375</xdr:colOff>
      <xdr:row>42</xdr:row>
      <xdr:rowOff>228600</xdr:rowOff>
    </xdr:to>
    <xdr:cxnSp macro="">
      <xdr:nvCxnSpPr>
        <xdr:cNvPr id="402" name="Straight Connector 401">
          <a:extLst>
            <a:ext uri="{FF2B5EF4-FFF2-40B4-BE49-F238E27FC236}">
              <a16:creationId xmlns:a16="http://schemas.microsoft.com/office/drawing/2014/main" id="{F92E8816-19A0-4EEB-89CF-5E7220556776}"/>
            </a:ext>
          </a:extLst>
        </xdr:cNvPr>
        <xdr:cNvCxnSpPr/>
      </xdr:nvCxnSpPr>
      <xdr:spPr>
        <a:xfrm>
          <a:off x="13058775" y="7639050"/>
          <a:ext cx="11620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43</xdr:row>
      <xdr:rowOff>0</xdr:rowOff>
    </xdr:from>
    <xdr:to>
      <xdr:col>29</xdr:col>
      <xdr:colOff>333375</xdr:colOff>
      <xdr:row>45</xdr:row>
      <xdr:rowOff>228600</xdr:rowOff>
    </xdr:to>
    <xdr:cxnSp macro="">
      <xdr:nvCxnSpPr>
        <xdr:cNvPr id="403" name="Straight Connector 402">
          <a:extLst>
            <a:ext uri="{FF2B5EF4-FFF2-40B4-BE49-F238E27FC236}">
              <a16:creationId xmlns:a16="http://schemas.microsoft.com/office/drawing/2014/main" id="{E9C1561B-8124-44B7-994A-B03C8832C56A}"/>
            </a:ext>
          </a:extLst>
        </xdr:cNvPr>
        <xdr:cNvCxnSpPr/>
      </xdr:nvCxnSpPr>
      <xdr:spPr>
        <a:xfrm>
          <a:off x="13058775" y="8210550"/>
          <a:ext cx="1162050" cy="5905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40</xdr:row>
      <xdr:rowOff>0</xdr:rowOff>
    </xdr:from>
    <xdr:to>
      <xdr:col>32</xdr:col>
      <xdr:colOff>333375</xdr:colOff>
      <xdr:row>42</xdr:row>
      <xdr:rowOff>228600</xdr:rowOff>
    </xdr:to>
    <xdr:cxnSp macro="">
      <xdr:nvCxnSpPr>
        <xdr:cNvPr id="404" name="Straight Connector 403">
          <a:extLst>
            <a:ext uri="{FF2B5EF4-FFF2-40B4-BE49-F238E27FC236}">
              <a16:creationId xmlns:a16="http://schemas.microsoft.com/office/drawing/2014/main" id="{78B32275-2742-480C-930D-AE78B311717F}"/>
            </a:ext>
          </a:extLst>
        </xdr:cNvPr>
        <xdr:cNvCxnSpPr/>
      </xdr:nvCxnSpPr>
      <xdr:spPr>
        <a:xfrm>
          <a:off x="14220825" y="7639050"/>
          <a:ext cx="12096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43</xdr:row>
      <xdr:rowOff>0</xdr:rowOff>
    </xdr:from>
    <xdr:to>
      <xdr:col>32</xdr:col>
      <xdr:colOff>333375</xdr:colOff>
      <xdr:row>45</xdr:row>
      <xdr:rowOff>228600</xdr:rowOff>
    </xdr:to>
    <xdr:cxnSp macro="">
      <xdr:nvCxnSpPr>
        <xdr:cNvPr id="405" name="Straight Connector 404">
          <a:extLst>
            <a:ext uri="{FF2B5EF4-FFF2-40B4-BE49-F238E27FC236}">
              <a16:creationId xmlns:a16="http://schemas.microsoft.com/office/drawing/2014/main" id="{219EE933-218A-4DFE-9E24-872B00908747}"/>
            </a:ext>
          </a:extLst>
        </xdr:cNvPr>
        <xdr:cNvCxnSpPr/>
      </xdr:nvCxnSpPr>
      <xdr:spPr>
        <a:xfrm>
          <a:off x="14220825" y="8210550"/>
          <a:ext cx="1209675" cy="5905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40</xdr:row>
      <xdr:rowOff>0</xdr:rowOff>
    </xdr:from>
    <xdr:to>
      <xdr:col>35</xdr:col>
      <xdr:colOff>285750</xdr:colOff>
      <xdr:row>42</xdr:row>
      <xdr:rowOff>228600</xdr:rowOff>
    </xdr:to>
    <xdr:cxnSp macro="">
      <xdr:nvCxnSpPr>
        <xdr:cNvPr id="406" name="Straight Connector 405">
          <a:extLst>
            <a:ext uri="{FF2B5EF4-FFF2-40B4-BE49-F238E27FC236}">
              <a16:creationId xmlns:a16="http://schemas.microsoft.com/office/drawing/2014/main" id="{25F1AB74-5B1F-44A4-BB37-FEA803A7D78A}"/>
            </a:ext>
          </a:extLst>
        </xdr:cNvPr>
        <xdr:cNvCxnSpPr/>
      </xdr:nvCxnSpPr>
      <xdr:spPr>
        <a:xfrm>
          <a:off x="15430500" y="7639050"/>
          <a:ext cx="10763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43</xdr:row>
      <xdr:rowOff>0</xdr:rowOff>
    </xdr:from>
    <xdr:to>
      <xdr:col>35</xdr:col>
      <xdr:colOff>285750</xdr:colOff>
      <xdr:row>45</xdr:row>
      <xdr:rowOff>228600</xdr:rowOff>
    </xdr:to>
    <xdr:cxnSp macro="">
      <xdr:nvCxnSpPr>
        <xdr:cNvPr id="407" name="Straight Connector 406">
          <a:extLst>
            <a:ext uri="{FF2B5EF4-FFF2-40B4-BE49-F238E27FC236}">
              <a16:creationId xmlns:a16="http://schemas.microsoft.com/office/drawing/2014/main" id="{DB3F45E4-1A21-46AA-B362-DE8E6DEFB7E8}"/>
            </a:ext>
          </a:extLst>
        </xdr:cNvPr>
        <xdr:cNvCxnSpPr/>
      </xdr:nvCxnSpPr>
      <xdr:spPr>
        <a:xfrm>
          <a:off x="15430500" y="8210550"/>
          <a:ext cx="1076325" cy="5905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40</xdr:row>
      <xdr:rowOff>0</xdr:rowOff>
    </xdr:from>
    <xdr:to>
      <xdr:col>38</xdr:col>
      <xdr:colOff>276225</xdr:colOff>
      <xdr:row>42</xdr:row>
      <xdr:rowOff>228600</xdr:rowOff>
    </xdr:to>
    <xdr:cxnSp macro="">
      <xdr:nvCxnSpPr>
        <xdr:cNvPr id="408" name="Straight Connector 407">
          <a:extLst>
            <a:ext uri="{FF2B5EF4-FFF2-40B4-BE49-F238E27FC236}">
              <a16:creationId xmlns:a16="http://schemas.microsoft.com/office/drawing/2014/main" id="{13BAFFC2-E52D-418E-8482-38809455E7B7}"/>
            </a:ext>
          </a:extLst>
        </xdr:cNvPr>
        <xdr:cNvCxnSpPr/>
      </xdr:nvCxnSpPr>
      <xdr:spPr>
        <a:xfrm>
          <a:off x="16516350" y="7639050"/>
          <a:ext cx="10953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43</xdr:row>
      <xdr:rowOff>0</xdr:rowOff>
    </xdr:from>
    <xdr:to>
      <xdr:col>38</xdr:col>
      <xdr:colOff>276225</xdr:colOff>
      <xdr:row>45</xdr:row>
      <xdr:rowOff>228600</xdr:rowOff>
    </xdr:to>
    <xdr:cxnSp macro="">
      <xdr:nvCxnSpPr>
        <xdr:cNvPr id="409" name="Straight Connector 408">
          <a:extLst>
            <a:ext uri="{FF2B5EF4-FFF2-40B4-BE49-F238E27FC236}">
              <a16:creationId xmlns:a16="http://schemas.microsoft.com/office/drawing/2014/main" id="{F830E914-AA13-47A6-9891-9FE64472FB65}"/>
            </a:ext>
          </a:extLst>
        </xdr:cNvPr>
        <xdr:cNvCxnSpPr/>
      </xdr:nvCxnSpPr>
      <xdr:spPr>
        <a:xfrm>
          <a:off x="16516350" y="8210550"/>
          <a:ext cx="1095375" cy="5905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55</xdr:row>
      <xdr:rowOff>0</xdr:rowOff>
    </xdr:from>
    <xdr:to>
      <xdr:col>38</xdr:col>
      <xdr:colOff>276225</xdr:colOff>
      <xdr:row>57</xdr:row>
      <xdr:rowOff>228600</xdr:rowOff>
    </xdr:to>
    <xdr:cxnSp macro="">
      <xdr:nvCxnSpPr>
        <xdr:cNvPr id="410" name="Straight Connector 409">
          <a:extLst>
            <a:ext uri="{FF2B5EF4-FFF2-40B4-BE49-F238E27FC236}">
              <a16:creationId xmlns:a16="http://schemas.microsoft.com/office/drawing/2014/main" id="{3D252C66-BB0D-4AE9-AA4C-F8A41B593FF3}"/>
            </a:ext>
          </a:extLst>
        </xdr:cNvPr>
        <xdr:cNvCxnSpPr/>
      </xdr:nvCxnSpPr>
      <xdr:spPr>
        <a:xfrm>
          <a:off x="16516350" y="10591800"/>
          <a:ext cx="10953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55</xdr:row>
      <xdr:rowOff>0</xdr:rowOff>
    </xdr:from>
    <xdr:to>
      <xdr:col>35</xdr:col>
      <xdr:colOff>285750</xdr:colOff>
      <xdr:row>57</xdr:row>
      <xdr:rowOff>228600</xdr:rowOff>
    </xdr:to>
    <xdr:cxnSp macro="">
      <xdr:nvCxnSpPr>
        <xdr:cNvPr id="411" name="Straight Connector 410">
          <a:extLst>
            <a:ext uri="{FF2B5EF4-FFF2-40B4-BE49-F238E27FC236}">
              <a16:creationId xmlns:a16="http://schemas.microsoft.com/office/drawing/2014/main" id="{E2077B4F-3F2D-4CAB-A64D-76689722F6BF}"/>
            </a:ext>
          </a:extLst>
        </xdr:cNvPr>
        <xdr:cNvCxnSpPr/>
      </xdr:nvCxnSpPr>
      <xdr:spPr>
        <a:xfrm>
          <a:off x="15430500" y="10591800"/>
          <a:ext cx="10763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55</xdr:row>
      <xdr:rowOff>0</xdr:rowOff>
    </xdr:from>
    <xdr:to>
      <xdr:col>32</xdr:col>
      <xdr:colOff>333375</xdr:colOff>
      <xdr:row>57</xdr:row>
      <xdr:rowOff>228600</xdr:rowOff>
    </xdr:to>
    <xdr:cxnSp macro="">
      <xdr:nvCxnSpPr>
        <xdr:cNvPr id="412" name="Straight Connector 411">
          <a:extLst>
            <a:ext uri="{FF2B5EF4-FFF2-40B4-BE49-F238E27FC236}">
              <a16:creationId xmlns:a16="http://schemas.microsoft.com/office/drawing/2014/main" id="{D99CADBD-E852-400E-9189-F6FA29AF48F0}"/>
            </a:ext>
          </a:extLst>
        </xdr:cNvPr>
        <xdr:cNvCxnSpPr/>
      </xdr:nvCxnSpPr>
      <xdr:spPr>
        <a:xfrm>
          <a:off x="14220825" y="10591800"/>
          <a:ext cx="12096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55</xdr:row>
      <xdr:rowOff>0</xdr:rowOff>
    </xdr:from>
    <xdr:to>
      <xdr:col>29</xdr:col>
      <xdr:colOff>333375</xdr:colOff>
      <xdr:row>57</xdr:row>
      <xdr:rowOff>228600</xdr:rowOff>
    </xdr:to>
    <xdr:cxnSp macro="">
      <xdr:nvCxnSpPr>
        <xdr:cNvPr id="413" name="Straight Connector 412">
          <a:extLst>
            <a:ext uri="{FF2B5EF4-FFF2-40B4-BE49-F238E27FC236}">
              <a16:creationId xmlns:a16="http://schemas.microsoft.com/office/drawing/2014/main" id="{CF39FA72-A741-428D-BF58-8FE323D65DA6}"/>
            </a:ext>
          </a:extLst>
        </xdr:cNvPr>
        <xdr:cNvCxnSpPr/>
      </xdr:nvCxnSpPr>
      <xdr:spPr>
        <a:xfrm>
          <a:off x="13058775" y="10591800"/>
          <a:ext cx="11620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55</xdr:row>
      <xdr:rowOff>0</xdr:rowOff>
    </xdr:from>
    <xdr:to>
      <xdr:col>26</xdr:col>
      <xdr:colOff>323850</xdr:colOff>
      <xdr:row>57</xdr:row>
      <xdr:rowOff>228600</xdr:rowOff>
    </xdr:to>
    <xdr:cxnSp macro="">
      <xdr:nvCxnSpPr>
        <xdr:cNvPr id="414" name="Straight Connector 413">
          <a:extLst>
            <a:ext uri="{FF2B5EF4-FFF2-40B4-BE49-F238E27FC236}">
              <a16:creationId xmlns:a16="http://schemas.microsoft.com/office/drawing/2014/main" id="{1725CD0D-BF46-47BE-975E-5443F1F0FD50}"/>
            </a:ext>
          </a:extLst>
        </xdr:cNvPr>
        <xdr:cNvCxnSpPr/>
      </xdr:nvCxnSpPr>
      <xdr:spPr>
        <a:xfrm>
          <a:off x="12001500" y="10591800"/>
          <a:ext cx="10572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55</xdr:row>
      <xdr:rowOff>0</xdr:rowOff>
    </xdr:from>
    <xdr:to>
      <xdr:col>23</xdr:col>
      <xdr:colOff>333375</xdr:colOff>
      <xdr:row>57</xdr:row>
      <xdr:rowOff>228600</xdr:rowOff>
    </xdr:to>
    <xdr:cxnSp macro="">
      <xdr:nvCxnSpPr>
        <xdr:cNvPr id="415" name="Straight Connector 414">
          <a:extLst>
            <a:ext uri="{FF2B5EF4-FFF2-40B4-BE49-F238E27FC236}">
              <a16:creationId xmlns:a16="http://schemas.microsoft.com/office/drawing/2014/main" id="{6AE270C8-0E4B-4126-9962-D375741B7A02}"/>
            </a:ext>
          </a:extLst>
        </xdr:cNvPr>
        <xdr:cNvCxnSpPr/>
      </xdr:nvCxnSpPr>
      <xdr:spPr>
        <a:xfrm>
          <a:off x="10944225" y="10591800"/>
          <a:ext cx="10382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55</xdr:row>
      <xdr:rowOff>0</xdr:rowOff>
    </xdr:from>
    <xdr:to>
      <xdr:col>20</xdr:col>
      <xdr:colOff>333375</xdr:colOff>
      <xdr:row>57</xdr:row>
      <xdr:rowOff>228600</xdr:rowOff>
    </xdr:to>
    <xdr:cxnSp macro="">
      <xdr:nvCxnSpPr>
        <xdr:cNvPr id="416" name="Straight Connector 415">
          <a:extLst>
            <a:ext uri="{FF2B5EF4-FFF2-40B4-BE49-F238E27FC236}">
              <a16:creationId xmlns:a16="http://schemas.microsoft.com/office/drawing/2014/main" id="{B4C14100-C2F7-477B-90A6-81F49F6CA26D}"/>
            </a:ext>
          </a:extLst>
        </xdr:cNvPr>
        <xdr:cNvCxnSpPr/>
      </xdr:nvCxnSpPr>
      <xdr:spPr>
        <a:xfrm>
          <a:off x="9782175" y="10591800"/>
          <a:ext cx="11334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55</xdr:row>
      <xdr:rowOff>0</xdr:rowOff>
    </xdr:from>
    <xdr:to>
      <xdr:col>17</xdr:col>
      <xdr:colOff>333375</xdr:colOff>
      <xdr:row>57</xdr:row>
      <xdr:rowOff>228600</xdr:rowOff>
    </xdr:to>
    <xdr:cxnSp macro="">
      <xdr:nvCxnSpPr>
        <xdr:cNvPr id="417" name="Straight Connector 416">
          <a:extLst>
            <a:ext uri="{FF2B5EF4-FFF2-40B4-BE49-F238E27FC236}">
              <a16:creationId xmlns:a16="http://schemas.microsoft.com/office/drawing/2014/main" id="{A4E8F156-579E-4C47-ABAB-A7D59AA321B2}"/>
            </a:ext>
          </a:extLst>
        </xdr:cNvPr>
        <xdr:cNvCxnSpPr/>
      </xdr:nvCxnSpPr>
      <xdr:spPr>
        <a:xfrm>
          <a:off x="8515350" y="10591800"/>
          <a:ext cx="11525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55</xdr:row>
      <xdr:rowOff>0</xdr:rowOff>
    </xdr:from>
    <xdr:to>
      <xdr:col>14</xdr:col>
      <xdr:colOff>333375</xdr:colOff>
      <xdr:row>57</xdr:row>
      <xdr:rowOff>228600</xdr:rowOff>
    </xdr:to>
    <xdr:cxnSp macro="">
      <xdr:nvCxnSpPr>
        <xdr:cNvPr id="418" name="Straight Connector 417">
          <a:extLst>
            <a:ext uri="{FF2B5EF4-FFF2-40B4-BE49-F238E27FC236}">
              <a16:creationId xmlns:a16="http://schemas.microsoft.com/office/drawing/2014/main" id="{B8885DAA-40DD-4FE5-A58D-45CC35DB569A}"/>
            </a:ext>
          </a:extLst>
        </xdr:cNvPr>
        <xdr:cNvCxnSpPr/>
      </xdr:nvCxnSpPr>
      <xdr:spPr>
        <a:xfrm>
          <a:off x="7267575" y="10591800"/>
          <a:ext cx="11811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55</xdr:row>
      <xdr:rowOff>0</xdr:rowOff>
    </xdr:from>
    <xdr:to>
      <xdr:col>11</xdr:col>
      <xdr:colOff>333375</xdr:colOff>
      <xdr:row>57</xdr:row>
      <xdr:rowOff>228600</xdr:rowOff>
    </xdr:to>
    <xdr:cxnSp macro="">
      <xdr:nvCxnSpPr>
        <xdr:cNvPr id="419" name="Straight Connector 418">
          <a:extLst>
            <a:ext uri="{FF2B5EF4-FFF2-40B4-BE49-F238E27FC236}">
              <a16:creationId xmlns:a16="http://schemas.microsoft.com/office/drawing/2014/main" id="{BA21A726-CAA1-4580-BE56-EC74068B56E7}"/>
            </a:ext>
          </a:extLst>
        </xdr:cNvPr>
        <xdr:cNvCxnSpPr/>
      </xdr:nvCxnSpPr>
      <xdr:spPr>
        <a:xfrm>
          <a:off x="5962650" y="10591800"/>
          <a:ext cx="12001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55</xdr:row>
      <xdr:rowOff>0</xdr:rowOff>
    </xdr:from>
    <xdr:to>
      <xdr:col>8</xdr:col>
      <xdr:colOff>333375</xdr:colOff>
      <xdr:row>57</xdr:row>
      <xdr:rowOff>228600</xdr:rowOff>
    </xdr:to>
    <xdr:cxnSp macro="">
      <xdr:nvCxnSpPr>
        <xdr:cNvPr id="420" name="Straight Connector 419">
          <a:extLst>
            <a:ext uri="{FF2B5EF4-FFF2-40B4-BE49-F238E27FC236}">
              <a16:creationId xmlns:a16="http://schemas.microsoft.com/office/drawing/2014/main" id="{E4C74D3F-6DAB-448D-89EA-438CE956F409}"/>
            </a:ext>
          </a:extLst>
        </xdr:cNvPr>
        <xdr:cNvCxnSpPr/>
      </xdr:nvCxnSpPr>
      <xdr:spPr>
        <a:xfrm>
          <a:off x="4686300" y="10591800"/>
          <a:ext cx="11906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55</xdr:row>
      <xdr:rowOff>0</xdr:rowOff>
    </xdr:from>
    <xdr:to>
      <xdr:col>5</xdr:col>
      <xdr:colOff>333375</xdr:colOff>
      <xdr:row>57</xdr:row>
      <xdr:rowOff>228600</xdr:rowOff>
    </xdr:to>
    <xdr:cxnSp macro="">
      <xdr:nvCxnSpPr>
        <xdr:cNvPr id="421" name="Straight Connector 420">
          <a:extLst>
            <a:ext uri="{FF2B5EF4-FFF2-40B4-BE49-F238E27FC236}">
              <a16:creationId xmlns:a16="http://schemas.microsoft.com/office/drawing/2014/main" id="{E6B6DDAF-893B-4DC1-9207-7C8B6BD15DA2}"/>
            </a:ext>
          </a:extLst>
        </xdr:cNvPr>
        <xdr:cNvCxnSpPr/>
      </xdr:nvCxnSpPr>
      <xdr:spPr>
        <a:xfrm>
          <a:off x="3495675" y="10591800"/>
          <a:ext cx="11715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55</xdr:row>
      <xdr:rowOff>0</xdr:rowOff>
    </xdr:from>
    <xdr:to>
      <xdr:col>5</xdr:col>
      <xdr:colOff>323850</xdr:colOff>
      <xdr:row>57</xdr:row>
      <xdr:rowOff>238125</xdr:rowOff>
    </xdr:to>
    <xdr:cxnSp macro="">
      <xdr:nvCxnSpPr>
        <xdr:cNvPr id="422" name="Straight Connector 421">
          <a:extLst>
            <a:ext uri="{FF2B5EF4-FFF2-40B4-BE49-F238E27FC236}">
              <a16:creationId xmlns:a16="http://schemas.microsoft.com/office/drawing/2014/main" id="{A92F4BC5-3B2B-4573-87E0-0AD9CC987295}"/>
            </a:ext>
          </a:extLst>
        </xdr:cNvPr>
        <xdr:cNvCxnSpPr/>
      </xdr:nvCxnSpPr>
      <xdr:spPr>
        <a:xfrm rot="10800000" flipV="1">
          <a:off x="3495675" y="10591800"/>
          <a:ext cx="11620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55</xdr:row>
      <xdr:rowOff>0</xdr:rowOff>
    </xdr:from>
    <xdr:to>
      <xdr:col>8</xdr:col>
      <xdr:colOff>323850</xdr:colOff>
      <xdr:row>57</xdr:row>
      <xdr:rowOff>238125</xdr:rowOff>
    </xdr:to>
    <xdr:cxnSp macro="">
      <xdr:nvCxnSpPr>
        <xdr:cNvPr id="423" name="Straight Connector 422">
          <a:extLst>
            <a:ext uri="{FF2B5EF4-FFF2-40B4-BE49-F238E27FC236}">
              <a16:creationId xmlns:a16="http://schemas.microsoft.com/office/drawing/2014/main" id="{35AFE605-95C1-4AE7-B437-FD330B7C34E8}"/>
            </a:ext>
          </a:extLst>
        </xdr:cNvPr>
        <xdr:cNvCxnSpPr/>
      </xdr:nvCxnSpPr>
      <xdr:spPr>
        <a:xfrm rot="10800000" flipV="1">
          <a:off x="4686300" y="10591800"/>
          <a:ext cx="11811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55</xdr:row>
      <xdr:rowOff>0</xdr:rowOff>
    </xdr:from>
    <xdr:to>
      <xdr:col>11</xdr:col>
      <xdr:colOff>323850</xdr:colOff>
      <xdr:row>57</xdr:row>
      <xdr:rowOff>238125</xdr:rowOff>
    </xdr:to>
    <xdr:cxnSp macro="">
      <xdr:nvCxnSpPr>
        <xdr:cNvPr id="424" name="Straight Connector 423">
          <a:extLst>
            <a:ext uri="{FF2B5EF4-FFF2-40B4-BE49-F238E27FC236}">
              <a16:creationId xmlns:a16="http://schemas.microsoft.com/office/drawing/2014/main" id="{851A35B0-7244-4FDE-909B-87F563A771AF}"/>
            </a:ext>
          </a:extLst>
        </xdr:cNvPr>
        <xdr:cNvCxnSpPr/>
      </xdr:nvCxnSpPr>
      <xdr:spPr>
        <a:xfrm rot="10800000" flipV="1">
          <a:off x="5962650" y="10591800"/>
          <a:ext cx="11906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55</xdr:row>
      <xdr:rowOff>0</xdr:rowOff>
    </xdr:from>
    <xdr:to>
      <xdr:col>14</xdr:col>
      <xdr:colOff>323850</xdr:colOff>
      <xdr:row>57</xdr:row>
      <xdr:rowOff>238125</xdr:rowOff>
    </xdr:to>
    <xdr:cxnSp macro="">
      <xdr:nvCxnSpPr>
        <xdr:cNvPr id="425" name="Straight Connector 424">
          <a:extLst>
            <a:ext uri="{FF2B5EF4-FFF2-40B4-BE49-F238E27FC236}">
              <a16:creationId xmlns:a16="http://schemas.microsoft.com/office/drawing/2014/main" id="{7730CD6C-3114-4584-8031-CE604FF5A831}"/>
            </a:ext>
          </a:extLst>
        </xdr:cNvPr>
        <xdr:cNvCxnSpPr/>
      </xdr:nvCxnSpPr>
      <xdr:spPr>
        <a:xfrm rot="10800000" flipV="1">
          <a:off x="7267575" y="10591800"/>
          <a:ext cx="11715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55</xdr:row>
      <xdr:rowOff>0</xdr:rowOff>
    </xdr:from>
    <xdr:to>
      <xdr:col>17</xdr:col>
      <xdr:colOff>323850</xdr:colOff>
      <xdr:row>57</xdr:row>
      <xdr:rowOff>238125</xdr:rowOff>
    </xdr:to>
    <xdr:cxnSp macro="">
      <xdr:nvCxnSpPr>
        <xdr:cNvPr id="426" name="Straight Connector 425">
          <a:extLst>
            <a:ext uri="{FF2B5EF4-FFF2-40B4-BE49-F238E27FC236}">
              <a16:creationId xmlns:a16="http://schemas.microsoft.com/office/drawing/2014/main" id="{5F5E97FE-C544-45C7-A28C-766D238B3252}"/>
            </a:ext>
          </a:extLst>
        </xdr:cNvPr>
        <xdr:cNvCxnSpPr/>
      </xdr:nvCxnSpPr>
      <xdr:spPr>
        <a:xfrm rot="10800000" flipV="1">
          <a:off x="8515350" y="10591800"/>
          <a:ext cx="11430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55</xdr:row>
      <xdr:rowOff>0</xdr:rowOff>
    </xdr:from>
    <xdr:to>
      <xdr:col>20</xdr:col>
      <xdr:colOff>323850</xdr:colOff>
      <xdr:row>57</xdr:row>
      <xdr:rowOff>238125</xdr:rowOff>
    </xdr:to>
    <xdr:cxnSp macro="">
      <xdr:nvCxnSpPr>
        <xdr:cNvPr id="427" name="Straight Connector 426">
          <a:extLst>
            <a:ext uri="{FF2B5EF4-FFF2-40B4-BE49-F238E27FC236}">
              <a16:creationId xmlns:a16="http://schemas.microsoft.com/office/drawing/2014/main" id="{89C5BA5B-4BFC-4B10-BD65-C2501F4CBC0A}"/>
            </a:ext>
          </a:extLst>
        </xdr:cNvPr>
        <xdr:cNvCxnSpPr/>
      </xdr:nvCxnSpPr>
      <xdr:spPr>
        <a:xfrm rot="10800000" flipV="1">
          <a:off x="9782175" y="10591800"/>
          <a:ext cx="11239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55</xdr:row>
      <xdr:rowOff>0</xdr:rowOff>
    </xdr:from>
    <xdr:to>
      <xdr:col>23</xdr:col>
      <xdr:colOff>323850</xdr:colOff>
      <xdr:row>57</xdr:row>
      <xdr:rowOff>238125</xdr:rowOff>
    </xdr:to>
    <xdr:cxnSp macro="">
      <xdr:nvCxnSpPr>
        <xdr:cNvPr id="428" name="Straight Connector 427">
          <a:extLst>
            <a:ext uri="{FF2B5EF4-FFF2-40B4-BE49-F238E27FC236}">
              <a16:creationId xmlns:a16="http://schemas.microsoft.com/office/drawing/2014/main" id="{BFF91DA6-D586-48CF-BACE-D3455B785F2A}"/>
            </a:ext>
          </a:extLst>
        </xdr:cNvPr>
        <xdr:cNvCxnSpPr/>
      </xdr:nvCxnSpPr>
      <xdr:spPr>
        <a:xfrm rot="10800000" flipV="1">
          <a:off x="10944225" y="10591800"/>
          <a:ext cx="10287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55</xdr:row>
      <xdr:rowOff>0</xdr:rowOff>
    </xdr:from>
    <xdr:to>
      <xdr:col>26</xdr:col>
      <xdr:colOff>314325</xdr:colOff>
      <xdr:row>57</xdr:row>
      <xdr:rowOff>238125</xdr:rowOff>
    </xdr:to>
    <xdr:cxnSp macro="">
      <xdr:nvCxnSpPr>
        <xdr:cNvPr id="429" name="Straight Connector 428">
          <a:extLst>
            <a:ext uri="{FF2B5EF4-FFF2-40B4-BE49-F238E27FC236}">
              <a16:creationId xmlns:a16="http://schemas.microsoft.com/office/drawing/2014/main" id="{F0CEB1EE-CA8C-46BC-9A97-82577DA3333B}"/>
            </a:ext>
          </a:extLst>
        </xdr:cNvPr>
        <xdr:cNvCxnSpPr/>
      </xdr:nvCxnSpPr>
      <xdr:spPr>
        <a:xfrm rot="10800000" flipV="1">
          <a:off x="12001500" y="10591800"/>
          <a:ext cx="10477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55</xdr:row>
      <xdr:rowOff>0</xdr:rowOff>
    </xdr:from>
    <xdr:to>
      <xdr:col>29</xdr:col>
      <xdr:colOff>323850</xdr:colOff>
      <xdr:row>57</xdr:row>
      <xdr:rowOff>238125</xdr:rowOff>
    </xdr:to>
    <xdr:cxnSp macro="">
      <xdr:nvCxnSpPr>
        <xdr:cNvPr id="430" name="Straight Connector 429">
          <a:extLst>
            <a:ext uri="{FF2B5EF4-FFF2-40B4-BE49-F238E27FC236}">
              <a16:creationId xmlns:a16="http://schemas.microsoft.com/office/drawing/2014/main" id="{5F9024AC-4EB1-4247-8650-5B96CE4C103D}"/>
            </a:ext>
          </a:extLst>
        </xdr:cNvPr>
        <xdr:cNvCxnSpPr/>
      </xdr:nvCxnSpPr>
      <xdr:spPr>
        <a:xfrm rot="10800000" flipV="1">
          <a:off x="13058775" y="10591800"/>
          <a:ext cx="11620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55</xdr:row>
      <xdr:rowOff>0</xdr:rowOff>
    </xdr:from>
    <xdr:to>
      <xdr:col>32</xdr:col>
      <xdr:colOff>323850</xdr:colOff>
      <xdr:row>57</xdr:row>
      <xdr:rowOff>238125</xdr:rowOff>
    </xdr:to>
    <xdr:cxnSp macro="">
      <xdr:nvCxnSpPr>
        <xdr:cNvPr id="431" name="Straight Connector 430">
          <a:extLst>
            <a:ext uri="{FF2B5EF4-FFF2-40B4-BE49-F238E27FC236}">
              <a16:creationId xmlns:a16="http://schemas.microsoft.com/office/drawing/2014/main" id="{4DAFD2CD-1A6B-4985-B963-669584F1333B}"/>
            </a:ext>
          </a:extLst>
        </xdr:cNvPr>
        <xdr:cNvCxnSpPr/>
      </xdr:nvCxnSpPr>
      <xdr:spPr>
        <a:xfrm rot="10800000" flipV="1">
          <a:off x="14220825" y="10591800"/>
          <a:ext cx="12001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55</xdr:row>
      <xdr:rowOff>0</xdr:rowOff>
    </xdr:from>
    <xdr:to>
      <xdr:col>35</xdr:col>
      <xdr:colOff>276225</xdr:colOff>
      <xdr:row>57</xdr:row>
      <xdr:rowOff>238125</xdr:rowOff>
    </xdr:to>
    <xdr:cxnSp macro="">
      <xdr:nvCxnSpPr>
        <xdr:cNvPr id="432" name="Straight Connector 431">
          <a:extLst>
            <a:ext uri="{FF2B5EF4-FFF2-40B4-BE49-F238E27FC236}">
              <a16:creationId xmlns:a16="http://schemas.microsoft.com/office/drawing/2014/main" id="{3E4EF631-72B1-40CA-845A-5AB7C536C42C}"/>
            </a:ext>
          </a:extLst>
        </xdr:cNvPr>
        <xdr:cNvCxnSpPr/>
      </xdr:nvCxnSpPr>
      <xdr:spPr>
        <a:xfrm rot="10800000" flipV="1">
          <a:off x="15430500" y="10591800"/>
          <a:ext cx="10668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55</xdr:row>
      <xdr:rowOff>0</xdr:rowOff>
    </xdr:from>
    <xdr:to>
      <xdr:col>38</xdr:col>
      <xdr:colOff>266700</xdr:colOff>
      <xdr:row>57</xdr:row>
      <xdr:rowOff>238125</xdr:rowOff>
    </xdr:to>
    <xdr:cxnSp macro="">
      <xdr:nvCxnSpPr>
        <xdr:cNvPr id="433" name="Straight Connector 432">
          <a:extLst>
            <a:ext uri="{FF2B5EF4-FFF2-40B4-BE49-F238E27FC236}">
              <a16:creationId xmlns:a16="http://schemas.microsoft.com/office/drawing/2014/main" id="{56DDACD4-E8A6-4261-8478-2B1E54AD3125}"/>
            </a:ext>
          </a:extLst>
        </xdr:cNvPr>
        <xdr:cNvCxnSpPr/>
      </xdr:nvCxnSpPr>
      <xdr:spPr>
        <a:xfrm rot="10800000" flipV="1">
          <a:off x="16516350" y="10591800"/>
          <a:ext cx="10858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40</xdr:row>
      <xdr:rowOff>0</xdr:rowOff>
    </xdr:from>
    <xdr:to>
      <xdr:col>38</xdr:col>
      <xdr:colOff>266700</xdr:colOff>
      <xdr:row>42</xdr:row>
      <xdr:rowOff>238125</xdr:rowOff>
    </xdr:to>
    <xdr:cxnSp macro="">
      <xdr:nvCxnSpPr>
        <xdr:cNvPr id="434" name="Straight Connector 433">
          <a:extLst>
            <a:ext uri="{FF2B5EF4-FFF2-40B4-BE49-F238E27FC236}">
              <a16:creationId xmlns:a16="http://schemas.microsoft.com/office/drawing/2014/main" id="{C3333994-CEAB-4B83-9FDC-BE93DBDC84AF}"/>
            </a:ext>
          </a:extLst>
        </xdr:cNvPr>
        <xdr:cNvCxnSpPr/>
      </xdr:nvCxnSpPr>
      <xdr:spPr>
        <a:xfrm rot="10800000" flipV="1">
          <a:off x="16516350" y="7639050"/>
          <a:ext cx="10858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40</xdr:row>
      <xdr:rowOff>0</xdr:rowOff>
    </xdr:from>
    <xdr:to>
      <xdr:col>35</xdr:col>
      <xdr:colOff>276225</xdr:colOff>
      <xdr:row>42</xdr:row>
      <xdr:rowOff>238125</xdr:rowOff>
    </xdr:to>
    <xdr:cxnSp macro="">
      <xdr:nvCxnSpPr>
        <xdr:cNvPr id="435" name="Straight Connector 434">
          <a:extLst>
            <a:ext uri="{FF2B5EF4-FFF2-40B4-BE49-F238E27FC236}">
              <a16:creationId xmlns:a16="http://schemas.microsoft.com/office/drawing/2014/main" id="{9A56FDF3-CF4D-470F-9C94-5AB7FDB53091}"/>
            </a:ext>
          </a:extLst>
        </xdr:cNvPr>
        <xdr:cNvCxnSpPr/>
      </xdr:nvCxnSpPr>
      <xdr:spPr>
        <a:xfrm rot="10800000" flipV="1">
          <a:off x="15430500" y="7639050"/>
          <a:ext cx="10668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40</xdr:row>
      <xdr:rowOff>0</xdr:rowOff>
    </xdr:from>
    <xdr:to>
      <xdr:col>32</xdr:col>
      <xdr:colOff>323850</xdr:colOff>
      <xdr:row>42</xdr:row>
      <xdr:rowOff>238125</xdr:rowOff>
    </xdr:to>
    <xdr:cxnSp macro="">
      <xdr:nvCxnSpPr>
        <xdr:cNvPr id="436" name="Straight Connector 435">
          <a:extLst>
            <a:ext uri="{FF2B5EF4-FFF2-40B4-BE49-F238E27FC236}">
              <a16:creationId xmlns:a16="http://schemas.microsoft.com/office/drawing/2014/main" id="{DB3F46CE-BFE5-4894-A516-13AFF7C95741}"/>
            </a:ext>
          </a:extLst>
        </xdr:cNvPr>
        <xdr:cNvCxnSpPr/>
      </xdr:nvCxnSpPr>
      <xdr:spPr>
        <a:xfrm rot="10800000" flipV="1">
          <a:off x="14220825" y="7639050"/>
          <a:ext cx="12001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40</xdr:row>
      <xdr:rowOff>0</xdr:rowOff>
    </xdr:from>
    <xdr:to>
      <xdr:col>29</xdr:col>
      <xdr:colOff>323850</xdr:colOff>
      <xdr:row>42</xdr:row>
      <xdr:rowOff>238125</xdr:rowOff>
    </xdr:to>
    <xdr:cxnSp macro="">
      <xdr:nvCxnSpPr>
        <xdr:cNvPr id="437" name="Straight Connector 436">
          <a:extLst>
            <a:ext uri="{FF2B5EF4-FFF2-40B4-BE49-F238E27FC236}">
              <a16:creationId xmlns:a16="http://schemas.microsoft.com/office/drawing/2014/main" id="{C377AB3F-55E3-4154-A41B-9ADB6DDFEDEF}"/>
            </a:ext>
          </a:extLst>
        </xdr:cNvPr>
        <xdr:cNvCxnSpPr/>
      </xdr:nvCxnSpPr>
      <xdr:spPr>
        <a:xfrm rot="10800000" flipV="1">
          <a:off x="13058775" y="7639050"/>
          <a:ext cx="11620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40</xdr:row>
      <xdr:rowOff>0</xdr:rowOff>
    </xdr:from>
    <xdr:to>
      <xdr:col>26</xdr:col>
      <xdr:colOff>314325</xdr:colOff>
      <xdr:row>42</xdr:row>
      <xdr:rowOff>238125</xdr:rowOff>
    </xdr:to>
    <xdr:cxnSp macro="">
      <xdr:nvCxnSpPr>
        <xdr:cNvPr id="438" name="Straight Connector 437">
          <a:extLst>
            <a:ext uri="{FF2B5EF4-FFF2-40B4-BE49-F238E27FC236}">
              <a16:creationId xmlns:a16="http://schemas.microsoft.com/office/drawing/2014/main" id="{9EB07F20-86C1-4167-BC90-A660B38B180C}"/>
            </a:ext>
          </a:extLst>
        </xdr:cNvPr>
        <xdr:cNvCxnSpPr/>
      </xdr:nvCxnSpPr>
      <xdr:spPr>
        <a:xfrm rot="10800000" flipV="1">
          <a:off x="12001500" y="7639050"/>
          <a:ext cx="10477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40</xdr:row>
      <xdr:rowOff>0</xdr:rowOff>
    </xdr:from>
    <xdr:to>
      <xdr:col>23</xdr:col>
      <xdr:colOff>323850</xdr:colOff>
      <xdr:row>42</xdr:row>
      <xdr:rowOff>238125</xdr:rowOff>
    </xdr:to>
    <xdr:cxnSp macro="">
      <xdr:nvCxnSpPr>
        <xdr:cNvPr id="439" name="Straight Connector 438">
          <a:extLst>
            <a:ext uri="{FF2B5EF4-FFF2-40B4-BE49-F238E27FC236}">
              <a16:creationId xmlns:a16="http://schemas.microsoft.com/office/drawing/2014/main" id="{D9F7A795-46E9-4ACC-858B-3036913A294C}"/>
            </a:ext>
          </a:extLst>
        </xdr:cNvPr>
        <xdr:cNvCxnSpPr/>
      </xdr:nvCxnSpPr>
      <xdr:spPr>
        <a:xfrm rot="10800000" flipV="1">
          <a:off x="10944225" y="7639050"/>
          <a:ext cx="10287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40</xdr:row>
      <xdr:rowOff>0</xdr:rowOff>
    </xdr:from>
    <xdr:to>
      <xdr:col>20</xdr:col>
      <xdr:colOff>323850</xdr:colOff>
      <xdr:row>42</xdr:row>
      <xdr:rowOff>238125</xdr:rowOff>
    </xdr:to>
    <xdr:cxnSp macro="">
      <xdr:nvCxnSpPr>
        <xdr:cNvPr id="440" name="Straight Connector 439">
          <a:extLst>
            <a:ext uri="{FF2B5EF4-FFF2-40B4-BE49-F238E27FC236}">
              <a16:creationId xmlns:a16="http://schemas.microsoft.com/office/drawing/2014/main" id="{D1AB4ED1-D6B5-425A-A3E5-2D873D2E87E6}"/>
            </a:ext>
          </a:extLst>
        </xdr:cNvPr>
        <xdr:cNvCxnSpPr/>
      </xdr:nvCxnSpPr>
      <xdr:spPr>
        <a:xfrm rot="10800000" flipV="1">
          <a:off x="9782175" y="7639050"/>
          <a:ext cx="11239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40</xdr:row>
      <xdr:rowOff>0</xdr:rowOff>
    </xdr:from>
    <xdr:to>
      <xdr:col>17</xdr:col>
      <xdr:colOff>323850</xdr:colOff>
      <xdr:row>42</xdr:row>
      <xdr:rowOff>238125</xdr:rowOff>
    </xdr:to>
    <xdr:cxnSp macro="">
      <xdr:nvCxnSpPr>
        <xdr:cNvPr id="441" name="Straight Connector 440">
          <a:extLst>
            <a:ext uri="{FF2B5EF4-FFF2-40B4-BE49-F238E27FC236}">
              <a16:creationId xmlns:a16="http://schemas.microsoft.com/office/drawing/2014/main" id="{01E1768E-09A0-4B46-AAC1-FD9A3A1EC6F1}"/>
            </a:ext>
          </a:extLst>
        </xdr:cNvPr>
        <xdr:cNvCxnSpPr/>
      </xdr:nvCxnSpPr>
      <xdr:spPr>
        <a:xfrm rot="10800000" flipV="1">
          <a:off x="8515350" y="7639050"/>
          <a:ext cx="11430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40</xdr:row>
      <xdr:rowOff>0</xdr:rowOff>
    </xdr:from>
    <xdr:to>
      <xdr:col>14</xdr:col>
      <xdr:colOff>323850</xdr:colOff>
      <xdr:row>42</xdr:row>
      <xdr:rowOff>238125</xdr:rowOff>
    </xdr:to>
    <xdr:cxnSp macro="">
      <xdr:nvCxnSpPr>
        <xdr:cNvPr id="442" name="Straight Connector 441">
          <a:extLst>
            <a:ext uri="{FF2B5EF4-FFF2-40B4-BE49-F238E27FC236}">
              <a16:creationId xmlns:a16="http://schemas.microsoft.com/office/drawing/2014/main" id="{E1353E54-D9D5-4690-A88F-3076EBADD9D4}"/>
            </a:ext>
          </a:extLst>
        </xdr:cNvPr>
        <xdr:cNvCxnSpPr/>
      </xdr:nvCxnSpPr>
      <xdr:spPr>
        <a:xfrm rot="10800000" flipV="1">
          <a:off x="7267575" y="7639050"/>
          <a:ext cx="11715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40</xdr:row>
      <xdr:rowOff>0</xdr:rowOff>
    </xdr:from>
    <xdr:to>
      <xdr:col>11</xdr:col>
      <xdr:colOff>323850</xdr:colOff>
      <xdr:row>42</xdr:row>
      <xdr:rowOff>238125</xdr:rowOff>
    </xdr:to>
    <xdr:cxnSp macro="">
      <xdr:nvCxnSpPr>
        <xdr:cNvPr id="443" name="Straight Connector 442">
          <a:extLst>
            <a:ext uri="{FF2B5EF4-FFF2-40B4-BE49-F238E27FC236}">
              <a16:creationId xmlns:a16="http://schemas.microsoft.com/office/drawing/2014/main" id="{0AE3C8B7-FC07-4C1F-A1E8-CA099D741765}"/>
            </a:ext>
          </a:extLst>
        </xdr:cNvPr>
        <xdr:cNvCxnSpPr/>
      </xdr:nvCxnSpPr>
      <xdr:spPr>
        <a:xfrm rot="10800000" flipV="1">
          <a:off x="5962650" y="7639050"/>
          <a:ext cx="11906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40</xdr:row>
      <xdr:rowOff>0</xdr:rowOff>
    </xdr:from>
    <xdr:to>
      <xdr:col>8</xdr:col>
      <xdr:colOff>323850</xdr:colOff>
      <xdr:row>42</xdr:row>
      <xdr:rowOff>238125</xdr:rowOff>
    </xdr:to>
    <xdr:cxnSp macro="">
      <xdr:nvCxnSpPr>
        <xdr:cNvPr id="444" name="Straight Connector 443">
          <a:extLst>
            <a:ext uri="{FF2B5EF4-FFF2-40B4-BE49-F238E27FC236}">
              <a16:creationId xmlns:a16="http://schemas.microsoft.com/office/drawing/2014/main" id="{35781724-A022-46FA-B00C-8D20B22F028D}"/>
            </a:ext>
          </a:extLst>
        </xdr:cNvPr>
        <xdr:cNvCxnSpPr/>
      </xdr:nvCxnSpPr>
      <xdr:spPr>
        <a:xfrm rot="10800000" flipV="1">
          <a:off x="4686300" y="7639050"/>
          <a:ext cx="11811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43</xdr:row>
      <xdr:rowOff>0</xdr:rowOff>
    </xdr:from>
    <xdr:to>
      <xdr:col>38</xdr:col>
      <xdr:colOff>266700</xdr:colOff>
      <xdr:row>45</xdr:row>
      <xdr:rowOff>238125</xdr:rowOff>
    </xdr:to>
    <xdr:cxnSp macro="">
      <xdr:nvCxnSpPr>
        <xdr:cNvPr id="445" name="Straight Connector 444">
          <a:extLst>
            <a:ext uri="{FF2B5EF4-FFF2-40B4-BE49-F238E27FC236}">
              <a16:creationId xmlns:a16="http://schemas.microsoft.com/office/drawing/2014/main" id="{ED779C9F-5D14-4747-8121-C34053B1D6F6}"/>
            </a:ext>
          </a:extLst>
        </xdr:cNvPr>
        <xdr:cNvCxnSpPr/>
      </xdr:nvCxnSpPr>
      <xdr:spPr>
        <a:xfrm rot="10800000" flipV="1">
          <a:off x="16516350" y="8210550"/>
          <a:ext cx="1085850" cy="5905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43</xdr:row>
      <xdr:rowOff>0</xdr:rowOff>
    </xdr:from>
    <xdr:to>
      <xdr:col>35</xdr:col>
      <xdr:colOff>276225</xdr:colOff>
      <xdr:row>45</xdr:row>
      <xdr:rowOff>238125</xdr:rowOff>
    </xdr:to>
    <xdr:cxnSp macro="">
      <xdr:nvCxnSpPr>
        <xdr:cNvPr id="446" name="Straight Connector 445">
          <a:extLst>
            <a:ext uri="{FF2B5EF4-FFF2-40B4-BE49-F238E27FC236}">
              <a16:creationId xmlns:a16="http://schemas.microsoft.com/office/drawing/2014/main" id="{34A7C3AE-23D8-4623-8EDC-524A0F4F22E6}"/>
            </a:ext>
          </a:extLst>
        </xdr:cNvPr>
        <xdr:cNvCxnSpPr/>
      </xdr:nvCxnSpPr>
      <xdr:spPr>
        <a:xfrm rot="10800000" flipV="1">
          <a:off x="15430500" y="8210550"/>
          <a:ext cx="1066800" cy="5905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43</xdr:row>
      <xdr:rowOff>0</xdr:rowOff>
    </xdr:from>
    <xdr:to>
      <xdr:col>32</xdr:col>
      <xdr:colOff>323850</xdr:colOff>
      <xdr:row>45</xdr:row>
      <xdr:rowOff>238125</xdr:rowOff>
    </xdr:to>
    <xdr:cxnSp macro="">
      <xdr:nvCxnSpPr>
        <xdr:cNvPr id="447" name="Straight Connector 446">
          <a:extLst>
            <a:ext uri="{FF2B5EF4-FFF2-40B4-BE49-F238E27FC236}">
              <a16:creationId xmlns:a16="http://schemas.microsoft.com/office/drawing/2014/main" id="{00005E09-14DA-460C-9EF7-2201FA41D16C}"/>
            </a:ext>
          </a:extLst>
        </xdr:cNvPr>
        <xdr:cNvCxnSpPr/>
      </xdr:nvCxnSpPr>
      <xdr:spPr>
        <a:xfrm rot="10800000" flipV="1">
          <a:off x="14220825" y="8210550"/>
          <a:ext cx="1200150" cy="5905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43</xdr:row>
      <xdr:rowOff>0</xdr:rowOff>
    </xdr:from>
    <xdr:to>
      <xdr:col>29</xdr:col>
      <xdr:colOff>323850</xdr:colOff>
      <xdr:row>45</xdr:row>
      <xdr:rowOff>238125</xdr:rowOff>
    </xdr:to>
    <xdr:cxnSp macro="">
      <xdr:nvCxnSpPr>
        <xdr:cNvPr id="448" name="Straight Connector 447">
          <a:extLst>
            <a:ext uri="{FF2B5EF4-FFF2-40B4-BE49-F238E27FC236}">
              <a16:creationId xmlns:a16="http://schemas.microsoft.com/office/drawing/2014/main" id="{8E045651-5A49-48D6-8D57-95C13AE5933B}"/>
            </a:ext>
          </a:extLst>
        </xdr:cNvPr>
        <xdr:cNvCxnSpPr/>
      </xdr:nvCxnSpPr>
      <xdr:spPr>
        <a:xfrm rot="10800000" flipV="1">
          <a:off x="13058775" y="8210550"/>
          <a:ext cx="1162050" cy="5905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43</xdr:row>
      <xdr:rowOff>0</xdr:rowOff>
    </xdr:from>
    <xdr:to>
      <xdr:col>26</xdr:col>
      <xdr:colOff>314325</xdr:colOff>
      <xdr:row>45</xdr:row>
      <xdr:rowOff>238125</xdr:rowOff>
    </xdr:to>
    <xdr:cxnSp macro="">
      <xdr:nvCxnSpPr>
        <xdr:cNvPr id="449" name="Straight Connector 448">
          <a:extLst>
            <a:ext uri="{FF2B5EF4-FFF2-40B4-BE49-F238E27FC236}">
              <a16:creationId xmlns:a16="http://schemas.microsoft.com/office/drawing/2014/main" id="{49586998-1247-4DCF-93DE-6E8DCCEF8BF3}"/>
            </a:ext>
          </a:extLst>
        </xdr:cNvPr>
        <xdr:cNvCxnSpPr/>
      </xdr:nvCxnSpPr>
      <xdr:spPr>
        <a:xfrm rot="10800000" flipV="1">
          <a:off x="12001500" y="8210550"/>
          <a:ext cx="1047750" cy="5905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43</xdr:row>
      <xdr:rowOff>0</xdr:rowOff>
    </xdr:from>
    <xdr:to>
      <xdr:col>23</xdr:col>
      <xdr:colOff>323850</xdr:colOff>
      <xdr:row>45</xdr:row>
      <xdr:rowOff>238125</xdr:rowOff>
    </xdr:to>
    <xdr:cxnSp macro="">
      <xdr:nvCxnSpPr>
        <xdr:cNvPr id="450" name="Straight Connector 449">
          <a:extLst>
            <a:ext uri="{FF2B5EF4-FFF2-40B4-BE49-F238E27FC236}">
              <a16:creationId xmlns:a16="http://schemas.microsoft.com/office/drawing/2014/main" id="{0EDACCB6-FCC9-4D69-8F80-02DFD5A3BBB4}"/>
            </a:ext>
          </a:extLst>
        </xdr:cNvPr>
        <xdr:cNvCxnSpPr/>
      </xdr:nvCxnSpPr>
      <xdr:spPr>
        <a:xfrm rot="10800000" flipV="1">
          <a:off x="10944225" y="8210550"/>
          <a:ext cx="1028700" cy="5905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43</xdr:row>
      <xdr:rowOff>0</xdr:rowOff>
    </xdr:from>
    <xdr:to>
      <xdr:col>20</xdr:col>
      <xdr:colOff>323850</xdr:colOff>
      <xdr:row>45</xdr:row>
      <xdr:rowOff>238125</xdr:rowOff>
    </xdr:to>
    <xdr:cxnSp macro="">
      <xdr:nvCxnSpPr>
        <xdr:cNvPr id="451" name="Straight Connector 450">
          <a:extLst>
            <a:ext uri="{FF2B5EF4-FFF2-40B4-BE49-F238E27FC236}">
              <a16:creationId xmlns:a16="http://schemas.microsoft.com/office/drawing/2014/main" id="{14A0A7FE-CB1C-4168-951E-B13E88FEE97B}"/>
            </a:ext>
          </a:extLst>
        </xdr:cNvPr>
        <xdr:cNvCxnSpPr/>
      </xdr:nvCxnSpPr>
      <xdr:spPr>
        <a:xfrm rot="10800000" flipV="1">
          <a:off x="9782175" y="8210550"/>
          <a:ext cx="1123950" cy="5905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43</xdr:row>
      <xdr:rowOff>0</xdr:rowOff>
    </xdr:from>
    <xdr:to>
      <xdr:col>17</xdr:col>
      <xdr:colOff>323850</xdr:colOff>
      <xdr:row>45</xdr:row>
      <xdr:rowOff>238125</xdr:rowOff>
    </xdr:to>
    <xdr:cxnSp macro="">
      <xdr:nvCxnSpPr>
        <xdr:cNvPr id="452" name="Straight Connector 451">
          <a:extLst>
            <a:ext uri="{FF2B5EF4-FFF2-40B4-BE49-F238E27FC236}">
              <a16:creationId xmlns:a16="http://schemas.microsoft.com/office/drawing/2014/main" id="{4B8846E3-280F-473F-AF2A-CBE2477B75BC}"/>
            </a:ext>
          </a:extLst>
        </xdr:cNvPr>
        <xdr:cNvCxnSpPr/>
      </xdr:nvCxnSpPr>
      <xdr:spPr>
        <a:xfrm rot="10800000" flipV="1">
          <a:off x="8515350" y="8210550"/>
          <a:ext cx="1143000" cy="5905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43</xdr:row>
      <xdr:rowOff>0</xdr:rowOff>
    </xdr:from>
    <xdr:to>
      <xdr:col>14</xdr:col>
      <xdr:colOff>323850</xdr:colOff>
      <xdr:row>45</xdr:row>
      <xdr:rowOff>238125</xdr:rowOff>
    </xdr:to>
    <xdr:cxnSp macro="">
      <xdr:nvCxnSpPr>
        <xdr:cNvPr id="453" name="Straight Connector 452">
          <a:extLst>
            <a:ext uri="{FF2B5EF4-FFF2-40B4-BE49-F238E27FC236}">
              <a16:creationId xmlns:a16="http://schemas.microsoft.com/office/drawing/2014/main" id="{05FF535A-E6BD-4EAC-858B-25F632186264}"/>
            </a:ext>
          </a:extLst>
        </xdr:cNvPr>
        <xdr:cNvCxnSpPr/>
      </xdr:nvCxnSpPr>
      <xdr:spPr>
        <a:xfrm rot="10800000" flipV="1">
          <a:off x="7267575" y="8210550"/>
          <a:ext cx="1171575" cy="5905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43</xdr:row>
      <xdr:rowOff>0</xdr:rowOff>
    </xdr:from>
    <xdr:to>
      <xdr:col>11</xdr:col>
      <xdr:colOff>323850</xdr:colOff>
      <xdr:row>45</xdr:row>
      <xdr:rowOff>238125</xdr:rowOff>
    </xdr:to>
    <xdr:cxnSp macro="">
      <xdr:nvCxnSpPr>
        <xdr:cNvPr id="454" name="Straight Connector 453">
          <a:extLst>
            <a:ext uri="{FF2B5EF4-FFF2-40B4-BE49-F238E27FC236}">
              <a16:creationId xmlns:a16="http://schemas.microsoft.com/office/drawing/2014/main" id="{930A5595-DBF5-4831-9807-557A3120D98E}"/>
            </a:ext>
          </a:extLst>
        </xdr:cNvPr>
        <xdr:cNvCxnSpPr/>
      </xdr:nvCxnSpPr>
      <xdr:spPr>
        <a:xfrm rot="10800000" flipV="1">
          <a:off x="5962650" y="8210550"/>
          <a:ext cx="1190625" cy="5905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43</xdr:row>
      <xdr:rowOff>0</xdr:rowOff>
    </xdr:from>
    <xdr:to>
      <xdr:col>8</xdr:col>
      <xdr:colOff>323850</xdr:colOff>
      <xdr:row>45</xdr:row>
      <xdr:rowOff>238125</xdr:rowOff>
    </xdr:to>
    <xdr:cxnSp macro="">
      <xdr:nvCxnSpPr>
        <xdr:cNvPr id="455" name="Straight Connector 454">
          <a:extLst>
            <a:ext uri="{FF2B5EF4-FFF2-40B4-BE49-F238E27FC236}">
              <a16:creationId xmlns:a16="http://schemas.microsoft.com/office/drawing/2014/main" id="{65ADD601-999A-44A8-BD2E-84CB57FAF7C9}"/>
            </a:ext>
          </a:extLst>
        </xdr:cNvPr>
        <xdr:cNvCxnSpPr/>
      </xdr:nvCxnSpPr>
      <xdr:spPr>
        <a:xfrm rot="10800000" flipV="1">
          <a:off x="4686300" y="8210550"/>
          <a:ext cx="1181100" cy="5905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40</xdr:row>
      <xdr:rowOff>0</xdr:rowOff>
    </xdr:from>
    <xdr:to>
      <xdr:col>5</xdr:col>
      <xdr:colOff>323850</xdr:colOff>
      <xdr:row>42</xdr:row>
      <xdr:rowOff>238125</xdr:rowOff>
    </xdr:to>
    <xdr:cxnSp macro="">
      <xdr:nvCxnSpPr>
        <xdr:cNvPr id="456" name="Straight Connector 455">
          <a:extLst>
            <a:ext uri="{FF2B5EF4-FFF2-40B4-BE49-F238E27FC236}">
              <a16:creationId xmlns:a16="http://schemas.microsoft.com/office/drawing/2014/main" id="{663A06B7-EEF4-44D4-AAAA-9205B792799F}"/>
            </a:ext>
          </a:extLst>
        </xdr:cNvPr>
        <xdr:cNvCxnSpPr/>
      </xdr:nvCxnSpPr>
      <xdr:spPr>
        <a:xfrm rot="10800000" flipV="1">
          <a:off x="3495675" y="7639050"/>
          <a:ext cx="11620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43</xdr:row>
      <xdr:rowOff>0</xdr:rowOff>
    </xdr:from>
    <xdr:to>
      <xdr:col>5</xdr:col>
      <xdr:colOff>323850</xdr:colOff>
      <xdr:row>45</xdr:row>
      <xdr:rowOff>238125</xdr:rowOff>
    </xdr:to>
    <xdr:cxnSp macro="">
      <xdr:nvCxnSpPr>
        <xdr:cNvPr id="457" name="Straight Connector 456">
          <a:extLst>
            <a:ext uri="{FF2B5EF4-FFF2-40B4-BE49-F238E27FC236}">
              <a16:creationId xmlns:a16="http://schemas.microsoft.com/office/drawing/2014/main" id="{EA1CBFA4-80F1-40B7-8CAD-B7B33C63EC84}"/>
            </a:ext>
          </a:extLst>
        </xdr:cNvPr>
        <xdr:cNvCxnSpPr/>
      </xdr:nvCxnSpPr>
      <xdr:spPr>
        <a:xfrm rot="10800000" flipV="1">
          <a:off x="3495675" y="8210550"/>
          <a:ext cx="1162050" cy="5905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67</xdr:row>
      <xdr:rowOff>0</xdr:rowOff>
    </xdr:from>
    <xdr:to>
      <xdr:col>5</xdr:col>
      <xdr:colOff>333375</xdr:colOff>
      <xdr:row>69</xdr:row>
      <xdr:rowOff>228600</xdr:rowOff>
    </xdr:to>
    <xdr:cxnSp macro="">
      <xdr:nvCxnSpPr>
        <xdr:cNvPr id="458" name="Straight Connector 457">
          <a:extLst>
            <a:ext uri="{FF2B5EF4-FFF2-40B4-BE49-F238E27FC236}">
              <a16:creationId xmlns:a16="http://schemas.microsoft.com/office/drawing/2014/main" id="{B2A512D8-205B-440C-B419-2D07657A9B01}"/>
            </a:ext>
          </a:extLst>
        </xdr:cNvPr>
        <xdr:cNvCxnSpPr/>
      </xdr:nvCxnSpPr>
      <xdr:spPr>
        <a:xfrm>
          <a:off x="3495675" y="13049250"/>
          <a:ext cx="11715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67</xdr:row>
      <xdr:rowOff>0</xdr:rowOff>
    </xdr:from>
    <xdr:to>
      <xdr:col>8</xdr:col>
      <xdr:colOff>333375</xdr:colOff>
      <xdr:row>69</xdr:row>
      <xdr:rowOff>228600</xdr:rowOff>
    </xdr:to>
    <xdr:cxnSp macro="">
      <xdr:nvCxnSpPr>
        <xdr:cNvPr id="459" name="Straight Connector 458">
          <a:extLst>
            <a:ext uri="{FF2B5EF4-FFF2-40B4-BE49-F238E27FC236}">
              <a16:creationId xmlns:a16="http://schemas.microsoft.com/office/drawing/2014/main" id="{53860BB9-9201-4580-949E-0D626357CC3D}"/>
            </a:ext>
          </a:extLst>
        </xdr:cNvPr>
        <xdr:cNvCxnSpPr/>
      </xdr:nvCxnSpPr>
      <xdr:spPr>
        <a:xfrm>
          <a:off x="4686300" y="13049250"/>
          <a:ext cx="11906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67</xdr:row>
      <xdr:rowOff>0</xdr:rowOff>
    </xdr:from>
    <xdr:to>
      <xdr:col>11</xdr:col>
      <xdr:colOff>333375</xdr:colOff>
      <xdr:row>69</xdr:row>
      <xdr:rowOff>228600</xdr:rowOff>
    </xdr:to>
    <xdr:cxnSp macro="">
      <xdr:nvCxnSpPr>
        <xdr:cNvPr id="460" name="Straight Connector 459">
          <a:extLst>
            <a:ext uri="{FF2B5EF4-FFF2-40B4-BE49-F238E27FC236}">
              <a16:creationId xmlns:a16="http://schemas.microsoft.com/office/drawing/2014/main" id="{C9D9C9F4-2AE2-4839-8052-09EA21316D07}"/>
            </a:ext>
          </a:extLst>
        </xdr:cNvPr>
        <xdr:cNvCxnSpPr/>
      </xdr:nvCxnSpPr>
      <xdr:spPr>
        <a:xfrm>
          <a:off x="5962650" y="13049250"/>
          <a:ext cx="12001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70</xdr:row>
      <xdr:rowOff>0</xdr:rowOff>
    </xdr:from>
    <xdr:to>
      <xdr:col>5</xdr:col>
      <xdr:colOff>333375</xdr:colOff>
      <xdr:row>72</xdr:row>
      <xdr:rowOff>228600</xdr:rowOff>
    </xdr:to>
    <xdr:cxnSp macro="">
      <xdr:nvCxnSpPr>
        <xdr:cNvPr id="461" name="Straight Connector 460">
          <a:extLst>
            <a:ext uri="{FF2B5EF4-FFF2-40B4-BE49-F238E27FC236}">
              <a16:creationId xmlns:a16="http://schemas.microsoft.com/office/drawing/2014/main" id="{A3971056-5394-4FEA-8776-7DDD964CA004}"/>
            </a:ext>
          </a:extLst>
        </xdr:cNvPr>
        <xdr:cNvCxnSpPr/>
      </xdr:nvCxnSpPr>
      <xdr:spPr>
        <a:xfrm>
          <a:off x="3495675" y="13620750"/>
          <a:ext cx="11715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70</xdr:row>
      <xdr:rowOff>0</xdr:rowOff>
    </xdr:from>
    <xdr:to>
      <xdr:col>8</xdr:col>
      <xdr:colOff>333375</xdr:colOff>
      <xdr:row>72</xdr:row>
      <xdr:rowOff>228600</xdr:rowOff>
    </xdr:to>
    <xdr:cxnSp macro="">
      <xdr:nvCxnSpPr>
        <xdr:cNvPr id="462" name="Straight Connector 461">
          <a:extLst>
            <a:ext uri="{FF2B5EF4-FFF2-40B4-BE49-F238E27FC236}">
              <a16:creationId xmlns:a16="http://schemas.microsoft.com/office/drawing/2014/main" id="{46F7F2A7-4BEA-44CE-961C-5344283968B4}"/>
            </a:ext>
          </a:extLst>
        </xdr:cNvPr>
        <xdr:cNvCxnSpPr/>
      </xdr:nvCxnSpPr>
      <xdr:spPr>
        <a:xfrm>
          <a:off x="4686300" y="13620750"/>
          <a:ext cx="11906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70</xdr:row>
      <xdr:rowOff>0</xdr:rowOff>
    </xdr:from>
    <xdr:to>
      <xdr:col>11</xdr:col>
      <xdr:colOff>333375</xdr:colOff>
      <xdr:row>72</xdr:row>
      <xdr:rowOff>228600</xdr:rowOff>
    </xdr:to>
    <xdr:cxnSp macro="">
      <xdr:nvCxnSpPr>
        <xdr:cNvPr id="463" name="Straight Connector 462">
          <a:extLst>
            <a:ext uri="{FF2B5EF4-FFF2-40B4-BE49-F238E27FC236}">
              <a16:creationId xmlns:a16="http://schemas.microsoft.com/office/drawing/2014/main" id="{B27EB3E3-2B0B-45F5-AEE0-E737A8BB727F}"/>
            </a:ext>
          </a:extLst>
        </xdr:cNvPr>
        <xdr:cNvCxnSpPr/>
      </xdr:nvCxnSpPr>
      <xdr:spPr>
        <a:xfrm>
          <a:off x="5962650" y="13620750"/>
          <a:ext cx="12001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70</xdr:row>
      <xdr:rowOff>0</xdr:rowOff>
    </xdr:from>
    <xdr:to>
      <xdr:col>14</xdr:col>
      <xdr:colOff>333375</xdr:colOff>
      <xdr:row>72</xdr:row>
      <xdr:rowOff>228600</xdr:rowOff>
    </xdr:to>
    <xdr:cxnSp macro="">
      <xdr:nvCxnSpPr>
        <xdr:cNvPr id="464" name="Straight Connector 463">
          <a:extLst>
            <a:ext uri="{FF2B5EF4-FFF2-40B4-BE49-F238E27FC236}">
              <a16:creationId xmlns:a16="http://schemas.microsoft.com/office/drawing/2014/main" id="{5B2FE1FD-14A4-4CB2-B4E4-466BDC4E4D06}"/>
            </a:ext>
          </a:extLst>
        </xdr:cNvPr>
        <xdr:cNvCxnSpPr/>
      </xdr:nvCxnSpPr>
      <xdr:spPr>
        <a:xfrm>
          <a:off x="7267575" y="13620750"/>
          <a:ext cx="11811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67</xdr:row>
      <xdr:rowOff>0</xdr:rowOff>
    </xdr:from>
    <xdr:to>
      <xdr:col>14</xdr:col>
      <xdr:colOff>333375</xdr:colOff>
      <xdr:row>69</xdr:row>
      <xdr:rowOff>228600</xdr:rowOff>
    </xdr:to>
    <xdr:cxnSp macro="">
      <xdr:nvCxnSpPr>
        <xdr:cNvPr id="465" name="Straight Connector 464">
          <a:extLst>
            <a:ext uri="{FF2B5EF4-FFF2-40B4-BE49-F238E27FC236}">
              <a16:creationId xmlns:a16="http://schemas.microsoft.com/office/drawing/2014/main" id="{1E05B602-9962-4D5D-AEA5-0D71AD8C6053}"/>
            </a:ext>
          </a:extLst>
        </xdr:cNvPr>
        <xdr:cNvCxnSpPr/>
      </xdr:nvCxnSpPr>
      <xdr:spPr>
        <a:xfrm>
          <a:off x="7267575" y="13049250"/>
          <a:ext cx="11811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67</xdr:row>
      <xdr:rowOff>0</xdr:rowOff>
    </xdr:from>
    <xdr:to>
      <xdr:col>17</xdr:col>
      <xdr:colOff>333375</xdr:colOff>
      <xdr:row>69</xdr:row>
      <xdr:rowOff>228600</xdr:rowOff>
    </xdr:to>
    <xdr:cxnSp macro="">
      <xdr:nvCxnSpPr>
        <xdr:cNvPr id="466" name="Straight Connector 465">
          <a:extLst>
            <a:ext uri="{FF2B5EF4-FFF2-40B4-BE49-F238E27FC236}">
              <a16:creationId xmlns:a16="http://schemas.microsoft.com/office/drawing/2014/main" id="{A87BF2D1-E7E7-4A98-B9BB-75AE97BC8D7F}"/>
            </a:ext>
          </a:extLst>
        </xdr:cNvPr>
        <xdr:cNvCxnSpPr/>
      </xdr:nvCxnSpPr>
      <xdr:spPr>
        <a:xfrm>
          <a:off x="8515350" y="13049250"/>
          <a:ext cx="11525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70</xdr:row>
      <xdr:rowOff>0</xdr:rowOff>
    </xdr:from>
    <xdr:to>
      <xdr:col>17</xdr:col>
      <xdr:colOff>333375</xdr:colOff>
      <xdr:row>72</xdr:row>
      <xdr:rowOff>228600</xdr:rowOff>
    </xdr:to>
    <xdr:cxnSp macro="">
      <xdr:nvCxnSpPr>
        <xdr:cNvPr id="467" name="Straight Connector 466">
          <a:extLst>
            <a:ext uri="{FF2B5EF4-FFF2-40B4-BE49-F238E27FC236}">
              <a16:creationId xmlns:a16="http://schemas.microsoft.com/office/drawing/2014/main" id="{673A9A00-1122-4050-AEF2-A6B9E87ED391}"/>
            </a:ext>
          </a:extLst>
        </xdr:cNvPr>
        <xdr:cNvCxnSpPr/>
      </xdr:nvCxnSpPr>
      <xdr:spPr>
        <a:xfrm>
          <a:off x="8515350" y="13620750"/>
          <a:ext cx="11525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67</xdr:row>
      <xdr:rowOff>0</xdr:rowOff>
    </xdr:from>
    <xdr:to>
      <xdr:col>5</xdr:col>
      <xdr:colOff>333375</xdr:colOff>
      <xdr:row>69</xdr:row>
      <xdr:rowOff>238125</xdr:rowOff>
    </xdr:to>
    <xdr:cxnSp macro="">
      <xdr:nvCxnSpPr>
        <xdr:cNvPr id="468" name="Straight Connector 467">
          <a:extLst>
            <a:ext uri="{FF2B5EF4-FFF2-40B4-BE49-F238E27FC236}">
              <a16:creationId xmlns:a16="http://schemas.microsoft.com/office/drawing/2014/main" id="{341F310E-1A25-4136-BB87-867C1FB3C66A}"/>
            </a:ext>
          </a:extLst>
        </xdr:cNvPr>
        <xdr:cNvCxnSpPr/>
      </xdr:nvCxnSpPr>
      <xdr:spPr>
        <a:xfrm rot="10800000" flipV="1">
          <a:off x="3495675" y="13049250"/>
          <a:ext cx="11715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67</xdr:row>
      <xdr:rowOff>0</xdr:rowOff>
    </xdr:from>
    <xdr:to>
      <xdr:col>11</xdr:col>
      <xdr:colOff>333375</xdr:colOff>
      <xdr:row>69</xdr:row>
      <xdr:rowOff>238125</xdr:rowOff>
    </xdr:to>
    <xdr:cxnSp macro="">
      <xdr:nvCxnSpPr>
        <xdr:cNvPr id="469" name="Straight Connector 468">
          <a:extLst>
            <a:ext uri="{FF2B5EF4-FFF2-40B4-BE49-F238E27FC236}">
              <a16:creationId xmlns:a16="http://schemas.microsoft.com/office/drawing/2014/main" id="{8DBA7E54-0FBC-4C77-91FC-4E34B09BEFE7}"/>
            </a:ext>
          </a:extLst>
        </xdr:cNvPr>
        <xdr:cNvCxnSpPr/>
      </xdr:nvCxnSpPr>
      <xdr:spPr>
        <a:xfrm rot="10800000" flipV="1">
          <a:off x="5962650" y="13049250"/>
          <a:ext cx="12001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67</xdr:row>
      <xdr:rowOff>0</xdr:rowOff>
    </xdr:from>
    <xdr:to>
      <xdr:col>8</xdr:col>
      <xdr:colOff>333375</xdr:colOff>
      <xdr:row>69</xdr:row>
      <xdr:rowOff>238125</xdr:rowOff>
    </xdr:to>
    <xdr:cxnSp macro="">
      <xdr:nvCxnSpPr>
        <xdr:cNvPr id="470" name="Straight Connector 469">
          <a:extLst>
            <a:ext uri="{FF2B5EF4-FFF2-40B4-BE49-F238E27FC236}">
              <a16:creationId xmlns:a16="http://schemas.microsoft.com/office/drawing/2014/main" id="{11E75E55-2B7D-4E6D-AE43-8F5C742A10B7}"/>
            </a:ext>
          </a:extLst>
        </xdr:cNvPr>
        <xdr:cNvCxnSpPr/>
      </xdr:nvCxnSpPr>
      <xdr:spPr>
        <a:xfrm rot="10800000" flipV="1">
          <a:off x="4686300" y="13049250"/>
          <a:ext cx="11906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67</xdr:row>
      <xdr:rowOff>0</xdr:rowOff>
    </xdr:from>
    <xdr:to>
      <xdr:col>14</xdr:col>
      <xdr:colOff>333375</xdr:colOff>
      <xdr:row>69</xdr:row>
      <xdr:rowOff>238125</xdr:rowOff>
    </xdr:to>
    <xdr:cxnSp macro="">
      <xdr:nvCxnSpPr>
        <xdr:cNvPr id="471" name="Straight Connector 470">
          <a:extLst>
            <a:ext uri="{FF2B5EF4-FFF2-40B4-BE49-F238E27FC236}">
              <a16:creationId xmlns:a16="http://schemas.microsoft.com/office/drawing/2014/main" id="{A33BFACA-01F2-4E3C-9430-4142B176D167}"/>
            </a:ext>
          </a:extLst>
        </xdr:cNvPr>
        <xdr:cNvCxnSpPr/>
      </xdr:nvCxnSpPr>
      <xdr:spPr>
        <a:xfrm rot="10800000" flipV="1">
          <a:off x="7267575" y="13049250"/>
          <a:ext cx="11811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67</xdr:row>
      <xdr:rowOff>0</xdr:rowOff>
    </xdr:from>
    <xdr:to>
      <xdr:col>17</xdr:col>
      <xdr:colOff>333375</xdr:colOff>
      <xdr:row>69</xdr:row>
      <xdr:rowOff>238125</xdr:rowOff>
    </xdr:to>
    <xdr:cxnSp macro="">
      <xdr:nvCxnSpPr>
        <xdr:cNvPr id="472" name="Straight Connector 471">
          <a:extLst>
            <a:ext uri="{FF2B5EF4-FFF2-40B4-BE49-F238E27FC236}">
              <a16:creationId xmlns:a16="http://schemas.microsoft.com/office/drawing/2014/main" id="{210A011D-27A8-431B-83D7-FA34771C45AB}"/>
            </a:ext>
          </a:extLst>
        </xdr:cNvPr>
        <xdr:cNvCxnSpPr/>
      </xdr:nvCxnSpPr>
      <xdr:spPr>
        <a:xfrm rot="10800000" flipV="1">
          <a:off x="8515350" y="13049250"/>
          <a:ext cx="11525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70</xdr:row>
      <xdr:rowOff>0</xdr:rowOff>
    </xdr:from>
    <xdr:to>
      <xdr:col>5</xdr:col>
      <xdr:colOff>333375</xdr:colOff>
      <xdr:row>72</xdr:row>
      <xdr:rowOff>238125</xdr:rowOff>
    </xdr:to>
    <xdr:cxnSp macro="">
      <xdr:nvCxnSpPr>
        <xdr:cNvPr id="473" name="Straight Connector 472">
          <a:extLst>
            <a:ext uri="{FF2B5EF4-FFF2-40B4-BE49-F238E27FC236}">
              <a16:creationId xmlns:a16="http://schemas.microsoft.com/office/drawing/2014/main" id="{CDDAE8E8-6262-4C14-85BC-2F0018067885}"/>
            </a:ext>
          </a:extLst>
        </xdr:cNvPr>
        <xdr:cNvCxnSpPr/>
      </xdr:nvCxnSpPr>
      <xdr:spPr>
        <a:xfrm rot="10800000" flipV="1">
          <a:off x="3495675" y="13620750"/>
          <a:ext cx="11715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70</xdr:row>
      <xdr:rowOff>0</xdr:rowOff>
    </xdr:from>
    <xdr:to>
      <xdr:col>8</xdr:col>
      <xdr:colOff>333375</xdr:colOff>
      <xdr:row>72</xdr:row>
      <xdr:rowOff>238125</xdr:rowOff>
    </xdr:to>
    <xdr:cxnSp macro="">
      <xdr:nvCxnSpPr>
        <xdr:cNvPr id="474" name="Straight Connector 473">
          <a:extLst>
            <a:ext uri="{FF2B5EF4-FFF2-40B4-BE49-F238E27FC236}">
              <a16:creationId xmlns:a16="http://schemas.microsoft.com/office/drawing/2014/main" id="{A6B91B80-00F4-4D5E-939E-EEC38A4319ED}"/>
            </a:ext>
          </a:extLst>
        </xdr:cNvPr>
        <xdr:cNvCxnSpPr/>
      </xdr:nvCxnSpPr>
      <xdr:spPr>
        <a:xfrm rot="10800000" flipV="1">
          <a:off x="4686300" y="13620750"/>
          <a:ext cx="11906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70</xdr:row>
      <xdr:rowOff>0</xdr:rowOff>
    </xdr:from>
    <xdr:to>
      <xdr:col>11</xdr:col>
      <xdr:colOff>333375</xdr:colOff>
      <xdr:row>72</xdr:row>
      <xdr:rowOff>238125</xdr:rowOff>
    </xdr:to>
    <xdr:cxnSp macro="">
      <xdr:nvCxnSpPr>
        <xdr:cNvPr id="475" name="Straight Connector 474">
          <a:extLst>
            <a:ext uri="{FF2B5EF4-FFF2-40B4-BE49-F238E27FC236}">
              <a16:creationId xmlns:a16="http://schemas.microsoft.com/office/drawing/2014/main" id="{BCA987B3-0390-464D-8ECA-77467B9727FC}"/>
            </a:ext>
          </a:extLst>
        </xdr:cNvPr>
        <xdr:cNvCxnSpPr/>
      </xdr:nvCxnSpPr>
      <xdr:spPr>
        <a:xfrm rot="10800000" flipV="1">
          <a:off x="5962650" y="13620750"/>
          <a:ext cx="12001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70</xdr:row>
      <xdr:rowOff>0</xdr:rowOff>
    </xdr:from>
    <xdr:to>
      <xdr:col>14</xdr:col>
      <xdr:colOff>333375</xdr:colOff>
      <xdr:row>72</xdr:row>
      <xdr:rowOff>238125</xdr:rowOff>
    </xdr:to>
    <xdr:cxnSp macro="">
      <xdr:nvCxnSpPr>
        <xdr:cNvPr id="476" name="Straight Connector 475">
          <a:extLst>
            <a:ext uri="{FF2B5EF4-FFF2-40B4-BE49-F238E27FC236}">
              <a16:creationId xmlns:a16="http://schemas.microsoft.com/office/drawing/2014/main" id="{7B234FCF-1212-4374-94BD-70241ED391DD}"/>
            </a:ext>
          </a:extLst>
        </xdr:cNvPr>
        <xdr:cNvCxnSpPr/>
      </xdr:nvCxnSpPr>
      <xdr:spPr>
        <a:xfrm rot="10800000" flipV="1">
          <a:off x="7267575" y="13620750"/>
          <a:ext cx="11811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70</xdr:row>
      <xdr:rowOff>0</xdr:rowOff>
    </xdr:from>
    <xdr:to>
      <xdr:col>17</xdr:col>
      <xdr:colOff>333375</xdr:colOff>
      <xdr:row>72</xdr:row>
      <xdr:rowOff>238125</xdr:rowOff>
    </xdr:to>
    <xdr:cxnSp macro="">
      <xdr:nvCxnSpPr>
        <xdr:cNvPr id="477" name="Straight Connector 476">
          <a:extLst>
            <a:ext uri="{FF2B5EF4-FFF2-40B4-BE49-F238E27FC236}">
              <a16:creationId xmlns:a16="http://schemas.microsoft.com/office/drawing/2014/main" id="{A8767710-FF07-4688-9C6C-2DF78D01B9B8}"/>
            </a:ext>
          </a:extLst>
        </xdr:cNvPr>
        <xdr:cNvCxnSpPr/>
      </xdr:nvCxnSpPr>
      <xdr:spPr>
        <a:xfrm rot="10800000" flipV="1">
          <a:off x="8515350" y="13620750"/>
          <a:ext cx="11525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70</xdr:row>
      <xdr:rowOff>0</xdr:rowOff>
    </xdr:from>
    <xdr:to>
      <xdr:col>20</xdr:col>
      <xdr:colOff>333375</xdr:colOff>
      <xdr:row>72</xdr:row>
      <xdr:rowOff>238125</xdr:rowOff>
    </xdr:to>
    <xdr:cxnSp macro="">
      <xdr:nvCxnSpPr>
        <xdr:cNvPr id="478" name="Straight Connector 477">
          <a:extLst>
            <a:ext uri="{FF2B5EF4-FFF2-40B4-BE49-F238E27FC236}">
              <a16:creationId xmlns:a16="http://schemas.microsoft.com/office/drawing/2014/main" id="{12DBA3C8-4FC0-4F0C-B1FA-C0A349904676}"/>
            </a:ext>
          </a:extLst>
        </xdr:cNvPr>
        <xdr:cNvCxnSpPr/>
      </xdr:nvCxnSpPr>
      <xdr:spPr>
        <a:xfrm rot="10800000" flipV="1">
          <a:off x="9782175" y="13620750"/>
          <a:ext cx="11334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70</xdr:row>
      <xdr:rowOff>0</xdr:rowOff>
    </xdr:from>
    <xdr:to>
      <xdr:col>23</xdr:col>
      <xdr:colOff>333375</xdr:colOff>
      <xdr:row>72</xdr:row>
      <xdr:rowOff>238125</xdr:rowOff>
    </xdr:to>
    <xdr:cxnSp macro="">
      <xdr:nvCxnSpPr>
        <xdr:cNvPr id="479" name="Straight Connector 478">
          <a:extLst>
            <a:ext uri="{FF2B5EF4-FFF2-40B4-BE49-F238E27FC236}">
              <a16:creationId xmlns:a16="http://schemas.microsoft.com/office/drawing/2014/main" id="{62D1FF18-A32D-487D-B06B-23F0EAA148BB}"/>
            </a:ext>
          </a:extLst>
        </xdr:cNvPr>
        <xdr:cNvCxnSpPr/>
      </xdr:nvCxnSpPr>
      <xdr:spPr>
        <a:xfrm rot="10800000" flipV="1">
          <a:off x="10944225" y="13620750"/>
          <a:ext cx="10382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67</xdr:row>
      <xdr:rowOff>0</xdr:rowOff>
    </xdr:from>
    <xdr:to>
      <xdr:col>20</xdr:col>
      <xdr:colOff>333375</xdr:colOff>
      <xdr:row>69</xdr:row>
      <xdr:rowOff>238125</xdr:rowOff>
    </xdr:to>
    <xdr:cxnSp macro="">
      <xdr:nvCxnSpPr>
        <xdr:cNvPr id="480" name="Straight Connector 479">
          <a:extLst>
            <a:ext uri="{FF2B5EF4-FFF2-40B4-BE49-F238E27FC236}">
              <a16:creationId xmlns:a16="http://schemas.microsoft.com/office/drawing/2014/main" id="{786160AD-4F06-4D65-BE70-4313FE9BBCAF}"/>
            </a:ext>
          </a:extLst>
        </xdr:cNvPr>
        <xdr:cNvCxnSpPr/>
      </xdr:nvCxnSpPr>
      <xdr:spPr>
        <a:xfrm rot="10800000" flipV="1">
          <a:off x="9782175" y="13049250"/>
          <a:ext cx="11334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67</xdr:row>
      <xdr:rowOff>0</xdr:rowOff>
    </xdr:from>
    <xdr:to>
      <xdr:col>23</xdr:col>
      <xdr:colOff>333375</xdr:colOff>
      <xdr:row>69</xdr:row>
      <xdr:rowOff>238125</xdr:rowOff>
    </xdr:to>
    <xdr:cxnSp macro="">
      <xdr:nvCxnSpPr>
        <xdr:cNvPr id="481" name="Straight Connector 480">
          <a:extLst>
            <a:ext uri="{FF2B5EF4-FFF2-40B4-BE49-F238E27FC236}">
              <a16:creationId xmlns:a16="http://schemas.microsoft.com/office/drawing/2014/main" id="{7CBE5F32-034F-4EBF-85A0-EEB27E859481}"/>
            </a:ext>
          </a:extLst>
        </xdr:cNvPr>
        <xdr:cNvCxnSpPr/>
      </xdr:nvCxnSpPr>
      <xdr:spPr>
        <a:xfrm rot="10800000" flipV="1">
          <a:off x="10944225" y="13049250"/>
          <a:ext cx="10382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67</xdr:row>
      <xdr:rowOff>0</xdr:rowOff>
    </xdr:from>
    <xdr:to>
      <xdr:col>26</xdr:col>
      <xdr:colOff>323850</xdr:colOff>
      <xdr:row>69</xdr:row>
      <xdr:rowOff>238125</xdr:rowOff>
    </xdr:to>
    <xdr:cxnSp macro="">
      <xdr:nvCxnSpPr>
        <xdr:cNvPr id="482" name="Straight Connector 481">
          <a:extLst>
            <a:ext uri="{FF2B5EF4-FFF2-40B4-BE49-F238E27FC236}">
              <a16:creationId xmlns:a16="http://schemas.microsoft.com/office/drawing/2014/main" id="{F461C6C3-92DA-416C-B5CF-0AD8EACEF182}"/>
            </a:ext>
          </a:extLst>
        </xdr:cNvPr>
        <xdr:cNvCxnSpPr/>
      </xdr:nvCxnSpPr>
      <xdr:spPr>
        <a:xfrm rot="10800000" flipV="1">
          <a:off x="12001500" y="13049250"/>
          <a:ext cx="10572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70</xdr:row>
      <xdr:rowOff>0</xdr:rowOff>
    </xdr:from>
    <xdr:to>
      <xdr:col>26</xdr:col>
      <xdr:colOff>323850</xdr:colOff>
      <xdr:row>72</xdr:row>
      <xdr:rowOff>238125</xdr:rowOff>
    </xdr:to>
    <xdr:cxnSp macro="">
      <xdr:nvCxnSpPr>
        <xdr:cNvPr id="483" name="Straight Connector 482">
          <a:extLst>
            <a:ext uri="{FF2B5EF4-FFF2-40B4-BE49-F238E27FC236}">
              <a16:creationId xmlns:a16="http://schemas.microsoft.com/office/drawing/2014/main" id="{DFC241DA-8E0C-4AE3-B944-B8CD9F57BE09}"/>
            </a:ext>
          </a:extLst>
        </xdr:cNvPr>
        <xdr:cNvCxnSpPr/>
      </xdr:nvCxnSpPr>
      <xdr:spPr>
        <a:xfrm rot="10800000" flipV="1">
          <a:off x="12001500" y="13620750"/>
          <a:ext cx="10572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67</xdr:row>
      <xdr:rowOff>0</xdr:rowOff>
    </xdr:from>
    <xdr:to>
      <xdr:col>29</xdr:col>
      <xdr:colOff>333375</xdr:colOff>
      <xdr:row>69</xdr:row>
      <xdr:rowOff>238125</xdr:rowOff>
    </xdr:to>
    <xdr:cxnSp macro="">
      <xdr:nvCxnSpPr>
        <xdr:cNvPr id="484" name="Straight Connector 483">
          <a:extLst>
            <a:ext uri="{FF2B5EF4-FFF2-40B4-BE49-F238E27FC236}">
              <a16:creationId xmlns:a16="http://schemas.microsoft.com/office/drawing/2014/main" id="{827A1B0F-0422-4DD0-BC05-96432FBEF0FB}"/>
            </a:ext>
          </a:extLst>
        </xdr:cNvPr>
        <xdr:cNvCxnSpPr/>
      </xdr:nvCxnSpPr>
      <xdr:spPr>
        <a:xfrm rot="10800000" flipV="1">
          <a:off x="13058775" y="13049250"/>
          <a:ext cx="11620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67</xdr:row>
      <xdr:rowOff>0</xdr:rowOff>
    </xdr:from>
    <xdr:to>
      <xdr:col>32</xdr:col>
      <xdr:colOff>333375</xdr:colOff>
      <xdr:row>69</xdr:row>
      <xdr:rowOff>238125</xdr:rowOff>
    </xdr:to>
    <xdr:cxnSp macro="">
      <xdr:nvCxnSpPr>
        <xdr:cNvPr id="485" name="Straight Connector 484">
          <a:extLst>
            <a:ext uri="{FF2B5EF4-FFF2-40B4-BE49-F238E27FC236}">
              <a16:creationId xmlns:a16="http://schemas.microsoft.com/office/drawing/2014/main" id="{760F1683-720A-4157-AE30-E19D8ABFCFC8}"/>
            </a:ext>
          </a:extLst>
        </xdr:cNvPr>
        <xdr:cNvCxnSpPr/>
      </xdr:nvCxnSpPr>
      <xdr:spPr>
        <a:xfrm rot="10800000" flipV="1">
          <a:off x="14220825" y="13049250"/>
          <a:ext cx="12096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67</xdr:row>
      <xdr:rowOff>0</xdr:rowOff>
    </xdr:from>
    <xdr:to>
      <xdr:col>35</xdr:col>
      <xdr:colOff>285750</xdr:colOff>
      <xdr:row>69</xdr:row>
      <xdr:rowOff>238125</xdr:rowOff>
    </xdr:to>
    <xdr:cxnSp macro="">
      <xdr:nvCxnSpPr>
        <xdr:cNvPr id="486" name="Straight Connector 485">
          <a:extLst>
            <a:ext uri="{FF2B5EF4-FFF2-40B4-BE49-F238E27FC236}">
              <a16:creationId xmlns:a16="http://schemas.microsoft.com/office/drawing/2014/main" id="{8A9880A7-8CCC-4BD8-B7D3-55A7C219183B}"/>
            </a:ext>
          </a:extLst>
        </xdr:cNvPr>
        <xdr:cNvCxnSpPr/>
      </xdr:nvCxnSpPr>
      <xdr:spPr>
        <a:xfrm rot="10800000" flipV="1">
          <a:off x="15430500" y="13049250"/>
          <a:ext cx="10763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67</xdr:row>
      <xdr:rowOff>0</xdr:rowOff>
    </xdr:from>
    <xdr:to>
      <xdr:col>38</xdr:col>
      <xdr:colOff>276225</xdr:colOff>
      <xdr:row>69</xdr:row>
      <xdr:rowOff>238125</xdr:rowOff>
    </xdr:to>
    <xdr:cxnSp macro="">
      <xdr:nvCxnSpPr>
        <xdr:cNvPr id="487" name="Straight Connector 486">
          <a:extLst>
            <a:ext uri="{FF2B5EF4-FFF2-40B4-BE49-F238E27FC236}">
              <a16:creationId xmlns:a16="http://schemas.microsoft.com/office/drawing/2014/main" id="{5F539D7B-45CA-4C9E-8575-DE4EF01942D6}"/>
            </a:ext>
          </a:extLst>
        </xdr:cNvPr>
        <xdr:cNvCxnSpPr/>
      </xdr:nvCxnSpPr>
      <xdr:spPr>
        <a:xfrm rot="10800000" flipV="1">
          <a:off x="16516350" y="13049250"/>
          <a:ext cx="10953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70</xdr:row>
      <xdr:rowOff>0</xdr:rowOff>
    </xdr:from>
    <xdr:to>
      <xdr:col>38</xdr:col>
      <xdr:colOff>276225</xdr:colOff>
      <xdr:row>72</xdr:row>
      <xdr:rowOff>238125</xdr:rowOff>
    </xdr:to>
    <xdr:cxnSp macro="">
      <xdr:nvCxnSpPr>
        <xdr:cNvPr id="488" name="Straight Connector 487">
          <a:extLst>
            <a:ext uri="{FF2B5EF4-FFF2-40B4-BE49-F238E27FC236}">
              <a16:creationId xmlns:a16="http://schemas.microsoft.com/office/drawing/2014/main" id="{07D0B950-19F8-4958-8D5A-4537DDA46C0D}"/>
            </a:ext>
          </a:extLst>
        </xdr:cNvPr>
        <xdr:cNvCxnSpPr/>
      </xdr:nvCxnSpPr>
      <xdr:spPr>
        <a:xfrm rot="10800000" flipV="1">
          <a:off x="16516350" y="13620750"/>
          <a:ext cx="10953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70</xdr:row>
      <xdr:rowOff>0</xdr:rowOff>
    </xdr:from>
    <xdr:to>
      <xdr:col>35</xdr:col>
      <xdr:colOff>285750</xdr:colOff>
      <xdr:row>72</xdr:row>
      <xdr:rowOff>238125</xdr:rowOff>
    </xdr:to>
    <xdr:cxnSp macro="">
      <xdr:nvCxnSpPr>
        <xdr:cNvPr id="489" name="Straight Connector 488">
          <a:extLst>
            <a:ext uri="{FF2B5EF4-FFF2-40B4-BE49-F238E27FC236}">
              <a16:creationId xmlns:a16="http://schemas.microsoft.com/office/drawing/2014/main" id="{0C0C4BDC-E1EA-4843-A30C-8DAC75BE5C0F}"/>
            </a:ext>
          </a:extLst>
        </xdr:cNvPr>
        <xdr:cNvCxnSpPr/>
      </xdr:nvCxnSpPr>
      <xdr:spPr>
        <a:xfrm rot="10800000" flipV="1">
          <a:off x="15430500" y="13620750"/>
          <a:ext cx="10763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70</xdr:row>
      <xdr:rowOff>0</xdr:rowOff>
    </xdr:from>
    <xdr:to>
      <xdr:col>32</xdr:col>
      <xdr:colOff>333375</xdr:colOff>
      <xdr:row>72</xdr:row>
      <xdr:rowOff>238125</xdr:rowOff>
    </xdr:to>
    <xdr:cxnSp macro="">
      <xdr:nvCxnSpPr>
        <xdr:cNvPr id="490" name="Straight Connector 489">
          <a:extLst>
            <a:ext uri="{FF2B5EF4-FFF2-40B4-BE49-F238E27FC236}">
              <a16:creationId xmlns:a16="http://schemas.microsoft.com/office/drawing/2014/main" id="{7BA2BF30-14F7-46E9-8275-1139DBCD0812}"/>
            </a:ext>
          </a:extLst>
        </xdr:cNvPr>
        <xdr:cNvCxnSpPr/>
      </xdr:nvCxnSpPr>
      <xdr:spPr>
        <a:xfrm rot="10800000" flipV="1">
          <a:off x="14220825" y="13620750"/>
          <a:ext cx="12096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70</xdr:row>
      <xdr:rowOff>0</xdr:rowOff>
    </xdr:from>
    <xdr:to>
      <xdr:col>29</xdr:col>
      <xdr:colOff>333375</xdr:colOff>
      <xdr:row>72</xdr:row>
      <xdr:rowOff>238125</xdr:rowOff>
    </xdr:to>
    <xdr:cxnSp macro="">
      <xdr:nvCxnSpPr>
        <xdr:cNvPr id="491" name="Straight Connector 490">
          <a:extLst>
            <a:ext uri="{FF2B5EF4-FFF2-40B4-BE49-F238E27FC236}">
              <a16:creationId xmlns:a16="http://schemas.microsoft.com/office/drawing/2014/main" id="{7BB5AA18-5945-4D56-87C0-9B3F43AD96BE}"/>
            </a:ext>
          </a:extLst>
        </xdr:cNvPr>
        <xdr:cNvCxnSpPr/>
      </xdr:nvCxnSpPr>
      <xdr:spPr>
        <a:xfrm rot="10800000" flipV="1">
          <a:off x="13058775" y="13620750"/>
          <a:ext cx="11620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67</xdr:row>
      <xdr:rowOff>0</xdr:rowOff>
    </xdr:from>
    <xdr:to>
      <xdr:col>20</xdr:col>
      <xdr:colOff>333375</xdr:colOff>
      <xdr:row>69</xdr:row>
      <xdr:rowOff>228600</xdr:rowOff>
    </xdr:to>
    <xdr:cxnSp macro="">
      <xdr:nvCxnSpPr>
        <xdr:cNvPr id="492" name="Straight Connector 491">
          <a:extLst>
            <a:ext uri="{FF2B5EF4-FFF2-40B4-BE49-F238E27FC236}">
              <a16:creationId xmlns:a16="http://schemas.microsoft.com/office/drawing/2014/main" id="{7D7B713F-D848-42AF-8B61-F092AD52D7E0}"/>
            </a:ext>
          </a:extLst>
        </xdr:cNvPr>
        <xdr:cNvCxnSpPr/>
      </xdr:nvCxnSpPr>
      <xdr:spPr>
        <a:xfrm>
          <a:off x="9782175" y="13049250"/>
          <a:ext cx="11334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67</xdr:row>
      <xdr:rowOff>0</xdr:rowOff>
    </xdr:from>
    <xdr:to>
      <xdr:col>23</xdr:col>
      <xdr:colOff>333375</xdr:colOff>
      <xdr:row>69</xdr:row>
      <xdr:rowOff>228600</xdr:rowOff>
    </xdr:to>
    <xdr:cxnSp macro="">
      <xdr:nvCxnSpPr>
        <xdr:cNvPr id="493" name="Straight Connector 492">
          <a:extLst>
            <a:ext uri="{FF2B5EF4-FFF2-40B4-BE49-F238E27FC236}">
              <a16:creationId xmlns:a16="http://schemas.microsoft.com/office/drawing/2014/main" id="{3D1E5C0F-F0E0-4EC8-BC3B-0ED9BD4DAF11}"/>
            </a:ext>
          </a:extLst>
        </xdr:cNvPr>
        <xdr:cNvCxnSpPr/>
      </xdr:nvCxnSpPr>
      <xdr:spPr>
        <a:xfrm>
          <a:off x="10944225" y="13049250"/>
          <a:ext cx="10382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67</xdr:row>
      <xdr:rowOff>0</xdr:rowOff>
    </xdr:from>
    <xdr:to>
      <xdr:col>26</xdr:col>
      <xdr:colOff>323850</xdr:colOff>
      <xdr:row>69</xdr:row>
      <xdr:rowOff>228600</xdr:rowOff>
    </xdr:to>
    <xdr:cxnSp macro="">
      <xdr:nvCxnSpPr>
        <xdr:cNvPr id="494" name="Straight Connector 493">
          <a:extLst>
            <a:ext uri="{FF2B5EF4-FFF2-40B4-BE49-F238E27FC236}">
              <a16:creationId xmlns:a16="http://schemas.microsoft.com/office/drawing/2014/main" id="{30B28B9F-5B53-44F8-B2DF-DB2B3ECF13AE}"/>
            </a:ext>
          </a:extLst>
        </xdr:cNvPr>
        <xdr:cNvCxnSpPr/>
      </xdr:nvCxnSpPr>
      <xdr:spPr>
        <a:xfrm>
          <a:off x="12001500" y="13049250"/>
          <a:ext cx="10572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67</xdr:row>
      <xdr:rowOff>0</xdr:rowOff>
    </xdr:from>
    <xdr:to>
      <xdr:col>29</xdr:col>
      <xdr:colOff>333375</xdr:colOff>
      <xdr:row>69</xdr:row>
      <xdr:rowOff>228600</xdr:rowOff>
    </xdr:to>
    <xdr:cxnSp macro="">
      <xdr:nvCxnSpPr>
        <xdr:cNvPr id="495" name="Straight Connector 494">
          <a:extLst>
            <a:ext uri="{FF2B5EF4-FFF2-40B4-BE49-F238E27FC236}">
              <a16:creationId xmlns:a16="http://schemas.microsoft.com/office/drawing/2014/main" id="{7E647348-CB1E-407A-9067-33DC79D2CB7F}"/>
            </a:ext>
          </a:extLst>
        </xdr:cNvPr>
        <xdr:cNvCxnSpPr/>
      </xdr:nvCxnSpPr>
      <xdr:spPr>
        <a:xfrm>
          <a:off x="13058775" y="13049250"/>
          <a:ext cx="11620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67</xdr:row>
      <xdr:rowOff>0</xdr:rowOff>
    </xdr:from>
    <xdr:to>
      <xdr:col>32</xdr:col>
      <xdr:colOff>333375</xdr:colOff>
      <xdr:row>69</xdr:row>
      <xdr:rowOff>228600</xdr:rowOff>
    </xdr:to>
    <xdr:cxnSp macro="">
      <xdr:nvCxnSpPr>
        <xdr:cNvPr id="496" name="Straight Connector 495">
          <a:extLst>
            <a:ext uri="{FF2B5EF4-FFF2-40B4-BE49-F238E27FC236}">
              <a16:creationId xmlns:a16="http://schemas.microsoft.com/office/drawing/2014/main" id="{84A3F906-295D-440D-A046-9D3CA17EC390}"/>
            </a:ext>
          </a:extLst>
        </xdr:cNvPr>
        <xdr:cNvCxnSpPr/>
      </xdr:nvCxnSpPr>
      <xdr:spPr>
        <a:xfrm>
          <a:off x="14220825" y="13049250"/>
          <a:ext cx="12096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67</xdr:row>
      <xdr:rowOff>0</xdr:rowOff>
    </xdr:from>
    <xdr:to>
      <xdr:col>35</xdr:col>
      <xdr:colOff>285750</xdr:colOff>
      <xdr:row>69</xdr:row>
      <xdr:rowOff>228600</xdr:rowOff>
    </xdr:to>
    <xdr:cxnSp macro="">
      <xdr:nvCxnSpPr>
        <xdr:cNvPr id="497" name="Straight Connector 496">
          <a:extLst>
            <a:ext uri="{FF2B5EF4-FFF2-40B4-BE49-F238E27FC236}">
              <a16:creationId xmlns:a16="http://schemas.microsoft.com/office/drawing/2014/main" id="{DD628D93-2DF6-43CB-A345-AFDEBCF2C75C}"/>
            </a:ext>
          </a:extLst>
        </xdr:cNvPr>
        <xdr:cNvCxnSpPr/>
      </xdr:nvCxnSpPr>
      <xdr:spPr>
        <a:xfrm>
          <a:off x="15430500" y="13049250"/>
          <a:ext cx="10763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67</xdr:row>
      <xdr:rowOff>0</xdr:rowOff>
    </xdr:from>
    <xdr:to>
      <xdr:col>38</xdr:col>
      <xdr:colOff>276225</xdr:colOff>
      <xdr:row>69</xdr:row>
      <xdr:rowOff>228600</xdr:rowOff>
    </xdr:to>
    <xdr:cxnSp macro="">
      <xdr:nvCxnSpPr>
        <xdr:cNvPr id="498" name="Straight Connector 497">
          <a:extLst>
            <a:ext uri="{FF2B5EF4-FFF2-40B4-BE49-F238E27FC236}">
              <a16:creationId xmlns:a16="http://schemas.microsoft.com/office/drawing/2014/main" id="{21C29A24-BF3B-4417-BA87-384091143F17}"/>
            </a:ext>
          </a:extLst>
        </xdr:cNvPr>
        <xdr:cNvCxnSpPr/>
      </xdr:nvCxnSpPr>
      <xdr:spPr>
        <a:xfrm>
          <a:off x="16516350" y="13049250"/>
          <a:ext cx="10953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70</xdr:row>
      <xdr:rowOff>0</xdr:rowOff>
    </xdr:from>
    <xdr:to>
      <xdr:col>38</xdr:col>
      <xdr:colOff>276225</xdr:colOff>
      <xdr:row>72</xdr:row>
      <xdr:rowOff>228600</xdr:rowOff>
    </xdr:to>
    <xdr:cxnSp macro="">
      <xdr:nvCxnSpPr>
        <xdr:cNvPr id="499" name="Straight Connector 498">
          <a:extLst>
            <a:ext uri="{FF2B5EF4-FFF2-40B4-BE49-F238E27FC236}">
              <a16:creationId xmlns:a16="http://schemas.microsoft.com/office/drawing/2014/main" id="{7CC0DAA8-7408-461A-8F36-CFC0BA61A4AA}"/>
            </a:ext>
          </a:extLst>
        </xdr:cNvPr>
        <xdr:cNvCxnSpPr/>
      </xdr:nvCxnSpPr>
      <xdr:spPr>
        <a:xfrm>
          <a:off x="16516350" y="13620750"/>
          <a:ext cx="10953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70</xdr:row>
      <xdr:rowOff>0</xdr:rowOff>
    </xdr:from>
    <xdr:to>
      <xdr:col>35</xdr:col>
      <xdr:colOff>285750</xdr:colOff>
      <xdr:row>72</xdr:row>
      <xdr:rowOff>228600</xdr:rowOff>
    </xdr:to>
    <xdr:cxnSp macro="">
      <xdr:nvCxnSpPr>
        <xdr:cNvPr id="500" name="Straight Connector 499">
          <a:extLst>
            <a:ext uri="{FF2B5EF4-FFF2-40B4-BE49-F238E27FC236}">
              <a16:creationId xmlns:a16="http://schemas.microsoft.com/office/drawing/2014/main" id="{03A83876-62B9-4633-B58B-C3A21CD58B8D}"/>
            </a:ext>
          </a:extLst>
        </xdr:cNvPr>
        <xdr:cNvCxnSpPr/>
      </xdr:nvCxnSpPr>
      <xdr:spPr>
        <a:xfrm>
          <a:off x="15430500" y="13620750"/>
          <a:ext cx="10763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70</xdr:row>
      <xdr:rowOff>0</xdr:rowOff>
    </xdr:from>
    <xdr:to>
      <xdr:col>32</xdr:col>
      <xdr:colOff>333375</xdr:colOff>
      <xdr:row>72</xdr:row>
      <xdr:rowOff>228600</xdr:rowOff>
    </xdr:to>
    <xdr:cxnSp macro="">
      <xdr:nvCxnSpPr>
        <xdr:cNvPr id="501" name="Straight Connector 500">
          <a:extLst>
            <a:ext uri="{FF2B5EF4-FFF2-40B4-BE49-F238E27FC236}">
              <a16:creationId xmlns:a16="http://schemas.microsoft.com/office/drawing/2014/main" id="{D9E8981A-1C55-4FE0-B94B-24B14E0D8BD7}"/>
            </a:ext>
          </a:extLst>
        </xdr:cNvPr>
        <xdr:cNvCxnSpPr/>
      </xdr:nvCxnSpPr>
      <xdr:spPr>
        <a:xfrm>
          <a:off x="14220825" y="13620750"/>
          <a:ext cx="12096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70</xdr:row>
      <xdr:rowOff>0</xdr:rowOff>
    </xdr:from>
    <xdr:to>
      <xdr:col>29</xdr:col>
      <xdr:colOff>333375</xdr:colOff>
      <xdr:row>72</xdr:row>
      <xdr:rowOff>228600</xdr:rowOff>
    </xdr:to>
    <xdr:cxnSp macro="">
      <xdr:nvCxnSpPr>
        <xdr:cNvPr id="502" name="Straight Connector 501">
          <a:extLst>
            <a:ext uri="{FF2B5EF4-FFF2-40B4-BE49-F238E27FC236}">
              <a16:creationId xmlns:a16="http://schemas.microsoft.com/office/drawing/2014/main" id="{22A7BCF4-52D1-449C-8054-244EB08A1583}"/>
            </a:ext>
          </a:extLst>
        </xdr:cNvPr>
        <xdr:cNvCxnSpPr/>
      </xdr:nvCxnSpPr>
      <xdr:spPr>
        <a:xfrm>
          <a:off x="13058775" y="13620750"/>
          <a:ext cx="11620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70</xdr:row>
      <xdr:rowOff>0</xdr:rowOff>
    </xdr:from>
    <xdr:to>
      <xdr:col>26</xdr:col>
      <xdr:colOff>323850</xdr:colOff>
      <xdr:row>72</xdr:row>
      <xdr:rowOff>228600</xdr:rowOff>
    </xdr:to>
    <xdr:cxnSp macro="">
      <xdr:nvCxnSpPr>
        <xdr:cNvPr id="503" name="Straight Connector 502">
          <a:extLst>
            <a:ext uri="{FF2B5EF4-FFF2-40B4-BE49-F238E27FC236}">
              <a16:creationId xmlns:a16="http://schemas.microsoft.com/office/drawing/2014/main" id="{F14E77A4-0594-41B3-8617-71A29140BA16}"/>
            </a:ext>
          </a:extLst>
        </xdr:cNvPr>
        <xdr:cNvCxnSpPr/>
      </xdr:nvCxnSpPr>
      <xdr:spPr>
        <a:xfrm>
          <a:off x="12001500" y="13620750"/>
          <a:ext cx="10572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70</xdr:row>
      <xdr:rowOff>0</xdr:rowOff>
    </xdr:from>
    <xdr:to>
      <xdr:col>23</xdr:col>
      <xdr:colOff>333375</xdr:colOff>
      <xdr:row>72</xdr:row>
      <xdr:rowOff>228600</xdr:rowOff>
    </xdr:to>
    <xdr:cxnSp macro="">
      <xdr:nvCxnSpPr>
        <xdr:cNvPr id="504" name="Straight Connector 503">
          <a:extLst>
            <a:ext uri="{FF2B5EF4-FFF2-40B4-BE49-F238E27FC236}">
              <a16:creationId xmlns:a16="http://schemas.microsoft.com/office/drawing/2014/main" id="{DC65B74C-B306-48A3-9F5D-6E9EAE76ED81}"/>
            </a:ext>
          </a:extLst>
        </xdr:cNvPr>
        <xdr:cNvCxnSpPr/>
      </xdr:nvCxnSpPr>
      <xdr:spPr>
        <a:xfrm>
          <a:off x="10944225" y="13620750"/>
          <a:ext cx="10382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70</xdr:row>
      <xdr:rowOff>0</xdr:rowOff>
    </xdr:from>
    <xdr:to>
      <xdr:col>20</xdr:col>
      <xdr:colOff>333375</xdr:colOff>
      <xdr:row>72</xdr:row>
      <xdr:rowOff>228600</xdr:rowOff>
    </xdr:to>
    <xdr:cxnSp macro="">
      <xdr:nvCxnSpPr>
        <xdr:cNvPr id="505" name="Straight Connector 504">
          <a:extLst>
            <a:ext uri="{FF2B5EF4-FFF2-40B4-BE49-F238E27FC236}">
              <a16:creationId xmlns:a16="http://schemas.microsoft.com/office/drawing/2014/main" id="{7BA188B2-F178-4A89-A6C6-408DF20C9BA8}"/>
            </a:ext>
          </a:extLst>
        </xdr:cNvPr>
        <xdr:cNvCxnSpPr/>
      </xdr:nvCxnSpPr>
      <xdr:spPr>
        <a:xfrm>
          <a:off x="9782175" y="13620750"/>
          <a:ext cx="11334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76</xdr:row>
      <xdr:rowOff>0</xdr:rowOff>
    </xdr:from>
    <xdr:to>
      <xdr:col>5</xdr:col>
      <xdr:colOff>333375</xdr:colOff>
      <xdr:row>78</xdr:row>
      <xdr:rowOff>228600</xdr:rowOff>
    </xdr:to>
    <xdr:cxnSp macro="">
      <xdr:nvCxnSpPr>
        <xdr:cNvPr id="506" name="Straight Connector 505">
          <a:extLst>
            <a:ext uri="{FF2B5EF4-FFF2-40B4-BE49-F238E27FC236}">
              <a16:creationId xmlns:a16="http://schemas.microsoft.com/office/drawing/2014/main" id="{F5CD3D4D-6D1B-4832-99E5-B891B04D7865}"/>
            </a:ext>
          </a:extLst>
        </xdr:cNvPr>
        <xdr:cNvCxnSpPr/>
      </xdr:nvCxnSpPr>
      <xdr:spPr>
        <a:xfrm>
          <a:off x="3495675" y="14763750"/>
          <a:ext cx="1171575" cy="6096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76</xdr:row>
      <xdr:rowOff>0</xdr:rowOff>
    </xdr:from>
    <xdr:to>
      <xdr:col>8</xdr:col>
      <xdr:colOff>333375</xdr:colOff>
      <xdr:row>78</xdr:row>
      <xdr:rowOff>228600</xdr:rowOff>
    </xdr:to>
    <xdr:cxnSp macro="">
      <xdr:nvCxnSpPr>
        <xdr:cNvPr id="507" name="Straight Connector 506">
          <a:extLst>
            <a:ext uri="{FF2B5EF4-FFF2-40B4-BE49-F238E27FC236}">
              <a16:creationId xmlns:a16="http://schemas.microsoft.com/office/drawing/2014/main" id="{177F848C-D2CE-4A33-BCC8-A6D81A1B6D9B}"/>
            </a:ext>
          </a:extLst>
        </xdr:cNvPr>
        <xdr:cNvCxnSpPr/>
      </xdr:nvCxnSpPr>
      <xdr:spPr>
        <a:xfrm>
          <a:off x="4686300" y="14763750"/>
          <a:ext cx="1190625" cy="6096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76</xdr:row>
      <xdr:rowOff>0</xdr:rowOff>
    </xdr:from>
    <xdr:to>
      <xdr:col>11</xdr:col>
      <xdr:colOff>333375</xdr:colOff>
      <xdr:row>78</xdr:row>
      <xdr:rowOff>228600</xdr:rowOff>
    </xdr:to>
    <xdr:cxnSp macro="">
      <xdr:nvCxnSpPr>
        <xdr:cNvPr id="508" name="Straight Connector 507">
          <a:extLst>
            <a:ext uri="{FF2B5EF4-FFF2-40B4-BE49-F238E27FC236}">
              <a16:creationId xmlns:a16="http://schemas.microsoft.com/office/drawing/2014/main" id="{33997A11-7C06-4379-9C13-740C4C6BB1D2}"/>
            </a:ext>
          </a:extLst>
        </xdr:cNvPr>
        <xdr:cNvCxnSpPr/>
      </xdr:nvCxnSpPr>
      <xdr:spPr>
        <a:xfrm>
          <a:off x="5962650" y="14763750"/>
          <a:ext cx="1200150" cy="6096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79</xdr:row>
      <xdr:rowOff>0</xdr:rowOff>
    </xdr:from>
    <xdr:to>
      <xdr:col>5</xdr:col>
      <xdr:colOff>333375</xdr:colOff>
      <xdr:row>81</xdr:row>
      <xdr:rowOff>228600</xdr:rowOff>
    </xdr:to>
    <xdr:cxnSp macro="">
      <xdr:nvCxnSpPr>
        <xdr:cNvPr id="509" name="Straight Connector 508">
          <a:extLst>
            <a:ext uri="{FF2B5EF4-FFF2-40B4-BE49-F238E27FC236}">
              <a16:creationId xmlns:a16="http://schemas.microsoft.com/office/drawing/2014/main" id="{3AFC56AC-7ED0-4CFC-8ABB-7B336A97FDFB}"/>
            </a:ext>
          </a:extLst>
        </xdr:cNvPr>
        <xdr:cNvCxnSpPr/>
      </xdr:nvCxnSpPr>
      <xdr:spPr>
        <a:xfrm>
          <a:off x="3495675" y="15392400"/>
          <a:ext cx="11715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79</xdr:row>
      <xdr:rowOff>0</xdr:rowOff>
    </xdr:from>
    <xdr:to>
      <xdr:col>8</xdr:col>
      <xdr:colOff>333375</xdr:colOff>
      <xdr:row>81</xdr:row>
      <xdr:rowOff>228600</xdr:rowOff>
    </xdr:to>
    <xdr:cxnSp macro="">
      <xdr:nvCxnSpPr>
        <xdr:cNvPr id="510" name="Straight Connector 509">
          <a:extLst>
            <a:ext uri="{FF2B5EF4-FFF2-40B4-BE49-F238E27FC236}">
              <a16:creationId xmlns:a16="http://schemas.microsoft.com/office/drawing/2014/main" id="{9A036CD0-594A-496C-A80D-9EDB61AA7828}"/>
            </a:ext>
          </a:extLst>
        </xdr:cNvPr>
        <xdr:cNvCxnSpPr/>
      </xdr:nvCxnSpPr>
      <xdr:spPr>
        <a:xfrm>
          <a:off x="4686300" y="15392400"/>
          <a:ext cx="11906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79</xdr:row>
      <xdr:rowOff>0</xdr:rowOff>
    </xdr:from>
    <xdr:to>
      <xdr:col>11</xdr:col>
      <xdr:colOff>333375</xdr:colOff>
      <xdr:row>81</xdr:row>
      <xdr:rowOff>228600</xdr:rowOff>
    </xdr:to>
    <xdr:cxnSp macro="">
      <xdr:nvCxnSpPr>
        <xdr:cNvPr id="511" name="Straight Connector 510">
          <a:extLst>
            <a:ext uri="{FF2B5EF4-FFF2-40B4-BE49-F238E27FC236}">
              <a16:creationId xmlns:a16="http://schemas.microsoft.com/office/drawing/2014/main" id="{286738A8-80F4-403C-BDBF-EB9EC0E9F3C2}"/>
            </a:ext>
          </a:extLst>
        </xdr:cNvPr>
        <xdr:cNvCxnSpPr/>
      </xdr:nvCxnSpPr>
      <xdr:spPr>
        <a:xfrm>
          <a:off x="5962650" y="15392400"/>
          <a:ext cx="12001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79</xdr:row>
      <xdr:rowOff>0</xdr:rowOff>
    </xdr:from>
    <xdr:to>
      <xdr:col>14</xdr:col>
      <xdr:colOff>333375</xdr:colOff>
      <xdr:row>81</xdr:row>
      <xdr:rowOff>228600</xdr:rowOff>
    </xdr:to>
    <xdr:cxnSp macro="">
      <xdr:nvCxnSpPr>
        <xdr:cNvPr id="512" name="Straight Connector 511">
          <a:extLst>
            <a:ext uri="{FF2B5EF4-FFF2-40B4-BE49-F238E27FC236}">
              <a16:creationId xmlns:a16="http://schemas.microsoft.com/office/drawing/2014/main" id="{0EE10756-9033-475B-BC6E-E62420F2E703}"/>
            </a:ext>
          </a:extLst>
        </xdr:cNvPr>
        <xdr:cNvCxnSpPr/>
      </xdr:nvCxnSpPr>
      <xdr:spPr>
        <a:xfrm>
          <a:off x="7267575" y="15392400"/>
          <a:ext cx="11811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76</xdr:row>
      <xdr:rowOff>0</xdr:rowOff>
    </xdr:from>
    <xdr:to>
      <xdr:col>14</xdr:col>
      <xdr:colOff>333375</xdr:colOff>
      <xdr:row>78</xdr:row>
      <xdr:rowOff>228600</xdr:rowOff>
    </xdr:to>
    <xdr:cxnSp macro="">
      <xdr:nvCxnSpPr>
        <xdr:cNvPr id="513" name="Straight Connector 512">
          <a:extLst>
            <a:ext uri="{FF2B5EF4-FFF2-40B4-BE49-F238E27FC236}">
              <a16:creationId xmlns:a16="http://schemas.microsoft.com/office/drawing/2014/main" id="{4BA64103-46E4-4E00-9EC0-EE048B8747E2}"/>
            </a:ext>
          </a:extLst>
        </xdr:cNvPr>
        <xdr:cNvCxnSpPr/>
      </xdr:nvCxnSpPr>
      <xdr:spPr>
        <a:xfrm>
          <a:off x="7267575" y="14763750"/>
          <a:ext cx="1181100" cy="6096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76</xdr:row>
      <xdr:rowOff>0</xdr:rowOff>
    </xdr:from>
    <xdr:to>
      <xdr:col>17</xdr:col>
      <xdr:colOff>333375</xdr:colOff>
      <xdr:row>78</xdr:row>
      <xdr:rowOff>228600</xdr:rowOff>
    </xdr:to>
    <xdr:cxnSp macro="">
      <xdr:nvCxnSpPr>
        <xdr:cNvPr id="514" name="Straight Connector 513">
          <a:extLst>
            <a:ext uri="{FF2B5EF4-FFF2-40B4-BE49-F238E27FC236}">
              <a16:creationId xmlns:a16="http://schemas.microsoft.com/office/drawing/2014/main" id="{F07FCABA-E090-4671-92D5-22DA824C9AE6}"/>
            </a:ext>
          </a:extLst>
        </xdr:cNvPr>
        <xdr:cNvCxnSpPr/>
      </xdr:nvCxnSpPr>
      <xdr:spPr>
        <a:xfrm>
          <a:off x="8515350" y="14763750"/>
          <a:ext cx="1152525" cy="6096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79</xdr:row>
      <xdr:rowOff>0</xdr:rowOff>
    </xdr:from>
    <xdr:to>
      <xdr:col>17</xdr:col>
      <xdr:colOff>333375</xdr:colOff>
      <xdr:row>81</xdr:row>
      <xdr:rowOff>228600</xdr:rowOff>
    </xdr:to>
    <xdr:cxnSp macro="">
      <xdr:nvCxnSpPr>
        <xdr:cNvPr id="515" name="Straight Connector 514">
          <a:extLst>
            <a:ext uri="{FF2B5EF4-FFF2-40B4-BE49-F238E27FC236}">
              <a16:creationId xmlns:a16="http://schemas.microsoft.com/office/drawing/2014/main" id="{4A38782D-96EE-4AD0-8151-5B216A134361}"/>
            </a:ext>
          </a:extLst>
        </xdr:cNvPr>
        <xdr:cNvCxnSpPr/>
      </xdr:nvCxnSpPr>
      <xdr:spPr>
        <a:xfrm>
          <a:off x="8515350" y="15392400"/>
          <a:ext cx="11525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76</xdr:row>
      <xdr:rowOff>0</xdr:rowOff>
    </xdr:from>
    <xdr:to>
      <xdr:col>5</xdr:col>
      <xdr:colOff>333375</xdr:colOff>
      <xdr:row>78</xdr:row>
      <xdr:rowOff>238125</xdr:rowOff>
    </xdr:to>
    <xdr:cxnSp macro="">
      <xdr:nvCxnSpPr>
        <xdr:cNvPr id="516" name="Straight Connector 515">
          <a:extLst>
            <a:ext uri="{FF2B5EF4-FFF2-40B4-BE49-F238E27FC236}">
              <a16:creationId xmlns:a16="http://schemas.microsoft.com/office/drawing/2014/main" id="{4EFB8593-7964-482F-96E7-E39668BA216B}"/>
            </a:ext>
          </a:extLst>
        </xdr:cNvPr>
        <xdr:cNvCxnSpPr/>
      </xdr:nvCxnSpPr>
      <xdr:spPr>
        <a:xfrm rot="10800000" flipV="1">
          <a:off x="3495675" y="14763750"/>
          <a:ext cx="1171575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76</xdr:row>
      <xdr:rowOff>0</xdr:rowOff>
    </xdr:from>
    <xdr:to>
      <xdr:col>11</xdr:col>
      <xdr:colOff>333375</xdr:colOff>
      <xdr:row>78</xdr:row>
      <xdr:rowOff>238125</xdr:rowOff>
    </xdr:to>
    <xdr:cxnSp macro="">
      <xdr:nvCxnSpPr>
        <xdr:cNvPr id="517" name="Straight Connector 516">
          <a:extLst>
            <a:ext uri="{FF2B5EF4-FFF2-40B4-BE49-F238E27FC236}">
              <a16:creationId xmlns:a16="http://schemas.microsoft.com/office/drawing/2014/main" id="{BCDEA57D-9C10-49EA-8972-05C0100CFB32}"/>
            </a:ext>
          </a:extLst>
        </xdr:cNvPr>
        <xdr:cNvCxnSpPr/>
      </xdr:nvCxnSpPr>
      <xdr:spPr>
        <a:xfrm rot="10800000" flipV="1">
          <a:off x="5962650" y="14763750"/>
          <a:ext cx="1200150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76</xdr:row>
      <xdr:rowOff>0</xdr:rowOff>
    </xdr:from>
    <xdr:to>
      <xdr:col>8</xdr:col>
      <xdr:colOff>333375</xdr:colOff>
      <xdr:row>78</xdr:row>
      <xdr:rowOff>238125</xdr:rowOff>
    </xdr:to>
    <xdr:cxnSp macro="">
      <xdr:nvCxnSpPr>
        <xdr:cNvPr id="518" name="Straight Connector 517">
          <a:extLst>
            <a:ext uri="{FF2B5EF4-FFF2-40B4-BE49-F238E27FC236}">
              <a16:creationId xmlns:a16="http://schemas.microsoft.com/office/drawing/2014/main" id="{DD2F8F03-F958-4582-BDF5-280E4B5FB445}"/>
            </a:ext>
          </a:extLst>
        </xdr:cNvPr>
        <xdr:cNvCxnSpPr/>
      </xdr:nvCxnSpPr>
      <xdr:spPr>
        <a:xfrm rot="10800000" flipV="1">
          <a:off x="4686300" y="14763750"/>
          <a:ext cx="1190625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76</xdr:row>
      <xdr:rowOff>0</xdr:rowOff>
    </xdr:from>
    <xdr:to>
      <xdr:col>14</xdr:col>
      <xdr:colOff>333375</xdr:colOff>
      <xdr:row>78</xdr:row>
      <xdr:rowOff>238125</xdr:rowOff>
    </xdr:to>
    <xdr:cxnSp macro="">
      <xdr:nvCxnSpPr>
        <xdr:cNvPr id="519" name="Straight Connector 518">
          <a:extLst>
            <a:ext uri="{FF2B5EF4-FFF2-40B4-BE49-F238E27FC236}">
              <a16:creationId xmlns:a16="http://schemas.microsoft.com/office/drawing/2014/main" id="{48B6431A-0022-4242-98AD-35B91EA1D2CC}"/>
            </a:ext>
          </a:extLst>
        </xdr:cNvPr>
        <xdr:cNvCxnSpPr/>
      </xdr:nvCxnSpPr>
      <xdr:spPr>
        <a:xfrm rot="10800000" flipV="1">
          <a:off x="7267575" y="14763750"/>
          <a:ext cx="1181100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76</xdr:row>
      <xdr:rowOff>0</xdr:rowOff>
    </xdr:from>
    <xdr:to>
      <xdr:col>17</xdr:col>
      <xdr:colOff>333375</xdr:colOff>
      <xdr:row>78</xdr:row>
      <xdr:rowOff>238125</xdr:rowOff>
    </xdr:to>
    <xdr:cxnSp macro="">
      <xdr:nvCxnSpPr>
        <xdr:cNvPr id="520" name="Straight Connector 519">
          <a:extLst>
            <a:ext uri="{FF2B5EF4-FFF2-40B4-BE49-F238E27FC236}">
              <a16:creationId xmlns:a16="http://schemas.microsoft.com/office/drawing/2014/main" id="{4400480B-7691-4AFD-B7B6-66B19DFD2D9B}"/>
            </a:ext>
          </a:extLst>
        </xdr:cNvPr>
        <xdr:cNvCxnSpPr/>
      </xdr:nvCxnSpPr>
      <xdr:spPr>
        <a:xfrm rot="10800000" flipV="1">
          <a:off x="8515350" y="14763750"/>
          <a:ext cx="1152525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79</xdr:row>
      <xdr:rowOff>0</xdr:rowOff>
    </xdr:from>
    <xdr:to>
      <xdr:col>5</xdr:col>
      <xdr:colOff>333375</xdr:colOff>
      <xdr:row>81</xdr:row>
      <xdr:rowOff>238125</xdr:rowOff>
    </xdr:to>
    <xdr:cxnSp macro="">
      <xdr:nvCxnSpPr>
        <xdr:cNvPr id="521" name="Straight Connector 520">
          <a:extLst>
            <a:ext uri="{FF2B5EF4-FFF2-40B4-BE49-F238E27FC236}">
              <a16:creationId xmlns:a16="http://schemas.microsoft.com/office/drawing/2014/main" id="{423603E4-8267-480E-B1E6-8785C1A85964}"/>
            </a:ext>
          </a:extLst>
        </xdr:cNvPr>
        <xdr:cNvCxnSpPr/>
      </xdr:nvCxnSpPr>
      <xdr:spPr>
        <a:xfrm rot="10800000" flipV="1">
          <a:off x="3495675" y="15392400"/>
          <a:ext cx="11715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79</xdr:row>
      <xdr:rowOff>0</xdr:rowOff>
    </xdr:from>
    <xdr:to>
      <xdr:col>8</xdr:col>
      <xdr:colOff>333375</xdr:colOff>
      <xdr:row>81</xdr:row>
      <xdr:rowOff>238125</xdr:rowOff>
    </xdr:to>
    <xdr:cxnSp macro="">
      <xdr:nvCxnSpPr>
        <xdr:cNvPr id="522" name="Straight Connector 521">
          <a:extLst>
            <a:ext uri="{FF2B5EF4-FFF2-40B4-BE49-F238E27FC236}">
              <a16:creationId xmlns:a16="http://schemas.microsoft.com/office/drawing/2014/main" id="{10A463DF-7A96-461C-8CAE-C4CFE86969A7}"/>
            </a:ext>
          </a:extLst>
        </xdr:cNvPr>
        <xdr:cNvCxnSpPr/>
      </xdr:nvCxnSpPr>
      <xdr:spPr>
        <a:xfrm rot="10800000" flipV="1">
          <a:off x="4686300" y="15392400"/>
          <a:ext cx="11906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79</xdr:row>
      <xdr:rowOff>0</xdr:rowOff>
    </xdr:from>
    <xdr:to>
      <xdr:col>11</xdr:col>
      <xdr:colOff>333375</xdr:colOff>
      <xdr:row>81</xdr:row>
      <xdr:rowOff>238125</xdr:rowOff>
    </xdr:to>
    <xdr:cxnSp macro="">
      <xdr:nvCxnSpPr>
        <xdr:cNvPr id="523" name="Straight Connector 522">
          <a:extLst>
            <a:ext uri="{FF2B5EF4-FFF2-40B4-BE49-F238E27FC236}">
              <a16:creationId xmlns:a16="http://schemas.microsoft.com/office/drawing/2014/main" id="{5AB6535A-E5EE-48C8-927B-3F6092CB87A3}"/>
            </a:ext>
          </a:extLst>
        </xdr:cNvPr>
        <xdr:cNvCxnSpPr/>
      </xdr:nvCxnSpPr>
      <xdr:spPr>
        <a:xfrm rot="10800000" flipV="1">
          <a:off x="5962650" y="15392400"/>
          <a:ext cx="12001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79</xdr:row>
      <xdr:rowOff>0</xdr:rowOff>
    </xdr:from>
    <xdr:to>
      <xdr:col>14</xdr:col>
      <xdr:colOff>333375</xdr:colOff>
      <xdr:row>81</xdr:row>
      <xdr:rowOff>238125</xdr:rowOff>
    </xdr:to>
    <xdr:cxnSp macro="">
      <xdr:nvCxnSpPr>
        <xdr:cNvPr id="524" name="Straight Connector 523">
          <a:extLst>
            <a:ext uri="{FF2B5EF4-FFF2-40B4-BE49-F238E27FC236}">
              <a16:creationId xmlns:a16="http://schemas.microsoft.com/office/drawing/2014/main" id="{F8BF77E3-08D1-4451-BE43-1F204B4D9FAA}"/>
            </a:ext>
          </a:extLst>
        </xdr:cNvPr>
        <xdr:cNvCxnSpPr/>
      </xdr:nvCxnSpPr>
      <xdr:spPr>
        <a:xfrm rot="10800000" flipV="1">
          <a:off x="7267575" y="15392400"/>
          <a:ext cx="11811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79</xdr:row>
      <xdr:rowOff>0</xdr:rowOff>
    </xdr:from>
    <xdr:to>
      <xdr:col>17</xdr:col>
      <xdr:colOff>333375</xdr:colOff>
      <xdr:row>81</xdr:row>
      <xdr:rowOff>238125</xdr:rowOff>
    </xdr:to>
    <xdr:cxnSp macro="">
      <xdr:nvCxnSpPr>
        <xdr:cNvPr id="525" name="Straight Connector 524">
          <a:extLst>
            <a:ext uri="{FF2B5EF4-FFF2-40B4-BE49-F238E27FC236}">
              <a16:creationId xmlns:a16="http://schemas.microsoft.com/office/drawing/2014/main" id="{4902A450-425D-41C2-91D5-77F219CF02EE}"/>
            </a:ext>
          </a:extLst>
        </xdr:cNvPr>
        <xdr:cNvCxnSpPr/>
      </xdr:nvCxnSpPr>
      <xdr:spPr>
        <a:xfrm rot="10800000" flipV="1">
          <a:off x="8515350" y="15392400"/>
          <a:ext cx="11525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79</xdr:row>
      <xdr:rowOff>0</xdr:rowOff>
    </xdr:from>
    <xdr:to>
      <xdr:col>20</xdr:col>
      <xdr:colOff>333375</xdr:colOff>
      <xdr:row>81</xdr:row>
      <xdr:rowOff>238125</xdr:rowOff>
    </xdr:to>
    <xdr:cxnSp macro="">
      <xdr:nvCxnSpPr>
        <xdr:cNvPr id="526" name="Straight Connector 525">
          <a:extLst>
            <a:ext uri="{FF2B5EF4-FFF2-40B4-BE49-F238E27FC236}">
              <a16:creationId xmlns:a16="http://schemas.microsoft.com/office/drawing/2014/main" id="{F4DB9894-2132-4021-AF2E-20DD3BCA5BA6}"/>
            </a:ext>
          </a:extLst>
        </xdr:cNvPr>
        <xdr:cNvCxnSpPr/>
      </xdr:nvCxnSpPr>
      <xdr:spPr>
        <a:xfrm rot="10800000" flipV="1">
          <a:off x="9782175" y="15392400"/>
          <a:ext cx="11334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79</xdr:row>
      <xdr:rowOff>0</xdr:rowOff>
    </xdr:from>
    <xdr:to>
      <xdr:col>23</xdr:col>
      <xdr:colOff>333375</xdr:colOff>
      <xdr:row>81</xdr:row>
      <xdr:rowOff>238125</xdr:rowOff>
    </xdr:to>
    <xdr:cxnSp macro="">
      <xdr:nvCxnSpPr>
        <xdr:cNvPr id="527" name="Straight Connector 526">
          <a:extLst>
            <a:ext uri="{FF2B5EF4-FFF2-40B4-BE49-F238E27FC236}">
              <a16:creationId xmlns:a16="http://schemas.microsoft.com/office/drawing/2014/main" id="{C3663D1D-497A-453A-AF2C-0F21232BE25A}"/>
            </a:ext>
          </a:extLst>
        </xdr:cNvPr>
        <xdr:cNvCxnSpPr/>
      </xdr:nvCxnSpPr>
      <xdr:spPr>
        <a:xfrm rot="10800000" flipV="1">
          <a:off x="10944225" y="15392400"/>
          <a:ext cx="10382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76</xdr:row>
      <xdr:rowOff>0</xdr:rowOff>
    </xdr:from>
    <xdr:to>
      <xdr:col>20</xdr:col>
      <xdr:colOff>333375</xdr:colOff>
      <xdr:row>78</xdr:row>
      <xdr:rowOff>238125</xdr:rowOff>
    </xdr:to>
    <xdr:cxnSp macro="">
      <xdr:nvCxnSpPr>
        <xdr:cNvPr id="528" name="Straight Connector 527">
          <a:extLst>
            <a:ext uri="{FF2B5EF4-FFF2-40B4-BE49-F238E27FC236}">
              <a16:creationId xmlns:a16="http://schemas.microsoft.com/office/drawing/2014/main" id="{29D8DFC0-CFBC-4976-B639-540054D150A9}"/>
            </a:ext>
          </a:extLst>
        </xdr:cNvPr>
        <xdr:cNvCxnSpPr/>
      </xdr:nvCxnSpPr>
      <xdr:spPr>
        <a:xfrm rot="10800000" flipV="1">
          <a:off x="9782175" y="14763750"/>
          <a:ext cx="1133475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76</xdr:row>
      <xdr:rowOff>0</xdr:rowOff>
    </xdr:from>
    <xdr:to>
      <xdr:col>23</xdr:col>
      <xdr:colOff>333375</xdr:colOff>
      <xdr:row>78</xdr:row>
      <xdr:rowOff>238125</xdr:rowOff>
    </xdr:to>
    <xdr:cxnSp macro="">
      <xdr:nvCxnSpPr>
        <xdr:cNvPr id="529" name="Straight Connector 528">
          <a:extLst>
            <a:ext uri="{FF2B5EF4-FFF2-40B4-BE49-F238E27FC236}">
              <a16:creationId xmlns:a16="http://schemas.microsoft.com/office/drawing/2014/main" id="{5A03FA34-E6A7-471F-B2FD-DC0C288D3585}"/>
            </a:ext>
          </a:extLst>
        </xdr:cNvPr>
        <xdr:cNvCxnSpPr/>
      </xdr:nvCxnSpPr>
      <xdr:spPr>
        <a:xfrm rot="10800000" flipV="1">
          <a:off x="10944225" y="14763750"/>
          <a:ext cx="1038225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76</xdr:row>
      <xdr:rowOff>0</xdr:rowOff>
    </xdr:from>
    <xdr:to>
      <xdr:col>26</xdr:col>
      <xdr:colOff>323850</xdr:colOff>
      <xdr:row>78</xdr:row>
      <xdr:rowOff>238125</xdr:rowOff>
    </xdr:to>
    <xdr:cxnSp macro="">
      <xdr:nvCxnSpPr>
        <xdr:cNvPr id="530" name="Straight Connector 529">
          <a:extLst>
            <a:ext uri="{FF2B5EF4-FFF2-40B4-BE49-F238E27FC236}">
              <a16:creationId xmlns:a16="http://schemas.microsoft.com/office/drawing/2014/main" id="{DBF7132E-A897-49CC-A09E-8C936514A249}"/>
            </a:ext>
          </a:extLst>
        </xdr:cNvPr>
        <xdr:cNvCxnSpPr/>
      </xdr:nvCxnSpPr>
      <xdr:spPr>
        <a:xfrm rot="10800000" flipV="1">
          <a:off x="12001500" y="14763750"/>
          <a:ext cx="1057275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79</xdr:row>
      <xdr:rowOff>0</xdr:rowOff>
    </xdr:from>
    <xdr:to>
      <xdr:col>26</xdr:col>
      <xdr:colOff>323850</xdr:colOff>
      <xdr:row>81</xdr:row>
      <xdr:rowOff>238125</xdr:rowOff>
    </xdr:to>
    <xdr:cxnSp macro="">
      <xdr:nvCxnSpPr>
        <xdr:cNvPr id="531" name="Straight Connector 530">
          <a:extLst>
            <a:ext uri="{FF2B5EF4-FFF2-40B4-BE49-F238E27FC236}">
              <a16:creationId xmlns:a16="http://schemas.microsoft.com/office/drawing/2014/main" id="{650BF5D4-8D7E-4E8A-8CC8-726EAB9148ED}"/>
            </a:ext>
          </a:extLst>
        </xdr:cNvPr>
        <xdr:cNvCxnSpPr/>
      </xdr:nvCxnSpPr>
      <xdr:spPr>
        <a:xfrm rot="10800000" flipV="1">
          <a:off x="12001500" y="15392400"/>
          <a:ext cx="10572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76</xdr:row>
      <xdr:rowOff>0</xdr:rowOff>
    </xdr:from>
    <xdr:to>
      <xdr:col>29</xdr:col>
      <xdr:colOff>333375</xdr:colOff>
      <xdr:row>78</xdr:row>
      <xdr:rowOff>238125</xdr:rowOff>
    </xdr:to>
    <xdr:cxnSp macro="">
      <xdr:nvCxnSpPr>
        <xdr:cNvPr id="532" name="Straight Connector 531">
          <a:extLst>
            <a:ext uri="{FF2B5EF4-FFF2-40B4-BE49-F238E27FC236}">
              <a16:creationId xmlns:a16="http://schemas.microsoft.com/office/drawing/2014/main" id="{109A3D12-113E-43EA-8A11-86DC7DBEED07}"/>
            </a:ext>
          </a:extLst>
        </xdr:cNvPr>
        <xdr:cNvCxnSpPr/>
      </xdr:nvCxnSpPr>
      <xdr:spPr>
        <a:xfrm rot="10800000" flipV="1">
          <a:off x="13058775" y="14763750"/>
          <a:ext cx="1162050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76</xdr:row>
      <xdr:rowOff>0</xdr:rowOff>
    </xdr:from>
    <xdr:to>
      <xdr:col>32</xdr:col>
      <xdr:colOff>333375</xdr:colOff>
      <xdr:row>78</xdr:row>
      <xdr:rowOff>238125</xdr:rowOff>
    </xdr:to>
    <xdr:cxnSp macro="">
      <xdr:nvCxnSpPr>
        <xdr:cNvPr id="533" name="Straight Connector 532">
          <a:extLst>
            <a:ext uri="{FF2B5EF4-FFF2-40B4-BE49-F238E27FC236}">
              <a16:creationId xmlns:a16="http://schemas.microsoft.com/office/drawing/2014/main" id="{2EA96D0C-C5D9-45AB-A7A3-A9D9ED68F411}"/>
            </a:ext>
          </a:extLst>
        </xdr:cNvPr>
        <xdr:cNvCxnSpPr/>
      </xdr:nvCxnSpPr>
      <xdr:spPr>
        <a:xfrm rot="10800000" flipV="1">
          <a:off x="14220825" y="14763750"/>
          <a:ext cx="1209675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76</xdr:row>
      <xdr:rowOff>0</xdr:rowOff>
    </xdr:from>
    <xdr:to>
      <xdr:col>35</xdr:col>
      <xdr:colOff>285750</xdr:colOff>
      <xdr:row>78</xdr:row>
      <xdr:rowOff>238125</xdr:rowOff>
    </xdr:to>
    <xdr:cxnSp macro="">
      <xdr:nvCxnSpPr>
        <xdr:cNvPr id="534" name="Straight Connector 533">
          <a:extLst>
            <a:ext uri="{FF2B5EF4-FFF2-40B4-BE49-F238E27FC236}">
              <a16:creationId xmlns:a16="http://schemas.microsoft.com/office/drawing/2014/main" id="{5BB1C1C2-7B3A-48A7-A796-88F344E348F3}"/>
            </a:ext>
          </a:extLst>
        </xdr:cNvPr>
        <xdr:cNvCxnSpPr/>
      </xdr:nvCxnSpPr>
      <xdr:spPr>
        <a:xfrm rot="10800000" flipV="1">
          <a:off x="15430500" y="14763750"/>
          <a:ext cx="1076325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76</xdr:row>
      <xdr:rowOff>0</xdr:rowOff>
    </xdr:from>
    <xdr:to>
      <xdr:col>38</xdr:col>
      <xdr:colOff>276225</xdr:colOff>
      <xdr:row>78</xdr:row>
      <xdr:rowOff>238125</xdr:rowOff>
    </xdr:to>
    <xdr:cxnSp macro="">
      <xdr:nvCxnSpPr>
        <xdr:cNvPr id="535" name="Straight Connector 534">
          <a:extLst>
            <a:ext uri="{FF2B5EF4-FFF2-40B4-BE49-F238E27FC236}">
              <a16:creationId xmlns:a16="http://schemas.microsoft.com/office/drawing/2014/main" id="{AC5F1FD4-028B-4B62-8294-312E5C9B533B}"/>
            </a:ext>
          </a:extLst>
        </xdr:cNvPr>
        <xdr:cNvCxnSpPr/>
      </xdr:nvCxnSpPr>
      <xdr:spPr>
        <a:xfrm rot="10800000" flipV="1">
          <a:off x="16516350" y="14763750"/>
          <a:ext cx="1095375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79</xdr:row>
      <xdr:rowOff>0</xdr:rowOff>
    </xdr:from>
    <xdr:to>
      <xdr:col>38</xdr:col>
      <xdr:colOff>276225</xdr:colOff>
      <xdr:row>81</xdr:row>
      <xdr:rowOff>238125</xdr:rowOff>
    </xdr:to>
    <xdr:cxnSp macro="">
      <xdr:nvCxnSpPr>
        <xdr:cNvPr id="536" name="Straight Connector 535">
          <a:extLst>
            <a:ext uri="{FF2B5EF4-FFF2-40B4-BE49-F238E27FC236}">
              <a16:creationId xmlns:a16="http://schemas.microsoft.com/office/drawing/2014/main" id="{10B5512A-1343-4F3B-B549-06AFDBCAC461}"/>
            </a:ext>
          </a:extLst>
        </xdr:cNvPr>
        <xdr:cNvCxnSpPr/>
      </xdr:nvCxnSpPr>
      <xdr:spPr>
        <a:xfrm rot="10800000" flipV="1">
          <a:off x="16516350" y="15392400"/>
          <a:ext cx="10953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79</xdr:row>
      <xdr:rowOff>0</xdr:rowOff>
    </xdr:from>
    <xdr:to>
      <xdr:col>35</xdr:col>
      <xdr:colOff>285750</xdr:colOff>
      <xdr:row>81</xdr:row>
      <xdr:rowOff>238125</xdr:rowOff>
    </xdr:to>
    <xdr:cxnSp macro="">
      <xdr:nvCxnSpPr>
        <xdr:cNvPr id="537" name="Straight Connector 536">
          <a:extLst>
            <a:ext uri="{FF2B5EF4-FFF2-40B4-BE49-F238E27FC236}">
              <a16:creationId xmlns:a16="http://schemas.microsoft.com/office/drawing/2014/main" id="{EBF11673-6D96-4E18-8A34-8705994B9F9F}"/>
            </a:ext>
          </a:extLst>
        </xdr:cNvPr>
        <xdr:cNvCxnSpPr/>
      </xdr:nvCxnSpPr>
      <xdr:spPr>
        <a:xfrm rot="10800000" flipV="1">
          <a:off x="15430500" y="15392400"/>
          <a:ext cx="10763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79</xdr:row>
      <xdr:rowOff>0</xdr:rowOff>
    </xdr:from>
    <xdr:to>
      <xdr:col>32</xdr:col>
      <xdr:colOff>333375</xdr:colOff>
      <xdr:row>81</xdr:row>
      <xdr:rowOff>238125</xdr:rowOff>
    </xdr:to>
    <xdr:cxnSp macro="">
      <xdr:nvCxnSpPr>
        <xdr:cNvPr id="538" name="Straight Connector 537">
          <a:extLst>
            <a:ext uri="{FF2B5EF4-FFF2-40B4-BE49-F238E27FC236}">
              <a16:creationId xmlns:a16="http://schemas.microsoft.com/office/drawing/2014/main" id="{A6AB0EDE-34E9-4796-B337-C5CB5834A5C7}"/>
            </a:ext>
          </a:extLst>
        </xdr:cNvPr>
        <xdr:cNvCxnSpPr/>
      </xdr:nvCxnSpPr>
      <xdr:spPr>
        <a:xfrm rot="10800000" flipV="1">
          <a:off x="14220825" y="15392400"/>
          <a:ext cx="12096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79</xdr:row>
      <xdr:rowOff>0</xdr:rowOff>
    </xdr:from>
    <xdr:to>
      <xdr:col>29</xdr:col>
      <xdr:colOff>333375</xdr:colOff>
      <xdr:row>81</xdr:row>
      <xdr:rowOff>238125</xdr:rowOff>
    </xdr:to>
    <xdr:cxnSp macro="">
      <xdr:nvCxnSpPr>
        <xdr:cNvPr id="539" name="Straight Connector 538">
          <a:extLst>
            <a:ext uri="{FF2B5EF4-FFF2-40B4-BE49-F238E27FC236}">
              <a16:creationId xmlns:a16="http://schemas.microsoft.com/office/drawing/2014/main" id="{B147AC83-4707-48FC-883A-00B2F44D4971}"/>
            </a:ext>
          </a:extLst>
        </xdr:cNvPr>
        <xdr:cNvCxnSpPr/>
      </xdr:nvCxnSpPr>
      <xdr:spPr>
        <a:xfrm rot="10800000" flipV="1">
          <a:off x="13058775" y="15392400"/>
          <a:ext cx="11620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76</xdr:row>
      <xdr:rowOff>0</xdr:rowOff>
    </xdr:from>
    <xdr:to>
      <xdr:col>20</xdr:col>
      <xdr:colOff>333375</xdr:colOff>
      <xdr:row>78</xdr:row>
      <xdr:rowOff>228600</xdr:rowOff>
    </xdr:to>
    <xdr:cxnSp macro="">
      <xdr:nvCxnSpPr>
        <xdr:cNvPr id="540" name="Straight Connector 539">
          <a:extLst>
            <a:ext uri="{FF2B5EF4-FFF2-40B4-BE49-F238E27FC236}">
              <a16:creationId xmlns:a16="http://schemas.microsoft.com/office/drawing/2014/main" id="{49DC3301-2800-4E05-AA75-A6DDFD5E5DD1}"/>
            </a:ext>
          </a:extLst>
        </xdr:cNvPr>
        <xdr:cNvCxnSpPr/>
      </xdr:nvCxnSpPr>
      <xdr:spPr>
        <a:xfrm>
          <a:off x="9782175" y="14763750"/>
          <a:ext cx="1133475" cy="6096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76</xdr:row>
      <xdr:rowOff>0</xdr:rowOff>
    </xdr:from>
    <xdr:to>
      <xdr:col>23</xdr:col>
      <xdr:colOff>333375</xdr:colOff>
      <xdr:row>78</xdr:row>
      <xdr:rowOff>228600</xdr:rowOff>
    </xdr:to>
    <xdr:cxnSp macro="">
      <xdr:nvCxnSpPr>
        <xdr:cNvPr id="541" name="Straight Connector 540">
          <a:extLst>
            <a:ext uri="{FF2B5EF4-FFF2-40B4-BE49-F238E27FC236}">
              <a16:creationId xmlns:a16="http://schemas.microsoft.com/office/drawing/2014/main" id="{F64A1875-2DEE-4097-AEC0-B88B1DAF9B12}"/>
            </a:ext>
          </a:extLst>
        </xdr:cNvPr>
        <xdr:cNvCxnSpPr/>
      </xdr:nvCxnSpPr>
      <xdr:spPr>
        <a:xfrm>
          <a:off x="10944225" y="14763750"/>
          <a:ext cx="1038225" cy="6096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76</xdr:row>
      <xdr:rowOff>0</xdr:rowOff>
    </xdr:from>
    <xdr:to>
      <xdr:col>26</xdr:col>
      <xdr:colOff>323850</xdr:colOff>
      <xdr:row>78</xdr:row>
      <xdr:rowOff>228600</xdr:rowOff>
    </xdr:to>
    <xdr:cxnSp macro="">
      <xdr:nvCxnSpPr>
        <xdr:cNvPr id="542" name="Straight Connector 541">
          <a:extLst>
            <a:ext uri="{FF2B5EF4-FFF2-40B4-BE49-F238E27FC236}">
              <a16:creationId xmlns:a16="http://schemas.microsoft.com/office/drawing/2014/main" id="{B595512E-E612-40FD-A616-60CF5967D22D}"/>
            </a:ext>
          </a:extLst>
        </xdr:cNvPr>
        <xdr:cNvCxnSpPr/>
      </xdr:nvCxnSpPr>
      <xdr:spPr>
        <a:xfrm>
          <a:off x="12001500" y="14763750"/>
          <a:ext cx="1057275" cy="6096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76</xdr:row>
      <xdr:rowOff>0</xdr:rowOff>
    </xdr:from>
    <xdr:to>
      <xdr:col>29</xdr:col>
      <xdr:colOff>333375</xdr:colOff>
      <xdr:row>78</xdr:row>
      <xdr:rowOff>228600</xdr:rowOff>
    </xdr:to>
    <xdr:cxnSp macro="">
      <xdr:nvCxnSpPr>
        <xdr:cNvPr id="543" name="Straight Connector 542">
          <a:extLst>
            <a:ext uri="{FF2B5EF4-FFF2-40B4-BE49-F238E27FC236}">
              <a16:creationId xmlns:a16="http://schemas.microsoft.com/office/drawing/2014/main" id="{D394BFBE-F8A3-4E5D-8353-1BD3C4BD6C82}"/>
            </a:ext>
          </a:extLst>
        </xdr:cNvPr>
        <xdr:cNvCxnSpPr/>
      </xdr:nvCxnSpPr>
      <xdr:spPr>
        <a:xfrm>
          <a:off x="13058775" y="14763750"/>
          <a:ext cx="1162050" cy="6096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76</xdr:row>
      <xdr:rowOff>0</xdr:rowOff>
    </xdr:from>
    <xdr:to>
      <xdr:col>32</xdr:col>
      <xdr:colOff>333375</xdr:colOff>
      <xdr:row>78</xdr:row>
      <xdr:rowOff>228600</xdr:rowOff>
    </xdr:to>
    <xdr:cxnSp macro="">
      <xdr:nvCxnSpPr>
        <xdr:cNvPr id="544" name="Straight Connector 543">
          <a:extLst>
            <a:ext uri="{FF2B5EF4-FFF2-40B4-BE49-F238E27FC236}">
              <a16:creationId xmlns:a16="http://schemas.microsoft.com/office/drawing/2014/main" id="{B8517DB6-EC14-417E-9D55-85752753AE5E}"/>
            </a:ext>
          </a:extLst>
        </xdr:cNvPr>
        <xdr:cNvCxnSpPr/>
      </xdr:nvCxnSpPr>
      <xdr:spPr>
        <a:xfrm>
          <a:off x="14220825" y="14763750"/>
          <a:ext cx="1209675" cy="6096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76</xdr:row>
      <xdr:rowOff>0</xdr:rowOff>
    </xdr:from>
    <xdr:to>
      <xdr:col>35</xdr:col>
      <xdr:colOff>285750</xdr:colOff>
      <xdr:row>78</xdr:row>
      <xdr:rowOff>228600</xdr:rowOff>
    </xdr:to>
    <xdr:cxnSp macro="">
      <xdr:nvCxnSpPr>
        <xdr:cNvPr id="545" name="Straight Connector 544">
          <a:extLst>
            <a:ext uri="{FF2B5EF4-FFF2-40B4-BE49-F238E27FC236}">
              <a16:creationId xmlns:a16="http://schemas.microsoft.com/office/drawing/2014/main" id="{CE7A5DC5-CC83-4CE6-91A3-7ECD2C2575C6}"/>
            </a:ext>
          </a:extLst>
        </xdr:cNvPr>
        <xdr:cNvCxnSpPr/>
      </xdr:nvCxnSpPr>
      <xdr:spPr>
        <a:xfrm>
          <a:off x="15430500" y="14763750"/>
          <a:ext cx="1076325" cy="6096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76</xdr:row>
      <xdr:rowOff>0</xdr:rowOff>
    </xdr:from>
    <xdr:to>
      <xdr:col>38</xdr:col>
      <xdr:colOff>276225</xdr:colOff>
      <xdr:row>78</xdr:row>
      <xdr:rowOff>228600</xdr:rowOff>
    </xdr:to>
    <xdr:cxnSp macro="">
      <xdr:nvCxnSpPr>
        <xdr:cNvPr id="546" name="Straight Connector 545">
          <a:extLst>
            <a:ext uri="{FF2B5EF4-FFF2-40B4-BE49-F238E27FC236}">
              <a16:creationId xmlns:a16="http://schemas.microsoft.com/office/drawing/2014/main" id="{B06D091A-F4D0-4242-8F84-563450EE52B2}"/>
            </a:ext>
          </a:extLst>
        </xdr:cNvPr>
        <xdr:cNvCxnSpPr/>
      </xdr:nvCxnSpPr>
      <xdr:spPr>
        <a:xfrm>
          <a:off x="16516350" y="14763750"/>
          <a:ext cx="1095375" cy="6096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79</xdr:row>
      <xdr:rowOff>0</xdr:rowOff>
    </xdr:from>
    <xdr:to>
      <xdr:col>38</xdr:col>
      <xdr:colOff>276225</xdr:colOff>
      <xdr:row>81</xdr:row>
      <xdr:rowOff>228600</xdr:rowOff>
    </xdr:to>
    <xdr:cxnSp macro="">
      <xdr:nvCxnSpPr>
        <xdr:cNvPr id="547" name="Straight Connector 546">
          <a:extLst>
            <a:ext uri="{FF2B5EF4-FFF2-40B4-BE49-F238E27FC236}">
              <a16:creationId xmlns:a16="http://schemas.microsoft.com/office/drawing/2014/main" id="{55D4E4D0-FF4A-478D-852E-EE146B52C639}"/>
            </a:ext>
          </a:extLst>
        </xdr:cNvPr>
        <xdr:cNvCxnSpPr/>
      </xdr:nvCxnSpPr>
      <xdr:spPr>
        <a:xfrm>
          <a:off x="16516350" y="15392400"/>
          <a:ext cx="10953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79</xdr:row>
      <xdr:rowOff>0</xdr:rowOff>
    </xdr:from>
    <xdr:to>
      <xdr:col>35</xdr:col>
      <xdr:colOff>285750</xdr:colOff>
      <xdr:row>81</xdr:row>
      <xdr:rowOff>228600</xdr:rowOff>
    </xdr:to>
    <xdr:cxnSp macro="">
      <xdr:nvCxnSpPr>
        <xdr:cNvPr id="548" name="Straight Connector 547">
          <a:extLst>
            <a:ext uri="{FF2B5EF4-FFF2-40B4-BE49-F238E27FC236}">
              <a16:creationId xmlns:a16="http://schemas.microsoft.com/office/drawing/2014/main" id="{133723DA-B2CC-4D76-AB58-424407AE7538}"/>
            </a:ext>
          </a:extLst>
        </xdr:cNvPr>
        <xdr:cNvCxnSpPr/>
      </xdr:nvCxnSpPr>
      <xdr:spPr>
        <a:xfrm>
          <a:off x="15430500" y="15392400"/>
          <a:ext cx="10763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79</xdr:row>
      <xdr:rowOff>0</xdr:rowOff>
    </xdr:from>
    <xdr:to>
      <xdr:col>32</xdr:col>
      <xdr:colOff>333375</xdr:colOff>
      <xdr:row>81</xdr:row>
      <xdr:rowOff>228600</xdr:rowOff>
    </xdr:to>
    <xdr:cxnSp macro="">
      <xdr:nvCxnSpPr>
        <xdr:cNvPr id="549" name="Straight Connector 548">
          <a:extLst>
            <a:ext uri="{FF2B5EF4-FFF2-40B4-BE49-F238E27FC236}">
              <a16:creationId xmlns:a16="http://schemas.microsoft.com/office/drawing/2014/main" id="{B46E540B-1CB6-4FA6-B9FD-52189663451C}"/>
            </a:ext>
          </a:extLst>
        </xdr:cNvPr>
        <xdr:cNvCxnSpPr/>
      </xdr:nvCxnSpPr>
      <xdr:spPr>
        <a:xfrm>
          <a:off x="14220825" y="15392400"/>
          <a:ext cx="12096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79</xdr:row>
      <xdr:rowOff>0</xdr:rowOff>
    </xdr:from>
    <xdr:to>
      <xdr:col>29</xdr:col>
      <xdr:colOff>333375</xdr:colOff>
      <xdr:row>81</xdr:row>
      <xdr:rowOff>228600</xdr:rowOff>
    </xdr:to>
    <xdr:cxnSp macro="">
      <xdr:nvCxnSpPr>
        <xdr:cNvPr id="550" name="Straight Connector 549">
          <a:extLst>
            <a:ext uri="{FF2B5EF4-FFF2-40B4-BE49-F238E27FC236}">
              <a16:creationId xmlns:a16="http://schemas.microsoft.com/office/drawing/2014/main" id="{58B320C7-5BDC-4337-8C85-EF9FDCC5B90A}"/>
            </a:ext>
          </a:extLst>
        </xdr:cNvPr>
        <xdr:cNvCxnSpPr/>
      </xdr:nvCxnSpPr>
      <xdr:spPr>
        <a:xfrm>
          <a:off x="13058775" y="15392400"/>
          <a:ext cx="11620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79</xdr:row>
      <xdr:rowOff>0</xdr:rowOff>
    </xdr:from>
    <xdr:to>
      <xdr:col>26</xdr:col>
      <xdr:colOff>323850</xdr:colOff>
      <xdr:row>81</xdr:row>
      <xdr:rowOff>228600</xdr:rowOff>
    </xdr:to>
    <xdr:cxnSp macro="">
      <xdr:nvCxnSpPr>
        <xdr:cNvPr id="551" name="Straight Connector 550">
          <a:extLst>
            <a:ext uri="{FF2B5EF4-FFF2-40B4-BE49-F238E27FC236}">
              <a16:creationId xmlns:a16="http://schemas.microsoft.com/office/drawing/2014/main" id="{C4EEF3AC-7DC4-431C-8FF3-0FF007974DD9}"/>
            </a:ext>
          </a:extLst>
        </xdr:cNvPr>
        <xdr:cNvCxnSpPr/>
      </xdr:nvCxnSpPr>
      <xdr:spPr>
        <a:xfrm>
          <a:off x="12001500" y="15392400"/>
          <a:ext cx="10572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79</xdr:row>
      <xdr:rowOff>0</xdr:rowOff>
    </xdr:from>
    <xdr:to>
      <xdr:col>23</xdr:col>
      <xdr:colOff>333375</xdr:colOff>
      <xdr:row>81</xdr:row>
      <xdr:rowOff>228600</xdr:rowOff>
    </xdr:to>
    <xdr:cxnSp macro="">
      <xdr:nvCxnSpPr>
        <xdr:cNvPr id="552" name="Straight Connector 551">
          <a:extLst>
            <a:ext uri="{FF2B5EF4-FFF2-40B4-BE49-F238E27FC236}">
              <a16:creationId xmlns:a16="http://schemas.microsoft.com/office/drawing/2014/main" id="{E8A27BCD-F85B-4DEA-83F1-FF13D10D77FD}"/>
            </a:ext>
          </a:extLst>
        </xdr:cNvPr>
        <xdr:cNvCxnSpPr/>
      </xdr:nvCxnSpPr>
      <xdr:spPr>
        <a:xfrm>
          <a:off x="10944225" y="15392400"/>
          <a:ext cx="10382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79</xdr:row>
      <xdr:rowOff>0</xdr:rowOff>
    </xdr:from>
    <xdr:to>
      <xdr:col>20</xdr:col>
      <xdr:colOff>333375</xdr:colOff>
      <xdr:row>81</xdr:row>
      <xdr:rowOff>228600</xdr:rowOff>
    </xdr:to>
    <xdr:cxnSp macro="">
      <xdr:nvCxnSpPr>
        <xdr:cNvPr id="553" name="Straight Connector 552">
          <a:extLst>
            <a:ext uri="{FF2B5EF4-FFF2-40B4-BE49-F238E27FC236}">
              <a16:creationId xmlns:a16="http://schemas.microsoft.com/office/drawing/2014/main" id="{FAF7ED2C-0A93-4E80-AB71-FBD8B3D329FD}"/>
            </a:ext>
          </a:extLst>
        </xdr:cNvPr>
        <xdr:cNvCxnSpPr/>
      </xdr:nvCxnSpPr>
      <xdr:spPr>
        <a:xfrm>
          <a:off x="9782175" y="15392400"/>
          <a:ext cx="11334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9525</xdr:colOff>
      <xdr:row>73</xdr:row>
      <xdr:rowOff>0</xdr:rowOff>
    </xdr:from>
    <xdr:to>
      <xdr:col>6</xdr:col>
      <xdr:colOff>0</xdr:colOff>
      <xdr:row>75</xdr:row>
      <xdr:rowOff>238125</xdr:rowOff>
    </xdr:to>
    <xdr:cxnSp macro="">
      <xdr:nvCxnSpPr>
        <xdr:cNvPr id="554" name="Straight Connector 553">
          <a:extLst>
            <a:ext uri="{FF2B5EF4-FFF2-40B4-BE49-F238E27FC236}">
              <a16:creationId xmlns:a16="http://schemas.microsoft.com/office/drawing/2014/main" id="{BF43E3E1-576B-46E7-A5AF-C6E91DA4E7F5}"/>
            </a:ext>
          </a:extLst>
        </xdr:cNvPr>
        <xdr:cNvCxnSpPr/>
      </xdr:nvCxnSpPr>
      <xdr:spPr>
        <a:xfrm rot="10800000" flipV="1">
          <a:off x="3505200" y="14192250"/>
          <a:ext cx="11811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73</xdr:row>
      <xdr:rowOff>0</xdr:rowOff>
    </xdr:from>
    <xdr:to>
      <xdr:col>5</xdr:col>
      <xdr:colOff>333375</xdr:colOff>
      <xdr:row>75</xdr:row>
      <xdr:rowOff>228600</xdr:rowOff>
    </xdr:to>
    <xdr:cxnSp macro="">
      <xdr:nvCxnSpPr>
        <xdr:cNvPr id="555" name="Straight Connector 554">
          <a:extLst>
            <a:ext uri="{FF2B5EF4-FFF2-40B4-BE49-F238E27FC236}">
              <a16:creationId xmlns:a16="http://schemas.microsoft.com/office/drawing/2014/main" id="{B7271733-0218-43E7-9DB4-012A4C94AEA2}"/>
            </a:ext>
          </a:extLst>
        </xdr:cNvPr>
        <xdr:cNvCxnSpPr/>
      </xdr:nvCxnSpPr>
      <xdr:spPr>
        <a:xfrm>
          <a:off x="3495675" y="14192250"/>
          <a:ext cx="11715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73</xdr:row>
      <xdr:rowOff>0</xdr:rowOff>
    </xdr:from>
    <xdr:to>
      <xdr:col>8</xdr:col>
      <xdr:colOff>333375</xdr:colOff>
      <xdr:row>75</xdr:row>
      <xdr:rowOff>228600</xdr:rowOff>
    </xdr:to>
    <xdr:cxnSp macro="">
      <xdr:nvCxnSpPr>
        <xdr:cNvPr id="556" name="Straight Connector 555">
          <a:extLst>
            <a:ext uri="{FF2B5EF4-FFF2-40B4-BE49-F238E27FC236}">
              <a16:creationId xmlns:a16="http://schemas.microsoft.com/office/drawing/2014/main" id="{F0761B50-AE33-4D2A-B42D-4FF1EADE1D7F}"/>
            </a:ext>
          </a:extLst>
        </xdr:cNvPr>
        <xdr:cNvCxnSpPr/>
      </xdr:nvCxnSpPr>
      <xdr:spPr>
        <a:xfrm>
          <a:off x="4686300" y="14192250"/>
          <a:ext cx="11906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73</xdr:row>
      <xdr:rowOff>0</xdr:rowOff>
    </xdr:from>
    <xdr:to>
      <xdr:col>11</xdr:col>
      <xdr:colOff>333375</xdr:colOff>
      <xdr:row>75</xdr:row>
      <xdr:rowOff>228600</xdr:rowOff>
    </xdr:to>
    <xdr:cxnSp macro="">
      <xdr:nvCxnSpPr>
        <xdr:cNvPr id="557" name="Straight Connector 556">
          <a:extLst>
            <a:ext uri="{FF2B5EF4-FFF2-40B4-BE49-F238E27FC236}">
              <a16:creationId xmlns:a16="http://schemas.microsoft.com/office/drawing/2014/main" id="{86D59617-9C97-4914-BBF6-9F20D4C2CACE}"/>
            </a:ext>
          </a:extLst>
        </xdr:cNvPr>
        <xdr:cNvCxnSpPr/>
      </xdr:nvCxnSpPr>
      <xdr:spPr>
        <a:xfrm>
          <a:off x="5962650" y="14192250"/>
          <a:ext cx="12001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73</xdr:row>
      <xdr:rowOff>0</xdr:rowOff>
    </xdr:from>
    <xdr:to>
      <xdr:col>14</xdr:col>
      <xdr:colOff>333375</xdr:colOff>
      <xdr:row>75</xdr:row>
      <xdr:rowOff>228600</xdr:rowOff>
    </xdr:to>
    <xdr:cxnSp macro="">
      <xdr:nvCxnSpPr>
        <xdr:cNvPr id="558" name="Straight Connector 557">
          <a:extLst>
            <a:ext uri="{FF2B5EF4-FFF2-40B4-BE49-F238E27FC236}">
              <a16:creationId xmlns:a16="http://schemas.microsoft.com/office/drawing/2014/main" id="{59463D31-7B2D-4BC4-AF33-74C7D903D0A0}"/>
            </a:ext>
          </a:extLst>
        </xdr:cNvPr>
        <xdr:cNvCxnSpPr/>
      </xdr:nvCxnSpPr>
      <xdr:spPr>
        <a:xfrm>
          <a:off x="7267575" y="14192250"/>
          <a:ext cx="11811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73</xdr:row>
      <xdr:rowOff>0</xdr:rowOff>
    </xdr:from>
    <xdr:to>
      <xdr:col>17</xdr:col>
      <xdr:colOff>333375</xdr:colOff>
      <xdr:row>75</xdr:row>
      <xdr:rowOff>228600</xdr:rowOff>
    </xdr:to>
    <xdr:cxnSp macro="">
      <xdr:nvCxnSpPr>
        <xdr:cNvPr id="559" name="Straight Connector 558">
          <a:extLst>
            <a:ext uri="{FF2B5EF4-FFF2-40B4-BE49-F238E27FC236}">
              <a16:creationId xmlns:a16="http://schemas.microsoft.com/office/drawing/2014/main" id="{7D7B0F80-4FE9-410E-9FBA-A3C624088166}"/>
            </a:ext>
          </a:extLst>
        </xdr:cNvPr>
        <xdr:cNvCxnSpPr/>
      </xdr:nvCxnSpPr>
      <xdr:spPr>
        <a:xfrm>
          <a:off x="8515350" y="14192250"/>
          <a:ext cx="11525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73</xdr:row>
      <xdr:rowOff>0</xdr:rowOff>
    </xdr:from>
    <xdr:to>
      <xdr:col>20</xdr:col>
      <xdr:colOff>333375</xdr:colOff>
      <xdr:row>75</xdr:row>
      <xdr:rowOff>228600</xdr:rowOff>
    </xdr:to>
    <xdr:cxnSp macro="">
      <xdr:nvCxnSpPr>
        <xdr:cNvPr id="560" name="Straight Connector 559">
          <a:extLst>
            <a:ext uri="{FF2B5EF4-FFF2-40B4-BE49-F238E27FC236}">
              <a16:creationId xmlns:a16="http://schemas.microsoft.com/office/drawing/2014/main" id="{C8698631-320E-43DA-A136-82B7554A7E3A}"/>
            </a:ext>
          </a:extLst>
        </xdr:cNvPr>
        <xdr:cNvCxnSpPr/>
      </xdr:nvCxnSpPr>
      <xdr:spPr>
        <a:xfrm>
          <a:off x="9782175" y="14192250"/>
          <a:ext cx="11334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73</xdr:row>
      <xdr:rowOff>0</xdr:rowOff>
    </xdr:from>
    <xdr:to>
      <xdr:col>23</xdr:col>
      <xdr:colOff>333375</xdr:colOff>
      <xdr:row>75</xdr:row>
      <xdr:rowOff>228600</xdr:rowOff>
    </xdr:to>
    <xdr:cxnSp macro="">
      <xdr:nvCxnSpPr>
        <xdr:cNvPr id="561" name="Straight Connector 560">
          <a:extLst>
            <a:ext uri="{FF2B5EF4-FFF2-40B4-BE49-F238E27FC236}">
              <a16:creationId xmlns:a16="http://schemas.microsoft.com/office/drawing/2014/main" id="{46A81495-2D36-429D-B7B6-C0CBD5F4E222}"/>
            </a:ext>
          </a:extLst>
        </xdr:cNvPr>
        <xdr:cNvCxnSpPr/>
      </xdr:nvCxnSpPr>
      <xdr:spPr>
        <a:xfrm>
          <a:off x="10944225" y="14192250"/>
          <a:ext cx="10382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73</xdr:row>
      <xdr:rowOff>0</xdr:rowOff>
    </xdr:from>
    <xdr:to>
      <xdr:col>26</xdr:col>
      <xdr:colOff>323850</xdr:colOff>
      <xdr:row>75</xdr:row>
      <xdr:rowOff>228600</xdr:rowOff>
    </xdr:to>
    <xdr:cxnSp macro="">
      <xdr:nvCxnSpPr>
        <xdr:cNvPr id="562" name="Straight Connector 561">
          <a:extLst>
            <a:ext uri="{FF2B5EF4-FFF2-40B4-BE49-F238E27FC236}">
              <a16:creationId xmlns:a16="http://schemas.microsoft.com/office/drawing/2014/main" id="{72A451AE-98D1-4E4C-AF23-12457B65FD6E}"/>
            </a:ext>
          </a:extLst>
        </xdr:cNvPr>
        <xdr:cNvCxnSpPr/>
      </xdr:nvCxnSpPr>
      <xdr:spPr>
        <a:xfrm>
          <a:off x="12001500" y="14192250"/>
          <a:ext cx="10572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73</xdr:row>
      <xdr:rowOff>0</xdr:rowOff>
    </xdr:from>
    <xdr:to>
      <xdr:col>29</xdr:col>
      <xdr:colOff>333375</xdr:colOff>
      <xdr:row>75</xdr:row>
      <xdr:rowOff>228600</xdr:rowOff>
    </xdr:to>
    <xdr:cxnSp macro="">
      <xdr:nvCxnSpPr>
        <xdr:cNvPr id="563" name="Straight Connector 562">
          <a:extLst>
            <a:ext uri="{FF2B5EF4-FFF2-40B4-BE49-F238E27FC236}">
              <a16:creationId xmlns:a16="http://schemas.microsoft.com/office/drawing/2014/main" id="{C558061F-B675-4B1A-B697-97141C6E8A15}"/>
            </a:ext>
          </a:extLst>
        </xdr:cNvPr>
        <xdr:cNvCxnSpPr/>
      </xdr:nvCxnSpPr>
      <xdr:spPr>
        <a:xfrm>
          <a:off x="13058775" y="14192250"/>
          <a:ext cx="11620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73</xdr:row>
      <xdr:rowOff>0</xdr:rowOff>
    </xdr:from>
    <xdr:to>
      <xdr:col>32</xdr:col>
      <xdr:colOff>333375</xdr:colOff>
      <xdr:row>75</xdr:row>
      <xdr:rowOff>228600</xdr:rowOff>
    </xdr:to>
    <xdr:cxnSp macro="">
      <xdr:nvCxnSpPr>
        <xdr:cNvPr id="564" name="Straight Connector 563">
          <a:extLst>
            <a:ext uri="{FF2B5EF4-FFF2-40B4-BE49-F238E27FC236}">
              <a16:creationId xmlns:a16="http://schemas.microsoft.com/office/drawing/2014/main" id="{E9DB83EF-B4C1-4248-97F0-45403E7BFD8F}"/>
            </a:ext>
          </a:extLst>
        </xdr:cNvPr>
        <xdr:cNvCxnSpPr/>
      </xdr:nvCxnSpPr>
      <xdr:spPr>
        <a:xfrm>
          <a:off x="14220825" y="14192250"/>
          <a:ext cx="12096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73</xdr:row>
      <xdr:rowOff>0</xdr:rowOff>
    </xdr:from>
    <xdr:to>
      <xdr:col>35</xdr:col>
      <xdr:colOff>285750</xdr:colOff>
      <xdr:row>75</xdr:row>
      <xdr:rowOff>228600</xdr:rowOff>
    </xdr:to>
    <xdr:cxnSp macro="">
      <xdr:nvCxnSpPr>
        <xdr:cNvPr id="565" name="Straight Connector 564">
          <a:extLst>
            <a:ext uri="{FF2B5EF4-FFF2-40B4-BE49-F238E27FC236}">
              <a16:creationId xmlns:a16="http://schemas.microsoft.com/office/drawing/2014/main" id="{736DD30E-EFD3-44AB-9654-32EA501F7735}"/>
            </a:ext>
          </a:extLst>
        </xdr:cNvPr>
        <xdr:cNvCxnSpPr/>
      </xdr:nvCxnSpPr>
      <xdr:spPr>
        <a:xfrm>
          <a:off x="15430500" y="14192250"/>
          <a:ext cx="10763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73</xdr:row>
      <xdr:rowOff>0</xdr:rowOff>
    </xdr:from>
    <xdr:to>
      <xdr:col>38</xdr:col>
      <xdr:colOff>276225</xdr:colOff>
      <xdr:row>75</xdr:row>
      <xdr:rowOff>228600</xdr:rowOff>
    </xdr:to>
    <xdr:cxnSp macro="">
      <xdr:nvCxnSpPr>
        <xdr:cNvPr id="566" name="Straight Connector 565">
          <a:extLst>
            <a:ext uri="{FF2B5EF4-FFF2-40B4-BE49-F238E27FC236}">
              <a16:creationId xmlns:a16="http://schemas.microsoft.com/office/drawing/2014/main" id="{51168057-7D45-499F-A1CD-AA6575947B7E}"/>
            </a:ext>
          </a:extLst>
        </xdr:cNvPr>
        <xdr:cNvCxnSpPr/>
      </xdr:nvCxnSpPr>
      <xdr:spPr>
        <a:xfrm>
          <a:off x="16516350" y="14192250"/>
          <a:ext cx="10953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73</xdr:row>
      <xdr:rowOff>9525</xdr:rowOff>
    </xdr:from>
    <xdr:to>
      <xdr:col>38</xdr:col>
      <xdr:colOff>333375</xdr:colOff>
      <xdr:row>76</xdr:row>
      <xdr:rowOff>0</xdr:rowOff>
    </xdr:to>
    <xdr:cxnSp macro="">
      <xdr:nvCxnSpPr>
        <xdr:cNvPr id="567" name="Straight Connector 566">
          <a:extLst>
            <a:ext uri="{FF2B5EF4-FFF2-40B4-BE49-F238E27FC236}">
              <a16:creationId xmlns:a16="http://schemas.microsoft.com/office/drawing/2014/main" id="{896FF3F8-BD02-4ABE-A650-CD8B0FC3C59C}"/>
            </a:ext>
          </a:extLst>
        </xdr:cNvPr>
        <xdr:cNvCxnSpPr/>
      </xdr:nvCxnSpPr>
      <xdr:spPr>
        <a:xfrm rot="10800000" flipV="1">
          <a:off x="16516350" y="14201775"/>
          <a:ext cx="1104900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73</xdr:row>
      <xdr:rowOff>0</xdr:rowOff>
    </xdr:from>
    <xdr:to>
      <xdr:col>33</xdr:col>
      <xdr:colOff>47625</xdr:colOff>
      <xdr:row>75</xdr:row>
      <xdr:rowOff>238125</xdr:rowOff>
    </xdr:to>
    <xdr:cxnSp macro="">
      <xdr:nvCxnSpPr>
        <xdr:cNvPr id="568" name="Straight Connector 567">
          <a:extLst>
            <a:ext uri="{FF2B5EF4-FFF2-40B4-BE49-F238E27FC236}">
              <a16:creationId xmlns:a16="http://schemas.microsoft.com/office/drawing/2014/main" id="{46FF3949-CADA-4601-B0F3-13AC14FD6C37}"/>
            </a:ext>
          </a:extLst>
        </xdr:cNvPr>
        <xdr:cNvCxnSpPr/>
      </xdr:nvCxnSpPr>
      <xdr:spPr>
        <a:xfrm rot="10800000" flipV="1">
          <a:off x="14220825" y="14192250"/>
          <a:ext cx="12573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73</xdr:row>
      <xdr:rowOff>0</xdr:rowOff>
    </xdr:from>
    <xdr:to>
      <xdr:col>36</xdr:col>
      <xdr:colOff>0</xdr:colOff>
      <xdr:row>75</xdr:row>
      <xdr:rowOff>238125</xdr:rowOff>
    </xdr:to>
    <xdr:cxnSp macro="">
      <xdr:nvCxnSpPr>
        <xdr:cNvPr id="569" name="Straight Connector 568">
          <a:extLst>
            <a:ext uri="{FF2B5EF4-FFF2-40B4-BE49-F238E27FC236}">
              <a16:creationId xmlns:a16="http://schemas.microsoft.com/office/drawing/2014/main" id="{FA35F054-BEB1-400F-B0E6-874CFF6D16A1}"/>
            </a:ext>
          </a:extLst>
        </xdr:cNvPr>
        <xdr:cNvCxnSpPr/>
      </xdr:nvCxnSpPr>
      <xdr:spPr>
        <a:xfrm rot="10800000" flipV="1">
          <a:off x="15430500" y="14192250"/>
          <a:ext cx="10858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73</xdr:row>
      <xdr:rowOff>0</xdr:rowOff>
    </xdr:from>
    <xdr:to>
      <xdr:col>30</xdr:col>
      <xdr:colOff>47625</xdr:colOff>
      <xdr:row>75</xdr:row>
      <xdr:rowOff>238125</xdr:rowOff>
    </xdr:to>
    <xdr:cxnSp macro="">
      <xdr:nvCxnSpPr>
        <xdr:cNvPr id="570" name="Straight Connector 569">
          <a:extLst>
            <a:ext uri="{FF2B5EF4-FFF2-40B4-BE49-F238E27FC236}">
              <a16:creationId xmlns:a16="http://schemas.microsoft.com/office/drawing/2014/main" id="{707EAE6E-0A8D-437C-8D94-368A71921A47}"/>
            </a:ext>
          </a:extLst>
        </xdr:cNvPr>
        <xdr:cNvCxnSpPr/>
      </xdr:nvCxnSpPr>
      <xdr:spPr>
        <a:xfrm rot="10800000" flipV="1">
          <a:off x="13058775" y="14192250"/>
          <a:ext cx="12096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73</xdr:row>
      <xdr:rowOff>0</xdr:rowOff>
    </xdr:from>
    <xdr:to>
      <xdr:col>27</xdr:col>
      <xdr:colOff>38100</xdr:colOff>
      <xdr:row>75</xdr:row>
      <xdr:rowOff>238125</xdr:rowOff>
    </xdr:to>
    <xdr:cxnSp macro="">
      <xdr:nvCxnSpPr>
        <xdr:cNvPr id="571" name="Straight Connector 570">
          <a:extLst>
            <a:ext uri="{FF2B5EF4-FFF2-40B4-BE49-F238E27FC236}">
              <a16:creationId xmlns:a16="http://schemas.microsoft.com/office/drawing/2014/main" id="{868E45AA-FD64-4BC1-8976-B4DAF868E849}"/>
            </a:ext>
          </a:extLst>
        </xdr:cNvPr>
        <xdr:cNvCxnSpPr/>
      </xdr:nvCxnSpPr>
      <xdr:spPr>
        <a:xfrm rot="10800000" flipV="1">
          <a:off x="12001500" y="14192250"/>
          <a:ext cx="10953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73</xdr:row>
      <xdr:rowOff>0</xdr:rowOff>
    </xdr:from>
    <xdr:to>
      <xdr:col>24</xdr:col>
      <xdr:colOff>47625</xdr:colOff>
      <xdr:row>75</xdr:row>
      <xdr:rowOff>238125</xdr:rowOff>
    </xdr:to>
    <xdr:cxnSp macro="">
      <xdr:nvCxnSpPr>
        <xdr:cNvPr id="572" name="Straight Connector 571">
          <a:extLst>
            <a:ext uri="{FF2B5EF4-FFF2-40B4-BE49-F238E27FC236}">
              <a16:creationId xmlns:a16="http://schemas.microsoft.com/office/drawing/2014/main" id="{0532E0D7-2D4F-4F69-A39C-9ADAD4EA387A}"/>
            </a:ext>
          </a:extLst>
        </xdr:cNvPr>
        <xdr:cNvCxnSpPr/>
      </xdr:nvCxnSpPr>
      <xdr:spPr>
        <a:xfrm rot="10800000" flipV="1">
          <a:off x="10944225" y="14192250"/>
          <a:ext cx="11049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73</xdr:row>
      <xdr:rowOff>0</xdr:rowOff>
    </xdr:from>
    <xdr:to>
      <xdr:col>21</xdr:col>
      <xdr:colOff>38100</xdr:colOff>
      <xdr:row>75</xdr:row>
      <xdr:rowOff>238125</xdr:rowOff>
    </xdr:to>
    <xdr:cxnSp macro="">
      <xdr:nvCxnSpPr>
        <xdr:cNvPr id="573" name="Straight Connector 572">
          <a:extLst>
            <a:ext uri="{FF2B5EF4-FFF2-40B4-BE49-F238E27FC236}">
              <a16:creationId xmlns:a16="http://schemas.microsoft.com/office/drawing/2014/main" id="{25C8FFF4-EBC5-43B3-BAE5-D6861E775CF2}"/>
            </a:ext>
          </a:extLst>
        </xdr:cNvPr>
        <xdr:cNvCxnSpPr/>
      </xdr:nvCxnSpPr>
      <xdr:spPr>
        <a:xfrm rot="10800000" flipV="1">
          <a:off x="9782175" y="14192250"/>
          <a:ext cx="12001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73</xdr:row>
      <xdr:rowOff>0</xdr:rowOff>
    </xdr:from>
    <xdr:to>
      <xdr:col>18</xdr:col>
      <xdr:colOff>47625</xdr:colOff>
      <xdr:row>75</xdr:row>
      <xdr:rowOff>238125</xdr:rowOff>
    </xdr:to>
    <xdr:cxnSp macro="">
      <xdr:nvCxnSpPr>
        <xdr:cNvPr id="574" name="Straight Connector 573">
          <a:extLst>
            <a:ext uri="{FF2B5EF4-FFF2-40B4-BE49-F238E27FC236}">
              <a16:creationId xmlns:a16="http://schemas.microsoft.com/office/drawing/2014/main" id="{58494E40-24E0-4ECF-A6E1-5A4D6C2A0194}"/>
            </a:ext>
          </a:extLst>
        </xdr:cNvPr>
        <xdr:cNvCxnSpPr/>
      </xdr:nvCxnSpPr>
      <xdr:spPr>
        <a:xfrm rot="10800000" flipV="1">
          <a:off x="8515350" y="14192250"/>
          <a:ext cx="13144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73</xdr:row>
      <xdr:rowOff>0</xdr:rowOff>
    </xdr:from>
    <xdr:to>
      <xdr:col>15</xdr:col>
      <xdr:colOff>47625</xdr:colOff>
      <xdr:row>75</xdr:row>
      <xdr:rowOff>238125</xdr:rowOff>
    </xdr:to>
    <xdr:cxnSp macro="">
      <xdr:nvCxnSpPr>
        <xdr:cNvPr id="575" name="Straight Connector 574">
          <a:extLst>
            <a:ext uri="{FF2B5EF4-FFF2-40B4-BE49-F238E27FC236}">
              <a16:creationId xmlns:a16="http://schemas.microsoft.com/office/drawing/2014/main" id="{3CA140E7-3995-4F71-B22D-8A09870D1DD7}"/>
            </a:ext>
          </a:extLst>
        </xdr:cNvPr>
        <xdr:cNvCxnSpPr/>
      </xdr:nvCxnSpPr>
      <xdr:spPr>
        <a:xfrm rot="10800000" flipV="1">
          <a:off x="7267575" y="14192250"/>
          <a:ext cx="12954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73</xdr:row>
      <xdr:rowOff>0</xdr:rowOff>
    </xdr:from>
    <xdr:to>
      <xdr:col>12</xdr:col>
      <xdr:colOff>47625</xdr:colOff>
      <xdr:row>75</xdr:row>
      <xdr:rowOff>238125</xdr:rowOff>
    </xdr:to>
    <xdr:cxnSp macro="">
      <xdr:nvCxnSpPr>
        <xdr:cNvPr id="576" name="Straight Connector 575">
          <a:extLst>
            <a:ext uri="{FF2B5EF4-FFF2-40B4-BE49-F238E27FC236}">
              <a16:creationId xmlns:a16="http://schemas.microsoft.com/office/drawing/2014/main" id="{8AD52271-0625-4250-8E00-2341DAD2E319}"/>
            </a:ext>
          </a:extLst>
        </xdr:cNvPr>
        <xdr:cNvCxnSpPr/>
      </xdr:nvCxnSpPr>
      <xdr:spPr>
        <a:xfrm rot="10800000" flipV="1">
          <a:off x="5962650" y="14192250"/>
          <a:ext cx="13525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73</xdr:row>
      <xdr:rowOff>0</xdr:rowOff>
    </xdr:from>
    <xdr:to>
      <xdr:col>9</xdr:col>
      <xdr:colOff>47625</xdr:colOff>
      <xdr:row>75</xdr:row>
      <xdr:rowOff>238125</xdr:rowOff>
    </xdr:to>
    <xdr:cxnSp macro="">
      <xdr:nvCxnSpPr>
        <xdr:cNvPr id="577" name="Straight Connector 576">
          <a:extLst>
            <a:ext uri="{FF2B5EF4-FFF2-40B4-BE49-F238E27FC236}">
              <a16:creationId xmlns:a16="http://schemas.microsoft.com/office/drawing/2014/main" id="{B49ADCE3-09A1-466C-B64F-C7DA22A67384}"/>
            </a:ext>
          </a:extLst>
        </xdr:cNvPr>
        <xdr:cNvCxnSpPr/>
      </xdr:nvCxnSpPr>
      <xdr:spPr>
        <a:xfrm rot="10800000" flipV="1">
          <a:off x="4686300" y="14192250"/>
          <a:ext cx="13239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82</xdr:row>
      <xdr:rowOff>0</xdr:rowOff>
    </xdr:from>
    <xdr:to>
      <xdr:col>5</xdr:col>
      <xdr:colOff>333375</xdr:colOff>
      <xdr:row>84</xdr:row>
      <xdr:rowOff>228600</xdr:rowOff>
    </xdr:to>
    <xdr:cxnSp macro="">
      <xdr:nvCxnSpPr>
        <xdr:cNvPr id="578" name="Straight Connector 577">
          <a:extLst>
            <a:ext uri="{FF2B5EF4-FFF2-40B4-BE49-F238E27FC236}">
              <a16:creationId xmlns:a16="http://schemas.microsoft.com/office/drawing/2014/main" id="{309C036D-1A53-45DC-BDB8-07E9B97FBB55}"/>
            </a:ext>
          </a:extLst>
        </xdr:cNvPr>
        <xdr:cNvCxnSpPr/>
      </xdr:nvCxnSpPr>
      <xdr:spPr>
        <a:xfrm>
          <a:off x="3495675" y="15963900"/>
          <a:ext cx="11715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82</xdr:row>
      <xdr:rowOff>0</xdr:rowOff>
    </xdr:from>
    <xdr:to>
      <xdr:col>8</xdr:col>
      <xdr:colOff>333375</xdr:colOff>
      <xdr:row>84</xdr:row>
      <xdr:rowOff>228600</xdr:rowOff>
    </xdr:to>
    <xdr:cxnSp macro="">
      <xdr:nvCxnSpPr>
        <xdr:cNvPr id="579" name="Straight Connector 578">
          <a:extLst>
            <a:ext uri="{FF2B5EF4-FFF2-40B4-BE49-F238E27FC236}">
              <a16:creationId xmlns:a16="http://schemas.microsoft.com/office/drawing/2014/main" id="{6B573DB5-D0EB-43DE-985F-3DF7E376EA5C}"/>
            </a:ext>
          </a:extLst>
        </xdr:cNvPr>
        <xdr:cNvCxnSpPr/>
      </xdr:nvCxnSpPr>
      <xdr:spPr>
        <a:xfrm>
          <a:off x="4686300" y="15963900"/>
          <a:ext cx="11906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82</xdr:row>
      <xdr:rowOff>0</xdr:rowOff>
    </xdr:from>
    <xdr:to>
      <xdr:col>11</xdr:col>
      <xdr:colOff>333375</xdr:colOff>
      <xdr:row>84</xdr:row>
      <xdr:rowOff>228600</xdr:rowOff>
    </xdr:to>
    <xdr:cxnSp macro="">
      <xdr:nvCxnSpPr>
        <xdr:cNvPr id="580" name="Straight Connector 579">
          <a:extLst>
            <a:ext uri="{FF2B5EF4-FFF2-40B4-BE49-F238E27FC236}">
              <a16:creationId xmlns:a16="http://schemas.microsoft.com/office/drawing/2014/main" id="{C55DAC59-5D75-4EDD-A3CD-52B42339F244}"/>
            </a:ext>
          </a:extLst>
        </xdr:cNvPr>
        <xdr:cNvCxnSpPr/>
      </xdr:nvCxnSpPr>
      <xdr:spPr>
        <a:xfrm>
          <a:off x="5962650" y="15963900"/>
          <a:ext cx="12001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85</xdr:row>
      <xdr:rowOff>0</xdr:rowOff>
    </xdr:from>
    <xdr:to>
      <xdr:col>5</xdr:col>
      <xdr:colOff>333375</xdr:colOff>
      <xdr:row>87</xdr:row>
      <xdr:rowOff>228600</xdr:rowOff>
    </xdr:to>
    <xdr:cxnSp macro="">
      <xdr:nvCxnSpPr>
        <xdr:cNvPr id="581" name="Straight Connector 580">
          <a:extLst>
            <a:ext uri="{FF2B5EF4-FFF2-40B4-BE49-F238E27FC236}">
              <a16:creationId xmlns:a16="http://schemas.microsoft.com/office/drawing/2014/main" id="{0DAA7FBE-F2F3-4258-BFA2-7DF3A7261D0A}"/>
            </a:ext>
          </a:extLst>
        </xdr:cNvPr>
        <xdr:cNvCxnSpPr/>
      </xdr:nvCxnSpPr>
      <xdr:spPr>
        <a:xfrm>
          <a:off x="3495675" y="16535400"/>
          <a:ext cx="11715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85</xdr:row>
      <xdr:rowOff>0</xdr:rowOff>
    </xdr:from>
    <xdr:to>
      <xdr:col>8</xdr:col>
      <xdr:colOff>333375</xdr:colOff>
      <xdr:row>87</xdr:row>
      <xdr:rowOff>228600</xdr:rowOff>
    </xdr:to>
    <xdr:cxnSp macro="">
      <xdr:nvCxnSpPr>
        <xdr:cNvPr id="582" name="Straight Connector 581">
          <a:extLst>
            <a:ext uri="{FF2B5EF4-FFF2-40B4-BE49-F238E27FC236}">
              <a16:creationId xmlns:a16="http://schemas.microsoft.com/office/drawing/2014/main" id="{9D041CF1-A0F8-4FB4-8767-AA27F7C943D7}"/>
            </a:ext>
          </a:extLst>
        </xdr:cNvPr>
        <xdr:cNvCxnSpPr/>
      </xdr:nvCxnSpPr>
      <xdr:spPr>
        <a:xfrm>
          <a:off x="4686300" y="16535400"/>
          <a:ext cx="11906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85</xdr:row>
      <xdr:rowOff>0</xdr:rowOff>
    </xdr:from>
    <xdr:to>
      <xdr:col>11</xdr:col>
      <xdr:colOff>333375</xdr:colOff>
      <xdr:row>87</xdr:row>
      <xdr:rowOff>228600</xdr:rowOff>
    </xdr:to>
    <xdr:cxnSp macro="">
      <xdr:nvCxnSpPr>
        <xdr:cNvPr id="583" name="Straight Connector 582">
          <a:extLst>
            <a:ext uri="{FF2B5EF4-FFF2-40B4-BE49-F238E27FC236}">
              <a16:creationId xmlns:a16="http://schemas.microsoft.com/office/drawing/2014/main" id="{D53DFC55-6B31-43A9-B533-C55E18323737}"/>
            </a:ext>
          </a:extLst>
        </xdr:cNvPr>
        <xdr:cNvCxnSpPr/>
      </xdr:nvCxnSpPr>
      <xdr:spPr>
        <a:xfrm>
          <a:off x="5962650" y="16535400"/>
          <a:ext cx="12001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85</xdr:row>
      <xdr:rowOff>0</xdr:rowOff>
    </xdr:from>
    <xdr:to>
      <xdr:col>14</xdr:col>
      <xdr:colOff>333375</xdr:colOff>
      <xdr:row>87</xdr:row>
      <xdr:rowOff>228600</xdr:rowOff>
    </xdr:to>
    <xdr:cxnSp macro="">
      <xdr:nvCxnSpPr>
        <xdr:cNvPr id="584" name="Straight Connector 583">
          <a:extLst>
            <a:ext uri="{FF2B5EF4-FFF2-40B4-BE49-F238E27FC236}">
              <a16:creationId xmlns:a16="http://schemas.microsoft.com/office/drawing/2014/main" id="{6FB70129-E075-4F29-A3AC-3C1E583ADC97}"/>
            </a:ext>
          </a:extLst>
        </xdr:cNvPr>
        <xdr:cNvCxnSpPr/>
      </xdr:nvCxnSpPr>
      <xdr:spPr>
        <a:xfrm>
          <a:off x="7267575" y="16535400"/>
          <a:ext cx="11811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82</xdr:row>
      <xdr:rowOff>0</xdr:rowOff>
    </xdr:from>
    <xdr:to>
      <xdr:col>14</xdr:col>
      <xdr:colOff>333375</xdr:colOff>
      <xdr:row>84</xdr:row>
      <xdr:rowOff>228600</xdr:rowOff>
    </xdr:to>
    <xdr:cxnSp macro="">
      <xdr:nvCxnSpPr>
        <xdr:cNvPr id="585" name="Straight Connector 584">
          <a:extLst>
            <a:ext uri="{FF2B5EF4-FFF2-40B4-BE49-F238E27FC236}">
              <a16:creationId xmlns:a16="http://schemas.microsoft.com/office/drawing/2014/main" id="{BCB4EF05-E057-4F1E-8758-B82E0548AAE7}"/>
            </a:ext>
          </a:extLst>
        </xdr:cNvPr>
        <xdr:cNvCxnSpPr/>
      </xdr:nvCxnSpPr>
      <xdr:spPr>
        <a:xfrm>
          <a:off x="7267575" y="15963900"/>
          <a:ext cx="11811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82</xdr:row>
      <xdr:rowOff>0</xdr:rowOff>
    </xdr:from>
    <xdr:to>
      <xdr:col>17</xdr:col>
      <xdr:colOff>333375</xdr:colOff>
      <xdr:row>84</xdr:row>
      <xdr:rowOff>228600</xdr:rowOff>
    </xdr:to>
    <xdr:cxnSp macro="">
      <xdr:nvCxnSpPr>
        <xdr:cNvPr id="586" name="Straight Connector 585">
          <a:extLst>
            <a:ext uri="{FF2B5EF4-FFF2-40B4-BE49-F238E27FC236}">
              <a16:creationId xmlns:a16="http://schemas.microsoft.com/office/drawing/2014/main" id="{E22F6DAF-243E-468F-87A6-42873F584D32}"/>
            </a:ext>
          </a:extLst>
        </xdr:cNvPr>
        <xdr:cNvCxnSpPr/>
      </xdr:nvCxnSpPr>
      <xdr:spPr>
        <a:xfrm>
          <a:off x="8515350" y="15963900"/>
          <a:ext cx="11525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85</xdr:row>
      <xdr:rowOff>0</xdr:rowOff>
    </xdr:from>
    <xdr:to>
      <xdr:col>17</xdr:col>
      <xdr:colOff>333375</xdr:colOff>
      <xdr:row>87</xdr:row>
      <xdr:rowOff>228600</xdr:rowOff>
    </xdr:to>
    <xdr:cxnSp macro="">
      <xdr:nvCxnSpPr>
        <xdr:cNvPr id="587" name="Straight Connector 586">
          <a:extLst>
            <a:ext uri="{FF2B5EF4-FFF2-40B4-BE49-F238E27FC236}">
              <a16:creationId xmlns:a16="http://schemas.microsoft.com/office/drawing/2014/main" id="{425EBD4D-B0E5-4514-92BD-84A5827F4148}"/>
            </a:ext>
          </a:extLst>
        </xdr:cNvPr>
        <xdr:cNvCxnSpPr/>
      </xdr:nvCxnSpPr>
      <xdr:spPr>
        <a:xfrm>
          <a:off x="8515350" y="16535400"/>
          <a:ext cx="11525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82</xdr:row>
      <xdr:rowOff>0</xdr:rowOff>
    </xdr:from>
    <xdr:to>
      <xdr:col>5</xdr:col>
      <xdr:colOff>333375</xdr:colOff>
      <xdr:row>84</xdr:row>
      <xdr:rowOff>238125</xdr:rowOff>
    </xdr:to>
    <xdr:cxnSp macro="">
      <xdr:nvCxnSpPr>
        <xdr:cNvPr id="588" name="Straight Connector 587">
          <a:extLst>
            <a:ext uri="{FF2B5EF4-FFF2-40B4-BE49-F238E27FC236}">
              <a16:creationId xmlns:a16="http://schemas.microsoft.com/office/drawing/2014/main" id="{B0ABDD75-FAA5-41B0-8B24-716E2F271DE3}"/>
            </a:ext>
          </a:extLst>
        </xdr:cNvPr>
        <xdr:cNvCxnSpPr/>
      </xdr:nvCxnSpPr>
      <xdr:spPr>
        <a:xfrm rot="10800000" flipV="1">
          <a:off x="3495675" y="15963900"/>
          <a:ext cx="11715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82</xdr:row>
      <xdr:rowOff>0</xdr:rowOff>
    </xdr:from>
    <xdr:to>
      <xdr:col>11</xdr:col>
      <xdr:colOff>333375</xdr:colOff>
      <xdr:row>84</xdr:row>
      <xdr:rowOff>238125</xdr:rowOff>
    </xdr:to>
    <xdr:cxnSp macro="">
      <xdr:nvCxnSpPr>
        <xdr:cNvPr id="589" name="Straight Connector 588">
          <a:extLst>
            <a:ext uri="{FF2B5EF4-FFF2-40B4-BE49-F238E27FC236}">
              <a16:creationId xmlns:a16="http://schemas.microsoft.com/office/drawing/2014/main" id="{EE2AB53F-90D0-4D55-9E86-1F8326736634}"/>
            </a:ext>
          </a:extLst>
        </xdr:cNvPr>
        <xdr:cNvCxnSpPr/>
      </xdr:nvCxnSpPr>
      <xdr:spPr>
        <a:xfrm rot="10800000" flipV="1">
          <a:off x="5962650" y="15963900"/>
          <a:ext cx="12001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82</xdr:row>
      <xdr:rowOff>0</xdr:rowOff>
    </xdr:from>
    <xdr:to>
      <xdr:col>8</xdr:col>
      <xdr:colOff>333375</xdr:colOff>
      <xdr:row>84</xdr:row>
      <xdr:rowOff>238125</xdr:rowOff>
    </xdr:to>
    <xdr:cxnSp macro="">
      <xdr:nvCxnSpPr>
        <xdr:cNvPr id="590" name="Straight Connector 589">
          <a:extLst>
            <a:ext uri="{FF2B5EF4-FFF2-40B4-BE49-F238E27FC236}">
              <a16:creationId xmlns:a16="http://schemas.microsoft.com/office/drawing/2014/main" id="{0E5532C0-B93F-471B-B43C-C266BF81CD70}"/>
            </a:ext>
          </a:extLst>
        </xdr:cNvPr>
        <xdr:cNvCxnSpPr/>
      </xdr:nvCxnSpPr>
      <xdr:spPr>
        <a:xfrm rot="10800000" flipV="1">
          <a:off x="4686300" y="15963900"/>
          <a:ext cx="11906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82</xdr:row>
      <xdr:rowOff>0</xdr:rowOff>
    </xdr:from>
    <xdr:to>
      <xdr:col>14</xdr:col>
      <xdr:colOff>333375</xdr:colOff>
      <xdr:row>84</xdr:row>
      <xdr:rowOff>238125</xdr:rowOff>
    </xdr:to>
    <xdr:cxnSp macro="">
      <xdr:nvCxnSpPr>
        <xdr:cNvPr id="591" name="Straight Connector 590">
          <a:extLst>
            <a:ext uri="{FF2B5EF4-FFF2-40B4-BE49-F238E27FC236}">
              <a16:creationId xmlns:a16="http://schemas.microsoft.com/office/drawing/2014/main" id="{6575421F-EF7F-443F-A8A2-D034EF2441EC}"/>
            </a:ext>
          </a:extLst>
        </xdr:cNvPr>
        <xdr:cNvCxnSpPr/>
      </xdr:nvCxnSpPr>
      <xdr:spPr>
        <a:xfrm rot="10800000" flipV="1">
          <a:off x="7267575" y="15963900"/>
          <a:ext cx="11811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82</xdr:row>
      <xdr:rowOff>0</xdr:rowOff>
    </xdr:from>
    <xdr:to>
      <xdr:col>17</xdr:col>
      <xdr:colOff>333375</xdr:colOff>
      <xdr:row>84</xdr:row>
      <xdr:rowOff>238125</xdr:rowOff>
    </xdr:to>
    <xdr:cxnSp macro="">
      <xdr:nvCxnSpPr>
        <xdr:cNvPr id="592" name="Straight Connector 591">
          <a:extLst>
            <a:ext uri="{FF2B5EF4-FFF2-40B4-BE49-F238E27FC236}">
              <a16:creationId xmlns:a16="http://schemas.microsoft.com/office/drawing/2014/main" id="{75B11BBA-3FD7-4418-AC9D-517D08092F0F}"/>
            </a:ext>
          </a:extLst>
        </xdr:cNvPr>
        <xdr:cNvCxnSpPr/>
      </xdr:nvCxnSpPr>
      <xdr:spPr>
        <a:xfrm rot="10800000" flipV="1">
          <a:off x="8515350" y="15963900"/>
          <a:ext cx="11525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85</xdr:row>
      <xdr:rowOff>0</xdr:rowOff>
    </xdr:from>
    <xdr:to>
      <xdr:col>5</xdr:col>
      <xdr:colOff>333375</xdr:colOff>
      <xdr:row>87</xdr:row>
      <xdr:rowOff>238125</xdr:rowOff>
    </xdr:to>
    <xdr:cxnSp macro="">
      <xdr:nvCxnSpPr>
        <xdr:cNvPr id="593" name="Straight Connector 592">
          <a:extLst>
            <a:ext uri="{FF2B5EF4-FFF2-40B4-BE49-F238E27FC236}">
              <a16:creationId xmlns:a16="http://schemas.microsoft.com/office/drawing/2014/main" id="{968533B9-FA6B-4534-96BB-2FB1D51A8EF4}"/>
            </a:ext>
          </a:extLst>
        </xdr:cNvPr>
        <xdr:cNvCxnSpPr/>
      </xdr:nvCxnSpPr>
      <xdr:spPr>
        <a:xfrm rot="10800000" flipV="1">
          <a:off x="3495675" y="16535400"/>
          <a:ext cx="11715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85</xdr:row>
      <xdr:rowOff>0</xdr:rowOff>
    </xdr:from>
    <xdr:to>
      <xdr:col>8</xdr:col>
      <xdr:colOff>333375</xdr:colOff>
      <xdr:row>87</xdr:row>
      <xdr:rowOff>238125</xdr:rowOff>
    </xdr:to>
    <xdr:cxnSp macro="">
      <xdr:nvCxnSpPr>
        <xdr:cNvPr id="594" name="Straight Connector 593">
          <a:extLst>
            <a:ext uri="{FF2B5EF4-FFF2-40B4-BE49-F238E27FC236}">
              <a16:creationId xmlns:a16="http://schemas.microsoft.com/office/drawing/2014/main" id="{3C0A5ADF-2827-4361-8441-51E3B9E37C59}"/>
            </a:ext>
          </a:extLst>
        </xdr:cNvPr>
        <xdr:cNvCxnSpPr/>
      </xdr:nvCxnSpPr>
      <xdr:spPr>
        <a:xfrm rot="10800000" flipV="1">
          <a:off x="4686300" y="16535400"/>
          <a:ext cx="11906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85</xdr:row>
      <xdr:rowOff>0</xdr:rowOff>
    </xdr:from>
    <xdr:to>
      <xdr:col>11</xdr:col>
      <xdr:colOff>333375</xdr:colOff>
      <xdr:row>87</xdr:row>
      <xdr:rowOff>238125</xdr:rowOff>
    </xdr:to>
    <xdr:cxnSp macro="">
      <xdr:nvCxnSpPr>
        <xdr:cNvPr id="595" name="Straight Connector 594">
          <a:extLst>
            <a:ext uri="{FF2B5EF4-FFF2-40B4-BE49-F238E27FC236}">
              <a16:creationId xmlns:a16="http://schemas.microsoft.com/office/drawing/2014/main" id="{580A832D-F99C-40E0-8553-CA6168271831}"/>
            </a:ext>
          </a:extLst>
        </xdr:cNvPr>
        <xdr:cNvCxnSpPr/>
      </xdr:nvCxnSpPr>
      <xdr:spPr>
        <a:xfrm rot="10800000" flipV="1">
          <a:off x="5962650" y="16535400"/>
          <a:ext cx="12001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85</xdr:row>
      <xdr:rowOff>0</xdr:rowOff>
    </xdr:from>
    <xdr:to>
      <xdr:col>14</xdr:col>
      <xdr:colOff>333375</xdr:colOff>
      <xdr:row>87</xdr:row>
      <xdr:rowOff>238125</xdr:rowOff>
    </xdr:to>
    <xdr:cxnSp macro="">
      <xdr:nvCxnSpPr>
        <xdr:cNvPr id="596" name="Straight Connector 595">
          <a:extLst>
            <a:ext uri="{FF2B5EF4-FFF2-40B4-BE49-F238E27FC236}">
              <a16:creationId xmlns:a16="http://schemas.microsoft.com/office/drawing/2014/main" id="{5385161C-3FC2-4843-9CBB-8C5E12673C1A}"/>
            </a:ext>
          </a:extLst>
        </xdr:cNvPr>
        <xdr:cNvCxnSpPr/>
      </xdr:nvCxnSpPr>
      <xdr:spPr>
        <a:xfrm rot="10800000" flipV="1">
          <a:off x="7267575" y="16535400"/>
          <a:ext cx="11811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85</xdr:row>
      <xdr:rowOff>0</xdr:rowOff>
    </xdr:from>
    <xdr:to>
      <xdr:col>17</xdr:col>
      <xdr:colOff>333375</xdr:colOff>
      <xdr:row>87</xdr:row>
      <xdr:rowOff>238125</xdr:rowOff>
    </xdr:to>
    <xdr:cxnSp macro="">
      <xdr:nvCxnSpPr>
        <xdr:cNvPr id="597" name="Straight Connector 596">
          <a:extLst>
            <a:ext uri="{FF2B5EF4-FFF2-40B4-BE49-F238E27FC236}">
              <a16:creationId xmlns:a16="http://schemas.microsoft.com/office/drawing/2014/main" id="{E76B9F1F-AEE5-40DA-9FBC-D3424DF1C1BC}"/>
            </a:ext>
          </a:extLst>
        </xdr:cNvPr>
        <xdr:cNvCxnSpPr/>
      </xdr:nvCxnSpPr>
      <xdr:spPr>
        <a:xfrm rot="10800000" flipV="1">
          <a:off x="8515350" y="16535400"/>
          <a:ext cx="11525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85</xdr:row>
      <xdr:rowOff>0</xdr:rowOff>
    </xdr:from>
    <xdr:to>
      <xdr:col>20</xdr:col>
      <xdr:colOff>333375</xdr:colOff>
      <xdr:row>87</xdr:row>
      <xdr:rowOff>238125</xdr:rowOff>
    </xdr:to>
    <xdr:cxnSp macro="">
      <xdr:nvCxnSpPr>
        <xdr:cNvPr id="598" name="Straight Connector 597">
          <a:extLst>
            <a:ext uri="{FF2B5EF4-FFF2-40B4-BE49-F238E27FC236}">
              <a16:creationId xmlns:a16="http://schemas.microsoft.com/office/drawing/2014/main" id="{E5FF7469-CD94-48ED-A23D-0AF0ED107146}"/>
            </a:ext>
          </a:extLst>
        </xdr:cNvPr>
        <xdr:cNvCxnSpPr/>
      </xdr:nvCxnSpPr>
      <xdr:spPr>
        <a:xfrm rot="10800000" flipV="1">
          <a:off x="9782175" y="16535400"/>
          <a:ext cx="11334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85</xdr:row>
      <xdr:rowOff>0</xdr:rowOff>
    </xdr:from>
    <xdr:to>
      <xdr:col>23</xdr:col>
      <xdr:colOff>333375</xdr:colOff>
      <xdr:row>87</xdr:row>
      <xdr:rowOff>238125</xdr:rowOff>
    </xdr:to>
    <xdr:cxnSp macro="">
      <xdr:nvCxnSpPr>
        <xdr:cNvPr id="599" name="Straight Connector 598">
          <a:extLst>
            <a:ext uri="{FF2B5EF4-FFF2-40B4-BE49-F238E27FC236}">
              <a16:creationId xmlns:a16="http://schemas.microsoft.com/office/drawing/2014/main" id="{2EDAB3E1-64A2-442A-BD6A-2E4E3C123264}"/>
            </a:ext>
          </a:extLst>
        </xdr:cNvPr>
        <xdr:cNvCxnSpPr/>
      </xdr:nvCxnSpPr>
      <xdr:spPr>
        <a:xfrm rot="10800000" flipV="1">
          <a:off x="10944225" y="16535400"/>
          <a:ext cx="10382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82</xdr:row>
      <xdr:rowOff>0</xdr:rowOff>
    </xdr:from>
    <xdr:to>
      <xdr:col>20</xdr:col>
      <xdr:colOff>333375</xdr:colOff>
      <xdr:row>84</xdr:row>
      <xdr:rowOff>238125</xdr:rowOff>
    </xdr:to>
    <xdr:cxnSp macro="">
      <xdr:nvCxnSpPr>
        <xdr:cNvPr id="600" name="Straight Connector 599">
          <a:extLst>
            <a:ext uri="{FF2B5EF4-FFF2-40B4-BE49-F238E27FC236}">
              <a16:creationId xmlns:a16="http://schemas.microsoft.com/office/drawing/2014/main" id="{01161230-DAE4-4BEB-9B33-3238F4582E64}"/>
            </a:ext>
          </a:extLst>
        </xdr:cNvPr>
        <xdr:cNvCxnSpPr/>
      </xdr:nvCxnSpPr>
      <xdr:spPr>
        <a:xfrm rot="10800000" flipV="1">
          <a:off x="9782175" y="15963900"/>
          <a:ext cx="11334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82</xdr:row>
      <xdr:rowOff>0</xdr:rowOff>
    </xdr:from>
    <xdr:to>
      <xdr:col>23</xdr:col>
      <xdr:colOff>333375</xdr:colOff>
      <xdr:row>84</xdr:row>
      <xdr:rowOff>238125</xdr:rowOff>
    </xdr:to>
    <xdr:cxnSp macro="">
      <xdr:nvCxnSpPr>
        <xdr:cNvPr id="601" name="Straight Connector 600">
          <a:extLst>
            <a:ext uri="{FF2B5EF4-FFF2-40B4-BE49-F238E27FC236}">
              <a16:creationId xmlns:a16="http://schemas.microsoft.com/office/drawing/2014/main" id="{D2B4C16A-BF99-4619-A739-09B43498B952}"/>
            </a:ext>
          </a:extLst>
        </xdr:cNvPr>
        <xdr:cNvCxnSpPr/>
      </xdr:nvCxnSpPr>
      <xdr:spPr>
        <a:xfrm rot="10800000" flipV="1">
          <a:off x="10944225" y="15963900"/>
          <a:ext cx="10382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82</xdr:row>
      <xdr:rowOff>0</xdr:rowOff>
    </xdr:from>
    <xdr:to>
      <xdr:col>26</xdr:col>
      <xdr:colOff>323850</xdr:colOff>
      <xdr:row>84</xdr:row>
      <xdr:rowOff>238125</xdr:rowOff>
    </xdr:to>
    <xdr:cxnSp macro="">
      <xdr:nvCxnSpPr>
        <xdr:cNvPr id="602" name="Straight Connector 601">
          <a:extLst>
            <a:ext uri="{FF2B5EF4-FFF2-40B4-BE49-F238E27FC236}">
              <a16:creationId xmlns:a16="http://schemas.microsoft.com/office/drawing/2014/main" id="{74273CEF-97F0-4D6C-9A9D-62888E8D3BAF}"/>
            </a:ext>
          </a:extLst>
        </xdr:cNvPr>
        <xdr:cNvCxnSpPr/>
      </xdr:nvCxnSpPr>
      <xdr:spPr>
        <a:xfrm rot="10800000" flipV="1">
          <a:off x="12001500" y="15963900"/>
          <a:ext cx="10572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85</xdr:row>
      <xdr:rowOff>0</xdr:rowOff>
    </xdr:from>
    <xdr:to>
      <xdr:col>26</xdr:col>
      <xdr:colOff>323850</xdr:colOff>
      <xdr:row>87</xdr:row>
      <xdr:rowOff>238125</xdr:rowOff>
    </xdr:to>
    <xdr:cxnSp macro="">
      <xdr:nvCxnSpPr>
        <xdr:cNvPr id="603" name="Straight Connector 602">
          <a:extLst>
            <a:ext uri="{FF2B5EF4-FFF2-40B4-BE49-F238E27FC236}">
              <a16:creationId xmlns:a16="http://schemas.microsoft.com/office/drawing/2014/main" id="{85843112-6533-4BF5-BA56-D40EB70539CC}"/>
            </a:ext>
          </a:extLst>
        </xdr:cNvPr>
        <xdr:cNvCxnSpPr/>
      </xdr:nvCxnSpPr>
      <xdr:spPr>
        <a:xfrm rot="10800000" flipV="1">
          <a:off x="12001500" y="16535400"/>
          <a:ext cx="10572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82</xdr:row>
      <xdr:rowOff>0</xdr:rowOff>
    </xdr:from>
    <xdr:to>
      <xdr:col>29</xdr:col>
      <xdr:colOff>333375</xdr:colOff>
      <xdr:row>84</xdr:row>
      <xdr:rowOff>238125</xdr:rowOff>
    </xdr:to>
    <xdr:cxnSp macro="">
      <xdr:nvCxnSpPr>
        <xdr:cNvPr id="604" name="Straight Connector 603">
          <a:extLst>
            <a:ext uri="{FF2B5EF4-FFF2-40B4-BE49-F238E27FC236}">
              <a16:creationId xmlns:a16="http://schemas.microsoft.com/office/drawing/2014/main" id="{7EFAB26A-E088-4E39-A46A-504B12D7DFFB}"/>
            </a:ext>
          </a:extLst>
        </xdr:cNvPr>
        <xdr:cNvCxnSpPr/>
      </xdr:nvCxnSpPr>
      <xdr:spPr>
        <a:xfrm rot="10800000" flipV="1">
          <a:off x="13058775" y="15963900"/>
          <a:ext cx="11620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82</xdr:row>
      <xdr:rowOff>0</xdr:rowOff>
    </xdr:from>
    <xdr:to>
      <xdr:col>32</xdr:col>
      <xdr:colOff>333375</xdr:colOff>
      <xdr:row>84</xdr:row>
      <xdr:rowOff>238125</xdr:rowOff>
    </xdr:to>
    <xdr:cxnSp macro="">
      <xdr:nvCxnSpPr>
        <xdr:cNvPr id="605" name="Straight Connector 604">
          <a:extLst>
            <a:ext uri="{FF2B5EF4-FFF2-40B4-BE49-F238E27FC236}">
              <a16:creationId xmlns:a16="http://schemas.microsoft.com/office/drawing/2014/main" id="{DE93D393-AFA5-4C69-8B0E-50FBB070A3CA}"/>
            </a:ext>
          </a:extLst>
        </xdr:cNvPr>
        <xdr:cNvCxnSpPr/>
      </xdr:nvCxnSpPr>
      <xdr:spPr>
        <a:xfrm rot="10800000" flipV="1">
          <a:off x="14220825" y="15963900"/>
          <a:ext cx="12096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82</xdr:row>
      <xdr:rowOff>0</xdr:rowOff>
    </xdr:from>
    <xdr:to>
      <xdr:col>35</xdr:col>
      <xdr:colOff>285750</xdr:colOff>
      <xdr:row>84</xdr:row>
      <xdr:rowOff>238125</xdr:rowOff>
    </xdr:to>
    <xdr:cxnSp macro="">
      <xdr:nvCxnSpPr>
        <xdr:cNvPr id="606" name="Straight Connector 605">
          <a:extLst>
            <a:ext uri="{FF2B5EF4-FFF2-40B4-BE49-F238E27FC236}">
              <a16:creationId xmlns:a16="http://schemas.microsoft.com/office/drawing/2014/main" id="{44C64C6B-07A4-4638-A986-FC29ABE2A143}"/>
            </a:ext>
          </a:extLst>
        </xdr:cNvPr>
        <xdr:cNvCxnSpPr/>
      </xdr:nvCxnSpPr>
      <xdr:spPr>
        <a:xfrm rot="10800000" flipV="1">
          <a:off x="15430500" y="15963900"/>
          <a:ext cx="10763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82</xdr:row>
      <xdr:rowOff>0</xdr:rowOff>
    </xdr:from>
    <xdr:to>
      <xdr:col>38</xdr:col>
      <xdr:colOff>276225</xdr:colOff>
      <xdr:row>84</xdr:row>
      <xdr:rowOff>238125</xdr:rowOff>
    </xdr:to>
    <xdr:cxnSp macro="">
      <xdr:nvCxnSpPr>
        <xdr:cNvPr id="607" name="Straight Connector 606">
          <a:extLst>
            <a:ext uri="{FF2B5EF4-FFF2-40B4-BE49-F238E27FC236}">
              <a16:creationId xmlns:a16="http://schemas.microsoft.com/office/drawing/2014/main" id="{6EF19924-63CB-450B-884F-FB2170C7C3AE}"/>
            </a:ext>
          </a:extLst>
        </xdr:cNvPr>
        <xdr:cNvCxnSpPr/>
      </xdr:nvCxnSpPr>
      <xdr:spPr>
        <a:xfrm rot="10800000" flipV="1">
          <a:off x="16516350" y="15963900"/>
          <a:ext cx="10953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85</xdr:row>
      <xdr:rowOff>0</xdr:rowOff>
    </xdr:from>
    <xdr:to>
      <xdr:col>38</xdr:col>
      <xdr:colOff>276225</xdr:colOff>
      <xdr:row>87</xdr:row>
      <xdr:rowOff>238125</xdr:rowOff>
    </xdr:to>
    <xdr:cxnSp macro="">
      <xdr:nvCxnSpPr>
        <xdr:cNvPr id="608" name="Straight Connector 607">
          <a:extLst>
            <a:ext uri="{FF2B5EF4-FFF2-40B4-BE49-F238E27FC236}">
              <a16:creationId xmlns:a16="http://schemas.microsoft.com/office/drawing/2014/main" id="{B6560E31-7DE1-405D-821C-6D9EF70D5B44}"/>
            </a:ext>
          </a:extLst>
        </xdr:cNvPr>
        <xdr:cNvCxnSpPr/>
      </xdr:nvCxnSpPr>
      <xdr:spPr>
        <a:xfrm rot="10800000" flipV="1">
          <a:off x="16516350" y="16535400"/>
          <a:ext cx="10953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85</xdr:row>
      <xdr:rowOff>0</xdr:rowOff>
    </xdr:from>
    <xdr:to>
      <xdr:col>35</xdr:col>
      <xdr:colOff>285750</xdr:colOff>
      <xdr:row>87</xdr:row>
      <xdr:rowOff>238125</xdr:rowOff>
    </xdr:to>
    <xdr:cxnSp macro="">
      <xdr:nvCxnSpPr>
        <xdr:cNvPr id="609" name="Straight Connector 608">
          <a:extLst>
            <a:ext uri="{FF2B5EF4-FFF2-40B4-BE49-F238E27FC236}">
              <a16:creationId xmlns:a16="http://schemas.microsoft.com/office/drawing/2014/main" id="{D3F371F1-CB17-4FCD-A71A-05F2154AD7C7}"/>
            </a:ext>
          </a:extLst>
        </xdr:cNvPr>
        <xdr:cNvCxnSpPr/>
      </xdr:nvCxnSpPr>
      <xdr:spPr>
        <a:xfrm rot="10800000" flipV="1">
          <a:off x="15430500" y="16535400"/>
          <a:ext cx="10763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85</xdr:row>
      <xdr:rowOff>0</xdr:rowOff>
    </xdr:from>
    <xdr:to>
      <xdr:col>32</xdr:col>
      <xdr:colOff>333375</xdr:colOff>
      <xdr:row>87</xdr:row>
      <xdr:rowOff>238125</xdr:rowOff>
    </xdr:to>
    <xdr:cxnSp macro="">
      <xdr:nvCxnSpPr>
        <xdr:cNvPr id="610" name="Straight Connector 609">
          <a:extLst>
            <a:ext uri="{FF2B5EF4-FFF2-40B4-BE49-F238E27FC236}">
              <a16:creationId xmlns:a16="http://schemas.microsoft.com/office/drawing/2014/main" id="{B2527005-AB5B-4498-9F47-EDD6797021DD}"/>
            </a:ext>
          </a:extLst>
        </xdr:cNvPr>
        <xdr:cNvCxnSpPr/>
      </xdr:nvCxnSpPr>
      <xdr:spPr>
        <a:xfrm rot="10800000" flipV="1">
          <a:off x="14220825" y="16535400"/>
          <a:ext cx="12096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85</xdr:row>
      <xdr:rowOff>0</xdr:rowOff>
    </xdr:from>
    <xdr:to>
      <xdr:col>29</xdr:col>
      <xdr:colOff>333375</xdr:colOff>
      <xdr:row>87</xdr:row>
      <xdr:rowOff>238125</xdr:rowOff>
    </xdr:to>
    <xdr:cxnSp macro="">
      <xdr:nvCxnSpPr>
        <xdr:cNvPr id="611" name="Straight Connector 610">
          <a:extLst>
            <a:ext uri="{FF2B5EF4-FFF2-40B4-BE49-F238E27FC236}">
              <a16:creationId xmlns:a16="http://schemas.microsoft.com/office/drawing/2014/main" id="{38660554-E6FA-4D54-A7A1-3B3F758AA978}"/>
            </a:ext>
          </a:extLst>
        </xdr:cNvPr>
        <xdr:cNvCxnSpPr/>
      </xdr:nvCxnSpPr>
      <xdr:spPr>
        <a:xfrm rot="10800000" flipV="1">
          <a:off x="13058775" y="16535400"/>
          <a:ext cx="11620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82</xdr:row>
      <xdr:rowOff>0</xdr:rowOff>
    </xdr:from>
    <xdr:to>
      <xdr:col>20</xdr:col>
      <xdr:colOff>333375</xdr:colOff>
      <xdr:row>84</xdr:row>
      <xdr:rowOff>228600</xdr:rowOff>
    </xdr:to>
    <xdr:cxnSp macro="">
      <xdr:nvCxnSpPr>
        <xdr:cNvPr id="612" name="Straight Connector 611">
          <a:extLst>
            <a:ext uri="{FF2B5EF4-FFF2-40B4-BE49-F238E27FC236}">
              <a16:creationId xmlns:a16="http://schemas.microsoft.com/office/drawing/2014/main" id="{8CB73FAB-D595-4C9F-B95A-88A10ECD8643}"/>
            </a:ext>
          </a:extLst>
        </xdr:cNvPr>
        <xdr:cNvCxnSpPr/>
      </xdr:nvCxnSpPr>
      <xdr:spPr>
        <a:xfrm>
          <a:off x="9782175" y="15963900"/>
          <a:ext cx="11334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82</xdr:row>
      <xdr:rowOff>0</xdr:rowOff>
    </xdr:from>
    <xdr:to>
      <xdr:col>23</xdr:col>
      <xdr:colOff>333375</xdr:colOff>
      <xdr:row>84</xdr:row>
      <xdr:rowOff>228600</xdr:rowOff>
    </xdr:to>
    <xdr:cxnSp macro="">
      <xdr:nvCxnSpPr>
        <xdr:cNvPr id="613" name="Straight Connector 612">
          <a:extLst>
            <a:ext uri="{FF2B5EF4-FFF2-40B4-BE49-F238E27FC236}">
              <a16:creationId xmlns:a16="http://schemas.microsoft.com/office/drawing/2014/main" id="{71041E9B-8597-4BF5-955B-CFEC2A1D1A2A}"/>
            </a:ext>
          </a:extLst>
        </xdr:cNvPr>
        <xdr:cNvCxnSpPr/>
      </xdr:nvCxnSpPr>
      <xdr:spPr>
        <a:xfrm>
          <a:off x="10944225" y="15963900"/>
          <a:ext cx="10382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82</xdr:row>
      <xdr:rowOff>0</xdr:rowOff>
    </xdr:from>
    <xdr:to>
      <xdr:col>26</xdr:col>
      <xdr:colOff>323850</xdr:colOff>
      <xdr:row>84</xdr:row>
      <xdr:rowOff>228600</xdr:rowOff>
    </xdr:to>
    <xdr:cxnSp macro="">
      <xdr:nvCxnSpPr>
        <xdr:cNvPr id="614" name="Straight Connector 613">
          <a:extLst>
            <a:ext uri="{FF2B5EF4-FFF2-40B4-BE49-F238E27FC236}">
              <a16:creationId xmlns:a16="http://schemas.microsoft.com/office/drawing/2014/main" id="{A08FBFF7-D177-47C1-B6CE-7C54E61BCFF3}"/>
            </a:ext>
          </a:extLst>
        </xdr:cNvPr>
        <xdr:cNvCxnSpPr/>
      </xdr:nvCxnSpPr>
      <xdr:spPr>
        <a:xfrm>
          <a:off x="12001500" y="15963900"/>
          <a:ext cx="10572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82</xdr:row>
      <xdr:rowOff>0</xdr:rowOff>
    </xdr:from>
    <xdr:to>
      <xdr:col>29</xdr:col>
      <xdr:colOff>333375</xdr:colOff>
      <xdr:row>84</xdr:row>
      <xdr:rowOff>228600</xdr:rowOff>
    </xdr:to>
    <xdr:cxnSp macro="">
      <xdr:nvCxnSpPr>
        <xdr:cNvPr id="615" name="Straight Connector 614">
          <a:extLst>
            <a:ext uri="{FF2B5EF4-FFF2-40B4-BE49-F238E27FC236}">
              <a16:creationId xmlns:a16="http://schemas.microsoft.com/office/drawing/2014/main" id="{7E1189D7-73A0-4FF0-A84A-D5FAFBA5EEC7}"/>
            </a:ext>
          </a:extLst>
        </xdr:cNvPr>
        <xdr:cNvCxnSpPr/>
      </xdr:nvCxnSpPr>
      <xdr:spPr>
        <a:xfrm>
          <a:off x="13058775" y="15963900"/>
          <a:ext cx="11620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82</xdr:row>
      <xdr:rowOff>0</xdr:rowOff>
    </xdr:from>
    <xdr:to>
      <xdr:col>32</xdr:col>
      <xdr:colOff>333375</xdr:colOff>
      <xdr:row>84</xdr:row>
      <xdr:rowOff>228600</xdr:rowOff>
    </xdr:to>
    <xdr:cxnSp macro="">
      <xdr:nvCxnSpPr>
        <xdr:cNvPr id="616" name="Straight Connector 615">
          <a:extLst>
            <a:ext uri="{FF2B5EF4-FFF2-40B4-BE49-F238E27FC236}">
              <a16:creationId xmlns:a16="http://schemas.microsoft.com/office/drawing/2014/main" id="{BDC936FE-9841-4633-A75F-C2181222ADE0}"/>
            </a:ext>
          </a:extLst>
        </xdr:cNvPr>
        <xdr:cNvCxnSpPr/>
      </xdr:nvCxnSpPr>
      <xdr:spPr>
        <a:xfrm>
          <a:off x="14220825" y="15963900"/>
          <a:ext cx="12096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82</xdr:row>
      <xdr:rowOff>0</xdr:rowOff>
    </xdr:from>
    <xdr:to>
      <xdr:col>35</xdr:col>
      <xdr:colOff>285750</xdr:colOff>
      <xdr:row>84</xdr:row>
      <xdr:rowOff>228600</xdr:rowOff>
    </xdr:to>
    <xdr:cxnSp macro="">
      <xdr:nvCxnSpPr>
        <xdr:cNvPr id="617" name="Straight Connector 616">
          <a:extLst>
            <a:ext uri="{FF2B5EF4-FFF2-40B4-BE49-F238E27FC236}">
              <a16:creationId xmlns:a16="http://schemas.microsoft.com/office/drawing/2014/main" id="{18BC4933-AB83-40EA-B08D-4EB291970701}"/>
            </a:ext>
          </a:extLst>
        </xdr:cNvPr>
        <xdr:cNvCxnSpPr/>
      </xdr:nvCxnSpPr>
      <xdr:spPr>
        <a:xfrm>
          <a:off x="15430500" y="15963900"/>
          <a:ext cx="10763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82</xdr:row>
      <xdr:rowOff>0</xdr:rowOff>
    </xdr:from>
    <xdr:to>
      <xdr:col>38</xdr:col>
      <xdr:colOff>276225</xdr:colOff>
      <xdr:row>84</xdr:row>
      <xdr:rowOff>228600</xdr:rowOff>
    </xdr:to>
    <xdr:cxnSp macro="">
      <xdr:nvCxnSpPr>
        <xdr:cNvPr id="618" name="Straight Connector 617">
          <a:extLst>
            <a:ext uri="{FF2B5EF4-FFF2-40B4-BE49-F238E27FC236}">
              <a16:creationId xmlns:a16="http://schemas.microsoft.com/office/drawing/2014/main" id="{3C496239-A6A2-4D8E-AB35-9F38D416D739}"/>
            </a:ext>
          </a:extLst>
        </xdr:cNvPr>
        <xdr:cNvCxnSpPr/>
      </xdr:nvCxnSpPr>
      <xdr:spPr>
        <a:xfrm>
          <a:off x="16516350" y="15963900"/>
          <a:ext cx="10953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85</xdr:row>
      <xdr:rowOff>0</xdr:rowOff>
    </xdr:from>
    <xdr:to>
      <xdr:col>38</xdr:col>
      <xdr:colOff>276225</xdr:colOff>
      <xdr:row>87</xdr:row>
      <xdr:rowOff>228600</xdr:rowOff>
    </xdr:to>
    <xdr:cxnSp macro="">
      <xdr:nvCxnSpPr>
        <xdr:cNvPr id="619" name="Straight Connector 618">
          <a:extLst>
            <a:ext uri="{FF2B5EF4-FFF2-40B4-BE49-F238E27FC236}">
              <a16:creationId xmlns:a16="http://schemas.microsoft.com/office/drawing/2014/main" id="{44319189-F203-4E81-8C18-FBDB4DB2A8D9}"/>
            </a:ext>
          </a:extLst>
        </xdr:cNvPr>
        <xdr:cNvCxnSpPr/>
      </xdr:nvCxnSpPr>
      <xdr:spPr>
        <a:xfrm>
          <a:off x="16516350" y="16535400"/>
          <a:ext cx="10953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85</xdr:row>
      <xdr:rowOff>0</xdr:rowOff>
    </xdr:from>
    <xdr:to>
      <xdr:col>35</xdr:col>
      <xdr:colOff>285750</xdr:colOff>
      <xdr:row>87</xdr:row>
      <xdr:rowOff>228600</xdr:rowOff>
    </xdr:to>
    <xdr:cxnSp macro="">
      <xdr:nvCxnSpPr>
        <xdr:cNvPr id="620" name="Straight Connector 619">
          <a:extLst>
            <a:ext uri="{FF2B5EF4-FFF2-40B4-BE49-F238E27FC236}">
              <a16:creationId xmlns:a16="http://schemas.microsoft.com/office/drawing/2014/main" id="{8B747481-CE81-4717-8A80-3AFAAAC09AC5}"/>
            </a:ext>
          </a:extLst>
        </xdr:cNvPr>
        <xdr:cNvCxnSpPr/>
      </xdr:nvCxnSpPr>
      <xdr:spPr>
        <a:xfrm>
          <a:off x="15430500" y="16535400"/>
          <a:ext cx="10763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85</xdr:row>
      <xdr:rowOff>0</xdr:rowOff>
    </xdr:from>
    <xdr:to>
      <xdr:col>32</xdr:col>
      <xdr:colOff>333375</xdr:colOff>
      <xdr:row>87</xdr:row>
      <xdr:rowOff>228600</xdr:rowOff>
    </xdr:to>
    <xdr:cxnSp macro="">
      <xdr:nvCxnSpPr>
        <xdr:cNvPr id="621" name="Straight Connector 620">
          <a:extLst>
            <a:ext uri="{FF2B5EF4-FFF2-40B4-BE49-F238E27FC236}">
              <a16:creationId xmlns:a16="http://schemas.microsoft.com/office/drawing/2014/main" id="{BA668DEA-8097-492C-8EAD-0154FFC57F45}"/>
            </a:ext>
          </a:extLst>
        </xdr:cNvPr>
        <xdr:cNvCxnSpPr/>
      </xdr:nvCxnSpPr>
      <xdr:spPr>
        <a:xfrm>
          <a:off x="14220825" y="16535400"/>
          <a:ext cx="12096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85</xdr:row>
      <xdr:rowOff>0</xdr:rowOff>
    </xdr:from>
    <xdr:to>
      <xdr:col>29</xdr:col>
      <xdr:colOff>333375</xdr:colOff>
      <xdr:row>87</xdr:row>
      <xdr:rowOff>228600</xdr:rowOff>
    </xdr:to>
    <xdr:cxnSp macro="">
      <xdr:nvCxnSpPr>
        <xdr:cNvPr id="622" name="Straight Connector 621">
          <a:extLst>
            <a:ext uri="{FF2B5EF4-FFF2-40B4-BE49-F238E27FC236}">
              <a16:creationId xmlns:a16="http://schemas.microsoft.com/office/drawing/2014/main" id="{3DF8FA8E-1F1E-4C59-B9A3-5F2535CE606D}"/>
            </a:ext>
          </a:extLst>
        </xdr:cNvPr>
        <xdr:cNvCxnSpPr/>
      </xdr:nvCxnSpPr>
      <xdr:spPr>
        <a:xfrm>
          <a:off x="13058775" y="16535400"/>
          <a:ext cx="11620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85</xdr:row>
      <xdr:rowOff>0</xdr:rowOff>
    </xdr:from>
    <xdr:to>
      <xdr:col>26</xdr:col>
      <xdr:colOff>323850</xdr:colOff>
      <xdr:row>87</xdr:row>
      <xdr:rowOff>228600</xdr:rowOff>
    </xdr:to>
    <xdr:cxnSp macro="">
      <xdr:nvCxnSpPr>
        <xdr:cNvPr id="623" name="Straight Connector 622">
          <a:extLst>
            <a:ext uri="{FF2B5EF4-FFF2-40B4-BE49-F238E27FC236}">
              <a16:creationId xmlns:a16="http://schemas.microsoft.com/office/drawing/2014/main" id="{39AA9D4A-B9A9-4D25-BD9E-EA6ACDFFF25A}"/>
            </a:ext>
          </a:extLst>
        </xdr:cNvPr>
        <xdr:cNvCxnSpPr/>
      </xdr:nvCxnSpPr>
      <xdr:spPr>
        <a:xfrm>
          <a:off x="12001500" y="16535400"/>
          <a:ext cx="10572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85</xdr:row>
      <xdr:rowOff>0</xdr:rowOff>
    </xdr:from>
    <xdr:to>
      <xdr:col>23</xdr:col>
      <xdr:colOff>333375</xdr:colOff>
      <xdr:row>87</xdr:row>
      <xdr:rowOff>228600</xdr:rowOff>
    </xdr:to>
    <xdr:cxnSp macro="">
      <xdr:nvCxnSpPr>
        <xdr:cNvPr id="624" name="Straight Connector 623">
          <a:extLst>
            <a:ext uri="{FF2B5EF4-FFF2-40B4-BE49-F238E27FC236}">
              <a16:creationId xmlns:a16="http://schemas.microsoft.com/office/drawing/2014/main" id="{A8FE08C7-5D69-4118-8C03-BB2077807CF8}"/>
            </a:ext>
          </a:extLst>
        </xdr:cNvPr>
        <xdr:cNvCxnSpPr/>
      </xdr:nvCxnSpPr>
      <xdr:spPr>
        <a:xfrm>
          <a:off x="10944225" y="16535400"/>
          <a:ext cx="10382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85</xdr:row>
      <xdr:rowOff>0</xdr:rowOff>
    </xdr:from>
    <xdr:to>
      <xdr:col>20</xdr:col>
      <xdr:colOff>333375</xdr:colOff>
      <xdr:row>87</xdr:row>
      <xdr:rowOff>228600</xdr:rowOff>
    </xdr:to>
    <xdr:cxnSp macro="">
      <xdr:nvCxnSpPr>
        <xdr:cNvPr id="625" name="Straight Connector 624">
          <a:extLst>
            <a:ext uri="{FF2B5EF4-FFF2-40B4-BE49-F238E27FC236}">
              <a16:creationId xmlns:a16="http://schemas.microsoft.com/office/drawing/2014/main" id="{633671A9-B6C8-4E0F-8204-1A93634D428A}"/>
            </a:ext>
          </a:extLst>
        </xdr:cNvPr>
        <xdr:cNvCxnSpPr/>
      </xdr:nvCxnSpPr>
      <xdr:spPr>
        <a:xfrm>
          <a:off x="9782175" y="16535400"/>
          <a:ext cx="11334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88</xdr:row>
      <xdr:rowOff>0</xdr:rowOff>
    </xdr:from>
    <xdr:to>
      <xdr:col>5</xdr:col>
      <xdr:colOff>333375</xdr:colOff>
      <xdr:row>90</xdr:row>
      <xdr:rowOff>228600</xdr:rowOff>
    </xdr:to>
    <xdr:cxnSp macro="">
      <xdr:nvCxnSpPr>
        <xdr:cNvPr id="626" name="Straight Connector 625">
          <a:extLst>
            <a:ext uri="{FF2B5EF4-FFF2-40B4-BE49-F238E27FC236}">
              <a16:creationId xmlns:a16="http://schemas.microsoft.com/office/drawing/2014/main" id="{93E6704E-554F-46A9-92AC-895617971227}"/>
            </a:ext>
          </a:extLst>
        </xdr:cNvPr>
        <xdr:cNvCxnSpPr/>
      </xdr:nvCxnSpPr>
      <xdr:spPr>
        <a:xfrm>
          <a:off x="3495675" y="17106900"/>
          <a:ext cx="11715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88</xdr:row>
      <xdr:rowOff>0</xdr:rowOff>
    </xdr:from>
    <xdr:to>
      <xdr:col>8</xdr:col>
      <xdr:colOff>333375</xdr:colOff>
      <xdr:row>90</xdr:row>
      <xdr:rowOff>228600</xdr:rowOff>
    </xdr:to>
    <xdr:cxnSp macro="">
      <xdr:nvCxnSpPr>
        <xdr:cNvPr id="627" name="Straight Connector 626">
          <a:extLst>
            <a:ext uri="{FF2B5EF4-FFF2-40B4-BE49-F238E27FC236}">
              <a16:creationId xmlns:a16="http://schemas.microsoft.com/office/drawing/2014/main" id="{7CB5D455-A0BF-4669-887B-67B5854C66F7}"/>
            </a:ext>
          </a:extLst>
        </xdr:cNvPr>
        <xdr:cNvCxnSpPr/>
      </xdr:nvCxnSpPr>
      <xdr:spPr>
        <a:xfrm>
          <a:off x="4686300" y="17106900"/>
          <a:ext cx="11906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88</xdr:row>
      <xdr:rowOff>0</xdr:rowOff>
    </xdr:from>
    <xdr:to>
      <xdr:col>11</xdr:col>
      <xdr:colOff>333375</xdr:colOff>
      <xdr:row>90</xdr:row>
      <xdr:rowOff>228600</xdr:rowOff>
    </xdr:to>
    <xdr:cxnSp macro="">
      <xdr:nvCxnSpPr>
        <xdr:cNvPr id="628" name="Straight Connector 627">
          <a:extLst>
            <a:ext uri="{FF2B5EF4-FFF2-40B4-BE49-F238E27FC236}">
              <a16:creationId xmlns:a16="http://schemas.microsoft.com/office/drawing/2014/main" id="{F84D1DFC-363A-4CFB-8CED-C7C0A22775A7}"/>
            </a:ext>
          </a:extLst>
        </xdr:cNvPr>
        <xdr:cNvCxnSpPr/>
      </xdr:nvCxnSpPr>
      <xdr:spPr>
        <a:xfrm>
          <a:off x="5962650" y="17106900"/>
          <a:ext cx="12001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91</xdr:row>
      <xdr:rowOff>0</xdr:rowOff>
    </xdr:from>
    <xdr:to>
      <xdr:col>5</xdr:col>
      <xdr:colOff>333375</xdr:colOff>
      <xdr:row>93</xdr:row>
      <xdr:rowOff>228600</xdr:rowOff>
    </xdr:to>
    <xdr:cxnSp macro="">
      <xdr:nvCxnSpPr>
        <xdr:cNvPr id="629" name="Straight Connector 628">
          <a:extLst>
            <a:ext uri="{FF2B5EF4-FFF2-40B4-BE49-F238E27FC236}">
              <a16:creationId xmlns:a16="http://schemas.microsoft.com/office/drawing/2014/main" id="{A455A843-ED75-4D57-B380-C69A6BF5351D}"/>
            </a:ext>
          </a:extLst>
        </xdr:cNvPr>
        <xdr:cNvCxnSpPr/>
      </xdr:nvCxnSpPr>
      <xdr:spPr>
        <a:xfrm>
          <a:off x="3495675" y="17678400"/>
          <a:ext cx="11715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91</xdr:row>
      <xdr:rowOff>0</xdr:rowOff>
    </xdr:from>
    <xdr:to>
      <xdr:col>8</xdr:col>
      <xdr:colOff>333375</xdr:colOff>
      <xdr:row>93</xdr:row>
      <xdr:rowOff>228600</xdr:rowOff>
    </xdr:to>
    <xdr:cxnSp macro="">
      <xdr:nvCxnSpPr>
        <xdr:cNvPr id="630" name="Straight Connector 629">
          <a:extLst>
            <a:ext uri="{FF2B5EF4-FFF2-40B4-BE49-F238E27FC236}">
              <a16:creationId xmlns:a16="http://schemas.microsoft.com/office/drawing/2014/main" id="{6CFB29D4-7D24-4BC8-A058-9538D8A0B3D2}"/>
            </a:ext>
          </a:extLst>
        </xdr:cNvPr>
        <xdr:cNvCxnSpPr/>
      </xdr:nvCxnSpPr>
      <xdr:spPr>
        <a:xfrm>
          <a:off x="4686300" y="17678400"/>
          <a:ext cx="11906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91</xdr:row>
      <xdr:rowOff>0</xdr:rowOff>
    </xdr:from>
    <xdr:to>
      <xdr:col>11</xdr:col>
      <xdr:colOff>333375</xdr:colOff>
      <xdr:row>93</xdr:row>
      <xdr:rowOff>228600</xdr:rowOff>
    </xdr:to>
    <xdr:cxnSp macro="">
      <xdr:nvCxnSpPr>
        <xdr:cNvPr id="631" name="Straight Connector 630">
          <a:extLst>
            <a:ext uri="{FF2B5EF4-FFF2-40B4-BE49-F238E27FC236}">
              <a16:creationId xmlns:a16="http://schemas.microsoft.com/office/drawing/2014/main" id="{26ADCAE0-BBC0-4959-BFCC-997FCC6018D9}"/>
            </a:ext>
          </a:extLst>
        </xdr:cNvPr>
        <xdr:cNvCxnSpPr/>
      </xdr:nvCxnSpPr>
      <xdr:spPr>
        <a:xfrm>
          <a:off x="5962650" y="17678400"/>
          <a:ext cx="12001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91</xdr:row>
      <xdr:rowOff>0</xdr:rowOff>
    </xdr:from>
    <xdr:to>
      <xdr:col>14</xdr:col>
      <xdr:colOff>333375</xdr:colOff>
      <xdr:row>93</xdr:row>
      <xdr:rowOff>228600</xdr:rowOff>
    </xdr:to>
    <xdr:cxnSp macro="">
      <xdr:nvCxnSpPr>
        <xdr:cNvPr id="632" name="Straight Connector 631">
          <a:extLst>
            <a:ext uri="{FF2B5EF4-FFF2-40B4-BE49-F238E27FC236}">
              <a16:creationId xmlns:a16="http://schemas.microsoft.com/office/drawing/2014/main" id="{89E94B92-025B-4FE8-9019-FF3DDD7B143B}"/>
            </a:ext>
          </a:extLst>
        </xdr:cNvPr>
        <xdr:cNvCxnSpPr/>
      </xdr:nvCxnSpPr>
      <xdr:spPr>
        <a:xfrm>
          <a:off x="7267575" y="17678400"/>
          <a:ext cx="11811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88</xdr:row>
      <xdr:rowOff>0</xdr:rowOff>
    </xdr:from>
    <xdr:to>
      <xdr:col>14</xdr:col>
      <xdr:colOff>333375</xdr:colOff>
      <xdr:row>90</xdr:row>
      <xdr:rowOff>228600</xdr:rowOff>
    </xdr:to>
    <xdr:cxnSp macro="">
      <xdr:nvCxnSpPr>
        <xdr:cNvPr id="633" name="Straight Connector 632">
          <a:extLst>
            <a:ext uri="{FF2B5EF4-FFF2-40B4-BE49-F238E27FC236}">
              <a16:creationId xmlns:a16="http://schemas.microsoft.com/office/drawing/2014/main" id="{F2D89D65-612B-4B01-98B1-E884E69AB5DE}"/>
            </a:ext>
          </a:extLst>
        </xdr:cNvPr>
        <xdr:cNvCxnSpPr/>
      </xdr:nvCxnSpPr>
      <xdr:spPr>
        <a:xfrm>
          <a:off x="7267575" y="17106900"/>
          <a:ext cx="11811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88</xdr:row>
      <xdr:rowOff>0</xdr:rowOff>
    </xdr:from>
    <xdr:to>
      <xdr:col>17</xdr:col>
      <xdr:colOff>333375</xdr:colOff>
      <xdr:row>90</xdr:row>
      <xdr:rowOff>228600</xdr:rowOff>
    </xdr:to>
    <xdr:cxnSp macro="">
      <xdr:nvCxnSpPr>
        <xdr:cNvPr id="634" name="Straight Connector 633">
          <a:extLst>
            <a:ext uri="{FF2B5EF4-FFF2-40B4-BE49-F238E27FC236}">
              <a16:creationId xmlns:a16="http://schemas.microsoft.com/office/drawing/2014/main" id="{0BA7415D-BF3A-4A0A-8222-1B4E4639AF6D}"/>
            </a:ext>
          </a:extLst>
        </xdr:cNvPr>
        <xdr:cNvCxnSpPr/>
      </xdr:nvCxnSpPr>
      <xdr:spPr>
        <a:xfrm>
          <a:off x="8515350" y="17106900"/>
          <a:ext cx="11525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91</xdr:row>
      <xdr:rowOff>0</xdr:rowOff>
    </xdr:from>
    <xdr:to>
      <xdr:col>17</xdr:col>
      <xdr:colOff>333375</xdr:colOff>
      <xdr:row>93</xdr:row>
      <xdr:rowOff>228600</xdr:rowOff>
    </xdr:to>
    <xdr:cxnSp macro="">
      <xdr:nvCxnSpPr>
        <xdr:cNvPr id="635" name="Straight Connector 634">
          <a:extLst>
            <a:ext uri="{FF2B5EF4-FFF2-40B4-BE49-F238E27FC236}">
              <a16:creationId xmlns:a16="http://schemas.microsoft.com/office/drawing/2014/main" id="{DDB224D3-85A2-4D4E-8957-67DD8D3D1D5A}"/>
            </a:ext>
          </a:extLst>
        </xdr:cNvPr>
        <xdr:cNvCxnSpPr/>
      </xdr:nvCxnSpPr>
      <xdr:spPr>
        <a:xfrm>
          <a:off x="8515350" y="17678400"/>
          <a:ext cx="11525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88</xdr:row>
      <xdr:rowOff>0</xdr:rowOff>
    </xdr:from>
    <xdr:to>
      <xdr:col>5</xdr:col>
      <xdr:colOff>333375</xdr:colOff>
      <xdr:row>90</xdr:row>
      <xdr:rowOff>238125</xdr:rowOff>
    </xdr:to>
    <xdr:cxnSp macro="">
      <xdr:nvCxnSpPr>
        <xdr:cNvPr id="636" name="Straight Connector 635">
          <a:extLst>
            <a:ext uri="{FF2B5EF4-FFF2-40B4-BE49-F238E27FC236}">
              <a16:creationId xmlns:a16="http://schemas.microsoft.com/office/drawing/2014/main" id="{57E75999-F4C3-4929-ADD3-535D1BB847D2}"/>
            </a:ext>
          </a:extLst>
        </xdr:cNvPr>
        <xdr:cNvCxnSpPr/>
      </xdr:nvCxnSpPr>
      <xdr:spPr>
        <a:xfrm rot="10800000" flipV="1">
          <a:off x="3495675" y="17106900"/>
          <a:ext cx="11715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88</xdr:row>
      <xdr:rowOff>0</xdr:rowOff>
    </xdr:from>
    <xdr:to>
      <xdr:col>11</xdr:col>
      <xdr:colOff>333375</xdr:colOff>
      <xdr:row>90</xdr:row>
      <xdr:rowOff>238125</xdr:rowOff>
    </xdr:to>
    <xdr:cxnSp macro="">
      <xdr:nvCxnSpPr>
        <xdr:cNvPr id="637" name="Straight Connector 636">
          <a:extLst>
            <a:ext uri="{FF2B5EF4-FFF2-40B4-BE49-F238E27FC236}">
              <a16:creationId xmlns:a16="http://schemas.microsoft.com/office/drawing/2014/main" id="{E0D145D8-0CF7-48D1-8BDF-274C201AF2AC}"/>
            </a:ext>
          </a:extLst>
        </xdr:cNvPr>
        <xdr:cNvCxnSpPr/>
      </xdr:nvCxnSpPr>
      <xdr:spPr>
        <a:xfrm rot="10800000" flipV="1">
          <a:off x="5962650" y="17106900"/>
          <a:ext cx="12001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88</xdr:row>
      <xdr:rowOff>0</xdr:rowOff>
    </xdr:from>
    <xdr:to>
      <xdr:col>8</xdr:col>
      <xdr:colOff>333375</xdr:colOff>
      <xdr:row>90</xdr:row>
      <xdr:rowOff>238125</xdr:rowOff>
    </xdr:to>
    <xdr:cxnSp macro="">
      <xdr:nvCxnSpPr>
        <xdr:cNvPr id="638" name="Straight Connector 637">
          <a:extLst>
            <a:ext uri="{FF2B5EF4-FFF2-40B4-BE49-F238E27FC236}">
              <a16:creationId xmlns:a16="http://schemas.microsoft.com/office/drawing/2014/main" id="{AA1D731D-C1A1-478B-9732-57C93E86B392}"/>
            </a:ext>
          </a:extLst>
        </xdr:cNvPr>
        <xdr:cNvCxnSpPr/>
      </xdr:nvCxnSpPr>
      <xdr:spPr>
        <a:xfrm rot="10800000" flipV="1">
          <a:off x="4686300" y="17106900"/>
          <a:ext cx="11906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88</xdr:row>
      <xdr:rowOff>0</xdr:rowOff>
    </xdr:from>
    <xdr:to>
      <xdr:col>14</xdr:col>
      <xdr:colOff>333375</xdr:colOff>
      <xdr:row>90</xdr:row>
      <xdr:rowOff>238125</xdr:rowOff>
    </xdr:to>
    <xdr:cxnSp macro="">
      <xdr:nvCxnSpPr>
        <xdr:cNvPr id="639" name="Straight Connector 638">
          <a:extLst>
            <a:ext uri="{FF2B5EF4-FFF2-40B4-BE49-F238E27FC236}">
              <a16:creationId xmlns:a16="http://schemas.microsoft.com/office/drawing/2014/main" id="{077E8FF5-9DAD-416B-81F4-CF01D1D2B41F}"/>
            </a:ext>
          </a:extLst>
        </xdr:cNvPr>
        <xdr:cNvCxnSpPr/>
      </xdr:nvCxnSpPr>
      <xdr:spPr>
        <a:xfrm rot="10800000" flipV="1">
          <a:off x="7267575" y="17106900"/>
          <a:ext cx="11811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88</xdr:row>
      <xdr:rowOff>0</xdr:rowOff>
    </xdr:from>
    <xdr:to>
      <xdr:col>17</xdr:col>
      <xdr:colOff>333375</xdr:colOff>
      <xdr:row>90</xdr:row>
      <xdr:rowOff>238125</xdr:rowOff>
    </xdr:to>
    <xdr:cxnSp macro="">
      <xdr:nvCxnSpPr>
        <xdr:cNvPr id="640" name="Straight Connector 639">
          <a:extLst>
            <a:ext uri="{FF2B5EF4-FFF2-40B4-BE49-F238E27FC236}">
              <a16:creationId xmlns:a16="http://schemas.microsoft.com/office/drawing/2014/main" id="{6C0AD6C1-B7A5-4FBA-8FC5-1353D8CCB4FB}"/>
            </a:ext>
          </a:extLst>
        </xdr:cNvPr>
        <xdr:cNvCxnSpPr/>
      </xdr:nvCxnSpPr>
      <xdr:spPr>
        <a:xfrm rot="10800000" flipV="1">
          <a:off x="8515350" y="17106900"/>
          <a:ext cx="11525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91</xdr:row>
      <xdr:rowOff>0</xdr:rowOff>
    </xdr:from>
    <xdr:to>
      <xdr:col>5</xdr:col>
      <xdr:colOff>333375</xdr:colOff>
      <xdr:row>93</xdr:row>
      <xdr:rowOff>238125</xdr:rowOff>
    </xdr:to>
    <xdr:cxnSp macro="">
      <xdr:nvCxnSpPr>
        <xdr:cNvPr id="641" name="Straight Connector 640">
          <a:extLst>
            <a:ext uri="{FF2B5EF4-FFF2-40B4-BE49-F238E27FC236}">
              <a16:creationId xmlns:a16="http://schemas.microsoft.com/office/drawing/2014/main" id="{18884983-1188-40B2-9932-E98ECAD0A70E}"/>
            </a:ext>
          </a:extLst>
        </xdr:cNvPr>
        <xdr:cNvCxnSpPr/>
      </xdr:nvCxnSpPr>
      <xdr:spPr>
        <a:xfrm rot="10800000" flipV="1">
          <a:off x="3495675" y="17678400"/>
          <a:ext cx="11715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91</xdr:row>
      <xdr:rowOff>0</xdr:rowOff>
    </xdr:from>
    <xdr:to>
      <xdr:col>8</xdr:col>
      <xdr:colOff>333375</xdr:colOff>
      <xdr:row>93</xdr:row>
      <xdr:rowOff>238125</xdr:rowOff>
    </xdr:to>
    <xdr:cxnSp macro="">
      <xdr:nvCxnSpPr>
        <xdr:cNvPr id="642" name="Straight Connector 641">
          <a:extLst>
            <a:ext uri="{FF2B5EF4-FFF2-40B4-BE49-F238E27FC236}">
              <a16:creationId xmlns:a16="http://schemas.microsoft.com/office/drawing/2014/main" id="{49F19A4D-A4BB-40F9-8050-7B322AFA9A70}"/>
            </a:ext>
          </a:extLst>
        </xdr:cNvPr>
        <xdr:cNvCxnSpPr/>
      </xdr:nvCxnSpPr>
      <xdr:spPr>
        <a:xfrm rot="10800000" flipV="1">
          <a:off x="4686300" y="17678400"/>
          <a:ext cx="11906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91</xdr:row>
      <xdr:rowOff>0</xdr:rowOff>
    </xdr:from>
    <xdr:to>
      <xdr:col>11</xdr:col>
      <xdr:colOff>333375</xdr:colOff>
      <xdr:row>93</xdr:row>
      <xdr:rowOff>238125</xdr:rowOff>
    </xdr:to>
    <xdr:cxnSp macro="">
      <xdr:nvCxnSpPr>
        <xdr:cNvPr id="643" name="Straight Connector 642">
          <a:extLst>
            <a:ext uri="{FF2B5EF4-FFF2-40B4-BE49-F238E27FC236}">
              <a16:creationId xmlns:a16="http://schemas.microsoft.com/office/drawing/2014/main" id="{568B5E69-5854-4995-8C16-EBED6DA1E2C3}"/>
            </a:ext>
          </a:extLst>
        </xdr:cNvPr>
        <xdr:cNvCxnSpPr/>
      </xdr:nvCxnSpPr>
      <xdr:spPr>
        <a:xfrm rot="10800000" flipV="1">
          <a:off x="5962650" y="17678400"/>
          <a:ext cx="12001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91</xdr:row>
      <xdr:rowOff>0</xdr:rowOff>
    </xdr:from>
    <xdr:to>
      <xdr:col>14</xdr:col>
      <xdr:colOff>333375</xdr:colOff>
      <xdr:row>93</xdr:row>
      <xdr:rowOff>238125</xdr:rowOff>
    </xdr:to>
    <xdr:cxnSp macro="">
      <xdr:nvCxnSpPr>
        <xdr:cNvPr id="644" name="Straight Connector 643">
          <a:extLst>
            <a:ext uri="{FF2B5EF4-FFF2-40B4-BE49-F238E27FC236}">
              <a16:creationId xmlns:a16="http://schemas.microsoft.com/office/drawing/2014/main" id="{CC60D058-6D3B-4C04-AA44-5D1196B8E361}"/>
            </a:ext>
          </a:extLst>
        </xdr:cNvPr>
        <xdr:cNvCxnSpPr/>
      </xdr:nvCxnSpPr>
      <xdr:spPr>
        <a:xfrm rot="10800000" flipV="1">
          <a:off x="7267575" y="17678400"/>
          <a:ext cx="11811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91</xdr:row>
      <xdr:rowOff>0</xdr:rowOff>
    </xdr:from>
    <xdr:to>
      <xdr:col>17</xdr:col>
      <xdr:colOff>333375</xdr:colOff>
      <xdr:row>93</xdr:row>
      <xdr:rowOff>238125</xdr:rowOff>
    </xdr:to>
    <xdr:cxnSp macro="">
      <xdr:nvCxnSpPr>
        <xdr:cNvPr id="645" name="Straight Connector 644">
          <a:extLst>
            <a:ext uri="{FF2B5EF4-FFF2-40B4-BE49-F238E27FC236}">
              <a16:creationId xmlns:a16="http://schemas.microsoft.com/office/drawing/2014/main" id="{7D330DFA-28C8-4836-BC19-75CCF694E1A0}"/>
            </a:ext>
          </a:extLst>
        </xdr:cNvPr>
        <xdr:cNvCxnSpPr/>
      </xdr:nvCxnSpPr>
      <xdr:spPr>
        <a:xfrm rot="10800000" flipV="1">
          <a:off x="8515350" y="17678400"/>
          <a:ext cx="11525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91</xdr:row>
      <xdr:rowOff>0</xdr:rowOff>
    </xdr:from>
    <xdr:to>
      <xdr:col>20</xdr:col>
      <xdr:colOff>333375</xdr:colOff>
      <xdr:row>93</xdr:row>
      <xdr:rowOff>238125</xdr:rowOff>
    </xdr:to>
    <xdr:cxnSp macro="">
      <xdr:nvCxnSpPr>
        <xdr:cNvPr id="646" name="Straight Connector 645">
          <a:extLst>
            <a:ext uri="{FF2B5EF4-FFF2-40B4-BE49-F238E27FC236}">
              <a16:creationId xmlns:a16="http://schemas.microsoft.com/office/drawing/2014/main" id="{B1DC390C-3A4A-4403-BB1D-BAE5AFBA66E5}"/>
            </a:ext>
          </a:extLst>
        </xdr:cNvPr>
        <xdr:cNvCxnSpPr/>
      </xdr:nvCxnSpPr>
      <xdr:spPr>
        <a:xfrm rot="10800000" flipV="1">
          <a:off x="9782175" y="17678400"/>
          <a:ext cx="11334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91</xdr:row>
      <xdr:rowOff>0</xdr:rowOff>
    </xdr:from>
    <xdr:to>
      <xdr:col>23</xdr:col>
      <xdr:colOff>333375</xdr:colOff>
      <xdr:row>93</xdr:row>
      <xdr:rowOff>238125</xdr:rowOff>
    </xdr:to>
    <xdr:cxnSp macro="">
      <xdr:nvCxnSpPr>
        <xdr:cNvPr id="647" name="Straight Connector 646">
          <a:extLst>
            <a:ext uri="{FF2B5EF4-FFF2-40B4-BE49-F238E27FC236}">
              <a16:creationId xmlns:a16="http://schemas.microsoft.com/office/drawing/2014/main" id="{559EA29F-31F9-4AA3-BE63-F05B891CD5DB}"/>
            </a:ext>
          </a:extLst>
        </xdr:cNvPr>
        <xdr:cNvCxnSpPr/>
      </xdr:nvCxnSpPr>
      <xdr:spPr>
        <a:xfrm rot="10800000" flipV="1">
          <a:off x="10944225" y="17678400"/>
          <a:ext cx="10382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88</xdr:row>
      <xdr:rowOff>0</xdr:rowOff>
    </xdr:from>
    <xdr:to>
      <xdr:col>20</xdr:col>
      <xdr:colOff>333375</xdr:colOff>
      <xdr:row>90</xdr:row>
      <xdr:rowOff>238125</xdr:rowOff>
    </xdr:to>
    <xdr:cxnSp macro="">
      <xdr:nvCxnSpPr>
        <xdr:cNvPr id="648" name="Straight Connector 647">
          <a:extLst>
            <a:ext uri="{FF2B5EF4-FFF2-40B4-BE49-F238E27FC236}">
              <a16:creationId xmlns:a16="http://schemas.microsoft.com/office/drawing/2014/main" id="{C2A741D0-E8E7-4040-A85B-571632B50590}"/>
            </a:ext>
          </a:extLst>
        </xdr:cNvPr>
        <xdr:cNvCxnSpPr/>
      </xdr:nvCxnSpPr>
      <xdr:spPr>
        <a:xfrm rot="10800000" flipV="1">
          <a:off x="9782175" y="17106900"/>
          <a:ext cx="11334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88</xdr:row>
      <xdr:rowOff>0</xdr:rowOff>
    </xdr:from>
    <xdr:to>
      <xdr:col>23</xdr:col>
      <xdr:colOff>333375</xdr:colOff>
      <xdr:row>90</xdr:row>
      <xdr:rowOff>238125</xdr:rowOff>
    </xdr:to>
    <xdr:cxnSp macro="">
      <xdr:nvCxnSpPr>
        <xdr:cNvPr id="649" name="Straight Connector 648">
          <a:extLst>
            <a:ext uri="{FF2B5EF4-FFF2-40B4-BE49-F238E27FC236}">
              <a16:creationId xmlns:a16="http://schemas.microsoft.com/office/drawing/2014/main" id="{D45480B7-807A-4F79-A106-B991823898AF}"/>
            </a:ext>
          </a:extLst>
        </xdr:cNvPr>
        <xdr:cNvCxnSpPr/>
      </xdr:nvCxnSpPr>
      <xdr:spPr>
        <a:xfrm rot="10800000" flipV="1">
          <a:off x="10944225" y="17106900"/>
          <a:ext cx="10382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88</xdr:row>
      <xdr:rowOff>0</xdr:rowOff>
    </xdr:from>
    <xdr:to>
      <xdr:col>26</xdr:col>
      <xdr:colOff>323850</xdr:colOff>
      <xdr:row>90</xdr:row>
      <xdr:rowOff>238125</xdr:rowOff>
    </xdr:to>
    <xdr:cxnSp macro="">
      <xdr:nvCxnSpPr>
        <xdr:cNvPr id="650" name="Straight Connector 649">
          <a:extLst>
            <a:ext uri="{FF2B5EF4-FFF2-40B4-BE49-F238E27FC236}">
              <a16:creationId xmlns:a16="http://schemas.microsoft.com/office/drawing/2014/main" id="{13DF146A-9EE6-42C2-B973-D74CFC030AE3}"/>
            </a:ext>
          </a:extLst>
        </xdr:cNvPr>
        <xdr:cNvCxnSpPr/>
      </xdr:nvCxnSpPr>
      <xdr:spPr>
        <a:xfrm rot="10800000" flipV="1">
          <a:off x="12001500" y="17106900"/>
          <a:ext cx="10572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91</xdr:row>
      <xdr:rowOff>0</xdr:rowOff>
    </xdr:from>
    <xdr:to>
      <xdr:col>26</xdr:col>
      <xdr:colOff>323850</xdr:colOff>
      <xdr:row>93</xdr:row>
      <xdr:rowOff>238125</xdr:rowOff>
    </xdr:to>
    <xdr:cxnSp macro="">
      <xdr:nvCxnSpPr>
        <xdr:cNvPr id="651" name="Straight Connector 650">
          <a:extLst>
            <a:ext uri="{FF2B5EF4-FFF2-40B4-BE49-F238E27FC236}">
              <a16:creationId xmlns:a16="http://schemas.microsoft.com/office/drawing/2014/main" id="{D68C2D57-BC82-478C-B544-1A995AD9CF05}"/>
            </a:ext>
          </a:extLst>
        </xdr:cNvPr>
        <xdr:cNvCxnSpPr/>
      </xdr:nvCxnSpPr>
      <xdr:spPr>
        <a:xfrm rot="10800000" flipV="1">
          <a:off x="12001500" y="17678400"/>
          <a:ext cx="10572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88</xdr:row>
      <xdr:rowOff>0</xdr:rowOff>
    </xdr:from>
    <xdr:to>
      <xdr:col>29</xdr:col>
      <xdr:colOff>333375</xdr:colOff>
      <xdr:row>90</xdr:row>
      <xdr:rowOff>238125</xdr:rowOff>
    </xdr:to>
    <xdr:cxnSp macro="">
      <xdr:nvCxnSpPr>
        <xdr:cNvPr id="652" name="Straight Connector 651">
          <a:extLst>
            <a:ext uri="{FF2B5EF4-FFF2-40B4-BE49-F238E27FC236}">
              <a16:creationId xmlns:a16="http://schemas.microsoft.com/office/drawing/2014/main" id="{97081122-077B-429A-BF33-E06568560A1E}"/>
            </a:ext>
          </a:extLst>
        </xdr:cNvPr>
        <xdr:cNvCxnSpPr/>
      </xdr:nvCxnSpPr>
      <xdr:spPr>
        <a:xfrm rot="10800000" flipV="1">
          <a:off x="13058775" y="17106900"/>
          <a:ext cx="11620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88</xdr:row>
      <xdr:rowOff>0</xdr:rowOff>
    </xdr:from>
    <xdr:to>
      <xdr:col>32</xdr:col>
      <xdr:colOff>333375</xdr:colOff>
      <xdr:row>90</xdr:row>
      <xdr:rowOff>238125</xdr:rowOff>
    </xdr:to>
    <xdr:cxnSp macro="">
      <xdr:nvCxnSpPr>
        <xdr:cNvPr id="653" name="Straight Connector 652">
          <a:extLst>
            <a:ext uri="{FF2B5EF4-FFF2-40B4-BE49-F238E27FC236}">
              <a16:creationId xmlns:a16="http://schemas.microsoft.com/office/drawing/2014/main" id="{BE74726F-E88D-4CE2-9909-A2EFE445FF0E}"/>
            </a:ext>
          </a:extLst>
        </xdr:cNvPr>
        <xdr:cNvCxnSpPr/>
      </xdr:nvCxnSpPr>
      <xdr:spPr>
        <a:xfrm rot="10800000" flipV="1">
          <a:off x="14220825" y="17106900"/>
          <a:ext cx="12096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88</xdr:row>
      <xdr:rowOff>0</xdr:rowOff>
    </xdr:from>
    <xdr:to>
      <xdr:col>35</xdr:col>
      <xdr:colOff>285750</xdr:colOff>
      <xdr:row>90</xdr:row>
      <xdr:rowOff>238125</xdr:rowOff>
    </xdr:to>
    <xdr:cxnSp macro="">
      <xdr:nvCxnSpPr>
        <xdr:cNvPr id="654" name="Straight Connector 653">
          <a:extLst>
            <a:ext uri="{FF2B5EF4-FFF2-40B4-BE49-F238E27FC236}">
              <a16:creationId xmlns:a16="http://schemas.microsoft.com/office/drawing/2014/main" id="{B9E0F6E7-DDED-4EFD-8B13-8DDCA9A28394}"/>
            </a:ext>
          </a:extLst>
        </xdr:cNvPr>
        <xdr:cNvCxnSpPr/>
      </xdr:nvCxnSpPr>
      <xdr:spPr>
        <a:xfrm rot="10800000" flipV="1">
          <a:off x="15430500" y="17106900"/>
          <a:ext cx="10763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88</xdr:row>
      <xdr:rowOff>0</xdr:rowOff>
    </xdr:from>
    <xdr:to>
      <xdr:col>38</xdr:col>
      <xdr:colOff>276225</xdr:colOff>
      <xdr:row>90</xdr:row>
      <xdr:rowOff>238125</xdr:rowOff>
    </xdr:to>
    <xdr:cxnSp macro="">
      <xdr:nvCxnSpPr>
        <xdr:cNvPr id="655" name="Straight Connector 654">
          <a:extLst>
            <a:ext uri="{FF2B5EF4-FFF2-40B4-BE49-F238E27FC236}">
              <a16:creationId xmlns:a16="http://schemas.microsoft.com/office/drawing/2014/main" id="{B68F952D-94DE-479E-B228-21495BE5955F}"/>
            </a:ext>
          </a:extLst>
        </xdr:cNvPr>
        <xdr:cNvCxnSpPr/>
      </xdr:nvCxnSpPr>
      <xdr:spPr>
        <a:xfrm rot="10800000" flipV="1">
          <a:off x="16516350" y="17106900"/>
          <a:ext cx="10953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91</xdr:row>
      <xdr:rowOff>0</xdr:rowOff>
    </xdr:from>
    <xdr:to>
      <xdr:col>38</xdr:col>
      <xdr:colOff>276225</xdr:colOff>
      <xdr:row>93</xdr:row>
      <xdr:rowOff>238125</xdr:rowOff>
    </xdr:to>
    <xdr:cxnSp macro="">
      <xdr:nvCxnSpPr>
        <xdr:cNvPr id="656" name="Straight Connector 655">
          <a:extLst>
            <a:ext uri="{FF2B5EF4-FFF2-40B4-BE49-F238E27FC236}">
              <a16:creationId xmlns:a16="http://schemas.microsoft.com/office/drawing/2014/main" id="{5890AE93-1107-4FB9-9B8F-E7612FDB258A}"/>
            </a:ext>
          </a:extLst>
        </xdr:cNvPr>
        <xdr:cNvCxnSpPr/>
      </xdr:nvCxnSpPr>
      <xdr:spPr>
        <a:xfrm rot="10800000" flipV="1">
          <a:off x="16516350" y="17678400"/>
          <a:ext cx="10953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91</xdr:row>
      <xdr:rowOff>0</xdr:rowOff>
    </xdr:from>
    <xdr:to>
      <xdr:col>35</xdr:col>
      <xdr:colOff>285750</xdr:colOff>
      <xdr:row>93</xdr:row>
      <xdr:rowOff>238125</xdr:rowOff>
    </xdr:to>
    <xdr:cxnSp macro="">
      <xdr:nvCxnSpPr>
        <xdr:cNvPr id="657" name="Straight Connector 656">
          <a:extLst>
            <a:ext uri="{FF2B5EF4-FFF2-40B4-BE49-F238E27FC236}">
              <a16:creationId xmlns:a16="http://schemas.microsoft.com/office/drawing/2014/main" id="{EF637FD3-8C30-4C9B-94EE-DE5473C35202}"/>
            </a:ext>
          </a:extLst>
        </xdr:cNvPr>
        <xdr:cNvCxnSpPr/>
      </xdr:nvCxnSpPr>
      <xdr:spPr>
        <a:xfrm rot="10800000" flipV="1">
          <a:off x="15430500" y="17678400"/>
          <a:ext cx="10763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91</xdr:row>
      <xdr:rowOff>0</xdr:rowOff>
    </xdr:from>
    <xdr:to>
      <xdr:col>32</xdr:col>
      <xdr:colOff>333375</xdr:colOff>
      <xdr:row>93</xdr:row>
      <xdr:rowOff>238125</xdr:rowOff>
    </xdr:to>
    <xdr:cxnSp macro="">
      <xdr:nvCxnSpPr>
        <xdr:cNvPr id="658" name="Straight Connector 657">
          <a:extLst>
            <a:ext uri="{FF2B5EF4-FFF2-40B4-BE49-F238E27FC236}">
              <a16:creationId xmlns:a16="http://schemas.microsoft.com/office/drawing/2014/main" id="{8739665D-1309-4756-8F7B-BF12814A8A55}"/>
            </a:ext>
          </a:extLst>
        </xdr:cNvPr>
        <xdr:cNvCxnSpPr/>
      </xdr:nvCxnSpPr>
      <xdr:spPr>
        <a:xfrm rot="10800000" flipV="1">
          <a:off x="14220825" y="17678400"/>
          <a:ext cx="12096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91</xdr:row>
      <xdr:rowOff>0</xdr:rowOff>
    </xdr:from>
    <xdr:to>
      <xdr:col>29</xdr:col>
      <xdr:colOff>333375</xdr:colOff>
      <xdr:row>93</xdr:row>
      <xdr:rowOff>238125</xdr:rowOff>
    </xdr:to>
    <xdr:cxnSp macro="">
      <xdr:nvCxnSpPr>
        <xdr:cNvPr id="659" name="Straight Connector 658">
          <a:extLst>
            <a:ext uri="{FF2B5EF4-FFF2-40B4-BE49-F238E27FC236}">
              <a16:creationId xmlns:a16="http://schemas.microsoft.com/office/drawing/2014/main" id="{53C78320-9308-449C-B3F1-66B41FA2050C}"/>
            </a:ext>
          </a:extLst>
        </xdr:cNvPr>
        <xdr:cNvCxnSpPr/>
      </xdr:nvCxnSpPr>
      <xdr:spPr>
        <a:xfrm rot="10800000" flipV="1">
          <a:off x="13058775" y="17678400"/>
          <a:ext cx="11620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88</xdr:row>
      <xdr:rowOff>0</xdr:rowOff>
    </xdr:from>
    <xdr:to>
      <xdr:col>20</xdr:col>
      <xdr:colOff>333375</xdr:colOff>
      <xdr:row>90</xdr:row>
      <xdr:rowOff>228600</xdr:rowOff>
    </xdr:to>
    <xdr:cxnSp macro="">
      <xdr:nvCxnSpPr>
        <xdr:cNvPr id="660" name="Straight Connector 659">
          <a:extLst>
            <a:ext uri="{FF2B5EF4-FFF2-40B4-BE49-F238E27FC236}">
              <a16:creationId xmlns:a16="http://schemas.microsoft.com/office/drawing/2014/main" id="{DFC4D6E1-874E-4140-930B-796B9F311B4C}"/>
            </a:ext>
          </a:extLst>
        </xdr:cNvPr>
        <xdr:cNvCxnSpPr/>
      </xdr:nvCxnSpPr>
      <xdr:spPr>
        <a:xfrm>
          <a:off x="9782175" y="17106900"/>
          <a:ext cx="11334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88</xdr:row>
      <xdr:rowOff>0</xdr:rowOff>
    </xdr:from>
    <xdr:to>
      <xdr:col>23</xdr:col>
      <xdr:colOff>333375</xdr:colOff>
      <xdr:row>90</xdr:row>
      <xdr:rowOff>228600</xdr:rowOff>
    </xdr:to>
    <xdr:cxnSp macro="">
      <xdr:nvCxnSpPr>
        <xdr:cNvPr id="661" name="Straight Connector 660">
          <a:extLst>
            <a:ext uri="{FF2B5EF4-FFF2-40B4-BE49-F238E27FC236}">
              <a16:creationId xmlns:a16="http://schemas.microsoft.com/office/drawing/2014/main" id="{63044BF9-1319-4EF5-940D-BC9E45B0C502}"/>
            </a:ext>
          </a:extLst>
        </xdr:cNvPr>
        <xdr:cNvCxnSpPr/>
      </xdr:nvCxnSpPr>
      <xdr:spPr>
        <a:xfrm>
          <a:off x="10944225" y="17106900"/>
          <a:ext cx="10382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88</xdr:row>
      <xdr:rowOff>0</xdr:rowOff>
    </xdr:from>
    <xdr:to>
      <xdr:col>26</xdr:col>
      <xdr:colOff>323850</xdr:colOff>
      <xdr:row>90</xdr:row>
      <xdr:rowOff>228600</xdr:rowOff>
    </xdr:to>
    <xdr:cxnSp macro="">
      <xdr:nvCxnSpPr>
        <xdr:cNvPr id="662" name="Straight Connector 661">
          <a:extLst>
            <a:ext uri="{FF2B5EF4-FFF2-40B4-BE49-F238E27FC236}">
              <a16:creationId xmlns:a16="http://schemas.microsoft.com/office/drawing/2014/main" id="{5EE540D0-FB3D-4BD9-8CAD-34C953259D54}"/>
            </a:ext>
          </a:extLst>
        </xdr:cNvPr>
        <xdr:cNvCxnSpPr/>
      </xdr:nvCxnSpPr>
      <xdr:spPr>
        <a:xfrm>
          <a:off x="12001500" y="17106900"/>
          <a:ext cx="10572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88</xdr:row>
      <xdr:rowOff>0</xdr:rowOff>
    </xdr:from>
    <xdr:to>
      <xdr:col>29</xdr:col>
      <xdr:colOff>333375</xdr:colOff>
      <xdr:row>90</xdr:row>
      <xdr:rowOff>228600</xdr:rowOff>
    </xdr:to>
    <xdr:cxnSp macro="">
      <xdr:nvCxnSpPr>
        <xdr:cNvPr id="663" name="Straight Connector 662">
          <a:extLst>
            <a:ext uri="{FF2B5EF4-FFF2-40B4-BE49-F238E27FC236}">
              <a16:creationId xmlns:a16="http://schemas.microsoft.com/office/drawing/2014/main" id="{5628D604-B5DC-4A6A-A64A-F2814504D87B}"/>
            </a:ext>
          </a:extLst>
        </xdr:cNvPr>
        <xdr:cNvCxnSpPr/>
      </xdr:nvCxnSpPr>
      <xdr:spPr>
        <a:xfrm>
          <a:off x="13058775" y="17106900"/>
          <a:ext cx="11620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88</xdr:row>
      <xdr:rowOff>0</xdr:rowOff>
    </xdr:from>
    <xdr:to>
      <xdr:col>32</xdr:col>
      <xdr:colOff>333375</xdr:colOff>
      <xdr:row>90</xdr:row>
      <xdr:rowOff>228600</xdr:rowOff>
    </xdr:to>
    <xdr:cxnSp macro="">
      <xdr:nvCxnSpPr>
        <xdr:cNvPr id="664" name="Straight Connector 663">
          <a:extLst>
            <a:ext uri="{FF2B5EF4-FFF2-40B4-BE49-F238E27FC236}">
              <a16:creationId xmlns:a16="http://schemas.microsoft.com/office/drawing/2014/main" id="{E605842B-106E-4977-B845-573F23DF8C24}"/>
            </a:ext>
          </a:extLst>
        </xdr:cNvPr>
        <xdr:cNvCxnSpPr/>
      </xdr:nvCxnSpPr>
      <xdr:spPr>
        <a:xfrm>
          <a:off x="14220825" y="17106900"/>
          <a:ext cx="12096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88</xdr:row>
      <xdr:rowOff>0</xdr:rowOff>
    </xdr:from>
    <xdr:to>
      <xdr:col>35</xdr:col>
      <xdr:colOff>285750</xdr:colOff>
      <xdr:row>90</xdr:row>
      <xdr:rowOff>228600</xdr:rowOff>
    </xdr:to>
    <xdr:cxnSp macro="">
      <xdr:nvCxnSpPr>
        <xdr:cNvPr id="665" name="Straight Connector 664">
          <a:extLst>
            <a:ext uri="{FF2B5EF4-FFF2-40B4-BE49-F238E27FC236}">
              <a16:creationId xmlns:a16="http://schemas.microsoft.com/office/drawing/2014/main" id="{F3CC78C1-B91F-470E-A23F-213231CF1CA2}"/>
            </a:ext>
          </a:extLst>
        </xdr:cNvPr>
        <xdr:cNvCxnSpPr/>
      </xdr:nvCxnSpPr>
      <xdr:spPr>
        <a:xfrm>
          <a:off x="15430500" y="17106900"/>
          <a:ext cx="10763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88</xdr:row>
      <xdr:rowOff>0</xdr:rowOff>
    </xdr:from>
    <xdr:to>
      <xdr:col>38</xdr:col>
      <xdr:colOff>276225</xdr:colOff>
      <xdr:row>90</xdr:row>
      <xdr:rowOff>228600</xdr:rowOff>
    </xdr:to>
    <xdr:cxnSp macro="">
      <xdr:nvCxnSpPr>
        <xdr:cNvPr id="666" name="Straight Connector 665">
          <a:extLst>
            <a:ext uri="{FF2B5EF4-FFF2-40B4-BE49-F238E27FC236}">
              <a16:creationId xmlns:a16="http://schemas.microsoft.com/office/drawing/2014/main" id="{6BFD97FD-09F8-4EBC-B2BE-55790ACD558E}"/>
            </a:ext>
          </a:extLst>
        </xdr:cNvPr>
        <xdr:cNvCxnSpPr/>
      </xdr:nvCxnSpPr>
      <xdr:spPr>
        <a:xfrm>
          <a:off x="16516350" y="17106900"/>
          <a:ext cx="10953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91</xdr:row>
      <xdr:rowOff>0</xdr:rowOff>
    </xdr:from>
    <xdr:to>
      <xdr:col>38</xdr:col>
      <xdr:colOff>276225</xdr:colOff>
      <xdr:row>93</xdr:row>
      <xdr:rowOff>228600</xdr:rowOff>
    </xdr:to>
    <xdr:cxnSp macro="">
      <xdr:nvCxnSpPr>
        <xdr:cNvPr id="667" name="Straight Connector 666">
          <a:extLst>
            <a:ext uri="{FF2B5EF4-FFF2-40B4-BE49-F238E27FC236}">
              <a16:creationId xmlns:a16="http://schemas.microsoft.com/office/drawing/2014/main" id="{E8B654D5-0F32-4B0F-BA12-77906F9A492A}"/>
            </a:ext>
          </a:extLst>
        </xdr:cNvPr>
        <xdr:cNvCxnSpPr/>
      </xdr:nvCxnSpPr>
      <xdr:spPr>
        <a:xfrm>
          <a:off x="16516350" y="17678400"/>
          <a:ext cx="10953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91</xdr:row>
      <xdr:rowOff>0</xdr:rowOff>
    </xdr:from>
    <xdr:to>
      <xdr:col>35</xdr:col>
      <xdr:colOff>285750</xdr:colOff>
      <xdr:row>93</xdr:row>
      <xdr:rowOff>228600</xdr:rowOff>
    </xdr:to>
    <xdr:cxnSp macro="">
      <xdr:nvCxnSpPr>
        <xdr:cNvPr id="668" name="Straight Connector 667">
          <a:extLst>
            <a:ext uri="{FF2B5EF4-FFF2-40B4-BE49-F238E27FC236}">
              <a16:creationId xmlns:a16="http://schemas.microsoft.com/office/drawing/2014/main" id="{DA35DBFD-6A7F-4FC8-8CEB-DC181F328BAB}"/>
            </a:ext>
          </a:extLst>
        </xdr:cNvPr>
        <xdr:cNvCxnSpPr/>
      </xdr:nvCxnSpPr>
      <xdr:spPr>
        <a:xfrm>
          <a:off x="15430500" y="17678400"/>
          <a:ext cx="10763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91</xdr:row>
      <xdr:rowOff>0</xdr:rowOff>
    </xdr:from>
    <xdr:to>
      <xdr:col>32</xdr:col>
      <xdr:colOff>333375</xdr:colOff>
      <xdr:row>93</xdr:row>
      <xdr:rowOff>228600</xdr:rowOff>
    </xdr:to>
    <xdr:cxnSp macro="">
      <xdr:nvCxnSpPr>
        <xdr:cNvPr id="669" name="Straight Connector 668">
          <a:extLst>
            <a:ext uri="{FF2B5EF4-FFF2-40B4-BE49-F238E27FC236}">
              <a16:creationId xmlns:a16="http://schemas.microsoft.com/office/drawing/2014/main" id="{37D78EBB-4203-4B37-8F43-1148C0B0CB6E}"/>
            </a:ext>
          </a:extLst>
        </xdr:cNvPr>
        <xdr:cNvCxnSpPr/>
      </xdr:nvCxnSpPr>
      <xdr:spPr>
        <a:xfrm>
          <a:off x="14220825" y="17678400"/>
          <a:ext cx="12096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91</xdr:row>
      <xdr:rowOff>0</xdr:rowOff>
    </xdr:from>
    <xdr:to>
      <xdr:col>29</xdr:col>
      <xdr:colOff>333375</xdr:colOff>
      <xdr:row>93</xdr:row>
      <xdr:rowOff>228600</xdr:rowOff>
    </xdr:to>
    <xdr:cxnSp macro="">
      <xdr:nvCxnSpPr>
        <xdr:cNvPr id="670" name="Straight Connector 669">
          <a:extLst>
            <a:ext uri="{FF2B5EF4-FFF2-40B4-BE49-F238E27FC236}">
              <a16:creationId xmlns:a16="http://schemas.microsoft.com/office/drawing/2014/main" id="{D2FBF2D1-4463-4A00-BB16-4B7D5EB726E0}"/>
            </a:ext>
          </a:extLst>
        </xdr:cNvPr>
        <xdr:cNvCxnSpPr/>
      </xdr:nvCxnSpPr>
      <xdr:spPr>
        <a:xfrm>
          <a:off x="13058775" y="17678400"/>
          <a:ext cx="11620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91</xdr:row>
      <xdr:rowOff>0</xdr:rowOff>
    </xdr:from>
    <xdr:to>
      <xdr:col>26</xdr:col>
      <xdr:colOff>323850</xdr:colOff>
      <xdr:row>93</xdr:row>
      <xdr:rowOff>228600</xdr:rowOff>
    </xdr:to>
    <xdr:cxnSp macro="">
      <xdr:nvCxnSpPr>
        <xdr:cNvPr id="671" name="Straight Connector 670">
          <a:extLst>
            <a:ext uri="{FF2B5EF4-FFF2-40B4-BE49-F238E27FC236}">
              <a16:creationId xmlns:a16="http://schemas.microsoft.com/office/drawing/2014/main" id="{FF580589-3F25-484D-8F0A-6E087A2272D6}"/>
            </a:ext>
          </a:extLst>
        </xdr:cNvPr>
        <xdr:cNvCxnSpPr/>
      </xdr:nvCxnSpPr>
      <xdr:spPr>
        <a:xfrm>
          <a:off x="12001500" y="17678400"/>
          <a:ext cx="10572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91</xdr:row>
      <xdr:rowOff>0</xdr:rowOff>
    </xdr:from>
    <xdr:to>
      <xdr:col>23</xdr:col>
      <xdr:colOff>333375</xdr:colOff>
      <xdr:row>93</xdr:row>
      <xdr:rowOff>228600</xdr:rowOff>
    </xdr:to>
    <xdr:cxnSp macro="">
      <xdr:nvCxnSpPr>
        <xdr:cNvPr id="672" name="Straight Connector 671">
          <a:extLst>
            <a:ext uri="{FF2B5EF4-FFF2-40B4-BE49-F238E27FC236}">
              <a16:creationId xmlns:a16="http://schemas.microsoft.com/office/drawing/2014/main" id="{1983AB73-3F79-4D6F-BAD5-FCFA73C02EA9}"/>
            </a:ext>
          </a:extLst>
        </xdr:cNvPr>
        <xdr:cNvCxnSpPr/>
      </xdr:nvCxnSpPr>
      <xdr:spPr>
        <a:xfrm>
          <a:off x="10944225" y="17678400"/>
          <a:ext cx="10382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91</xdr:row>
      <xdr:rowOff>0</xdr:rowOff>
    </xdr:from>
    <xdr:to>
      <xdr:col>20</xdr:col>
      <xdr:colOff>333375</xdr:colOff>
      <xdr:row>93</xdr:row>
      <xdr:rowOff>228600</xdr:rowOff>
    </xdr:to>
    <xdr:cxnSp macro="">
      <xdr:nvCxnSpPr>
        <xdr:cNvPr id="673" name="Straight Connector 672">
          <a:extLst>
            <a:ext uri="{FF2B5EF4-FFF2-40B4-BE49-F238E27FC236}">
              <a16:creationId xmlns:a16="http://schemas.microsoft.com/office/drawing/2014/main" id="{B2A77CBD-C285-4017-B3B5-1E98858C92C7}"/>
            </a:ext>
          </a:extLst>
        </xdr:cNvPr>
        <xdr:cNvCxnSpPr/>
      </xdr:nvCxnSpPr>
      <xdr:spPr>
        <a:xfrm>
          <a:off x="9782175" y="17678400"/>
          <a:ext cx="11334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9525</xdr:colOff>
      <xdr:row>10</xdr:row>
      <xdr:rowOff>9525</xdr:rowOff>
    </xdr:from>
    <xdr:to>
      <xdr:col>23</xdr:col>
      <xdr:colOff>342900</xdr:colOff>
      <xdr:row>12</xdr:row>
      <xdr:rowOff>238125</xdr:rowOff>
    </xdr:to>
    <xdr:cxnSp macro="">
      <xdr:nvCxnSpPr>
        <xdr:cNvPr id="730" name="Straight Connector 729">
          <a:extLst>
            <a:ext uri="{FF2B5EF4-FFF2-40B4-BE49-F238E27FC236}">
              <a16:creationId xmlns:a16="http://schemas.microsoft.com/office/drawing/2014/main" id="{612B7214-2025-4190-B5BC-DA967F8F33B5}"/>
            </a:ext>
          </a:extLst>
        </xdr:cNvPr>
        <xdr:cNvCxnSpPr/>
      </xdr:nvCxnSpPr>
      <xdr:spPr>
        <a:xfrm>
          <a:off x="10953750" y="1924050"/>
          <a:ext cx="11620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9525</xdr:colOff>
      <xdr:row>10</xdr:row>
      <xdr:rowOff>0</xdr:rowOff>
    </xdr:from>
    <xdr:to>
      <xdr:col>24</xdr:col>
      <xdr:colOff>0</xdr:colOff>
      <xdr:row>12</xdr:row>
      <xdr:rowOff>238124</xdr:rowOff>
    </xdr:to>
    <xdr:cxnSp macro="">
      <xdr:nvCxnSpPr>
        <xdr:cNvPr id="731" name="Straight Connector 730">
          <a:extLst>
            <a:ext uri="{FF2B5EF4-FFF2-40B4-BE49-F238E27FC236}">
              <a16:creationId xmlns:a16="http://schemas.microsoft.com/office/drawing/2014/main" id="{9C12E68F-77F4-4A6B-B2E8-93E99E35A572}"/>
            </a:ext>
          </a:extLst>
        </xdr:cNvPr>
        <xdr:cNvCxnSpPr/>
      </xdr:nvCxnSpPr>
      <xdr:spPr>
        <a:xfrm rot="10800000" flipV="1">
          <a:off x="10953750" y="1914525"/>
          <a:ext cx="1171575" cy="58102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13</xdr:row>
      <xdr:rowOff>9525</xdr:rowOff>
    </xdr:from>
    <xdr:to>
      <xdr:col>24</xdr:col>
      <xdr:colOff>0</xdr:colOff>
      <xdr:row>16</xdr:row>
      <xdr:rowOff>0</xdr:rowOff>
    </xdr:to>
    <xdr:cxnSp macro="">
      <xdr:nvCxnSpPr>
        <xdr:cNvPr id="732" name="Straight Connector 731">
          <a:extLst>
            <a:ext uri="{FF2B5EF4-FFF2-40B4-BE49-F238E27FC236}">
              <a16:creationId xmlns:a16="http://schemas.microsoft.com/office/drawing/2014/main" id="{0863B889-5241-4712-8786-56553579F383}"/>
            </a:ext>
          </a:extLst>
        </xdr:cNvPr>
        <xdr:cNvCxnSpPr/>
      </xdr:nvCxnSpPr>
      <xdr:spPr>
        <a:xfrm>
          <a:off x="10944225" y="2505075"/>
          <a:ext cx="1181100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13</xdr:row>
      <xdr:rowOff>9525</xdr:rowOff>
    </xdr:from>
    <xdr:to>
      <xdr:col>23</xdr:col>
      <xdr:colOff>333375</xdr:colOff>
      <xdr:row>16</xdr:row>
      <xdr:rowOff>0</xdr:rowOff>
    </xdr:to>
    <xdr:cxnSp macro="">
      <xdr:nvCxnSpPr>
        <xdr:cNvPr id="733" name="Straight Connector 732">
          <a:extLst>
            <a:ext uri="{FF2B5EF4-FFF2-40B4-BE49-F238E27FC236}">
              <a16:creationId xmlns:a16="http://schemas.microsoft.com/office/drawing/2014/main" id="{83BFF841-ACC4-4328-AF97-EEB8BB259181}"/>
            </a:ext>
          </a:extLst>
        </xdr:cNvPr>
        <xdr:cNvCxnSpPr/>
      </xdr:nvCxnSpPr>
      <xdr:spPr>
        <a:xfrm rot="10800000" flipV="1">
          <a:off x="10944225" y="2505075"/>
          <a:ext cx="1162050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16</xdr:row>
      <xdr:rowOff>0</xdr:rowOff>
    </xdr:from>
    <xdr:to>
      <xdr:col>23</xdr:col>
      <xdr:colOff>333375</xdr:colOff>
      <xdr:row>18</xdr:row>
      <xdr:rowOff>228600</xdr:rowOff>
    </xdr:to>
    <xdr:cxnSp macro="">
      <xdr:nvCxnSpPr>
        <xdr:cNvPr id="734" name="Straight Connector 733">
          <a:extLst>
            <a:ext uri="{FF2B5EF4-FFF2-40B4-BE49-F238E27FC236}">
              <a16:creationId xmlns:a16="http://schemas.microsoft.com/office/drawing/2014/main" id="{5367C8AB-593E-4A44-A989-E59F24424181}"/>
            </a:ext>
          </a:extLst>
        </xdr:cNvPr>
        <xdr:cNvCxnSpPr/>
      </xdr:nvCxnSpPr>
      <xdr:spPr>
        <a:xfrm>
          <a:off x="10944225" y="3067050"/>
          <a:ext cx="11620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19</xdr:row>
      <xdr:rowOff>0</xdr:rowOff>
    </xdr:from>
    <xdr:to>
      <xdr:col>23</xdr:col>
      <xdr:colOff>333375</xdr:colOff>
      <xdr:row>21</xdr:row>
      <xdr:rowOff>228600</xdr:rowOff>
    </xdr:to>
    <xdr:cxnSp macro="">
      <xdr:nvCxnSpPr>
        <xdr:cNvPr id="735" name="Straight Connector 734">
          <a:extLst>
            <a:ext uri="{FF2B5EF4-FFF2-40B4-BE49-F238E27FC236}">
              <a16:creationId xmlns:a16="http://schemas.microsoft.com/office/drawing/2014/main" id="{7381D6D9-FDDE-4094-BFB9-34A4E36A7ED6}"/>
            </a:ext>
          </a:extLst>
        </xdr:cNvPr>
        <xdr:cNvCxnSpPr/>
      </xdr:nvCxnSpPr>
      <xdr:spPr>
        <a:xfrm>
          <a:off x="10944225" y="3638550"/>
          <a:ext cx="11620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22</xdr:row>
      <xdr:rowOff>0</xdr:rowOff>
    </xdr:from>
    <xdr:to>
      <xdr:col>23</xdr:col>
      <xdr:colOff>333375</xdr:colOff>
      <xdr:row>24</xdr:row>
      <xdr:rowOff>228600</xdr:rowOff>
    </xdr:to>
    <xdr:cxnSp macro="">
      <xdr:nvCxnSpPr>
        <xdr:cNvPr id="736" name="Straight Connector 735">
          <a:extLst>
            <a:ext uri="{FF2B5EF4-FFF2-40B4-BE49-F238E27FC236}">
              <a16:creationId xmlns:a16="http://schemas.microsoft.com/office/drawing/2014/main" id="{34B15F1E-64E5-4D31-93AE-9778D1F69C76}"/>
            </a:ext>
          </a:extLst>
        </xdr:cNvPr>
        <xdr:cNvCxnSpPr/>
      </xdr:nvCxnSpPr>
      <xdr:spPr>
        <a:xfrm>
          <a:off x="10944225" y="4210050"/>
          <a:ext cx="11620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37</xdr:row>
      <xdr:rowOff>0</xdr:rowOff>
    </xdr:from>
    <xdr:to>
      <xdr:col>23</xdr:col>
      <xdr:colOff>333375</xdr:colOff>
      <xdr:row>39</xdr:row>
      <xdr:rowOff>228600</xdr:rowOff>
    </xdr:to>
    <xdr:cxnSp macro="">
      <xdr:nvCxnSpPr>
        <xdr:cNvPr id="737" name="Straight Connector 736">
          <a:extLst>
            <a:ext uri="{FF2B5EF4-FFF2-40B4-BE49-F238E27FC236}">
              <a16:creationId xmlns:a16="http://schemas.microsoft.com/office/drawing/2014/main" id="{8A0F32AA-74CF-4E2F-9E0A-D29C53B7F427}"/>
            </a:ext>
          </a:extLst>
        </xdr:cNvPr>
        <xdr:cNvCxnSpPr/>
      </xdr:nvCxnSpPr>
      <xdr:spPr>
        <a:xfrm>
          <a:off x="10944225" y="7067550"/>
          <a:ext cx="11620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9525</xdr:colOff>
      <xdr:row>16</xdr:row>
      <xdr:rowOff>0</xdr:rowOff>
    </xdr:from>
    <xdr:to>
      <xdr:col>24</xdr:col>
      <xdr:colOff>0</xdr:colOff>
      <xdr:row>18</xdr:row>
      <xdr:rowOff>238125</xdr:rowOff>
    </xdr:to>
    <xdr:cxnSp macro="">
      <xdr:nvCxnSpPr>
        <xdr:cNvPr id="738" name="Straight Connector 737">
          <a:extLst>
            <a:ext uri="{FF2B5EF4-FFF2-40B4-BE49-F238E27FC236}">
              <a16:creationId xmlns:a16="http://schemas.microsoft.com/office/drawing/2014/main" id="{2DF3B7AC-5D94-40AD-84A4-5A3E50B6B36C}"/>
            </a:ext>
          </a:extLst>
        </xdr:cNvPr>
        <xdr:cNvCxnSpPr/>
      </xdr:nvCxnSpPr>
      <xdr:spPr>
        <a:xfrm rot="10800000" flipV="1">
          <a:off x="10953750" y="3067050"/>
          <a:ext cx="11715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19</xdr:row>
      <xdr:rowOff>9525</xdr:rowOff>
    </xdr:from>
    <xdr:to>
      <xdr:col>23</xdr:col>
      <xdr:colOff>333375</xdr:colOff>
      <xdr:row>22</xdr:row>
      <xdr:rowOff>0</xdr:rowOff>
    </xdr:to>
    <xdr:cxnSp macro="">
      <xdr:nvCxnSpPr>
        <xdr:cNvPr id="739" name="Straight Connector 738">
          <a:extLst>
            <a:ext uri="{FF2B5EF4-FFF2-40B4-BE49-F238E27FC236}">
              <a16:creationId xmlns:a16="http://schemas.microsoft.com/office/drawing/2014/main" id="{2E7F13A0-870E-45D9-B57B-3408ADDF7F85}"/>
            </a:ext>
          </a:extLst>
        </xdr:cNvPr>
        <xdr:cNvCxnSpPr/>
      </xdr:nvCxnSpPr>
      <xdr:spPr>
        <a:xfrm rot="10800000" flipV="1">
          <a:off x="10944225" y="3648075"/>
          <a:ext cx="1162050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22</xdr:row>
      <xdr:rowOff>9525</xdr:rowOff>
    </xdr:from>
    <xdr:to>
      <xdr:col>23</xdr:col>
      <xdr:colOff>333375</xdr:colOff>
      <xdr:row>25</xdr:row>
      <xdr:rowOff>0</xdr:rowOff>
    </xdr:to>
    <xdr:cxnSp macro="">
      <xdr:nvCxnSpPr>
        <xdr:cNvPr id="740" name="Straight Connector 739">
          <a:extLst>
            <a:ext uri="{FF2B5EF4-FFF2-40B4-BE49-F238E27FC236}">
              <a16:creationId xmlns:a16="http://schemas.microsoft.com/office/drawing/2014/main" id="{862CC3F6-9EEC-43F5-ABE5-7E41E30647A6}"/>
            </a:ext>
          </a:extLst>
        </xdr:cNvPr>
        <xdr:cNvCxnSpPr/>
      </xdr:nvCxnSpPr>
      <xdr:spPr>
        <a:xfrm rot="10800000" flipV="1">
          <a:off x="10944225" y="4219575"/>
          <a:ext cx="1162050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37</xdr:row>
      <xdr:rowOff>9525</xdr:rowOff>
    </xdr:from>
    <xdr:to>
      <xdr:col>23</xdr:col>
      <xdr:colOff>333375</xdr:colOff>
      <xdr:row>40</xdr:row>
      <xdr:rowOff>0</xdr:rowOff>
    </xdr:to>
    <xdr:cxnSp macro="">
      <xdr:nvCxnSpPr>
        <xdr:cNvPr id="741" name="Straight Connector 740">
          <a:extLst>
            <a:ext uri="{FF2B5EF4-FFF2-40B4-BE49-F238E27FC236}">
              <a16:creationId xmlns:a16="http://schemas.microsoft.com/office/drawing/2014/main" id="{B5CB3141-96EA-42FE-A72D-F81B1A5761C3}"/>
            </a:ext>
          </a:extLst>
        </xdr:cNvPr>
        <xdr:cNvCxnSpPr/>
      </xdr:nvCxnSpPr>
      <xdr:spPr>
        <a:xfrm rot="10800000" flipV="1">
          <a:off x="10944225" y="7077075"/>
          <a:ext cx="1162050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31</xdr:row>
      <xdr:rowOff>0</xdr:rowOff>
    </xdr:from>
    <xdr:to>
      <xdr:col>23</xdr:col>
      <xdr:colOff>333375</xdr:colOff>
      <xdr:row>33</xdr:row>
      <xdr:rowOff>228600</xdr:rowOff>
    </xdr:to>
    <xdr:cxnSp macro="">
      <xdr:nvCxnSpPr>
        <xdr:cNvPr id="742" name="Straight Connector 741">
          <a:extLst>
            <a:ext uri="{FF2B5EF4-FFF2-40B4-BE49-F238E27FC236}">
              <a16:creationId xmlns:a16="http://schemas.microsoft.com/office/drawing/2014/main" id="{BFA936EF-8191-43F0-8D38-EBDFD4C7735A}"/>
            </a:ext>
          </a:extLst>
        </xdr:cNvPr>
        <xdr:cNvCxnSpPr/>
      </xdr:nvCxnSpPr>
      <xdr:spPr>
        <a:xfrm>
          <a:off x="10944225" y="5924550"/>
          <a:ext cx="11620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34</xdr:row>
      <xdr:rowOff>0</xdr:rowOff>
    </xdr:from>
    <xdr:to>
      <xdr:col>23</xdr:col>
      <xdr:colOff>333375</xdr:colOff>
      <xdr:row>36</xdr:row>
      <xdr:rowOff>228600</xdr:rowOff>
    </xdr:to>
    <xdr:cxnSp macro="">
      <xdr:nvCxnSpPr>
        <xdr:cNvPr id="743" name="Straight Connector 742">
          <a:extLst>
            <a:ext uri="{FF2B5EF4-FFF2-40B4-BE49-F238E27FC236}">
              <a16:creationId xmlns:a16="http://schemas.microsoft.com/office/drawing/2014/main" id="{A3507F1E-76FC-48E0-9733-0BD274F3D3AA}"/>
            </a:ext>
          </a:extLst>
        </xdr:cNvPr>
        <xdr:cNvCxnSpPr/>
      </xdr:nvCxnSpPr>
      <xdr:spPr>
        <a:xfrm>
          <a:off x="10944225" y="6496050"/>
          <a:ext cx="11620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34</xdr:row>
      <xdr:rowOff>0</xdr:rowOff>
    </xdr:from>
    <xdr:to>
      <xdr:col>24</xdr:col>
      <xdr:colOff>47625</xdr:colOff>
      <xdr:row>36</xdr:row>
      <xdr:rowOff>238125</xdr:rowOff>
    </xdr:to>
    <xdr:cxnSp macro="">
      <xdr:nvCxnSpPr>
        <xdr:cNvPr id="744" name="Straight Connector 743">
          <a:extLst>
            <a:ext uri="{FF2B5EF4-FFF2-40B4-BE49-F238E27FC236}">
              <a16:creationId xmlns:a16="http://schemas.microsoft.com/office/drawing/2014/main" id="{A45138AF-9E99-4588-800E-58B101A07DAD}"/>
            </a:ext>
          </a:extLst>
        </xdr:cNvPr>
        <xdr:cNvCxnSpPr/>
      </xdr:nvCxnSpPr>
      <xdr:spPr>
        <a:xfrm rot="10800000" flipV="1">
          <a:off x="10944225" y="6496050"/>
          <a:ext cx="12287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31</xdr:row>
      <xdr:rowOff>0</xdr:rowOff>
    </xdr:from>
    <xdr:to>
      <xdr:col>24</xdr:col>
      <xdr:colOff>47625</xdr:colOff>
      <xdr:row>33</xdr:row>
      <xdr:rowOff>238125</xdr:rowOff>
    </xdr:to>
    <xdr:cxnSp macro="">
      <xdr:nvCxnSpPr>
        <xdr:cNvPr id="745" name="Straight Connector 744">
          <a:extLst>
            <a:ext uri="{FF2B5EF4-FFF2-40B4-BE49-F238E27FC236}">
              <a16:creationId xmlns:a16="http://schemas.microsoft.com/office/drawing/2014/main" id="{CD1321E1-98F4-4243-B604-3D0B7FBE635F}"/>
            </a:ext>
          </a:extLst>
        </xdr:cNvPr>
        <xdr:cNvCxnSpPr/>
      </xdr:nvCxnSpPr>
      <xdr:spPr>
        <a:xfrm rot="10800000" flipV="1">
          <a:off x="10944225" y="5924550"/>
          <a:ext cx="12287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64</xdr:row>
      <xdr:rowOff>0</xdr:rowOff>
    </xdr:from>
    <xdr:to>
      <xdr:col>23</xdr:col>
      <xdr:colOff>333375</xdr:colOff>
      <xdr:row>66</xdr:row>
      <xdr:rowOff>238125</xdr:rowOff>
    </xdr:to>
    <xdr:cxnSp macro="">
      <xdr:nvCxnSpPr>
        <xdr:cNvPr id="746" name="Straight Connector 745">
          <a:extLst>
            <a:ext uri="{FF2B5EF4-FFF2-40B4-BE49-F238E27FC236}">
              <a16:creationId xmlns:a16="http://schemas.microsoft.com/office/drawing/2014/main" id="{944CE5FD-3F67-40ED-9A77-16DD41A2B77B}"/>
            </a:ext>
          </a:extLst>
        </xdr:cNvPr>
        <xdr:cNvCxnSpPr/>
      </xdr:nvCxnSpPr>
      <xdr:spPr>
        <a:xfrm rot="10800000" flipV="1">
          <a:off x="10944225" y="12382500"/>
          <a:ext cx="1162050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61</xdr:row>
      <xdr:rowOff>0</xdr:rowOff>
    </xdr:from>
    <xdr:to>
      <xdr:col>23</xdr:col>
      <xdr:colOff>333375</xdr:colOff>
      <xdr:row>63</xdr:row>
      <xdr:rowOff>238125</xdr:rowOff>
    </xdr:to>
    <xdr:cxnSp macro="">
      <xdr:nvCxnSpPr>
        <xdr:cNvPr id="747" name="Straight Connector 746">
          <a:extLst>
            <a:ext uri="{FF2B5EF4-FFF2-40B4-BE49-F238E27FC236}">
              <a16:creationId xmlns:a16="http://schemas.microsoft.com/office/drawing/2014/main" id="{BBB2C02E-6A76-4B91-A6CB-626E109A7B89}"/>
            </a:ext>
          </a:extLst>
        </xdr:cNvPr>
        <xdr:cNvCxnSpPr/>
      </xdr:nvCxnSpPr>
      <xdr:spPr>
        <a:xfrm rot="10800000" flipV="1">
          <a:off x="10944225" y="11811000"/>
          <a:ext cx="11620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61</xdr:row>
      <xdr:rowOff>0</xdr:rowOff>
    </xdr:from>
    <xdr:to>
      <xdr:col>23</xdr:col>
      <xdr:colOff>333375</xdr:colOff>
      <xdr:row>63</xdr:row>
      <xdr:rowOff>228600</xdr:rowOff>
    </xdr:to>
    <xdr:cxnSp macro="">
      <xdr:nvCxnSpPr>
        <xdr:cNvPr id="748" name="Straight Connector 747">
          <a:extLst>
            <a:ext uri="{FF2B5EF4-FFF2-40B4-BE49-F238E27FC236}">
              <a16:creationId xmlns:a16="http://schemas.microsoft.com/office/drawing/2014/main" id="{E840602D-7AAA-4AAD-9745-8CF5948E28EB}"/>
            </a:ext>
          </a:extLst>
        </xdr:cNvPr>
        <xdr:cNvCxnSpPr/>
      </xdr:nvCxnSpPr>
      <xdr:spPr>
        <a:xfrm>
          <a:off x="10944225" y="11811000"/>
          <a:ext cx="11620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64</xdr:row>
      <xdr:rowOff>0</xdr:rowOff>
    </xdr:from>
    <xdr:to>
      <xdr:col>23</xdr:col>
      <xdr:colOff>333375</xdr:colOff>
      <xdr:row>66</xdr:row>
      <xdr:rowOff>228600</xdr:rowOff>
    </xdr:to>
    <xdr:cxnSp macro="">
      <xdr:nvCxnSpPr>
        <xdr:cNvPr id="749" name="Straight Connector 748">
          <a:extLst>
            <a:ext uri="{FF2B5EF4-FFF2-40B4-BE49-F238E27FC236}">
              <a16:creationId xmlns:a16="http://schemas.microsoft.com/office/drawing/2014/main" id="{59063C1D-F899-4B79-B1FE-073F2F179C61}"/>
            </a:ext>
          </a:extLst>
        </xdr:cNvPr>
        <xdr:cNvCxnSpPr/>
      </xdr:nvCxnSpPr>
      <xdr:spPr>
        <a:xfrm>
          <a:off x="10944225" y="12382500"/>
          <a:ext cx="1162050" cy="6096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58</xdr:row>
      <xdr:rowOff>0</xdr:rowOff>
    </xdr:from>
    <xdr:to>
      <xdr:col>23</xdr:col>
      <xdr:colOff>333375</xdr:colOff>
      <xdr:row>60</xdr:row>
      <xdr:rowOff>228600</xdr:rowOff>
    </xdr:to>
    <xdr:cxnSp macro="">
      <xdr:nvCxnSpPr>
        <xdr:cNvPr id="750" name="Straight Connector 749">
          <a:extLst>
            <a:ext uri="{FF2B5EF4-FFF2-40B4-BE49-F238E27FC236}">
              <a16:creationId xmlns:a16="http://schemas.microsoft.com/office/drawing/2014/main" id="{DED3704A-E872-40A8-B061-E69B1F25972A}"/>
            </a:ext>
          </a:extLst>
        </xdr:cNvPr>
        <xdr:cNvCxnSpPr/>
      </xdr:nvCxnSpPr>
      <xdr:spPr>
        <a:xfrm>
          <a:off x="10944225" y="11163300"/>
          <a:ext cx="1162050" cy="6096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58</xdr:row>
      <xdr:rowOff>0</xdr:rowOff>
    </xdr:from>
    <xdr:to>
      <xdr:col>24</xdr:col>
      <xdr:colOff>47625</xdr:colOff>
      <xdr:row>60</xdr:row>
      <xdr:rowOff>238125</xdr:rowOff>
    </xdr:to>
    <xdr:cxnSp macro="">
      <xdr:nvCxnSpPr>
        <xdr:cNvPr id="751" name="Straight Connector 750">
          <a:extLst>
            <a:ext uri="{FF2B5EF4-FFF2-40B4-BE49-F238E27FC236}">
              <a16:creationId xmlns:a16="http://schemas.microsoft.com/office/drawing/2014/main" id="{2BE8C9CE-428D-4F90-929C-047348C08892}"/>
            </a:ext>
          </a:extLst>
        </xdr:cNvPr>
        <xdr:cNvCxnSpPr/>
      </xdr:nvCxnSpPr>
      <xdr:spPr>
        <a:xfrm rot="10800000" flipV="1">
          <a:off x="10944225" y="11163300"/>
          <a:ext cx="1228725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52</xdr:row>
      <xdr:rowOff>0</xdr:rowOff>
    </xdr:from>
    <xdr:to>
      <xdr:col>23</xdr:col>
      <xdr:colOff>333375</xdr:colOff>
      <xdr:row>54</xdr:row>
      <xdr:rowOff>228600</xdr:rowOff>
    </xdr:to>
    <xdr:cxnSp macro="">
      <xdr:nvCxnSpPr>
        <xdr:cNvPr id="752" name="Straight Connector 751">
          <a:extLst>
            <a:ext uri="{FF2B5EF4-FFF2-40B4-BE49-F238E27FC236}">
              <a16:creationId xmlns:a16="http://schemas.microsoft.com/office/drawing/2014/main" id="{A48B29A6-5645-4580-96F5-EA746C28198A}"/>
            </a:ext>
          </a:extLst>
        </xdr:cNvPr>
        <xdr:cNvCxnSpPr/>
      </xdr:nvCxnSpPr>
      <xdr:spPr>
        <a:xfrm>
          <a:off x="10944225" y="10020300"/>
          <a:ext cx="11620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19050</xdr:colOff>
      <xdr:row>52</xdr:row>
      <xdr:rowOff>0</xdr:rowOff>
    </xdr:from>
    <xdr:to>
      <xdr:col>24</xdr:col>
      <xdr:colOff>0</xdr:colOff>
      <xdr:row>54</xdr:row>
      <xdr:rowOff>238125</xdr:rowOff>
    </xdr:to>
    <xdr:cxnSp macro="">
      <xdr:nvCxnSpPr>
        <xdr:cNvPr id="753" name="Straight Connector 752">
          <a:extLst>
            <a:ext uri="{FF2B5EF4-FFF2-40B4-BE49-F238E27FC236}">
              <a16:creationId xmlns:a16="http://schemas.microsoft.com/office/drawing/2014/main" id="{AAAE850E-FC81-48AF-9E58-F6162F3EC753}"/>
            </a:ext>
          </a:extLst>
        </xdr:cNvPr>
        <xdr:cNvCxnSpPr/>
      </xdr:nvCxnSpPr>
      <xdr:spPr>
        <a:xfrm rot="10800000" flipV="1">
          <a:off x="10963275" y="10020300"/>
          <a:ext cx="11620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46</xdr:row>
      <xdr:rowOff>0</xdr:rowOff>
    </xdr:from>
    <xdr:to>
      <xdr:col>23</xdr:col>
      <xdr:colOff>333375</xdr:colOff>
      <xdr:row>48</xdr:row>
      <xdr:rowOff>228600</xdr:rowOff>
    </xdr:to>
    <xdr:cxnSp macro="">
      <xdr:nvCxnSpPr>
        <xdr:cNvPr id="754" name="Straight Connector 753">
          <a:extLst>
            <a:ext uri="{FF2B5EF4-FFF2-40B4-BE49-F238E27FC236}">
              <a16:creationId xmlns:a16="http://schemas.microsoft.com/office/drawing/2014/main" id="{12E586F5-14E0-4FB0-8414-E258E06F5ECC}"/>
            </a:ext>
          </a:extLst>
        </xdr:cNvPr>
        <xdr:cNvCxnSpPr/>
      </xdr:nvCxnSpPr>
      <xdr:spPr>
        <a:xfrm>
          <a:off x="10944225" y="8801100"/>
          <a:ext cx="1162050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49</xdr:row>
      <xdr:rowOff>0</xdr:rowOff>
    </xdr:from>
    <xdr:to>
      <xdr:col>23</xdr:col>
      <xdr:colOff>333375</xdr:colOff>
      <xdr:row>51</xdr:row>
      <xdr:rowOff>228600</xdr:rowOff>
    </xdr:to>
    <xdr:cxnSp macro="">
      <xdr:nvCxnSpPr>
        <xdr:cNvPr id="755" name="Straight Connector 754">
          <a:extLst>
            <a:ext uri="{FF2B5EF4-FFF2-40B4-BE49-F238E27FC236}">
              <a16:creationId xmlns:a16="http://schemas.microsoft.com/office/drawing/2014/main" id="{5F00C6B6-EC0E-47F0-A580-10F8BB9DB577}"/>
            </a:ext>
          </a:extLst>
        </xdr:cNvPr>
        <xdr:cNvCxnSpPr/>
      </xdr:nvCxnSpPr>
      <xdr:spPr>
        <a:xfrm>
          <a:off x="10944225" y="9448800"/>
          <a:ext cx="11620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46</xdr:row>
      <xdr:rowOff>0</xdr:rowOff>
    </xdr:from>
    <xdr:to>
      <xdr:col>24</xdr:col>
      <xdr:colOff>38100</xdr:colOff>
      <xdr:row>48</xdr:row>
      <xdr:rowOff>238125</xdr:rowOff>
    </xdr:to>
    <xdr:cxnSp macro="">
      <xdr:nvCxnSpPr>
        <xdr:cNvPr id="756" name="Straight Connector 755">
          <a:extLst>
            <a:ext uri="{FF2B5EF4-FFF2-40B4-BE49-F238E27FC236}">
              <a16:creationId xmlns:a16="http://schemas.microsoft.com/office/drawing/2014/main" id="{0970F1D0-70EB-4FF9-9014-4B716E9206B7}"/>
            </a:ext>
          </a:extLst>
        </xdr:cNvPr>
        <xdr:cNvCxnSpPr/>
      </xdr:nvCxnSpPr>
      <xdr:spPr>
        <a:xfrm rot="10800000" flipV="1">
          <a:off x="10944225" y="8801100"/>
          <a:ext cx="1219200" cy="628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49</xdr:row>
      <xdr:rowOff>0</xdr:rowOff>
    </xdr:from>
    <xdr:to>
      <xdr:col>24</xdr:col>
      <xdr:colOff>38100</xdr:colOff>
      <xdr:row>51</xdr:row>
      <xdr:rowOff>238125</xdr:rowOff>
    </xdr:to>
    <xdr:cxnSp macro="">
      <xdr:nvCxnSpPr>
        <xdr:cNvPr id="757" name="Straight Connector 756">
          <a:extLst>
            <a:ext uri="{FF2B5EF4-FFF2-40B4-BE49-F238E27FC236}">
              <a16:creationId xmlns:a16="http://schemas.microsoft.com/office/drawing/2014/main" id="{EBA6A8C3-6E1B-4DE1-B041-3A16A6D6F727}"/>
            </a:ext>
          </a:extLst>
        </xdr:cNvPr>
        <xdr:cNvCxnSpPr/>
      </xdr:nvCxnSpPr>
      <xdr:spPr>
        <a:xfrm rot="10800000" flipV="1">
          <a:off x="10944225" y="9448800"/>
          <a:ext cx="12192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25</xdr:row>
      <xdr:rowOff>0</xdr:rowOff>
    </xdr:from>
    <xdr:to>
      <xdr:col>23</xdr:col>
      <xdr:colOff>333375</xdr:colOff>
      <xdr:row>27</xdr:row>
      <xdr:rowOff>228600</xdr:rowOff>
    </xdr:to>
    <xdr:cxnSp macro="">
      <xdr:nvCxnSpPr>
        <xdr:cNvPr id="758" name="Straight Connector 757">
          <a:extLst>
            <a:ext uri="{FF2B5EF4-FFF2-40B4-BE49-F238E27FC236}">
              <a16:creationId xmlns:a16="http://schemas.microsoft.com/office/drawing/2014/main" id="{9A21E47A-2157-4E05-8E16-AC046875056A}"/>
            </a:ext>
          </a:extLst>
        </xdr:cNvPr>
        <xdr:cNvCxnSpPr/>
      </xdr:nvCxnSpPr>
      <xdr:spPr>
        <a:xfrm>
          <a:off x="10944225" y="4781550"/>
          <a:ext cx="11620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28</xdr:row>
      <xdr:rowOff>0</xdr:rowOff>
    </xdr:from>
    <xdr:to>
      <xdr:col>23</xdr:col>
      <xdr:colOff>333375</xdr:colOff>
      <xdr:row>30</xdr:row>
      <xdr:rowOff>228600</xdr:rowOff>
    </xdr:to>
    <xdr:cxnSp macro="">
      <xdr:nvCxnSpPr>
        <xdr:cNvPr id="759" name="Straight Connector 758">
          <a:extLst>
            <a:ext uri="{FF2B5EF4-FFF2-40B4-BE49-F238E27FC236}">
              <a16:creationId xmlns:a16="http://schemas.microsoft.com/office/drawing/2014/main" id="{D22D8B33-A73C-450C-B4FE-8903DC74AD12}"/>
            </a:ext>
          </a:extLst>
        </xdr:cNvPr>
        <xdr:cNvCxnSpPr/>
      </xdr:nvCxnSpPr>
      <xdr:spPr>
        <a:xfrm>
          <a:off x="10944225" y="5353050"/>
          <a:ext cx="11620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28</xdr:row>
      <xdr:rowOff>0</xdr:rowOff>
    </xdr:from>
    <xdr:to>
      <xdr:col>24</xdr:col>
      <xdr:colOff>47625</xdr:colOff>
      <xdr:row>30</xdr:row>
      <xdr:rowOff>238125</xdr:rowOff>
    </xdr:to>
    <xdr:cxnSp macro="">
      <xdr:nvCxnSpPr>
        <xdr:cNvPr id="760" name="Straight Connector 759">
          <a:extLst>
            <a:ext uri="{FF2B5EF4-FFF2-40B4-BE49-F238E27FC236}">
              <a16:creationId xmlns:a16="http://schemas.microsoft.com/office/drawing/2014/main" id="{62E8CE50-1202-4BB7-A77F-C12A5D536593}"/>
            </a:ext>
          </a:extLst>
        </xdr:cNvPr>
        <xdr:cNvCxnSpPr/>
      </xdr:nvCxnSpPr>
      <xdr:spPr>
        <a:xfrm rot="10800000" flipV="1">
          <a:off x="10944225" y="5353050"/>
          <a:ext cx="12287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25</xdr:row>
      <xdr:rowOff>0</xdr:rowOff>
    </xdr:from>
    <xdr:to>
      <xdr:col>24</xdr:col>
      <xdr:colOff>47625</xdr:colOff>
      <xdr:row>27</xdr:row>
      <xdr:rowOff>238125</xdr:rowOff>
    </xdr:to>
    <xdr:cxnSp macro="">
      <xdr:nvCxnSpPr>
        <xdr:cNvPr id="761" name="Straight Connector 760">
          <a:extLst>
            <a:ext uri="{FF2B5EF4-FFF2-40B4-BE49-F238E27FC236}">
              <a16:creationId xmlns:a16="http://schemas.microsoft.com/office/drawing/2014/main" id="{ECE8EBD0-55BD-4E46-AD51-943BCC276D98}"/>
            </a:ext>
          </a:extLst>
        </xdr:cNvPr>
        <xdr:cNvCxnSpPr/>
      </xdr:nvCxnSpPr>
      <xdr:spPr>
        <a:xfrm rot="10800000" flipV="1">
          <a:off x="10944225" y="4781550"/>
          <a:ext cx="12287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40</xdr:row>
      <xdr:rowOff>0</xdr:rowOff>
    </xdr:from>
    <xdr:to>
      <xdr:col>23</xdr:col>
      <xdr:colOff>333375</xdr:colOff>
      <xdr:row>42</xdr:row>
      <xdr:rowOff>228600</xdr:rowOff>
    </xdr:to>
    <xdr:cxnSp macro="">
      <xdr:nvCxnSpPr>
        <xdr:cNvPr id="762" name="Straight Connector 761">
          <a:extLst>
            <a:ext uri="{FF2B5EF4-FFF2-40B4-BE49-F238E27FC236}">
              <a16:creationId xmlns:a16="http://schemas.microsoft.com/office/drawing/2014/main" id="{F86A8E29-10DF-4D2C-B969-3014E02A59AB}"/>
            </a:ext>
          </a:extLst>
        </xdr:cNvPr>
        <xdr:cNvCxnSpPr/>
      </xdr:nvCxnSpPr>
      <xdr:spPr>
        <a:xfrm>
          <a:off x="10944225" y="7639050"/>
          <a:ext cx="11620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43</xdr:row>
      <xdr:rowOff>0</xdr:rowOff>
    </xdr:from>
    <xdr:to>
      <xdr:col>23</xdr:col>
      <xdr:colOff>333375</xdr:colOff>
      <xdr:row>45</xdr:row>
      <xdr:rowOff>228600</xdr:rowOff>
    </xdr:to>
    <xdr:cxnSp macro="">
      <xdr:nvCxnSpPr>
        <xdr:cNvPr id="763" name="Straight Connector 762">
          <a:extLst>
            <a:ext uri="{FF2B5EF4-FFF2-40B4-BE49-F238E27FC236}">
              <a16:creationId xmlns:a16="http://schemas.microsoft.com/office/drawing/2014/main" id="{123257E2-645E-4136-9980-06F35DF4F8A3}"/>
            </a:ext>
          </a:extLst>
        </xdr:cNvPr>
        <xdr:cNvCxnSpPr/>
      </xdr:nvCxnSpPr>
      <xdr:spPr>
        <a:xfrm>
          <a:off x="10944225" y="8210550"/>
          <a:ext cx="1162050" cy="5905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55</xdr:row>
      <xdr:rowOff>0</xdr:rowOff>
    </xdr:from>
    <xdr:to>
      <xdr:col>23</xdr:col>
      <xdr:colOff>333375</xdr:colOff>
      <xdr:row>57</xdr:row>
      <xdr:rowOff>228600</xdr:rowOff>
    </xdr:to>
    <xdr:cxnSp macro="">
      <xdr:nvCxnSpPr>
        <xdr:cNvPr id="764" name="Straight Connector 763">
          <a:extLst>
            <a:ext uri="{FF2B5EF4-FFF2-40B4-BE49-F238E27FC236}">
              <a16:creationId xmlns:a16="http://schemas.microsoft.com/office/drawing/2014/main" id="{6AE270C8-0E4B-4126-9962-D375741B7A02}"/>
            </a:ext>
          </a:extLst>
        </xdr:cNvPr>
        <xdr:cNvCxnSpPr/>
      </xdr:nvCxnSpPr>
      <xdr:spPr>
        <a:xfrm>
          <a:off x="10944225" y="10591800"/>
          <a:ext cx="11620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55</xdr:row>
      <xdr:rowOff>0</xdr:rowOff>
    </xdr:from>
    <xdr:to>
      <xdr:col>23</xdr:col>
      <xdr:colOff>323850</xdr:colOff>
      <xdr:row>57</xdr:row>
      <xdr:rowOff>238125</xdr:rowOff>
    </xdr:to>
    <xdr:cxnSp macro="">
      <xdr:nvCxnSpPr>
        <xdr:cNvPr id="765" name="Straight Connector 764">
          <a:extLst>
            <a:ext uri="{FF2B5EF4-FFF2-40B4-BE49-F238E27FC236}">
              <a16:creationId xmlns:a16="http://schemas.microsoft.com/office/drawing/2014/main" id="{BFF91DA6-D586-48CF-BACE-D3455B785F2A}"/>
            </a:ext>
          </a:extLst>
        </xdr:cNvPr>
        <xdr:cNvCxnSpPr/>
      </xdr:nvCxnSpPr>
      <xdr:spPr>
        <a:xfrm rot="10800000" flipV="1">
          <a:off x="10944225" y="10591800"/>
          <a:ext cx="11525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40</xdr:row>
      <xdr:rowOff>0</xdr:rowOff>
    </xdr:from>
    <xdr:to>
      <xdr:col>23</xdr:col>
      <xdr:colOff>323850</xdr:colOff>
      <xdr:row>42</xdr:row>
      <xdr:rowOff>238125</xdr:rowOff>
    </xdr:to>
    <xdr:cxnSp macro="">
      <xdr:nvCxnSpPr>
        <xdr:cNvPr id="766" name="Straight Connector 765">
          <a:extLst>
            <a:ext uri="{FF2B5EF4-FFF2-40B4-BE49-F238E27FC236}">
              <a16:creationId xmlns:a16="http://schemas.microsoft.com/office/drawing/2014/main" id="{D9F7A795-46E9-4ACC-858B-3036913A294C}"/>
            </a:ext>
          </a:extLst>
        </xdr:cNvPr>
        <xdr:cNvCxnSpPr/>
      </xdr:nvCxnSpPr>
      <xdr:spPr>
        <a:xfrm rot="10800000" flipV="1">
          <a:off x="10944225" y="7639050"/>
          <a:ext cx="11525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43</xdr:row>
      <xdr:rowOff>0</xdr:rowOff>
    </xdr:from>
    <xdr:to>
      <xdr:col>23</xdr:col>
      <xdr:colOff>323850</xdr:colOff>
      <xdr:row>45</xdr:row>
      <xdr:rowOff>238125</xdr:rowOff>
    </xdr:to>
    <xdr:cxnSp macro="">
      <xdr:nvCxnSpPr>
        <xdr:cNvPr id="767" name="Straight Connector 766">
          <a:extLst>
            <a:ext uri="{FF2B5EF4-FFF2-40B4-BE49-F238E27FC236}">
              <a16:creationId xmlns:a16="http://schemas.microsoft.com/office/drawing/2014/main" id="{0EDACCB6-FCC9-4D69-8F80-02DFD5A3BBB4}"/>
            </a:ext>
          </a:extLst>
        </xdr:cNvPr>
        <xdr:cNvCxnSpPr/>
      </xdr:nvCxnSpPr>
      <xdr:spPr>
        <a:xfrm rot="10800000" flipV="1">
          <a:off x="10944225" y="8210550"/>
          <a:ext cx="1152525" cy="5905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70</xdr:row>
      <xdr:rowOff>0</xdr:rowOff>
    </xdr:from>
    <xdr:to>
      <xdr:col>23</xdr:col>
      <xdr:colOff>333375</xdr:colOff>
      <xdr:row>72</xdr:row>
      <xdr:rowOff>238125</xdr:rowOff>
    </xdr:to>
    <xdr:cxnSp macro="">
      <xdr:nvCxnSpPr>
        <xdr:cNvPr id="768" name="Straight Connector 767">
          <a:extLst>
            <a:ext uri="{FF2B5EF4-FFF2-40B4-BE49-F238E27FC236}">
              <a16:creationId xmlns:a16="http://schemas.microsoft.com/office/drawing/2014/main" id="{62D1FF18-A32D-487D-B06B-23F0EAA148BB}"/>
            </a:ext>
          </a:extLst>
        </xdr:cNvPr>
        <xdr:cNvCxnSpPr/>
      </xdr:nvCxnSpPr>
      <xdr:spPr>
        <a:xfrm rot="10800000" flipV="1">
          <a:off x="10944225" y="13620750"/>
          <a:ext cx="11620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67</xdr:row>
      <xdr:rowOff>0</xdr:rowOff>
    </xdr:from>
    <xdr:to>
      <xdr:col>23</xdr:col>
      <xdr:colOff>333375</xdr:colOff>
      <xdr:row>69</xdr:row>
      <xdr:rowOff>238125</xdr:rowOff>
    </xdr:to>
    <xdr:cxnSp macro="">
      <xdr:nvCxnSpPr>
        <xdr:cNvPr id="769" name="Straight Connector 768">
          <a:extLst>
            <a:ext uri="{FF2B5EF4-FFF2-40B4-BE49-F238E27FC236}">
              <a16:creationId xmlns:a16="http://schemas.microsoft.com/office/drawing/2014/main" id="{7CBE5F32-034F-4EBF-85A0-EEB27E859481}"/>
            </a:ext>
          </a:extLst>
        </xdr:cNvPr>
        <xdr:cNvCxnSpPr/>
      </xdr:nvCxnSpPr>
      <xdr:spPr>
        <a:xfrm rot="10800000" flipV="1">
          <a:off x="10944225" y="13049250"/>
          <a:ext cx="11620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67</xdr:row>
      <xdr:rowOff>0</xdr:rowOff>
    </xdr:from>
    <xdr:to>
      <xdr:col>23</xdr:col>
      <xdr:colOff>333375</xdr:colOff>
      <xdr:row>69</xdr:row>
      <xdr:rowOff>228600</xdr:rowOff>
    </xdr:to>
    <xdr:cxnSp macro="">
      <xdr:nvCxnSpPr>
        <xdr:cNvPr id="770" name="Straight Connector 769">
          <a:extLst>
            <a:ext uri="{FF2B5EF4-FFF2-40B4-BE49-F238E27FC236}">
              <a16:creationId xmlns:a16="http://schemas.microsoft.com/office/drawing/2014/main" id="{3D1E5C0F-F0E0-4EC8-BC3B-0ED9BD4DAF11}"/>
            </a:ext>
          </a:extLst>
        </xdr:cNvPr>
        <xdr:cNvCxnSpPr/>
      </xdr:nvCxnSpPr>
      <xdr:spPr>
        <a:xfrm>
          <a:off x="10944225" y="13049250"/>
          <a:ext cx="11620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70</xdr:row>
      <xdr:rowOff>0</xdr:rowOff>
    </xdr:from>
    <xdr:to>
      <xdr:col>23</xdr:col>
      <xdr:colOff>333375</xdr:colOff>
      <xdr:row>72</xdr:row>
      <xdr:rowOff>228600</xdr:rowOff>
    </xdr:to>
    <xdr:cxnSp macro="">
      <xdr:nvCxnSpPr>
        <xdr:cNvPr id="771" name="Straight Connector 770">
          <a:extLst>
            <a:ext uri="{FF2B5EF4-FFF2-40B4-BE49-F238E27FC236}">
              <a16:creationId xmlns:a16="http://schemas.microsoft.com/office/drawing/2014/main" id="{DC65B74C-B306-48A3-9F5D-6E9EAE76ED81}"/>
            </a:ext>
          </a:extLst>
        </xdr:cNvPr>
        <xdr:cNvCxnSpPr/>
      </xdr:nvCxnSpPr>
      <xdr:spPr>
        <a:xfrm>
          <a:off x="10944225" y="13620750"/>
          <a:ext cx="11620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79</xdr:row>
      <xdr:rowOff>0</xdr:rowOff>
    </xdr:from>
    <xdr:to>
      <xdr:col>23</xdr:col>
      <xdr:colOff>333375</xdr:colOff>
      <xdr:row>81</xdr:row>
      <xdr:rowOff>238125</xdr:rowOff>
    </xdr:to>
    <xdr:cxnSp macro="">
      <xdr:nvCxnSpPr>
        <xdr:cNvPr id="772" name="Straight Connector 771">
          <a:extLst>
            <a:ext uri="{FF2B5EF4-FFF2-40B4-BE49-F238E27FC236}">
              <a16:creationId xmlns:a16="http://schemas.microsoft.com/office/drawing/2014/main" id="{C3663D1D-497A-453A-AF2C-0F21232BE25A}"/>
            </a:ext>
          </a:extLst>
        </xdr:cNvPr>
        <xdr:cNvCxnSpPr/>
      </xdr:nvCxnSpPr>
      <xdr:spPr>
        <a:xfrm rot="10800000" flipV="1">
          <a:off x="10944225" y="15392400"/>
          <a:ext cx="11620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76</xdr:row>
      <xdr:rowOff>0</xdr:rowOff>
    </xdr:from>
    <xdr:to>
      <xdr:col>23</xdr:col>
      <xdr:colOff>333375</xdr:colOff>
      <xdr:row>78</xdr:row>
      <xdr:rowOff>238125</xdr:rowOff>
    </xdr:to>
    <xdr:cxnSp macro="">
      <xdr:nvCxnSpPr>
        <xdr:cNvPr id="773" name="Straight Connector 772">
          <a:extLst>
            <a:ext uri="{FF2B5EF4-FFF2-40B4-BE49-F238E27FC236}">
              <a16:creationId xmlns:a16="http://schemas.microsoft.com/office/drawing/2014/main" id="{5A03FA34-E6A7-471F-B2FD-DC0C288D3585}"/>
            </a:ext>
          </a:extLst>
        </xdr:cNvPr>
        <xdr:cNvCxnSpPr/>
      </xdr:nvCxnSpPr>
      <xdr:spPr>
        <a:xfrm rot="10800000" flipV="1">
          <a:off x="10944225" y="14763750"/>
          <a:ext cx="1162050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76</xdr:row>
      <xdr:rowOff>0</xdr:rowOff>
    </xdr:from>
    <xdr:to>
      <xdr:col>23</xdr:col>
      <xdr:colOff>333375</xdr:colOff>
      <xdr:row>78</xdr:row>
      <xdr:rowOff>228600</xdr:rowOff>
    </xdr:to>
    <xdr:cxnSp macro="">
      <xdr:nvCxnSpPr>
        <xdr:cNvPr id="774" name="Straight Connector 773">
          <a:extLst>
            <a:ext uri="{FF2B5EF4-FFF2-40B4-BE49-F238E27FC236}">
              <a16:creationId xmlns:a16="http://schemas.microsoft.com/office/drawing/2014/main" id="{F64A1875-2DEE-4097-AEC0-B88B1DAF9B12}"/>
            </a:ext>
          </a:extLst>
        </xdr:cNvPr>
        <xdr:cNvCxnSpPr/>
      </xdr:nvCxnSpPr>
      <xdr:spPr>
        <a:xfrm>
          <a:off x="10944225" y="14763750"/>
          <a:ext cx="1162050" cy="6096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79</xdr:row>
      <xdr:rowOff>0</xdr:rowOff>
    </xdr:from>
    <xdr:to>
      <xdr:col>23</xdr:col>
      <xdr:colOff>333375</xdr:colOff>
      <xdr:row>81</xdr:row>
      <xdr:rowOff>228600</xdr:rowOff>
    </xdr:to>
    <xdr:cxnSp macro="">
      <xdr:nvCxnSpPr>
        <xdr:cNvPr id="775" name="Straight Connector 774">
          <a:extLst>
            <a:ext uri="{FF2B5EF4-FFF2-40B4-BE49-F238E27FC236}">
              <a16:creationId xmlns:a16="http://schemas.microsoft.com/office/drawing/2014/main" id="{E8A27BCD-F85B-4DEA-83F1-FF13D10D77FD}"/>
            </a:ext>
          </a:extLst>
        </xdr:cNvPr>
        <xdr:cNvCxnSpPr/>
      </xdr:nvCxnSpPr>
      <xdr:spPr>
        <a:xfrm>
          <a:off x="10944225" y="15392400"/>
          <a:ext cx="11620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73</xdr:row>
      <xdr:rowOff>0</xdr:rowOff>
    </xdr:from>
    <xdr:to>
      <xdr:col>23</xdr:col>
      <xdr:colOff>333375</xdr:colOff>
      <xdr:row>75</xdr:row>
      <xdr:rowOff>228600</xdr:rowOff>
    </xdr:to>
    <xdr:cxnSp macro="">
      <xdr:nvCxnSpPr>
        <xdr:cNvPr id="776" name="Straight Connector 775">
          <a:extLst>
            <a:ext uri="{FF2B5EF4-FFF2-40B4-BE49-F238E27FC236}">
              <a16:creationId xmlns:a16="http://schemas.microsoft.com/office/drawing/2014/main" id="{46A81495-2D36-429D-B7B6-C0CBD5F4E222}"/>
            </a:ext>
          </a:extLst>
        </xdr:cNvPr>
        <xdr:cNvCxnSpPr/>
      </xdr:nvCxnSpPr>
      <xdr:spPr>
        <a:xfrm>
          <a:off x="10944225" y="14192250"/>
          <a:ext cx="11620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73</xdr:row>
      <xdr:rowOff>0</xdr:rowOff>
    </xdr:from>
    <xdr:to>
      <xdr:col>24</xdr:col>
      <xdr:colOff>47625</xdr:colOff>
      <xdr:row>75</xdr:row>
      <xdr:rowOff>238125</xdr:rowOff>
    </xdr:to>
    <xdr:cxnSp macro="">
      <xdr:nvCxnSpPr>
        <xdr:cNvPr id="777" name="Straight Connector 776">
          <a:extLst>
            <a:ext uri="{FF2B5EF4-FFF2-40B4-BE49-F238E27FC236}">
              <a16:creationId xmlns:a16="http://schemas.microsoft.com/office/drawing/2014/main" id="{0532E0D7-2D4F-4F69-A39C-9ADAD4EA387A}"/>
            </a:ext>
          </a:extLst>
        </xdr:cNvPr>
        <xdr:cNvCxnSpPr/>
      </xdr:nvCxnSpPr>
      <xdr:spPr>
        <a:xfrm rot="10800000" flipV="1">
          <a:off x="10944225" y="14192250"/>
          <a:ext cx="12287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85</xdr:row>
      <xdr:rowOff>0</xdr:rowOff>
    </xdr:from>
    <xdr:to>
      <xdr:col>23</xdr:col>
      <xdr:colOff>333375</xdr:colOff>
      <xdr:row>87</xdr:row>
      <xdr:rowOff>238125</xdr:rowOff>
    </xdr:to>
    <xdr:cxnSp macro="">
      <xdr:nvCxnSpPr>
        <xdr:cNvPr id="778" name="Straight Connector 777">
          <a:extLst>
            <a:ext uri="{FF2B5EF4-FFF2-40B4-BE49-F238E27FC236}">
              <a16:creationId xmlns:a16="http://schemas.microsoft.com/office/drawing/2014/main" id="{2EDAB3E1-64A2-442A-BD6A-2E4E3C123264}"/>
            </a:ext>
          </a:extLst>
        </xdr:cNvPr>
        <xdr:cNvCxnSpPr/>
      </xdr:nvCxnSpPr>
      <xdr:spPr>
        <a:xfrm rot="10800000" flipV="1">
          <a:off x="10944225" y="16535400"/>
          <a:ext cx="11620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82</xdr:row>
      <xdr:rowOff>0</xdr:rowOff>
    </xdr:from>
    <xdr:to>
      <xdr:col>23</xdr:col>
      <xdr:colOff>333375</xdr:colOff>
      <xdr:row>84</xdr:row>
      <xdr:rowOff>238125</xdr:rowOff>
    </xdr:to>
    <xdr:cxnSp macro="">
      <xdr:nvCxnSpPr>
        <xdr:cNvPr id="779" name="Straight Connector 778">
          <a:extLst>
            <a:ext uri="{FF2B5EF4-FFF2-40B4-BE49-F238E27FC236}">
              <a16:creationId xmlns:a16="http://schemas.microsoft.com/office/drawing/2014/main" id="{D2B4C16A-BF99-4619-A739-09B43498B952}"/>
            </a:ext>
          </a:extLst>
        </xdr:cNvPr>
        <xdr:cNvCxnSpPr/>
      </xdr:nvCxnSpPr>
      <xdr:spPr>
        <a:xfrm rot="10800000" flipV="1">
          <a:off x="10944225" y="15963900"/>
          <a:ext cx="11620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82</xdr:row>
      <xdr:rowOff>0</xdr:rowOff>
    </xdr:from>
    <xdr:to>
      <xdr:col>23</xdr:col>
      <xdr:colOff>333375</xdr:colOff>
      <xdr:row>84</xdr:row>
      <xdr:rowOff>228600</xdr:rowOff>
    </xdr:to>
    <xdr:cxnSp macro="">
      <xdr:nvCxnSpPr>
        <xdr:cNvPr id="780" name="Straight Connector 779">
          <a:extLst>
            <a:ext uri="{FF2B5EF4-FFF2-40B4-BE49-F238E27FC236}">
              <a16:creationId xmlns:a16="http://schemas.microsoft.com/office/drawing/2014/main" id="{71041E9B-8597-4BF5-955B-CFEC2A1D1A2A}"/>
            </a:ext>
          </a:extLst>
        </xdr:cNvPr>
        <xdr:cNvCxnSpPr/>
      </xdr:nvCxnSpPr>
      <xdr:spPr>
        <a:xfrm>
          <a:off x="10944225" y="15963900"/>
          <a:ext cx="11620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85</xdr:row>
      <xdr:rowOff>0</xdr:rowOff>
    </xdr:from>
    <xdr:to>
      <xdr:col>23</xdr:col>
      <xdr:colOff>333375</xdr:colOff>
      <xdr:row>87</xdr:row>
      <xdr:rowOff>228600</xdr:rowOff>
    </xdr:to>
    <xdr:cxnSp macro="">
      <xdr:nvCxnSpPr>
        <xdr:cNvPr id="781" name="Straight Connector 780">
          <a:extLst>
            <a:ext uri="{FF2B5EF4-FFF2-40B4-BE49-F238E27FC236}">
              <a16:creationId xmlns:a16="http://schemas.microsoft.com/office/drawing/2014/main" id="{A8FE08C7-5D69-4118-8C03-BB2077807CF8}"/>
            </a:ext>
          </a:extLst>
        </xdr:cNvPr>
        <xdr:cNvCxnSpPr/>
      </xdr:nvCxnSpPr>
      <xdr:spPr>
        <a:xfrm>
          <a:off x="10944225" y="16535400"/>
          <a:ext cx="11620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91</xdr:row>
      <xdr:rowOff>0</xdr:rowOff>
    </xdr:from>
    <xdr:to>
      <xdr:col>23</xdr:col>
      <xdr:colOff>333375</xdr:colOff>
      <xdr:row>93</xdr:row>
      <xdr:rowOff>238125</xdr:rowOff>
    </xdr:to>
    <xdr:cxnSp macro="">
      <xdr:nvCxnSpPr>
        <xdr:cNvPr id="782" name="Straight Connector 781">
          <a:extLst>
            <a:ext uri="{FF2B5EF4-FFF2-40B4-BE49-F238E27FC236}">
              <a16:creationId xmlns:a16="http://schemas.microsoft.com/office/drawing/2014/main" id="{559EA29F-31F9-4AA3-BE63-F05B891CD5DB}"/>
            </a:ext>
          </a:extLst>
        </xdr:cNvPr>
        <xdr:cNvCxnSpPr/>
      </xdr:nvCxnSpPr>
      <xdr:spPr>
        <a:xfrm rot="10800000" flipV="1">
          <a:off x="10944225" y="17678400"/>
          <a:ext cx="11620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88</xdr:row>
      <xdr:rowOff>0</xdr:rowOff>
    </xdr:from>
    <xdr:to>
      <xdr:col>23</xdr:col>
      <xdr:colOff>333375</xdr:colOff>
      <xdr:row>90</xdr:row>
      <xdr:rowOff>238125</xdr:rowOff>
    </xdr:to>
    <xdr:cxnSp macro="">
      <xdr:nvCxnSpPr>
        <xdr:cNvPr id="783" name="Straight Connector 782">
          <a:extLst>
            <a:ext uri="{FF2B5EF4-FFF2-40B4-BE49-F238E27FC236}">
              <a16:creationId xmlns:a16="http://schemas.microsoft.com/office/drawing/2014/main" id="{D45480B7-807A-4F79-A106-B991823898AF}"/>
            </a:ext>
          </a:extLst>
        </xdr:cNvPr>
        <xdr:cNvCxnSpPr/>
      </xdr:nvCxnSpPr>
      <xdr:spPr>
        <a:xfrm rot="10800000" flipV="1">
          <a:off x="10944225" y="17106900"/>
          <a:ext cx="11620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88</xdr:row>
      <xdr:rowOff>0</xdr:rowOff>
    </xdr:from>
    <xdr:to>
      <xdr:col>23</xdr:col>
      <xdr:colOff>333375</xdr:colOff>
      <xdr:row>90</xdr:row>
      <xdr:rowOff>228600</xdr:rowOff>
    </xdr:to>
    <xdr:cxnSp macro="">
      <xdr:nvCxnSpPr>
        <xdr:cNvPr id="784" name="Straight Connector 783">
          <a:extLst>
            <a:ext uri="{FF2B5EF4-FFF2-40B4-BE49-F238E27FC236}">
              <a16:creationId xmlns:a16="http://schemas.microsoft.com/office/drawing/2014/main" id="{63044BF9-1319-4EF5-940D-BC9E45B0C502}"/>
            </a:ext>
          </a:extLst>
        </xdr:cNvPr>
        <xdr:cNvCxnSpPr/>
      </xdr:nvCxnSpPr>
      <xdr:spPr>
        <a:xfrm>
          <a:off x="10944225" y="17106900"/>
          <a:ext cx="11620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91</xdr:row>
      <xdr:rowOff>0</xdr:rowOff>
    </xdr:from>
    <xdr:to>
      <xdr:col>23</xdr:col>
      <xdr:colOff>333375</xdr:colOff>
      <xdr:row>93</xdr:row>
      <xdr:rowOff>228600</xdr:rowOff>
    </xdr:to>
    <xdr:cxnSp macro="">
      <xdr:nvCxnSpPr>
        <xdr:cNvPr id="785" name="Straight Connector 784">
          <a:extLst>
            <a:ext uri="{FF2B5EF4-FFF2-40B4-BE49-F238E27FC236}">
              <a16:creationId xmlns:a16="http://schemas.microsoft.com/office/drawing/2014/main" id="{1983AB73-3F79-4D6F-BAD5-FCFA73C02EA9}"/>
            </a:ext>
          </a:extLst>
        </xdr:cNvPr>
        <xdr:cNvCxnSpPr/>
      </xdr:nvCxnSpPr>
      <xdr:spPr>
        <a:xfrm>
          <a:off x="10944225" y="17678400"/>
          <a:ext cx="11620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10</xdr:row>
      <xdr:rowOff>9525</xdr:rowOff>
    </xdr:from>
    <xdr:to>
      <xdr:col>6</xdr:col>
      <xdr:colOff>9525</xdr:colOff>
      <xdr:row>13</xdr:row>
      <xdr:rowOff>9525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0DFE6A82-ED86-4FAD-8656-3D90480FF830}"/>
            </a:ext>
          </a:extLst>
        </xdr:cNvPr>
        <xdr:cNvCxnSpPr/>
      </xdr:nvCxnSpPr>
      <xdr:spPr>
        <a:xfrm>
          <a:off x="3505200" y="1924050"/>
          <a:ext cx="1190625" cy="5810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9525</xdr:colOff>
      <xdr:row>10</xdr:row>
      <xdr:rowOff>0</xdr:rowOff>
    </xdr:from>
    <xdr:to>
      <xdr:col>6</xdr:col>
      <xdr:colOff>0</xdr:colOff>
      <xdr:row>12</xdr:row>
      <xdr:rowOff>238124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52BF95E8-760A-4A7B-B0EC-25AECCAEE24F}"/>
            </a:ext>
          </a:extLst>
        </xdr:cNvPr>
        <xdr:cNvCxnSpPr/>
      </xdr:nvCxnSpPr>
      <xdr:spPr>
        <a:xfrm rot="10800000" flipV="1">
          <a:off x="3505200" y="1914525"/>
          <a:ext cx="1181100" cy="58102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13</xdr:row>
      <xdr:rowOff>9525</xdr:rowOff>
    </xdr:from>
    <xdr:to>
      <xdr:col>6</xdr:col>
      <xdr:colOff>0</xdr:colOff>
      <xdr:row>16</xdr:row>
      <xdr:rowOff>0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0CF2F4E9-57E0-4F73-BD3A-81F4142D8D43}"/>
            </a:ext>
          </a:extLst>
        </xdr:cNvPr>
        <xdr:cNvCxnSpPr/>
      </xdr:nvCxnSpPr>
      <xdr:spPr>
        <a:xfrm>
          <a:off x="3495675" y="2505075"/>
          <a:ext cx="119062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13</xdr:row>
      <xdr:rowOff>9525</xdr:rowOff>
    </xdr:from>
    <xdr:to>
      <xdr:col>5</xdr:col>
      <xdr:colOff>333375</xdr:colOff>
      <xdr:row>16</xdr:row>
      <xdr:rowOff>0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4EE6F24A-8A12-4B0A-B947-43ABAEA27E52}"/>
            </a:ext>
          </a:extLst>
        </xdr:cNvPr>
        <xdr:cNvCxnSpPr/>
      </xdr:nvCxnSpPr>
      <xdr:spPr>
        <a:xfrm rot="10800000" flipV="1">
          <a:off x="3495675" y="2505075"/>
          <a:ext cx="117157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16</xdr:row>
      <xdr:rowOff>0</xdr:rowOff>
    </xdr:from>
    <xdr:to>
      <xdr:col>5</xdr:col>
      <xdr:colOff>333375</xdr:colOff>
      <xdr:row>18</xdr:row>
      <xdr:rowOff>228600</xdr:rowOff>
    </xdr:to>
    <xdr:cxnSp macro="">
      <xdr:nvCxnSpPr>
        <xdr:cNvPr id="6" name="Straight Connector 5">
          <a:extLst>
            <a:ext uri="{FF2B5EF4-FFF2-40B4-BE49-F238E27FC236}">
              <a16:creationId xmlns:a16="http://schemas.microsoft.com/office/drawing/2014/main" id="{AD3367CF-D29A-4D20-B3C3-3123FAA7DED4}"/>
            </a:ext>
          </a:extLst>
        </xdr:cNvPr>
        <xdr:cNvCxnSpPr/>
      </xdr:nvCxnSpPr>
      <xdr:spPr>
        <a:xfrm>
          <a:off x="3495675" y="3067050"/>
          <a:ext cx="11715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19</xdr:row>
      <xdr:rowOff>0</xdr:rowOff>
    </xdr:from>
    <xdr:to>
      <xdr:col>5</xdr:col>
      <xdr:colOff>333375</xdr:colOff>
      <xdr:row>21</xdr:row>
      <xdr:rowOff>228600</xdr:rowOff>
    </xdr:to>
    <xdr:cxnSp macro="">
      <xdr:nvCxnSpPr>
        <xdr:cNvPr id="7" name="Straight Connector 6">
          <a:extLst>
            <a:ext uri="{FF2B5EF4-FFF2-40B4-BE49-F238E27FC236}">
              <a16:creationId xmlns:a16="http://schemas.microsoft.com/office/drawing/2014/main" id="{A00274A3-ADEF-461A-AFC3-3D499A9CC57A}"/>
            </a:ext>
          </a:extLst>
        </xdr:cNvPr>
        <xdr:cNvCxnSpPr/>
      </xdr:nvCxnSpPr>
      <xdr:spPr>
        <a:xfrm>
          <a:off x="3495675" y="3638550"/>
          <a:ext cx="11715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22</xdr:row>
      <xdr:rowOff>0</xdr:rowOff>
    </xdr:from>
    <xdr:to>
      <xdr:col>5</xdr:col>
      <xdr:colOff>333375</xdr:colOff>
      <xdr:row>24</xdr:row>
      <xdr:rowOff>228600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id="{E678F0AB-446E-4F50-BD76-8D3BD3D356D5}"/>
            </a:ext>
          </a:extLst>
        </xdr:cNvPr>
        <xdr:cNvCxnSpPr/>
      </xdr:nvCxnSpPr>
      <xdr:spPr>
        <a:xfrm>
          <a:off x="3495675" y="4210050"/>
          <a:ext cx="11715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37</xdr:row>
      <xdr:rowOff>0</xdr:rowOff>
    </xdr:from>
    <xdr:to>
      <xdr:col>5</xdr:col>
      <xdr:colOff>333375</xdr:colOff>
      <xdr:row>39</xdr:row>
      <xdr:rowOff>228600</xdr:rowOff>
    </xdr:to>
    <xdr:cxnSp macro="">
      <xdr:nvCxnSpPr>
        <xdr:cNvPr id="9" name="Straight Connector 8">
          <a:extLst>
            <a:ext uri="{FF2B5EF4-FFF2-40B4-BE49-F238E27FC236}">
              <a16:creationId xmlns:a16="http://schemas.microsoft.com/office/drawing/2014/main" id="{20803E1B-1360-488F-8D09-1ACCD6369A47}"/>
            </a:ext>
          </a:extLst>
        </xdr:cNvPr>
        <xdr:cNvCxnSpPr/>
      </xdr:nvCxnSpPr>
      <xdr:spPr>
        <a:xfrm>
          <a:off x="3495675" y="7067550"/>
          <a:ext cx="11715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9525</xdr:colOff>
      <xdr:row>16</xdr:row>
      <xdr:rowOff>0</xdr:rowOff>
    </xdr:from>
    <xdr:to>
      <xdr:col>6</xdr:col>
      <xdr:colOff>0</xdr:colOff>
      <xdr:row>18</xdr:row>
      <xdr:rowOff>238125</xdr:rowOff>
    </xdr:to>
    <xdr:cxnSp macro="">
      <xdr:nvCxnSpPr>
        <xdr:cNvPr id="10" name="Straight Connector 9">
          <a:extLst>
            <a:ext uri="{FF2B5EF4-FFF2-40B4-BE49-F238E27FC236}">
              <a16:creationId xmlns:a16="http://schemas.microsoft.com/office/drawing/2014/main" id="{6452644B-A90E-47F2-9A74-634D582C51F6}"/>
            </a:ext>
          </a:extLst>
        </xdr:cNvPr>
        <xdr:cNvCxnSpPr/>
      </xdr:nvCxnSpPr>
      <xdr:spPr>
        <a:xfrm rot="10800000" flipV="1">
          <a:off x="3505200" y="3067050"/>
          <a:ext cx="11811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19</xdr:row>
      <xdr:rowOff>9525</xdr:rowOff>
    </xdr:from>
    <xdr:to>
      <xdr:col>5</xdr:col>
      <xdr:colOff>333375</xdr:colOff>
      <xdr:row>22</xdr:row>
      <xdr:rowOff>0</xdr:rowOff>
    </xdr:to>
    <xdr:cxnSp macro="">
      <xdr:nvCxnSpPr>
        <xdr:cNvPr id="11" name="Straight Connector 10">
          <a:extLst>
            <a:ext uri="{FF2B5EF4-FFF2-40B4-BE49-F238E27FC236}">
              <a16:creationId xmlns:a16="http://schemas.microsoft.com/office/drawing/2014/main" id="{7398A120-E745-464F-B480-F641233D515B}"/>
            </a:ext>
          </a:extLst>
        </xdr:cNvPr>
        <xdr:cNvCxnSpPr/>
      </xdr:nvCxnSpPr>
      <xdr:spPr>
        <a:xfrm rot="10800000" flipV="1">
          <a:off x="3495675" y="3648075"/>
          <a:ext cx="117157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22</xdr:row>
      <xdr:rowOff>9525</xdr:rowOff>
    </xdr:from>
    <xdr:to>
      <xdr:col>5</xdr:col>
      <xdr:colOff>333375</xdr:colOff>
      <xdr:row>25</xdr:row>
      <xdr:rowOff>0</xdr:rowOff>
    </xdr:to>
    <xdr:cxnSp macro="">
      <xdr:nvCxnSpPr>
        <xdr:cNvPr id="12" name="Straight Connector 11">
          <a:extLst>
            <a:ext uri="{FF2B5EF4-FFF2-40B4-BE49-F238E27FC236}">
              <a16:creationId xmlns:a16="http://schemas.microsoft.com/office/drawing/2014/main" id="{ADE5EAB6-1A85-4C52-90CD-127E571D2CFA}"/>
            </a:ext>
          </a:extLst>
        </xdr:cNvPr>
        <xdr:cNvCxnSpPr/>
      </xdr:nvCxnSpPr>
      <xdr:spPr>
        <a:xfrm rot="10800000" flipV="1">
          <a:off x="3495675" y="4219575"/>
          <a:ext cx="117157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37</xdr:row>
      <xdr:rowOff>9525</xdr:rowOff>
    </xdr:from>
    <xdr:to>
      <xdr:col>5</xdr:col>
      <xdr:colOff>333375</xdr:colOff>
      <xdr:row>40</xdr:row>
      <xdr:rowOff>0</xdr:rowOff>
    </xdr:to>
    <xdr:cxnSp macro="">
      <xdr:nvCxnSpPr>
        <xdr:cNvPr id="13" name="Straight Connector 12">
          <a:extLst>
            <a:ext uri="{FF2B5EF4-FFF2-40B4-BE49-F238E27FC236}">
              <a16:creationId xmlns:a16="http://schemas.microsoft.com/office/drawing/2014/main" id="{DCB34C68-33E8-4090-9364-7F2E971E86AC}"/>
            </a:ext>
          </a:extLst>
        </xdr:cNvPr>
        <xdr:cNvCxnSpPr/>
      </xdr:nvCxnSpPr>
      <xdr:spPr>
        <a:xfrm rot="10800000" flipV="1">
          <a:off x="3495675" y="7077075"/>
          <a:ext cx="117157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10</xdr:row>
      <xdr:rowOff>0</xdr:rowOff>
    </xdr:from>
    <xdr:to>
      <xdr:col>8</xdr:col>
      <xdr:colOff>333375</xdr:colOff>
      <xdr:row>13</xdr:row>
      <xdr:rowOff>9525</xdr:rowOff>
    </xdr:to>
    <xdr:cxnSp macro="">
      <xdr:nvCxnSpPr>
        <xdr:cNvPr id="14" name="Straight Connector 13">
          <a:extLst>
            <a:ext uri="{FF2B5EF4-FFF2-40B4-BE49-F238E27FC236}">
              <a16:creationId xmlns:a16="http://schemas.microsoft.com/office/drawing/2014/main" id="{BD0CB32F-DFA6-445B-BC59-E7EC63A1AEE6}"/>
            </a:ext>
          </a:extLst>
        </xdr:cNvPr>
        <xdr:cNvCxnSpPr/>
      </xdr:nvCxnSpPr>
      <xdr:spPr>
        <a:xfrm>
          <a:off x="4686300" y="1914525"/>
          <a:ext cx="1190625" cy="5905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9525</xdr:colOff>
      <xdr:row>10</xdr:row>
      <xdr:rowOff>0</xdr:rowOff>
    </xdr:from>
    <xdr:to>
      <xdr:col>9</xdr:col>
      <xdr:colOff>0</xdr:colOff>
      <xdr:row>12</xdr:row>
      <xdr:rowOff>238124</xdr:rowOff>
    </xdr:to>
    <xdr:cxnSp macro="">
      <xdr:nvCxnSpPr>
        <xdr:cNvPr id="15" name="Straight Connector 14">
          <a:extLst>
            <a:ext uri="{FF2B5EF4-FFF2-40B4-BE49-F238E27FC236}">
              <a16:creationId xmlns:a16="http://schemas.microsoft.com/office/drawing/2014/main" id="{146196B2-9DC4-4B1A-A712-496FA9F5BFA1}"/>
            </a:ext>
          </a:extLst>
        </xdr:cNvPr>
        <xdr:cNvCxnSpPr/>
      </xdr:nvCxnSpPr>
      <xdr:spPr>
        <a:xfrm rot="10800000" flipV="1">
          <a:off x="4695825" y="1914525"/>
          <a:ext cx="1266825" cy="58102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13</xdr:row>
      <xdr:rowOff>9525</xdr:rowOff>
    </xdr:from>
    <xdr:to>
      <xdr:col>9</xdr:col>
      <xdr:colOff>0</xdr:colOff>
      <xdr:row>16</xdr:row>
      <xdr:rowOff>0</xdr:rowOff>
    </xdr:to>
    <xdr:cxnSp macro="">
      <xdr:nvCxnSpPr>
        <xdr:cNvPr id="16" name="Straight Connector 15">
          <a:extLst>
            <a:ext uri="{FF2B5EF4-FFF2-40B4-BE49-F238E27FC236}">
              <a16:creationId xmlns:a16="http://schemas.microsoft.com/office/drawing/2014/main" id="{086272A9-1C86-4FFD-8A83-D2A479AD5613}"/>
            </a:ext>
          </a:extLst>
        </xdr:cNvPr>
        <xdr:cNvCxnSpPr/>
      </xdr:nvCxnSpPr>
      <xdr:spPr>
        <a:xfrm>
          <a:off x="4686300" y="2505075"/>
          <a:ext cx="1276350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13</xdr:row>
      <xdr:rowOff>9525</xdr:rowOff>
    </xdr:from>
    <xdr:to>
      <xdr:col>8</xdr:col>
      <xdr:colOff>333375</xdr:colOff>
      <xdr:row>16</xdr:row>
      <xdr:rowOff>0</xdr:rowOff>
    </xdr:to>
    <xdr:cxnSp macro="">
      <xdr:nvCxnSpPr>
        <xdr:cNvPr id="17" name="Straight Connector 16">
          <a:extLst>
            <a:ext uri="{FF2B5EF4-FFF2-40B4-BE49-F238E27FC236}">
              <a16:creationId xmlns:a16="http://schemas.microsoft.com/office/drawing/2014/main" id="{2903F3D5-3BEE-4E6F-8325-BC4BBD9691E7}"/>
            </a:ext>
          </a:extLst>
        </xdr:cNvPr>
        <xdr:cNvCxnSpPr/>
      </xdr:nvCxnSpPr>
      <xdr:spPr>
        <a:xfrm rot="10800000" flipV="1">
          <a:off x="4686300" y="2505075"/>
          <a:ext cx="119062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16</xdr:row>
      <xdr:rowOff>0</xdr:rowOff>
    </xdr:from>
    <xdr:to>
      <xdr:col>8</xdr:col>
      <xdr:colOff>333375</xdr:colOff>
      <xdr:row>18</xdr:row>
      <xdr:rowOff>228600</xdr:rowOff>
    </xdr:to>
    <xdr:cxnSp macro="">
      <xdr:nvCxnSpPr>
        <xdr:cNvPr id="18" name="Straight Connector 17">
          <a:extLst>
            <a:ext uri="{FF2B5EF4-FFF2-40B4-BE49-F238E27FC236}">
              <a16:creationId xmlns:a16="http://schemas.microsoft.com/office/drawing/2014/main" id="{506005A8-2AC9-4AFC-A0C5-95B1FEBF8F20}"/>
            </a:ext>
          </a:extLst>
        </xdr:cNvPr>
        <xdr:cNvCxnSpPr/>
      </xdr:nvCxnSpPr>
      <xdr:spPr>
        <a:xfrm>
          <a:off x="4686300" y="3067050"/>
          <a:ext cx="11906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19</xdr:row>
      <xdr:rowOff>0</xdr:rowOff>
    </xdr:from>
    <xdr:to>
      <xdr:col>8</xdr:col>
      <xdr:colOff>333375</xdr:colOff>
      <xdr:row>21</xdr:row>
      <xdr:rowOff>228600</xdr:rowOff>
    </xdr:to>
    <xdr:cxnSp macro="">
      <xdr:nvCxnSpPr>
        <xdr:cNvPr id="19" name="Straight Connector 18">
          <a:extLst>
            <a:ext uri="{FF2B5EF4-FFF2-40B4-BE49-F238E27FC236}">
              <a16:creationId xmlns:a16="http://schemas.microsoft.com/office/drawing/2014/main" id="{1C4504F6-5752-40FA-BF63-C20AE03CE681}"/>
            </a:ext>
          </a:extLst>
        </xdr:cNvPr>
        <xdr:cNvCxnSpPr/>
      </xdr:nvCxnSpPr>
      <xdr:spPr>
        <a:xfrm>
          <a:off x="4686300" y="3638550"/>
          <a:ext cx="11906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22</xdr:row>
      <xdr:rowOff>0</xdr:rowOff>
    </xdr:from>
    <xdr:to>
      <xdr:col>8</xdr:col>
      <xdr:colOff>333375</xdr:colOff>
      <xdr:row>24</xdr:row>
      <xdr:rowOff>228600</xdr:rowOff>
    </xdr:to>
    <xdr:cxnSp macro="">
      <xdr:nvCxnSpPr>
        <xdr:cNvPr id="20" name="Straight Connector 19">
          <a:extLst>
            <a:ext uri="{FF2B5EF4-FFF2-40B4-BE49-F238E27FC236}">
              <a16:creationId xmlns:a16="http://schemas.microsoft.com/office/drawing/2014/main" id="{7002C3F8-184F-4581-A8DB-F5AF093CA0D8}"/>
            </a:ext>
          </a:extLst>
        </xdr:cNvPr>
        <xdr:cNvCxnSpPr/>
      </xdr:nvCxnSpPr>
      <xdr:spPr>
        <a:xfrm>
          <a:off x="4686300" y="4210050"/>
          <a:ext cx="11906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37</xdr:row>
      <xdr:rowOff>0</xdr:rowOff>
    </xdr:from>
    <xdr:to>
      <xdr:col>8</xdr:col>
      <xdr:colOff>333375</xdr:colOff>
      <xdr:row>39</xdr:row>
      <xdr:rowOff>228600</xdr:rowOff>
    </xdr:to>
    <xdr:cxnSp macro="">
      <xdr:nvCxnSpPr>
        <xdr:cNvPr id="21" name="Straight Connector 20">
          <a:extLst>
            <a:ext uri="{FF2B5EF4-FFF2-40B4-BE49-F238E27FC236}">
              <a16:creationId xmlns:a16="http://schemas.microsoft.com/office/drawing/2014/main" id="{B263B0CE-A029-4384-B1DD-48B85F3F6670}"/>
            </a:ext>
          </a:extLst>
        </xdr:cNvPr>
        <xdr:cNvCxnSpPr/>
      </xdr:nvCxnSpPr>
      <xdr:spPr>
        <a:xfrm>
          <a:off x="4686300" y="7067550"/>
          <a:ext cx="11906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9525</xdr:colOff>
      <xdr:row>16</xdr:row>
      <xdr:rowOff>0</xdr:rowOff>
    </xdr:from>
    <xdr:to>
      <xdr:col>9</xdr:col>
      <xdr:colOff>0</xdr:colOff>
      <xdr:row>18</xdr:row>
      <xdr:rowOff>238125</xdr:rowOff>
    </xdr:to>
    <xdr:cxnSp macro="">
      <xdr:nvCxnSpPr>
        <xdr:cNvPr id="22" name="Straight Connector 21">
          <a:extLst>
            <a:ext uri="{FF2B5EF4-FFF2-40B4-BE49-F238E27FC236}">
              <a16:creationId xmlns:a16="http://schemas.microsoft.com/office/drawing/2014/main" id="{21226D13-D3E5-4C34-B5CA-E4B9511E14D6}"/>
            </a:ext>
          </a:extLst>
        </xdr:cNvPr>
        <xdr:cNvCxnSpPr/>
      </xdr:nvCxnSpPr>
      <xdr:spPr>
        <a:xfrm rot="10800000" flipV="1">
          <a:off x="4695825" y="3067050"/>
          <a:ext cx="12668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19</xdr:row>
      <xdr:rowOff>9525</xdr:rowOff>
    </xdr:from>
    <xdr:to>
      <xdr:col>8</xdr:col>
      <xdr:colOff>333375</xdr:colOff>
      <xdr:row>22</xdr:row>
      <xdr:rowOff>0</xdr:rowOff>
    </xdr:to>
    <xdr:cxnSp macro="">
      <xdr:nvCxnSpPr>
        <xdr:cNvPr id="23" name="Straight Connector 22">
          <a:extLst>
            <a:ext uri="{FF2B5EF4-FFF2-40B4-BE49-F238E27FC236}">
              <a16:creationId xmlns:a16="http://schemas.microsoft.com/office/drawing/2014/main" id="{DC99C742-8E90-4140-BFA3-D01EDA123B6E}"/>
            </a:ext>
          </a:extLst>
        </xdr:cNvPr>
        <xdr:cNvCxnSpPr/>
      </xdr:nvCxnSpPr>
      <xdr:spPr>
        <a:xfrm rot="10800000" flipV="1">
          <a:off x="4686300" y="3648075"/>
          <a:ext cx="119062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22</xdr:row>
      <xdr:rowOff>9525</xdr:rowOff>
    </xdr:from>
    <xdr:to>
      <xdr:col>8</xdr:col>
      <xdr:colOff>333375</xdr:colOff>
      <xdr:row>25</xdr:row>
      <xdr:rowOff>0</xdr:rowOff>
    </xdr:to>
    <xdr:cxnSp macro="">
      <xdr:nvCxnSpPr>
        <xdr:cNvPr id="24" name="Straight Connector 23">
          <a:extLst>
            <a:ext uri="{FF2B5EF4-FFF2-40B4-BE49-F238E27FC236}">
              <a16:creationId xmlns:a16="http://schemas.microsoft.com/office/drawing/2014/main" id="{18BA9349-08DD-42A5-8692-F12AB7BC1FAE}"/>
            </a:ext>
          </a:extLst>
        </xdr:cNvPr>
        <xdr:cNvCxnSpPr/>
      </xdr:nvCxnSpPr>
      <xdr:spPr>
        <a:xfrm rot="10800000" flipV="1">
          <a:off x="4686300" y="4219575"/>
          <a:ext cx="119062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37</xdr:row>
      <xdr:rowOff>9525</xdr:rowOff>
    </xdr:from>
    <xdr:to>
      <xdr:col>8</xdr:col>
      <xdr:colOff>333375</xdr:colOff>
      <xdr:row>40</xdr:row>
      <xdr:rowOff>0</xdr:rowOff>
    </xdr:to>
    <xdr:cxnSp macro="">
      <xdr:nvCxnSpPr>
        <xdr:cNvPr id="25" name="Straight Connector 24">
          <a:extLst>
            <a:ext uri="{FF2B5EF4-FFF2-40B4-BE49-F238E27FC236}">
              <a16:creationId xmlns:a16="http://schemas.microsoft.com/office/drawing/2014/main" id="{A43F1ECB-58E6-4B63-9213-0EE830BD343B}"/>
            </a:ext>
          </a:extLst>
        </xdr:cNvPr>
        <xdr:cNvCxnSpPr/>
      </xdr:nvCxnSpPr>
      <xdr:spPr>
        <a:xfrm rot="10800000" flipV="1">
          <a:off x="4686300" y="7077075"/>
          <a:ext cx="119062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9525</xdr:colOff>
      <xdr:row>10</xdr:row>
      <xdr:rowOff>9525</xdr:rowOff>
    </xdr:from>
    <xdr:to>
      <xdr:col>12</xdr:col>
      <xdr:colOff>0</xdr:colOff>
      <xdr:row>13</xdr:row>
      <xdr:rowOff>9525</xdr:rowOff>
    </xdr:to>
    <xdr:cxnSp macro="">
      <xdr:nvCxnSpPr>
        <xdr:cNvPr id="26" name="Straight Connector 25">
          <a:extLst>
            <a:ext uri="{FF2B5EF4-FFF2-40B4-BE49-F238E27FC236}">
              <a16:creationId xmlns:a16="http://schemas.microsoft.com/office/drawing/2014/main" id="{5AF3844E-0E0C-4944-BFF4-B0E800B9BE30}"/>
            </a:ext>
          </a:extLst>
        </xdr:cNvPr>
        <xdr:cNvCxnSpPr/>
      </xdr:nvCxnSpPr>
      <xdr:spPr>
        <a:xfrm>
          <a:off x="5972175" y="1924050"/>
          <a:ext cx="1295400" cy="5810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9525</xdr:colOff>
      <xdr:row>10</xdr:row>
      <xdr:rowOff>0</xdr:rowOff>
    </xdr:from>
    <xdr:to>
      <xdr:col>12</xdr:col>
      <xdr:colOff>0</xdr:colOff>
      <xdr:row>12</xdr:row>
      <xdr:rowOff>238124</xdr:rowOff>
    </xdr:to>
    <xdr:cxnSp macro="">
      <xdr:nvCxnSpPr>
        <xdr:cNvPr id="27" name="Straight Connector 26">
          <a:extLst>
            <a:ext uri="{FF2B5EF4-FFF2-40B4-BE49-F238E27FC236}">
              <a16:creationId xmlns:a16="http://schemas.microsoft.com/office/drawing/2014/main" id="{EE034C89-CACD-444E-923D-780E74523F92}"/>
            </a:ext>
          </a:extLst>
        </xdr:cNvPr>
        <xdr:cNvCxnSpPr/>
      </xdr:nvCxnSpPr>
      <xdr:spPr>
        <a:xfrm rot="10800000" flipV="1">
          <a:off x="5972175" y="1914525"/>
          <a:ext cx="1295400" cy="58102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13</xdr:row>
      <xdr:rowOff>9525</xdr:rowOff>
    </xdr:from>
    <xdr:to>
      <xdr:col>12</xdr:col>
      <xdr:colOff>0</xdr:colOff>
      <xdr:row>16</xdr:row>
      <xdr:rowOff>0</xdr:rowOff>
    </xdr:to>
    <xdr:cxnSp macro="">
      <xdr:nvCxnSpPr>
        <xdr:cNvPr id="28" name="Straight Connector 27">
          <a:extLst>
            <a:ext uri="{FF2B5EF4-FFF2-40B4-BE49-F238E27FC236}">
              <a16:creationId xmlns:a16="http://schemas.microsoft.com/office/drawing/2014/main" id="{16330630-3B7E-4492-BDE5-CA6928ADF86B}"/>
            </a:ext>
          </a:extLst>
        </xdr:cNvPr>
        <xdr:cNvCxnSpPr/>
      </xdr:nvCxnSpPr>
      <xdr:spPr>
        <a:xfrm>
          <a:off x="5962650" y="2505075"/>
          <a:ext cx="130492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13</xdr:row>
      <xdr:rowOff>9525</xdr:rowOff>
    </xdr:from>
    <xdr:to>
      <xdr:col>11</xdr:col>
      <xdr:colOff>333375</xdr:colOff>
      <xdr:row>16</xdr:row>
      <xdr:rowOff>0</xdr:rowOff>
    </xdr:to>
    <xdr:cxnSp macro="">
      <xdr:nvCxnSpPr>
        <xdr:cNvPr id="29" name="Straight Connector 28">
          <a:extLst>
            <a:ext uri="{FF2B5EF4-FFF2-40B4-BE49-F238E27FC236}">
              <a16:creationId xmlns:a16="http://schemas.microsoft.com/office/drawing/2014/main" id="{3A4CB386-2E0B-4A8C-8364-FB91CC38DD17}"/>
            </a:ext>
          </a:extLst>
        </xdr:cNvPr>
        <xdr:cNvCxnSpPr/>
      </xdr:nvCxnSpPr>
      <xdr:spPr>
        <a:xfrm rot="10800000" flipV="1">
          <a:off x="5962650" y="2505075"/>
          <a:ext cx="1200150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16</xdr:row>
      <xdr:rowOff>0</xdr:rowOff>
    </xdr:from>
    <xdr:to>
      <xdr:col>11</xdr:col>
      <xdr:colOff>333375</xdr:colOff>
      <xdr:row>18</xdr:row>
      <xdr:rowOff>228600</xdr:rowOff>
    </xdr:to>
    <xdr:cxnSp macro="">
      <xdr:nvCxnSpPr>
        <xdr:cNvPr id="30" name="Straight Connector 29">
          <a:extLst>
            <a:ext uri="{FF2B5EF4-FFF2-40B4-BE49-F238E27FC236}">
              <a16:creationId xmlns:a16="http://schemas.microsoft.com/office/drawing/2014/main" id="{237AA114-49F8-48AA-B83A-963D98A9575B}"/>
            </a:ext>
          </a:extLst>
        </xdr:cNvPr>
        <xdr:cNvCxnSpPr/>
      </xdr:nvCxnSpPr>
      <xdr:spPr>
        <a:xfrm>
          <a:off x="5962650" y="3067050"/>
          <a:ext cx="12001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19</xdr:row>
      <xdr:rowOff>0</xdr:rowOff>
    </xdr:from>
    <xdr:to>
      <xdr:col>11</xdr:col>
      <xdr:colOff>333375</xdr:colOff>
      <xdr:row>21</xdr:row>
      <xdr:rowOff>228600</xdr:rowOff>
    </xdr:to>
    <xdr:cxnSp macro="">
      <xdr:nvCxnSpPr>
        <xdr:cNvPr id="31" name="Straight Connector 30">
          <a:extLst>
            <a:ext uri="{FF2B5EF4-FFF2-40B4-BE49-F238E27FC236}">
              <a16:creationId xmlns:a16="http://schemas.microsoft.com/office/drawing/2014/main" id="{19BB65F3-15A8-4EEC-8ADC-5BE7E5050403}"/>
            </a:ext>
          </a:extLst>
        </xdr:cNvPr>
        <xdr:cNvCxnSpPr/>
      </xdr:nvCxnSpPr>
      <xdr:spPr>
        <a:xfrm>
          <a:off x="5962650" y="3638550"/>
          <a:ext cx="12001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22</xdr:row>
      <xdr:rowOff>0</xdr:rowOff>
    </xdr:from>
    <xdr:to>
      <xdr:col>11</xdr:col>
      <xdr:colOff>333375</xdr:colOff>
      <xdr:row>24</xdr:row>
      <xdr:rowOff>228600</xdr:rowOff>
    </xdr:to>
    <xdr:cxnSp macro="">
      <xdr:nvCxnSpPr>
        <xdr:cNvPr id="32" name="Straight Connector 31">
          <a:extLst>
            <a:ext uri="{FF2B5EF4-FFF2-40B4-BE49-F238E27FC236}">
              <a16:creationId xmlns:a16="http://schemas.microsoft.com/office/drawing/2014/main" id="{D1FC7D54-9916-4294-83D9-AF03172B4967}"/>
            </a:ext>
          </a:extLst>
        </xdr:cNvPr>
        <xdr:cNvCxnSpPr/>
      </xdr:nvCxnSpPr>
      <xdr:spPr>
        <a:xfrm>
          <a:off x="5962650" y="4210050"/>
          <a:ext cx="12001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37</xdr:row>
      <xdr:rowOff>0</xdr:rowOff>
    </xdr:from>
    <xdr:to>
      <xdr:col>11</xdr:col>
      <xdr:colOff>333375</xdr:colOff>
      <xdr:row>39</xdr:row>
      <xdr:rowOff>228600</xdr:rowOff>
    </xdr:to>
    <xdr:cxnSp macro="">
      <xdr:nvCxnSpPr>
        <xdr:cNvPr id="33" name="Straight Connector 32">
          <a:extLst>
            <a:ext uri="{FF2B5EF4-FFF2-40B4-BE49-F238E27FC236}">
              <a16:creationId xmlns:a16="http://schemas.microsoft.com/office/drawing/2014/main" id="{ADB4474D-74E9-4D6E-B093-F200B6546FAE}"/>
            </a:ext>
          </a:extLst>
        </xdr:cNvPr>
        <xdr:cNvCxnSpPr/>
      </xdr:nvCxnSpPr>
      <xdr:spPr>
        <a:xfrm>
          <a:off x="5962650" y="7067550"/>
          <a:ext cx="12001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9525</xdr:colOff>
      <xdr:row>16</xdr:row>
      <xdr:rowOff>0</xdr:rowOff>
    </xdr:from>
    <xdr:to>
      <xdr:col>12</xdr:col>
      <xdr:colOff>0</xdr:colOff>
      <xdr:row>18</xdr:row>
      <xdr:rowOff>238125</xdr:rowOff>
    </xdr:to>
    <xdr:cxnSp macro="">
      <xdr:nvCxnSpPr>
        <xdr:cNvPr id="34" name="Straight Connector 33">
          <a:extLst>
            <a:ext uri="{FF2B5EF4-FFF2-40B4-BE49-F238E27FC236}">
              <a16:creationId xmlns:a16="http://schemas.microsoft.com/office/drawing/2014/main" id="{CE9F5251-A894-4FB1-BE94-B357236533CA}"/>
            </a:ext>
          </a:extLst>
        </xdr:cNvPr>
        <xdr:cNvCxnSpPr/>
      </xdr:nvCxnSpPr>
      <xdr:spPr>
        <a:xfrm rot="10800000" flipV="1">
          <a:off x="5972175" y="3067050"/>
          <a:ext cx="12954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19</xdr:row>
      <xdr:rowOff>9525</xdr:rowOff>
    </xdr:from>
    <xdr:to>
      <xdr:col>11</xdr:col>
      <xdr:colOff>333375</xdr:colOff>
      <xdr:row>22</xdr:row>
      <xdr:rowOff>0</xdr:rowOff>
    </xdr:to>
    <xdr:cxnSp macro="">
      <xdr:nvCxnSpPr>
        <xdr:cNvPr id="35" name="Straight Connector 34">
          <a:extLst>
            <a:ext uri="{FF2B5EF4-FFF2-40B4-BE49-F238E27FC236}">
              <a16:creationId xmlns:a16="http://schemas.microsoft.com/office/drawing/2014/main" id="{E1CD30EF-CC21-4B71-8283-FC17A6555E25}"/>
            </a:ext>
          </a:extLst>
        </xdr:cNvPr>
        <xdr:cNvCxnSpPr/>
      </xdr:nvCxnSpPr>
      <xdr:spPr>
        <a:xfrm rot="10800000" flipV="1">
          <a:off x="5962650" y="3648075"/>
          <a:ext cx="1200150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22</xdr:row>
      <xdr:rowOff>9525</xdr:rowOff>
    </xdr:from>
    <xdr:to>
      <xdr:col>11</xdr:col>
      <xdr:colOff>333375</xdr:colOff>
      <xdr:row>25</xdr:row>
      <xdr:rowOff>0</xdr:rowOff>
    </xdr:to>
    <xdr:cxnSp macro="">
      <xdr:nvCxnSpPr>
        <xdr:cNvPr id="36" name="Straight Connector 35">
          <a:extLst>
            <a:ext uri="{FF2B5EF4-FFF2-40B4-BE49-F238E27FC236}">
              <a16:creationId xmlns:a16="http://schemas.microsoft.com/office/drawing/2014/main" id="{4AC3D5F7-608A-4AA2-B3B2-369020B3BBA0}"/>
            </a:ext>
          </a:extLst>
        </xdr:cNvPr>
        <xdr:cNvCxnSpPr/>
      </xdr:nvCxnSpPr>
      <xdr:spPr>
        <a:xfrm rot="10800000" flipV="1">
          <a:off x="5962650" y="4219575"/>
          <a:ext cx="1200150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37</xdr:row>
      <xdr:rowOff>9525</xdr:rowOff>
    </xdr:from>
    <xdr:to>
      <xdr:col>11</xdr:col>
      <xdr:colOff>333375</xdr:colOff>
      <xdr:row>40</xdr:row>
      <xdr:rowOff>0</xdr:rowOff>
    </xdr:to>
    <xdr:cxnSp macro="">
      <xdr:nvCxnSpPr>
        <xdr:cNvPr id="37" name="Straight Connector 36">
          <a:extLst>
            <a:ext uri="{FF2B5EF4-FFF2-40B4-BE49-F238E27FC236}">
              <a16:creationId xmlns:a16="http://schemas.microsoft.com/office/drawing/2014/main" id="{57DABCF3-6164-474B-B377-A15F7AB4C6CB}"/>
            </a:ext>
          </a:extLst>
        </xdr:cNvPr>
        <xdr:cNvCxnSpPr/>
      </xdr:nvCxnSpPr>
      <xdr:spPr>
        <a:xfrm rot="10800000" flipV="1">
          <a:off x="5962650" y="7077075"/>
          <a:ext cx="1200150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9525</xdr:colOff>
      <xdr:row>10</xdr:row>
      <xdr:rowOff>9525</xdr:rowOff>
    </xdr:from>
    <xdr:to>
      <xdr:col>15</xdr:col>
      <xdr:colOff>0</xdr:colOff>
      <xdr:row>13</xdr:row>
      <xdr:rowOff>9525</xdr:rowOff>
    </xdr:to>
    <xdr:cxnSp macro="">
      <xdr:nvCxnSpPr>
        <xdr:cNvPr id="38" name="Straight Connector 37">
          <a:extLst>
            <a:ext uri="{FF2B5EF4-FFF2-40B4-BE49-F238E27FC236}">
              <a16:creationId xmlns:a16="http://schemas.microsoft.com/office/drawing/2014/main" id="{21893C32-BF05-488A-9479-64F653131B75}"/>
            </a:ext>
          </a:extLst>
        </xdr:cNvPr>
        <xdr:cNvCxnSpPr/>
      </xdr:nvCxnSpPr>
      <xdr:spPr>
        <a:xfrm>
          <a:off x="7277100" y="1924050"/>
          <a:ext cx="1238250" cy="5810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9525</xdr:colOff>
      <xdr:row>10</xdr:row>
      <xdr:rowOff>0</xdr:rowOff>
    </xdr:from>
    <xdr:to>
      <xdr:col>15</xdr:col>
      <xdr:colOff>0</xdr:colOff>
      <xdr:row>12</xdr:row>
      <xdr:rowOff>238124</xdr:rowOff>
    </xdr:to>
    <xdr:cxnSp macro="">
      <xdr:nvCxnSpPr>
        <xdr:cNvPr id="39" name="Straight Connector 38">
          <a:extLst>
            <a:ext uri="{FF2B5EF4-FFF2-40B4-BE49-F238E27FC236}">
              <a16:creationId xmlns:a16="http://schemas.microsoft.com/office/drawing/2014/main" id="{6599A6F2-F80C-45C9-BB2D-110DD29401AA}"/>
            </a:ext>
          </a:extLst>
        </xdr:cNvPr>
        <xdr:cNvCxnSpPr/>
      </xdr:nvCxnSpPr>
      <xdr:spPr>
        <a:xfrm rot="10800000" flipV="1">
          <a:off x="7277100" y="1914525"/>
          <a:ext cx="1238250" cy="58102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13</xdr:row>
      <xdr:rowOff>9525</xdr:rowOff>
    </xdr:from>
    <xdr:to>
      <xdr:col>15</xdr:col>
      <xdr:colOff>0</xdr:colOff>
      <xdr:row>16</xdr:row>
      <xdr:rowOff>0</xdr:rowOff>
    </xdr:to>
    <xdr:cxnSp macro="">
      <xdr:nvCxnSpPr>
        <xdr:cNvPr id="40" name="Straight Connector 39">
          <a:extLst>
            <a:ext uri="{FF2B5EF4-FFF2-40B4-BE49-F238E27FC236}">
              <a16:creationId xmlns:a16="http://schemas.microsoft.com/office/drawing/2014/main" id="{8C2C62A7-8CA5-4033-9EC6-31123137B48C}"/>
            </a:ext>
          </a:extLst>
        </xdr:cNvPr>
        <xdr:cNvCxnSpPr/>
      </xdr:nvCxnSpPr>
      <xdr:spPr>
        <a:xfrm>
          <a:off x="7267575" y="2505075"/>
          <a:ext cx="124777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13</xdr:row>
      <xdr:rowOff>9525</xdr:rowOff>
    </xdr:from>
    <xdr:to>
      <xdr:col>14</xdr:col>
      <xdr:colOff>333375</xdr:colOff>
      <xdr:row>16</xdr:row>
      <xdr:rowOff>0</xdr:rowOff>
    </xdr:to>
    <xdr:cxnSp macro="">
      <xdr:nvCxnSpPr>
        <xdr:cNvPr id="41" name="Straight Connector 40">
          <a:extLst>
            <a:ext uri="{FF2B5EF4-FFF2-40B4-BE49-F238E27FC236}">
              <a16:creationId xmlns:a16="http://schemas.microsoft.com/office/drawing/2014/main" id="{D86E176F-87F2-4415-80E2-853AF9DBB920}"/>
            </a:ext>
          </a:extLst>
        </xdr:cNvPr>
        <xdr:cNvCxnSpPr/>
      </xdr:nvCxnSpPr>
      <xdr:spPr>
        <a:xfrm rot="10800000" flipV="1">
          <a:off x="7267575" y="2505075"/>
          <a:ext cx="1181100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16</xdr:row>
      <xdr:rowOff>0</xdr:rowOff>
    </xdr:from>
    <xdr:to>
      <xdr:col>14</xdr:col>
      <xdr:colOff>333375</xdr:colOff>
      <xdr:row>18</xdr:row>
      <xdr:rowOff>228600</xdr:rowOff>
    </xdr:to>
    <xdr:cxnSp macro="">
      <xdr:nvCxnSpPr>
        <xdr:cNvPr id="42" name="Straight Connector 41">
          <a:extLst>
            <a:ext uri="{FF2B5EF4-FFF2-40B4-BE49-F238E27FC236}">
              <a16:creationId xmlns:a16="http://schemas.microsoft.com/office/drawing/2014/main" id="{6960F76F-997E-4A05-8CDB-91A72F228AA7}"/>
            </a:ext>
          </a:extLst>
        </xdr:cNvPr>
        <xdr:cNvCxnSpPr/>
      </xdr:nvCxnSpPr>
      <xdr:spPr>
        <a:xfrm>
          <a:off x="7267575" y="3067050"/>
          <a:ext cx="11811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19</xdr:row>
      <xdr:rowOff>0</xdr:rowOff>
    </xdr:from>
    <xdr:to>
      <xdr:col>14</xdr:col>
      <xdr:colOff>333375</xdr:colOff>
      <xdr:row>21</xdr:row>
      <xdr:rowOff>228600</xdr:rowOff>
    </xdr:to>
    <xdr:cxnSp macro="">
      <xdr:nvCxnSpPr>
        <xdr:cNvPr id="43" name="Straight Connector 42">
          <a:extLst>
            <a:ext uri="{FF2B5EF4-FFF2-40B4-BE49-F238E27FC236}">
              <a16:creationId xmlns:a16="http://schemas.microsoft.com/office/drawing/2014/main" id="{E4867B3D-1DCC-486E-94EB-2B0154A8937C}"/>
            </a:ext>
          </a:extLst>
        </xdr:cNvPr>
        <xdr:cNvCxnSpPr/>
      </xdr:nvCxnSpPr>
      <xdr:spPr>
        <a:xfrm>
          <a:off x="7267575" y="3638550"/>
          <a:ext cx="11811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22</xdr:row>
      <xdr:rowOff>0</xdr:rowOff>
    </xdr:from>
    <xdr:to>
      <xdr:col>14</xdr:col>
      <xdr:colOff>333375</xdr:colOff>
      <xdr:row>24</xdr:row>
      <xdr:rowOff>228600</xdr:rowOff>
    </xdr:to>
    <xdr:cxnSp macro="">
      <xdr:nvCxnSpPr>
        <xdr:cNvPr id="44" name="Straight Connector 43">
          <a:extLst>
            <a:ext uri="{FF2B5EF4-FFF2-40B4-BE49-F238E27FC236}">
              <a16:creationId xmlns:a16="http://schemas.microsoft.com/office/drawing/2014/main" id="{89219359-56CF-4B55-A2E3-153899D90625}"/>
            </a:ext>
          </a:extLst>
        </xdr:cNvPr>
        <xdr:cNvCxnSpPr/>
      </xdr:nvCxnSpPr>
      <xdr:spPr>
        <a:xfrm>
          <a:off x="7267575" y="4210050"/>
          <a:ext cx="11811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37</xdr:row>
      <xdr:rowOff>0</xdr:rowOff>
    </xdr:from>
    <xdr:to>
      <xdr:col>14</xdr:col>
      <xdr:colOff>333375</xdr:colOff>
      <xdr:row>39</xdr:row>
      <xdr:rowOff>228600</xdr:rowOff>
    </xdr:to>
    <xdr:cxnSp macro="">
      <xdr:nvCxnSpPr>
        <xdr:cNvPr id="45" name="Straight Connector 44">
          <a:extLst>
            <a:ext uri="{FF2B5EF4-FFF2-40B4-BE49-F238E27FC236}">
              <a16:creationId xmlns:a16="http://schemas.microsoft.com/office/drawing/2014/main" id="{37FA099E-B617-4772-8D54-699E7951BD33}"/>
            </a:ext>
          </a:extLst>
        </xdr:cNvPr>
        <xdr:cNvCxnSpPr/>
      </xdr:nvCxnSpPr>
      <xdr:spPr>
        <a:xfrm>
          <a:off x="7267575" y="7067550"/>
          <a:ext cx="11811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9525</xdr:colOff>
      <xdr:row>16</xdr:row>
      <xdr:rowOff>0</xdr:rowOff>
    </xdr:from>
    <xdr:to>
      <xdr:col>15</xdr:col>
      <xdr:colOff>0</xdr:colOff>
      <xdr:row>18</xdr:row>
      <xdr:rowOff>238125</xdr:rowOff>
    </xdr:to>
    <xdr:cxnSp macro="">
      <xdr:nvCxnSpPr>
        <xdr:cNvPr id="46" name="Straight Connector 45">
          <a:extLst>
            <a:ext uri="{FF2B5EF4-FFF2-40B4-BE49-F238E27FC236}">
              <a16:creationId xmlns:a16="http://schemas.microsoft.com/office/drawing/2014/main" id="{82FE96A8-B353-4CBE-928E-6F9C145F44A1}"/>
            </a:ext>
          </a:extLst>
        </xdr:cNvPr>
        <xdr:cNvCxnSpPr/>
      </xdr:nvCxnSpPr>
      <xdr:spPr>
        <a:xfrm rot="10800000" flipV="1">
          <a:off x="7277100" y="3067050"/>
          <a:ext cx="12382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19</xdr:row>
      <xdr:rowOff>9525</xdr:rowOff>
    </xdr:from>
    <xdr:to>
      <xdr:col>14</xdr:col>
      <xdr:colOff>333375</xdr:colOff>
      <xdr:row>22</xdr:row>
      <xdr:rowOff>0</xdr:rowOff>
    </xdr:to>
    <xdr:cxnSp macro="">
      <xdr:nvCxnSpPr>
        <xdr:cNvPr id="47" name="Straight Connector 46">
          <a:extLst>
            <a:ext uri="{FF2B5EF4-FFF2-40B4-BE49-F238E27FC236}">
              <a16:creationId xmlns:a16="http://schemas.microsoft.com/office/drawing/2014/main" id="{E15C8F47-2F5E-4644-98CF-AAA2FB3B1F8F}"/>
            </a:ext>
          </a:extLst>
        </xdr:cNvPr>
        <xdr:cNvCxnSpPr/>
      </xdr:nvCxnSpPr>
      <xdr:spPr>
        <a:xfrm rot="10800000" flipV="1">
          <a:off x="7267575" y="3648075"/>
          <a:ext cx="1181100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22</xdr:row>
      <xdr:rowOff>9525</xdr:rowOff>
    </xdr:from>
    <xdr:to>
      <xdr:col>14</xdr:col>
      <xdr:colOff>333375</xdr:colOff>
      <xdr:row>25</xdr:row>
      <xdr:rowOff>0</xdr:rowOff>
    </xdr:to>
    <xdr:cxnSp macro="">
      <xdr:nvCxnSpPr>
        <xdr:cNvPr id="48" name="Straight Connector 47">
          <a:extLst>
            <a:ext uri="{FF2B5EF4-FFF2-40B4-BE49-F238E27FC236}">
              <a16:creationId xmlns:a16="http://schemas.microsoft.com/office/drawing/2014/main" id="{E90A58BE-548E-4F66-982A-6350E774B254}"/>
            </a:ext>
          </a:extLst>
        </xdr:cNvPr>
        <xdr:cNvCxnSpPr/>
      </xdr:nvCxnSpPr>
      <xdr:spPr>
        <a:xfrm rot="10800000" flipV="1">
          <a:off x="7267575" y="4219575"/>
          <a:ext cx="1181100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37</xdr:row>
      <xdr:rowOff>9525</xdr:rowOff>
    </xdr:from>
    <xdr:to>
      <xdr:col>14</xdr:col>
      <xdr:colOff>333375</xdr:colOff>
      <xdr:row>40</xdr:row>
      <xdr:rowOff>0</xdr:rowOff>
    </xdr:to>
    <xdr:cxnSp macro="">
      <xdr:nvCxnSpPr>
        <xdr:cNvPr id="49" name="Straight Connector 48">
          <a:extLst>
            <a:ext uri="{FF2B5EF4-FFF2-40B4-BE49-F238E27FC236}">
              <a16:creationId xmlns:a16="http://schemas.microsoft.com/office/drawing/2014/main" id="{DDCC6B39-0880-4448-9296-BA0B19D2BDE9}"/>
            </a:ext>
          </a:extLst>
        </xdr:cNvPr>
        <xdr:cNvCxnSpPr/>
      </xdr:nvCxnSpPr>
      <xdr:spPr>
        <a:xfrm rot="10800000" flipV="1">
          <a:off x="7267575" y="7077075"/>
          <a:ext cx="1181100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9525</xdr:colOff>
      <xdr:row>10</xdr:row>
      <xdr:rowOff>9525</xdr:rowOff>
    </xdr:from>
    <xdr:to>
      <xdr:col>18</xdr:col>
      <xdr:colOff>0</xdr:colOff>
      <xdr:row>13</xdr:row>
      <xdr:rowOff>0</xdr:rowOff>
    </xdr:to>
    <xdr:cxnSp macro="">
      <xdr:nvCxnSpPr>
        <xdr:cNvPr id="50" name="Straight Connector 49">
          <a:extLst>
            <a:ext uri="{FF2B5EF4-FFF2-40B4-BE49-F238E27FC236}">
              <a16:creationId xmlns:a16="http://schemas.microsoft.com/office/drawing/2014/main" id="{CF01C5BB-0043-40A3-8406-8406EC66F3D4}"/>
            </a:ext>
          </a:extLst>
        </xdr:cNvPr>
        <xdr:cNvCxnSpPr/>
      </xdr:nvCxnSpPr>
      <xdr:spPr>
        <a:xfrm>
          <a:off x="8524875" y="1924050"/>
          <a:ext cx="12573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9525</xdr:colOff>
      <xdr:row>10</xdr:row>
      <xdr:rowOff>0</xdr:rowOff>
    </xdr:from>
    <xdr:to>
      <xdr:col>18</xdr:col>
      <xdr:colOff>0</xdr:colOff>
      <xdr:row>12</xdr:row>
      <xdr:rowOff>238124</xdr:rowOff>
    </xdr:to>
    <xdr:cxnSp macro="">
      <xdr:nvCxnSpPr>
        <xdr:cNvPr id="51" name="Straight Connector 50">
          <a:extLst>
            <a:ext uri="{FF2B5EF4-FFF2-40B4-BE49-F238E27FC236}">
              <a16:creationId xmlns:a16="http://schemas.microsoft.com/office/drawing/2014/main" id="{74BAB9E8-C7B8-496D-873D-73B644AE322C}"/>
            </a:ext>
          </a:extLst>
        </xdr:cNvPr>
        <xdr:cNvCxnSpPr/>
      </xdr:nvCxnSpPr>
      <xdr:spPr>
        <a:xfrm rot="10800000" flipV="1">
          <a:off x="8524875" y="1914525"/>
          <a:ext cx="1257300" cy="58102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13</xdr:row>
      <xdr:rowOff>9525</xdr:rowOff>
    </xdr:from>
    <xdr:to>
      <xdr:col>18</xdr:col>
      <xdr:colOff>0</xdr:colOff>
      <xdr:row>16</xdr:row>
      <xdr:rowOff>0</xdr:rowOff>
    </xdr:to>
    <xdr:cxnSp macro="">
      <xdr:nvCxnSpPr>
        <xdr:cNvPr id="52" name="Straight Connector 51">
          <a:extLst>
            <a:ext uri="{FF2B5EF4-FFF2-40B4-BE49-F238E27FC236}">
              <a16:creationId xmlns:a16="http://schemas.microsoft.com/office/drawing/2014/main" id="{9DE6392E-BB76-4DEF-8EA1-D35850D14810}"/>
            </a:ext>
          </a:extLst>
        </xdr:cNvPr>
        <xdr:cNvCxnSpPr/>
      </xdr:nvCxnSpPr>
      <xdr:spPr>
        <a:xfrm>
          <a:off x="8515350" y="2505075"/>
          <a:ext cx="126682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13</xdr:row>
      <xdr:rowOff>9525</xdr:rowOff>
    </xdr:from>
    <xdr:to>
      <xdr:col>17</xdr:col>
      <xdr:colOff>333375</xdr:colOff>
      <xdr:row>16</xdr:row>
      <xdr:rowOff>0</xdr:rowOff>
    </xdr:to>
    <xdr:cxnSp macro="">
      <xdr:nvCxnSpPr>
        <xdr:cNvPr id="53" name="Straight Connector 52">
          <a:extLst>
            <a:ext uri="{FF2B5EF4-FFF2-40B4-BE49-F238E27FC236}">
              <a16:creationId xmlns:a16="http://schemas.microsoft.com/office/drawing/2014/main" id="{FC0FAD57-FC34-4020-B24E-982CFE810140}"/>
            </a:ext>
          </a:extLst>
        </xdr:cNvPr>
        <xdr:cNvCxnSpPr/>
      </xdr:nvCxnSpPr>
      <xdr:spPr>
        <a:xfrm rot="10800000" flipV="1">
          <a:off x="8515350" y="2505075"/>
          <a:ext cx="115252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16</xdr:row>
      <xdr:rowOff>0</xdr:rowOff>
    </xdr:from>
    <xdr:to>
      <xdr:col>17</xdr:col>
      <xdr:colOff>333375</xdr:colOff>
      <xdr:row>18</xdr:row>
      <xdr:rowOff>228600</xdr:rowOff>
    </xdr:to>
    <xdr:cxnSp macro="">
      <xdr:nvCxnSpPr>
        <xdr:cNvPr id="54" name="Straight Connector 53">
          <a:extLst>
            <a:ext uri="{FF2B5EF4-FFF2-40B4-BE49-F238E27FC236}">
              <a16:creationId xmlns:a16="http://schemas.microsoft.com/office/drawing/2014/main" id="{09D79976-9F59-485A-9B48-01BAE1D7DE4F}"/>
            </a:ext>
          </a:extLst>
        </xdr:cNvPr>
        <xdr:cNvCxnSpPr/>
      </xdr:nvCxnSpPr>
      <xdr:spPr>
        <a:xfrm>
          <a:off x="8515350" y="3067050"/>
          <a:ext cx="11525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19</xdr:row>
      <xdr:rowOff>0</xdr:rowOff>
    </xdr:from>
    <xdr:to>
      <xdr:col>17</xdr:col>
      <xdr:colOff>333375</xdr:colOff>
      <xdr:row>21</xdr:row>
      <xdr:rowOff>228600</xdr:rowOff>
    </xdr:to>
    <xdr:cxnSp macro="">
      <xdr:nvCxnSpPr>
        <xdr:cNvPr id="55" name="Straight Connector 54">
          <a:extLst>
            <a:ext uri="{FF2B5EF4-FFF2-40B4-BE49-F238E27FC236}">
              <a16:creationId xmlns:a16="http://schemas.microsoft.com/office/drawing/2014/main" id="{F1F72DCE-FD54-4F6A-A2CA-E4D1FCD174A9}"/>
            </a:ext>
          </a:extLst>
        </xdr:cNvPr>
        <xdr:cNvCxnSpPr/>
      </xdr:nvCxnSpPr>
      <xdr:spPr>
        <a:xfrm>
          <a:off x="8515350" y="3638550"/>
          <a:ext cx="11525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22</xdr:row>
      <xdr:rowOff>0</xdr:rowOff>
    </xdr:from>
    <xdr:to>
      <xdr:col>17</xdr:col>
      <xdr:colOff>333375</xdr:colOff>
      <xdr:row>24</xdr:row>
      <xdr:rowOff>228600</xdr:rowOff>
    </xdr:to>
    <xdr:cxnSp macro="">
      <xdr:nvCxnSpPr>
        <xdr:cNvPr id="56" name="Straight Connector 55">
          <a:extLst>
            <a:ext uri="{FF2B5EF4-FFF2-40B4-BE49-F238E27FC236}">
              <a16:creationId xmlns:a16="http://schemas.microsoft.com/office/drawing/2014/main" id="{7640E1D9-C7E9-4FC1-A57D-63D0FB17E1FF}"/>
            </a:ext>
          </a:extLst>
        </xdr:cNvPr>
        <xdr:cNvCxnSpPr/>
      </xdr:nvCxnSpPr>
      <xdr:spPr>
        <a:xfrm>
          <a:off x="8515350" y="4210050"/>
          <a:ext cx="11525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37</xdr:row>
      <xdr:rowOff>0</xdr:rowOff>
    </xdr:from>
    <xdr:to>
      <xdr:col>17</xdr:col>
      <xdr:colOff>333375</xdr:colOff>
      <xdr:row>39</xdr:row>
      <xdr:rowOff>228600</xdr:rowOff>
    </xdr:to>
    <xdr:cxnSp macro="">
      <xdr:nvCxnSpPr>
        <xdr:cNvPr id="57" name="Straight Connector 56">
          <a:extLst>
            <a:ext uri="{FF2B5EF4-FFF2-40B4-BE49-F238E27FC236}">
              <a16:creationId xmlns:a16="http://schemas.microsoft.com/office/drawing/2014/main" id="{5179E3B6-67C1-4286-BCD2-221CEECD4C5B}"/>
            </a:ext>
          </a:extLst>
        </xdr:cNvPr>
        <xdr:cNvCxnSpPr/>
      </xdr:nvCxnSpPr>
      <xdr:spPr>
        <a:xfrm>
          <a:off x="8515350" y="7067550"/>
          <a:ext cx="11525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9525</xdr:colOff>
      <xdr:row>16</xdr:row>
      <xdr:rowOff>0</xdr:rowOff>
    </xdr:from>
    <xdr:to>
      <xdr:col>18</xdr:col>
      <xdr:colOff>0</xdr:colOff>
      <xdr:row>18</xdr:row>
      <xdr:rowOff>238125</xdr:rowOff>
    </xdr:to>
    <xdr:cxnSp macro="">
      <xdr:nvCxnSpPr>
        <xdr:cNvPr id="58" name="Straight Connector 57">
          <a:extLst>
            <a:ext uri="{FF2B5EF4-FFF2-40B4-BE49-F238E27FC236}">
              <a16:creationId xmlns:a16="http://schemas.microsoft.com/office/drawing/2014/main" id="{DDF8640F-89A5-49C7-B390-746D18FE183C}"/>
            </a:ext>
          </a:extLst>
        </xdr:cNvPr>
        <xdr:cNvCxnSpPr/>
      </xdr:nvCxnSpPr>
      <xdr:spPr>
        <a:xfrm rot="10800000" flipV="1">
          <a:off x="8524875" y="3067050"/>
          <a:ext cx="12573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19</xdr:row>
      <xdr:rowOff>9525</xdr:rowOff>
    </xdr:from>
    <xdr:to>
      <xdr:col>17</xdr:col>
      <xdr:colOff>333375</xdr:colOff>
      <xdr:row>22</xdr:row>
      <xdr:rowOff>0</xdr:rowOff>
    </xdr:to>
    <xdr:cxnSp macro="">
      <xdr:nvCxnSpPr>
        <xdr:cNvPr id="59" name="Straight Connector 58">
          <a:extLst>
            <a:ext uri="{FF2B5EF4-FFF2-40B4-BE49-F238E27FC236}">
              <a16:creationId xmlns:a16="http://schemas.microsoft.com/office/drawing/2014/main" id="{57CC3425-9298-46A1-9271-BA71B5BCEC2B}"/>
            </a:ext>
          </a:extLst>
        </xdr:cNvPr>
        <xdr:cNvCxnSpPr/>
      </xdr:nvCxnSpPr>
      <xdr:spPr>
        <a:xfrm rot="10800000" flipV="1">
          <a:off x="8515350" y="3648075"/>
          <a:ext cx="115252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22</xdr:row>
      <xdr:rowOff>9525</xdr:rowOff>
    </xdr:from>
    <xdr:to>
      <xdr:col>17</xdr:col>
      <xdr:colOff>333375</xdr:colOff>
      <xdr:row>25</xdr:row>
      <xdr:rowOff>0</xdr:rowOff>
    </xdr:to>
    <xdr:cxnSp macro="">
      <xdr:nvCxnSpPr>
        <xdr:cNvPr id="60" name="Straight Connector 59">
          <a:extLst>
            <a:ext uri="{FF2B5EF4-FFF2-40B4-BE49-F238E27FC236}">
              <a16:creationId xmlns:a16="http://schemas.microsoft.com/office/drawing/2014/main" id="{30BC81FA-2C44-4F82-B5A2-CF8375CAE992}"/>
            </a:ext>
          </a:extLst>
        </xdr:cNvPr>
        <xdr:cNvCxnSpPr/>
      </xdr:nvCxnSpPr>
      <xdr:spPr>
        <a:xfrm rot="10800000" flipV="1">
          <a:off x="8515350" y="4219575"/>
          <a:ext cx="115252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37</xdr:row>
      <xdr:rowOff>9525</xdr:rowOff>
    </xdr:from>
    <xdr:to>
      <xdr:col>17</xdr:col>
      <xdr:colOff>333375</xdr:colOff>
      <xdr:row>40</xdr:row>
      <xdr:rowOff>0</xdr:rowOff>
    </xdr:to>
    <xdr:cxnSp macro="">
      <xdr:nvCxnSpPr>
        <xdr:cNvPr id="61" name="Straight Connector 60">
          <a:extLst>
            <a:ext uri="{FF2B5EF4-FFF2-40B4-BE49-F238E27FC236}">
              <a16:creationId xmlns:a16="http://schemas.microsoft.com/office/drawing/2014/main" id="{E6CE26EB-A6B5-48D4-9F2B-A457B1CC0B4D}"/>
            </a:ext>
          </a:extLst>
        </xdr:cNvPr>
        <xdr:cNvCxnSpPr/>
      </xdr:nvCxnSpPr>
      <xdr:spPr>
        <a:xfrm rot="10800000" flipV="1">
          <a:off x="8515350" y="7077075"/>
          <a:ext cx="115252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9525</xdr:colOff>
      <xdr:row>10</xdr:row>
      <xdr:rowOff>9525</xdr:rowOff>
    </xdr:from>
    <xdr:to>
      <xdr:col>21</xdr:col>
      <xdr:colOff>9525</xdr:colOff>
      <xdr:row>13</xdr:row>
      <xdr:rowOff>9525</xdr:rowOff>
    </xdr:to>
    <xdr:cxnSp macro="">
      <xdr:nvCxnSpPr>
        <xdr:cNvPr id="62" name="Straight Connector 61">
          <a:extLst>
            <a:ext uri="{FF2B5EF4-FFF2-40B4-BE49-F238E27FC236}">
              <a16:creationId xmlns:a16="http://schemas.microsoft.com/office/drawing/2014/main" id="{B4F00782-59E0-4E86-B4D7-D9548E814B1B}"/>
            </a:ext>
          </a:extLst>
        </xdr:cNvPr>
        <xdr:cNvCxnSpPr/>
      </xdr:nvCxnSpPr>
      <xdr:spPr>
        <a:xfrm>
          <a:off x="9791700" y="1924050"/>
          <a:ext cx="1162050" cy="5810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9525</xdr:colOff>
      <xdr:row>10</xdr:row>
      <xdr:rowOff>0</xdr:rowOff>
    </xdr:from>
    <xdr:to>
      <xdr:col>21</xdr:col>
      <xdr:colOff>0</xdr:colOff>
      <xdr:row>12</xdr:row>
      <xdr:rowOff>238124</xdr:rowOff>
    </xdr:to>
    <xdr:cxnSp macro="">
      <xdr:nvCxnSpPr>
        <xdr:cNvPr id="63" name="Straight Connector 62">
          <a:extLst>
            <a:ext uri="{FF2B5EF4-FFF2-40B4-BE49-F238E27FC236}">
              <a16:creationId xmlns:a16="http://schemas.microsoft.com/office/drawing/2014/main" id="{2165EF58-CAB6-41DB-99DA-3035383A0EE5}"/>
            </a:ext>
          </a:extLst>
        </xdr:cNvPr>
        <xdr:cNvCxnSpPr/>
      </xdr:nvCxnSpPr>
      <xdr:spPr>
        <a:xfrm rot="10800000" flipV="1">
          <a:off x="9791700" y="1914525"/>
          <a:ext cx="1152525" cy="58102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13</xdr:row>
      <xdr:rowOff>9525</xdr:rowOff>
    </xdr:from>
    <xdr:to>
      <xdr:col>21</xdr:col>
      <xdr:colOff>0</xdr:colOff>
      <xdr:row>16</xdr:row>
      <xdr:rowOff>0</xdr:rowOff>
    </xdr:to>
    <xdr:cxnSp macro="">
      <xdr:nvCxnSpPr>
        <xdr:cNvPr id="64" name="Straight Connector 63">
          <a:extLst>
            <a:ext uri="{FF2B5EF4-FFF2-40B4-BE49-F238E27FC236}">
              <a16:creationId xmlns:a16="http://schemas.microsoft.com/office/drawing/2014/main" id="{C211F744-8DC3-4EF6-94D5-959BAC8BA029}"/>
            </a:ext>
          </a:extLst>
        </xdr:cNvPr>
        <xdr:cNvCxnSpPr/>
      </xdr:nvCxnSpPr>
      <xdr:spPr>
        <a:xfrm>
          <a:off x="9782175" y="2505075"/>
          <a:ext cx="1162050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13</xdr:row>
      <xdr:rowOff>9525</xdr:rowOff>
    </xdr:from>
    <xdr:to>
      <xdr:col>20</xdr:col>
      <xdr:colOff>333375</xdr:colOff>
      <xdr:row>16</xdr:row>
      <xdr:rowOff>0</xdr:rowOff>
    </xdr:to>
    <xdr:cxnSp macro="">
      <xdr:nvCxnSpPr>
        <xdr:cNvPr id="65" name="Straight Connector 64">
          <a:extLst>
            <a:ext uri="{FF2B5EF4-FFF2-40B4-BE49-F238E27FC236}">
              <a16:creationId xmlns:a16="http://schemas.microsoft.com/office/drawing/2014/main" id="{F17E34AA-283B-46CD-A642-CCBB09B4C70E}"/>
            </a:ext>
          </a:extLst>
        </xdr:cNvPr>
        <xdr:cNvCxnSpPr/>
      </xdr:nvCxnSpPr>
      <xdr:spPr>
        <a:xfrm rot="10800000" flipV="1">
          <a:off x="9782175" y="2505075"/>
          <a:ext cx="113347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16</xdr:row>
      <xdr:rowOff>0</xdr:rowOff>
    </xdr:from>
    <xdr:to>
      <xdr:col>20</xdr:col>
      <xdr:colOff>333375</xdr:colOff>
      <xdr:row>18</xdr:row>
      <xdr:rowOff>228600</xdr:rowOff>
    </xdr:to>
    <xdr:cxnSp macro="">
      <xdr:nvCxnSpPr>
        <xdr:cNvPr id="66" name="Straight Connector 65">
          <a:extLst>
            <a:ext uri="{FF2B5EF4-FFF2-40B4-BE49-F238E27FC236}">
              <a16:creationId xmlns:a16="http://schemas.microsoft.com/office/drawing/2014/main" id="{664EF86A-2865-43AD-9D30-0ACF2BD72228}"/>
            </a:ext>
          </a:extLst>
        </xdr:cNvPr>
        <xdr:cNvCxnSpPr/>
      </xdr:nvCxnSpPr>
      <xdr:spPr>
        <a:xfrm>
          <a:off x="9782175" y="3067050"/>
          <a:ext cx="11334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19</xdr:row>
      <xdr:rowOff>0</xdr:rowOff>
    </xdr:from>
    <xdr:to>
      <xdr:col>20</xdr:col>
      <xdr:colOff>333375</xdr:colOff>
      <xdr:row>21</xdr:row>
      <xdr:rowOff>228600</xdr:rowOff>
    </xdr:to>
    <xdr:cxnSp macro="">
      <xdr:nvCxnSpPr>
        <xdr:cNvPr id="67" name="Straight Connector 66">
          <a:extLst>
            <a:ext uri="{FF2B5EF4-FFF2-40B4-BE49-F238E27FC236}">
              <a16:creationId xmlns:a16="http://schemas.microsoft.com/office/drawing/2014/main" id="{BA3575E5-2B48-49EA-883D-EDBD38A4113F}"/>
            </a:ext>
          </a:extLst>
        </xdr:cNvPr>
        <xdr:cNvCxnSpPr/>
      </xdr:nvCxnSpPr>
      <xdr:spPr>
        <a:xfrm>
          <a:off x="9782175" y="3638550"/>
          <a:ext cx="11334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22</xdr:row>
      <xdr:rowOff>0</xdr:rowOff>
    </xdr:from>
    <xdr:to>
      <xdr:col>20</xdr:col>
      <xdr:colOff>333375</xdr:colOff>
      <xdr:row>24</xdr:row>
      <xdr:rowOff>228600</xdr:rowOff>
    </xdr:to>
    <xdr:cxnSp macro="">
      <xdr:nvCxnSpPr>
        <xdr:cNvPr id="68" name="Straight Connector 67">
          <a:extLst>
            <a:ext uri="{FF2B5EF4-FFF2-40B4-BE49-F238E27FC236}">
              <a16:creationId xmlns:a16="http://schemas.microsoft.com/office/drawing/2014/main" id="{1336815F-6B0A-4DAD-B936-063CCA434EEF}"/>
            </a:ext>
          </a:extLst>
        </xdr:cNvPr>
        <xdr:cNvCxnSpPr/>
      </xdr:nvCxnSpPr>
      <xdr:spPr>
        <a:xfrm>
          <a:off x="9782175" y="4210050"/>
          <a:ext cx="11334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37</xdr:row>
      <xdr:rowOff>0</xdr:rowOff>
    </xdr:from>
    <xdr:to>
      <xdr:col>20</xdr:col>
      <xdr:colOff>333375</xdr:colOff>
      <xdr:row>39</xdr:row>
      <xdr:rowOff>228600</xdr:rowOff>
    </xdr:to>
    <xdr:cxnSp macro="">
      <xdr:nvCxnSpPr>
        <xdr:cNvPr id="69" name="Straight Connector 68">
          <a:extLst>
            <a:ext uri="{FF2B5EF4-FFF2-40B4-BE49-F238E27FC236}">
              <a16:creationId xmlns:a16="http://schemas.microsoft.com/office/drawing/2014/main" id="{BC9A0D0E-D65A-45EC-B212-8C8AACB60555}"/>
            </a:ext>
          </a:extLst>
        </xdr:cNvPr>
        <xdr:cNvCxnSpPr/>
      </xdr:nvCxnSpPr>
      <xdr:spPr>
        <a:xfrm>
          <a:off x="9782175" y="7067550"/>
          <a:ext cx="11334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9525</xdr:colOff>
      <xdr:row>16</xdr:row>
      <xdr:rowOff>0</xdr:rowOff>
    </xdr:from>
    <xdr:to>
      <xdr:col>21</xdr:col>
      <xdr:colOff>0</xdr:colOff>
      <xdr:row>18</xdr:row>
      <xdr:rowOff>238125</xdr:rowOff>
    </xdr:to>
    <xdr:cxnSp macro="">
      <xdr:nvCxnSpPr>
        <xdr:cNvPr id="70" name="Straight Connector 69">
          <a:extLst>
            <a:ext uri="{FF2B5EF4-FFF2-40B4-BE49-F238E27FC236}">
              <a16:creationId xmlns:a16="http://schemas.microsoft.com/office/drawing/2014/main" id="{1E5378AA-5D82-419C-AE4A-05D32AB4F8F5}"/>
            </a:ext>
          </a:extLst>
        </xdr:cNvPr>
        <xdr:cNvCxnSpPr/>
      </xdr:nvCxnSpPr>
      <xdr:spPr>
        <a:xfrm rot="10800000" flipV="1">
          <a:off x="9791700" y="3067050"/>
          <a:ext cx="11525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19</xdr:row>
      <xdr:rowOff>9525</xdr:rowOff>
    </xdr:from>
    <xdr:to>
      <xdr:col>20</xdr:col>
      <xdr:colOff>333375</xdr:colOff>
      <xdr:row>22</xdr:row>
      <xdr:rowOff>0</xdr:rowOff>
    </xdr:to>
    <xdr:cxnSp macro="">
      <xdr:nvCxnSpPr>
        <xdr:cNvPr id="71" name="Straight Connector 70">
          <a:extLst>
            <a:ext uri="{FF2B5EF4-FFF2-40B4-BE49-F238E27FC236}">
              <a16:creationId xmlns:a16="http://schemas.microsoft.com/office/drawing/2014/main" id="{36587477-DE22-4236-9684-BC5D11B91AFA}"/>
            </a:ext>
          </a:extLst>
        </xdr:cNvPr>
        <xdr:cNvCxnSpPr/>
      </xdr:nvCxnSpPr>
      <xdr:spPr>
        <a:xfrm rot="10800000" flipV="1">
          <a:off x="9782175" y="3648075"/>
          <a:ext cx="113347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22</xdr:row>
      <xdr:rowOff>9525</xdr:rowOff>
    </xdr:from>
    <xdr:to>
      <xdr:col>20</xdr:col>
      <xdr:colOff>333375</xdr:colOff>
      <xdr:row>25</xdr:row>
      <xdr:rowOff>0</xdr:rowOff>
    </xdr:to>
    <xdr:cxnSp macro="">
      <xdr:nvCxnSpPr>
        <xdr:cNvPr id="72" name="Straight Connector 71">
          <a:extLst>
            <a:ext uri="{FF2B5EF4-FFF2-40B4-BE49-F238E27FC236}">
              <a16:creationId xmlns:a16="http://schemas.microsoft.com/office/drawing/2014/main" id="{1E2F7E84-14F9-486D-8E88-A6BE671E426C}"/>
            </a:ext>
          </a:extLst>
        </xdr:cNvPr>
        <xdr:cNvCxnSpPr/>
      </xdr:nvCxnSpPr>
      <xdr:spPr>
        <a:xfrm rot="10800000" flipV="1">
          <a:off x="9782175" y="4219575"/>
          <a:ext cx="113347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37</xdr:row>
      <xdr:rowOff>9525</xdr:rowOff>
    </xdr:from>
    <xdr:to>
      <xdr:col>20</xdr:col>
      <xdr:colOff>333375</xdr:colOff>
      <xdr:row>40</xdr:row>
      <xdr:rowOff>0</xdr:rowOff>
    </xdr:to>
    <xdr:cxnSp macro="">
      <xdr:nvCxnSpPr>
        <xdr:cNvPr id="73" name="Straight Connector 72">
          <a:extLst>
            <a:ext uri="{FF2B5EF4-FFF2-40B4-BE49-F238E27FC236}">
              <a16:creationId xmlns:a16="http://schemas.microsoft.com/office/drawing/2014/main" id="{524E6C3E-9F21-48D2-8525-60A64588746E}"/>
            </a:ext>
          </a:extLst>
        </xdr:cNvPr>
        <xdr:cNvCxnSpPr/>
      </xdr:nvCxnSpPr>
      <xdr:spPr>
        <a:xfrm rot="10800000" flipV="1">
          <a:off x="9782175" y="7077075"/>
          <a:ext cx="113347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9525</xdr:colOff>
      <xdr:row>10</xdr:row>
      <xdr:rowOff>9525</xdr:rowOff>
    </xdr:from>
    <xdr:to>
      <xdr:col>23</xdr:col>
      <xdr:colOff>342900</xdr:colOff>
      <xdr:row>12</xdr:row>
      <xdr:rowOff>238125</xdr:rowOff>
    </xdr:to>
    <xdr:cxnSp macro="">
      <xdr:nvCxnSpPr>
        <xdr:cNvPr id="74" name="Straight Connector 73">
          <a:extLst>
            <a:ext uri="{FF2B5EF4-FFF2-40B4-BE49-F238E27FC236}">
              <a16:creationId xmlns:a16="http://schemas.microsoft.com/office/drawing/2014/main" id="{612B7214-2025-4190-B5BC-DA967F8F33B5}"/>
            </a:ext>
          </a:extLst>
        </xdr:cNvPr>
        <xdr:cNvCxnSpPr/>
      </xdr:nvCxnSpPr>
      <xdr:spPr>
        <a:xfrm>
          <a:off x="10953750" y="1924050"/>
          <a:ext cx="10382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9525</xdr:colOff>
      <xdr:row>10</xdr:row>
      <xdr:rowOff>0</xdr:rowOff>
    </xdr:from>
    <xdr:to>
      <xdr:col>24</xdr:col>
      <xdr:colOff>0</xdr:colOff>
      <xdr:row>12</xdr:row>
      <xdr:rowOff>238124</xdr:rowOff>
    </xdr:to>
    <xdr:cxnSp macro="">
      <xdr:nvCxnSpPr>
        <xdr:cNvPr id="75" name="Straight Connector 74">
          <a:extLst>
            <a:ext uri="{FF2B5EF4-FFF2-40B4-BE49-F238E27FC236}">
              <a16:creationId xmlns:a16="http://schemas.microsoft.com/office/drawing/2014/main" id="{9C12E68F-77F4-4A6B-B2E8-93E99E35A572}"/>
            </a:ext>
          </a:extLst>
        </xdr:cNvPr>
        <xdr:cNvCxnSpPr/>
      </xdr:nvCxnSpPr>
      <xdr:spPr>
        <a:xfrm rot="10800000" flipV="1">
          <a:off x="10953750" y="1914525"/>
          <a:ext cx="1047750" cy="58102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13</xdr:row>
      <xdr:rowOff>9525</xdr:rowOff>
    </xdr:from>
    <xdr:to>
      <xdr:col>24</xdr:col>
      <xdr:colOff>0</xdr:colOff>
      <xdr:row>16</xdr:row>
      <xdr:rowOff>0</xdr:rowOff>
    </xdr:to>
    <xdr:cxnSp macro="">
      <xdr:nvCxnSpPr>
        <xdr:cNvPr id="76" name="Straight Connector 75">
          <a:extLst>
            <a:ext uri="{FF2B5EF4-FFF2-40B4-BE49-F238E27FC236}">
              <a16:creationId xmlns:a16="http://schemas.microsoft.com/office/drawing/2014/main" id="{0863B889-5241-4712-8786-56553579F383}"/>
            </a:ext>
          </a:extLst>
        </xdr:cNvPr>
        <xdr:cNvCxnSpPr/>
      </xdr:nvCxnSpPr>
      <xdr:spPr>
        <a:xfrm>
          <a:off x="10944225" y="2505075"/>
          <a:ext cx="105727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13</xdr:row>
      <xdr:rowOff>9525</xdr:rowOff>
    </xdr:from>
    <xdr:to>
      <xdr:col>23</xdr:col>
      <xdr:colOff>333375</xdr:colOff>
      <xdr:row>16</xdr:row>
      <xdr:rowOff>0</xdr:rowOff>
    </xdr:to>
    <xdr:cxnSp macro="">
      <xdr:nvCxnSpPr>
        <xdr:cNvPr id="77" name="Straight Connector 76">
          <a:extLst>
            <a:ext uri="{FF2B5EF4-FFF2-40B4-BE49-F238E27FC236}">
              <a16:creationId xmlns:a16="http://schemas.microsoft.com/office/drawing/2014/main" id="{83BFF841-ACC4-4328-AF97-EEB8BB259181}"/>
            </a:ext>
          </a:extLst>
        </xdr:cNvPr>
        <xdr:cNvCxnSpPr/>
      </xdr:nvCxnSpPr>
      <xdr:spPr>
        <a:xfrm rot="10800000" flipV="1">
          <a:off x="10944225" y="2505075"/>
          <a:ext cx="103822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16</xdr:row>
      <xdr:rowOff>0</xdr:rowOff>
    </xdr:from>
    <xdr:to>
      <xdr:col>23</xdr:col>
      <xdr:colOff>333375</xdr:colOff>
      <xdr:row>18</xdr:row>
      <xdr:rowOff>228600</xdr:rowOff>
    </xdr:to>
    <xdr:cxnSp macro="">
      <xdr:nvCxnSpPr>
        <xdr:cNvPr id="78" name="Straight Connector 77">
          <a:extLst>
            <a:ext uri="{FF2B5EF4-FFF2-40B4-BE49-F238E27FC236}">
              <a16:creationId xmlns:a16="http://schemas.microsoft.com/office/drawing/2014/main" id="{5367C8AB-593E-4A44-A989-E59F24424181}"/>
            </a:ext>
          </a:extLst>
        </xdr:cNvPr>
        <xdr:cNvCxnSpPr/>
      </xdr:nvCxnSpPr>
      <xdr:spPr>
        <a:xfrm>
          <a:off x="10944225" y="3067050"/>
          <a:ext cx="10382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19</xdr:row>
      <xdr:rowOff>0</xdr:rowOff>
    </xdr:from>
    <xdr:to>
      <xdr:col>23</xdr:col>
      <xdr:colOff>333375</xdr:colOff>
      <xdr:row>21</xdr:row>
      <xdr:rowOff>228600</xdr:rowOff>
    </xdr:to>
    <xdr:cxnSp macro="">
      <xdr:nvCxnSpPr>
        <xdr:cNvPr id="79" name="Straight Connector 78">
          <a:extLst>
            <a:ext uri="{FF2B5EF4-FFF2-40B4-BE49-F238E27FC236}">
              <a16:creationId xmlns:a16="http://schemas.microsoft.com/office/drawing/2014/main" id="{7381D6D9-FDDE-4094-BFB9-34A4E36A7ED6}"/>
            </a:ext>
          </a:extLst>
        </xdr:cNvPr>
        <xdr:cNvCxnSpPr/>
      </xdr:nvCxnSpPr>
      <xdr:spPr>
        <a:xfrm>
          <a:off x="10944225" y="3638550"/>
          <a:ext cx="10382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22</xdr:row>
      <xdr:rowOff>0</xdr:rowOff>
    </xdr:from>
    <xdr:to>
      <xdr:col>23</xdr:col>
      <xdr:colOff>333375</xdr:colOff>
      <xdr:row>24</xdr:row>
      <xdr:rowOff>228600</xdr:rowOff>
    </xdr:to>
    <xdr:cxnSp macro="">
      <xdr:nvCxnSpPr>
        <xdr:cNvPr id="80" name="Straight Connector 79">
          <a:extLst>
            <a:ext uri="{FF2B5EF4-FFF2-40B4-BE49-F238E27FC236}">
              <a16:creationId xmlns:a16="http://schemas.microsoft.com/office/drawing/2014/main" id="{34B15F1E-64E5-4D31-93AE-9778D1F69C76}"/>
            </a:ext>
          </a:extLst>
        </xdr:cNvPr>
        <xdr:cNvCxnSpPr/>
      </xdr:nvCxnSpPr>
      <xdr:spPr>
        <a:xfrm>
          <a:off x="10944225" y="4210050"/>
          <a:ext cx="10382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37</xdr:row>
      <xdr:rowOff>0</xdr:rowOff>
    </xdr:from>
    <xdr:to>
      <xdr:col>23</xdr:col>
      <xdr:colOff>333375</xdr:colOff>
      <xdr:row>39</xdr:row>
      <xdr:rowOff>228600</xdr:rowOff>
    </xdr:to>
    <xdr:cxnSp macro="">
      <xdr:nvCxnSpPr>
        <xdr:cNvPr id="81" name="Straight Connector 80">
          <a:extLst>
            <a:ext uri="{FF2B5EF4-FFF2-40B4-BE49-F238E27FC236}">
              <a16:creationId xmlns:a16="http://schemas.microsoft.com/office/drawing/2014/main" id="{8A0F32AA-74CF-4E2F-9E0A-D29C53B7F427}"/>
            </a:ext>
          </a:extLst>
        </xdr:cNvPr>
        <xdr:cNvCxnSpPr/>
      </xdr:nvCxnSpPr>
      <xdr:spPr>
        <a:xfrm>
          <a:off x="10944225" y="7067550"/>
          <a:ext cx="10382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9525</xdr:colOff>
      <xdr:row>16</xdr:row>
      <xdr:rowOff>0</xdr:rowOff>
    </xdr:from>
    <xdr:to>
      <xdr:col>24</xdr:col>
      <xdr:colOff>0</xdr:colOff>
      <xdr:row>18</xdr:row>
      <xdr:rowOff>238125</xdr:rowOff>
    </xdr:to>
    <xdr:cxnSp macro="">
      <xdr:nvCxnSpPr>
        <xdr:cNvPr id="82" name="Straight Connector 81">
          <a:extLst>
            <a:ext uri="{FF2B5EF4-FFF2-40B4-BE49-F238E27FC236}">
              <a16:creationId xmlns:a16="http://schemas.microsoft.com/office/drawing/2014/main" id="{2DF3B7AC-5D94-40AD-84A4-5A3E50B6B36C}"/>
            </a:ext>
          </a:extLst>
        </xdr:cNvPr>
        <xdr:cNvCxnSpPr/>
      </xdr:nvCxnSpPr>
      <xdr:spPr>
        <a:xfrm rot="10800000" flipV="1">
          <a:off x="10953750" y="3067050"/>
          <a:ext cx="10477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19</xdr:row>
      <xdr:rowOff>9525</xdr:rowOff>
    </xdr:from>
    <xdr:to>
      <xdr:col>23</xdr:col>
      <xdr:colOff>333375</xdr:colOff>
      <xdr:row>22</xdr:row>
      <xdr:rowOff>0</xdr:rowOff>
    </xdr:to>
    <xdr:cxnSp macro="">
      <xdr:nvCxnSpPr>
        <xdr:cNvPr id="83" name="Straight Connector 82">
          <a:extLst>
            <a:ext uri="{FF2B5EF4-FFF2-40B4-BE49-F238E27FC236}">
              <a16:creationId xmlns:a16="http://schemas.microsoft.com/office/drawing/2014/main" id="{2E7F13A0-870E-45D9-B57B-3408ADDF7F85}"/>
            </a:ext>
          </a:extLst>
        </xdr:cNvPr>
        <xdr:cNvCxnSpPr/>
      </xdr:nvCxnSpPr>
      <xdr:spPr>
        <a:xfrm rot="10800000" flipV="1">
          <a:off x="10944225" y="3648075"/>
          <a:ext cx="103822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22</xdr:row>
      <xdr:rowOff>9525</xdr:rowOff>
    </xdr:from>
    <xdr:to>
      <xdr:col>23</xdr:col>
      <xdr:colOff>333375</xdr:colOff>
      <xdr:row>25</xdr:row>
      <xdr:rowOff>0</xdr:rowOff>
    </xdr:to>
    <xdr:cxnSp macro="">
      <xdr:nvCxnSpPr>
        <xdr:cNvPr id="84" name="Straight Connector 83">
          <a:extLst>
            <a:ext uri="{FF2B5EF4-FFF2-40B4-BE49-F238E27FC236}">
              <a16:creationId xmlns:a16="http://schemas.microsoft.com/office/drawing/2014/main" id="{862CC3F6-9EEC-43F5-ABE5-7E41E30647A6}"/>
            </a:ext>
          </a:extLst>
        </xdr:cNvPr>
        <xdr:cNvCxnSpPr/>
      </xdr:nvCxnSpPr>
      <xdr:spPr>
        <a:xfrm rot="10800000" flipV="1">
          <a:off x="10944225" y="4219575"/>
          <a:ext cx="103822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37</xdr:row>
      <xdr:rowOff>9525</xdr:rowOff>
    </xdr:from>
    <xdr:to>
      <xdr:col>23</xdr:col>
      <xdr:colOff>333375</xdr:colOff>
      <xdr:row>40</xdr:row>
      <xdr:rowOff>0</xdr:rowOff>
    </xdr:to>
    <xdr:cxnSp macro="">
      <xdr:nvCxnSpPr>
        <xdr:cNvPr id="85" name="Straight Connector 84">
          <a:extLst>
            <a:ext uri="{FF2B5EF4-FFF2-40B4-BE49-F238E27FC236}">
              <a16:creationId xmlns:a16="http://schemas.microsoft.com/office/drawing/2014/main" id="{B5CB3141-96EA-42FE-A72D-F81B1A5761C3}"/>
            </a:ext>
          </a:extLst>
        </xdr:cNvPr>
        <xdr:cNvCxnSpPr/>
      </xdr:nvCxnSpPr>
      <xdr:spPr>
        <a:xfrm rot="10800000" flipV="1">
          <a:off x="10944225" y="7077075"/>
          <a:ext cx="103822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9525</xdr:colOff>
      <xdr:row>10</xdr:row>
      <xdr:rowOff>9525</xdr:rowOff>
    </xdr:from>
    <xdr:to>
      <xdr:col>26</xdr:col>
      <xdr:colOff>342900</xdr:colOff>
      <xdr:row>12</xdr:row>
      <xdr:rowOff>238125</xdr:rowOff>
    </xdr:to>
    <xdr:cxnSp macro="">
      <xdr:nvCxnSpPr>
        <xdr:cNvPr id="86" name="Straight Connector 85">
          <a:extLst>
            <a:ext uri="{FF2B5EF4-FFF2-40B4-BE49-F238E27FC236}">
              <a16:creationId xmlns:a16="http://schemas.microsoft.com/office/drawing/2014/main" id="{799AB26C-F916-426B-8F20-1B4D3833626A}"/>
            </a:ext>
          </a:extLst>
        </xdr:cNvPr>
        <xdr:cNvCxnSpPr/>
      </xdr:nvCxnSpPr>
      <xdr:spPr>
        <a:xfrm>
          <a:off x="12011025" y="1924050"/>
          <a:ext cx="10477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9525</xdr:colOff>
      <xdr:row>10</xdr:row>
      <xdr:rowOff>0</xdr:rowOff>
    </xdr:from>
    <xdr:to>
      <xdr:col>27</xdr:col>
      <xdr:colOff>0</xdr:colOff>
      <xdr:row>12</xdr:row>
      <xdr:rowOff>238124</xdr:rowOff>
    </xdr:to>
    <xdr:cxnSp macro="">
      <xdr:nvCxnSpPr>
        <xdr:cNvPr id="87" name="Straight Connector 86">
          <a:extLst>
            <a:ext uri="{FF2B5EF4-FFF2-40B4-BE49-F238E27FC236}">
              <a16:creationId xmlns:a16="http://schemas.microsoft.com/office/drawing/2014/main" id="{1C6F4A72-3F43-4C08-9E0D-25586B1378AB}"/>
            </a:ext>
          </a:extLst>
        </xdr:cNvPr>
        <xdr:cNvCxnSpPr/>
      </xdr:nvCxnSpPr>
      <xdr:spPr>
        <a:xfrm rot="10800000" flipV="1">
          <a:off x="12011025" y="1914525"/>
          <a:ext cx="1047750" cy="58102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323850</xdr:colOff>
      <xdr:row>13</xdr:row>
      <xdr:rowOff>0</xdr:rowOff>
    </xdr:from>
    <xdr:to>
      <xdr:col>26</xdr:col>
      <xdr:colOff>295275</xdr:colOff>
      <xdr:row>15</xdr:row>
      <xdr:rowOff>180975</xdr:rowOff>
    </xdr:to>
    <xdr:cxnSp macro="">
      <xdr:nvCxnSpPr>
        <xdr:cNvPr id="88" name="Straight Connector 87">
          <a:extLst>
            <a:ext uri="{FF2B5EF4-FFF2-40B4-BE49-F238E27FC236}">
              <a16:creationId xmlns:a16="http://schemas.microsoft.com/office/drawing/2014/main" id="{6ECBCDBF-96A4-40C1-81D6-8F1D865AD2F8}"/>
            </a:ext>
          </a:extLst>
        </xdr:cNvPr>
        <xdr:cNvCxnSpPr/>
      </xdr:nvCxnSpPr>
      <xdr:spPr>
        <a:xfrm>
          <a:off x="11972925" y="2495550"/>
          <a:ext cx="105727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13</xdr:row>
      <xdr:rowOff>9525</xdr:rowOff>
    </xdr:from>
    <xdr:to>
      <xdr:col>26</xdr:col>
      <xdr:colOff>333375</xdr:colOff>
      <xdr:row>16</xdr:row>
      <xdr:rowOff>0</xdr:rowOff>
    </xdr:to>
    <xdr:cxnSp macro="">
      <xdr:nvCxnSpPr>
        <xdr:cNvPr id="89" name="Straight Connector 88">
          <a:extLst>
            <a:ext uri="{FF2B5EF4-FFF2-40B4-BE49-F238E27FC236}">
              <a16:creationId xmlns:a16="http://schemas.microsoft.com/office/drawing/2014/main" id="{55F7459B-F551-421F-9CDE-B725174C94C6}"/>
            </a:ext>
          </a:extLst>
        </xdr:cNvPr>
        <xdr:cNvCxnSpPr/>
      </xdr:nvCxnSpPr>
      <xdr:spPr>
        <a:xfrm rot="10800000" flipV="1">
          <a:off x="12001500" y="2505075"/>
          <a:ext cx="105727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16</xdr:row>
      <xdr:rowOff>0</xdr:rowOff>
    </xdr:from>
    <xdr:to>
      <xdr:col>26</xdr:col>
      <xdr:colOff>333375</xdr:colOff>
      <xdr:row>18</xdr:row>
      <xdr:rowOff>228600</xdr:rowOff>
    </xdr:to>
    <xdr:cxnSp macro="">
      <xdr:nvCxnSpPr>
        <xdr:cNvPr id="90" name="Straight Connector 89">
          <a:extLst>
            <a:ext uri="{FF2B5EF4-FFF2-40B4-BE49-F238E27FC236}">
              <a16:creationId xmlns:a16="http://schemas.microsoft.com/office/drawing/2014/main" id="{AC770D5F-769D-4CBD-8A87-0CB7C4883851}"/>
            </a:ext>
          </a:extLst>
        </xdr:cNvPr>
        <xdr:cNvCxnSpPr/>
      </xdr:nvCxnSpPr>
      <xdr:spPr>
        <a:xfrm>
          <a:off x="12001500" y="3067050"/>
          <a:ext cx="10572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19</xdr:row>
      <xdr:rowOff>0</xdr:rowOff>
    </xdr:from>
    <xdr:to>
      <xdr:col>26</xdr:col>
      <xdr:colOff>333375</xdr:colOff>
      <xdr:row>21</xdr:row>
      <xdr:rowOff>228600</xdr:rowOff>
    </xdr:to>
    <xdr:cxnSp macro="">
      <xdr:nvCxnSpPr>
        <xdr:cNvPr id="91" name="Straight Connector 90">
          <a:extLst>
            <a:ext uri="{FF2B5EF4-FFF2-40B4-BE49-F238E27FC236}">
              <a16:creationId xmlns:a16="http://schemas.microsoft.com/office/drawing/2014/main" id="{B491B223-AF32-4671-948C-134C6DB6B0F3}"/>
            </a:ext>
          </a:extLst>
        </xdr:cNvPr>
        <xdr:cNvCxnSpPr/>
      </xdr:nvCxnSpPr>
      <xdr:spPr>
        <a:xfrm>
          <a:off x="12001500" y="3638550"/>
          <a:ext cx="10572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22</xdr:row>
      <xdr:rowOff>0</xdr:rowOff>
    </xdr:from>
    <xdr:to>
      <xdr:col>26</xdr:col>
      <xdr:colOff>333375</xdr:colOff>
      <xdr:row>24</xdr:row>
      <xdr:rowOff>228600</xdr:rowOff>
    </xdr:to>
    <xdr:cxnSp macro="">
      <xdr:nvCxnSpPr>
        <xdr:cNvPr id="92" name="Straight Connector 91">
          <a:extLst>
            <a:ext uri="{FF2B5EF4-FFF2-40B4-BE49-F238E27FC236}">
              <a16:creationId xmlns:a16="http://schemas.microsoft.com/office/drawing/2014/main" id="{EDF2749C-7422-4BF1-B2EC-B1F8E7109093}"/>
            </a:ext>
          </a:extLst>
        </xdr:cNvPr>
        <xdr:cNvCxnSpPr/>
      </xdr:nvCxnSpPr>
      <xdr:spPr>
        <a:xfrm>
          <a:off x="12001500" y="4210050"/>
          <a:ext cx="10572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37</xdr:row>
      <xdr:rowOff>0</xdr:rowOff>
    </xdr:from>
    <xdr:to>
      <xdr:col>26</xdr:col>
      <xdr:colOff>333375</xdr:colOff>
      <xdr:row>39</xdr:row>
      <xdr:rowOff>228600</xdr:rowOff>
    </xdr:to>
    <xdr:cxnSp macro="">
      <xdr:nvCxnSpPr>
        <xdr:cNvPr id="93" name="Straight Connector 92">
          <a:extLst>
            <a:ext uri="{FF2B5EF4-FFF2-40B4-BE49-F238E27FC236}">
              <a16:creationId xmlns:a16="http://schemas.microsoft.com/office/drawing/2014/main" id="{D2419223-02AD-4B2C-9C84-7CFD71A108C7}"/>
            </a:ext>
          </a:extLst>
        </xdr:cNvPr>
        <xdr:cNvCxnSpPr/>
      </xdr:nvCxnSpPr>
      <xdr:spPr>
        <a:xfrm>
          <a:off x="12001500" y="7067550"/>
          <a:ext cx="10572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9525</xdr:colOff>
      <xdr:row>16</xdr:row>
      <xdr:rowOff>0</xdr:rowOff>
    </xdr:from>
    <xdr:to>
      <xdr:col>27</xdr:col>
      <xdr:colOff>0</xdr:colOff>
      <xdr:row>18</xdr:row>
      <xdr:rowOff>238125</xdr:rowOff>
    </xdr:to>
    <xdr:cxnSp macro="">
      <xdr:nvCxnSpPr>
        <xdr:cNvPr id="94" name="Straight Connector 93">
          <a:extLst>
            <a:ext uri="{FF2B5EF4-FFF2-40B4-BE49-F238E27FC236}">
              <a16:creationId xmlns:a16="http://schemas.microsoft.com/office/drawing/2014/main" id="{410B6E59-745A-4290-8357-69AC9D94FE47}"/>
            </a:ext>
          </a:extLst>
        </xdr:cNvPr>
        <xdr:cNvCxnSpPr/>
      </xdr:nvCxnSpPr>
      <xdr:spPr>
        <a:xfrm rot="10800000" flipV="1">
          <a:off x="12011025" y="3067050"/>
          <a:ext cx="10477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19</xdr:row>
      <xdr:rowOff>9525</xdr:rowOff>
    </xdr:from>
    <xdr:to>
      <xdr:col>26</xdr:col>
      <xdr:colOff>333375</xdr:colOff>
      <xdr:row>22</xdr:row>
      <xdr:rowOff>0</xdr:rowOff>
    </xdr:to>
    <xdr:cxnSp macro="">
      <xdr:nvCxnSpPr>
        <xdr:cNvPr id="95" name="Straight Connector 94">
          <a:extLst>
            <a:ext uri="{FF2B5EF4-FFF2-40B4-BE49-F238E27FC236}">
              <a16:creationId xmlns:a16="http://schemas.microsoft.com/office/drawing/2014/main" id="{A4965FA3-D46E-4D22-A26D-264F4E2E332C}"/>
            </a:ext>
          </a:extLst>
        </xdr:cNvPr>
        <xdr:cNvCxnSpPr/>
      </xdr:nvCxnSpPr>
      <xdr:spPr>
        <a:xfrm rot="10800000" flipV="1">
          <a:off x="12001500" y="3648075"/>
          <a:ext cx="105727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22</xdr:row>
      <xdr:rowOff>9525</xdr:rowOff>
    </xdr:from>
    <xdr:to>
      <xdr:col>26</xdr:col>
      <xdr:colOff>333375</xdr:colOff>
      <xdr:row>25</xdr:row>
      <xdr:rowOff>0</xdr:rowOff>
    </xdr:to>
    <xdr:cxnSp macro="">
      <xdr:nvCxnSpPr>
        <xdr:cNvPr id="96" name="Straight Connector 95">
          <a:extLst>
            <a:ext uri="{FF2B5EF4-FFF2-40B4-BE49-F238E27FC236}">
              <a16:creationId xmlns:a16="http://schemas.microsoft.com/office/drawing/2014/main" id="{772A83DA-D7D2-4CF4-A48E-CE06CBA2030B}"/>
            </a:ext>
          </a:extLst>
        </xdr:cNvPr>
        <xdr:cNvCxnSpPr/>
      </xdr:nvCxnSpPr>
      <xdr:spPr>
        <a:xfrm rot="10800000" flipV="1">
          <a:off x="12001500" y="4219575"/>
          <a:ext cx="105727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37</xdr:row>
      <xdr:rowOff>9525</xdr:rowOff>
    </xdr:from>
    <xdr:to>
      <xdr:col>26</xdr:col>
      <xdr:colOff>333375</xdr:colOff>
      <xdr:row>40</xdr:row>
      <xdr:rowOff>0</xdr:rowOff>
    </xdr:to>
    <xdr:cxnSp macro="">
      <xdr:nvCxnSpPr>
        <xdr:cNvPr id="97" name="Straight Connector 96">
          <a:extLst>
            <a:ext uri="{FF2B5EF4-FFF2-40B4-BE49-F238E27FC236}">
              <a16:creationId xmlns:a16="http://schemas.microsoft.com/office/drawing/2014/main" id="{9975AAAF-B0A7-461F-A7B6-4F13C6493C38}"/>
            </a:ext>
          </a:extLst>
        </xdr:cNvPr>
        <xdr:cNvCxnSpPr/>
      </xdr:nvCxnSpPr>
      <xdr:spPr>
        <a:xfrm rot="10800000" flipV="1">
          <a:off x="12001500" y="7077075"/>
          <a:ext cx="105727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9525</xdr:colOff>
      <xdr:row>10</xdr:row>
      <xdr:rowOff>9525</xdr:rowOff>
    </xdr:from>
    <xdr:to>
      <xdr:col>29</xdr:col>
      <xdr:colOff>342900</xdr:colOff>
      <xdr:row>12</xdr:row>
      <xdr:rowOff>238125</xdr:rowOff>
    </xdr:to>
    <xdr:cxnSp macro="">
      <xdr:nvCxnSpPr>
        <xdr:cNvPr id="98" name="Straight Connector 97">
          <a:extLst>
            <a:ext uri="{FF2B5EF4-FFF2-40B4-BE49-F238E27FC236}">
              <a16:creationId xmlns:a16="http://schemas.microsoft.com/office/drawing/2014/main" id="{916D3FC5-06B3-433A-8456-B7A0091C3FD2}"/>
            </a:ext>
          </a:extLst>
        </xdr:cNvPr>
        <xdr:cNvCxnSpPr/>
      </xdr:nvCxnSpPr>
      <xdr:spPr>
        <a:xfrm>
          <a:off x="13068300" y="1924050"/>
          <a:ext cx="11525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9525</xdr:colOff>
      <xdr:row>10</xdr:row>
      <xdr:rowOff>0</xdr:rowOff>
    </xdr:from>
    <xdr:to>
      <xdr:col>30</xdr:col>
      <xdr:colOff>0</xdr:colOff>
      <xdr:row>12</xdr:row>
      <xdr:rowOff>238124</xdr:rowOff>
    </xdr:to>
    <xdr:cxnSp macro="">
      <xdr:nvCxnSpPr>
        <xdr:cNvPr id="99" name="Straight Connector 98">
          <a:extLst>
            <a:ext uri="{FF2B5EF4-FFF2-40B4-BE49-F238E27FC236}">
              <a16:creationId xmlns:a16="http://schemas.microsoft.com/office/drawing/2014/main" id="{648506BC-00AD-432E-9B7F-76A42C10B113}"/>
            </a:ext>
          </a:extLst>
        </xdr:cNvPr>
        <xdr:cNvCxnSpPr/>
      </xdr:nvCxnSpPr>
      <xdr:spPr>
        <a:xfrm rot="10800000" flipV="1">
          <a:off x="13068300" y="1914525"/>
          <a:ext cx="1152525" cy="58102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13</xdr:row>
      <xdr:rowOff>9525</xdr:rowOff>
    </xdr:from>
    <xdr:to>
      <xdr:col>30</xdr:col>
      <xdr:colOff>0</xdr:colOff>
      <xdr:row>16</xdr:row>
      <xdr:rowOff>0</xdr:rowOff>
    </xdr:to>
    <xdr:cxnSp macro="">
      <xdr:nvCxnSpPr>
        <xdr:cNvPr id="100" name="Straight Connector 99">
          <a:extLst>
            <a:ext uri="{FF2B5EF4-FFF2-40B4-BE49-F238E27FC236}">
              <a16:creationId xmlns:a16="http://schemas.microsoft.com/office/drawing/2014/main" id="{38BD51CE-76F7-44D7-A7EB-C28E05BD2CCD}"/>
            </a:ext>
          </a:extLst>
        </xdr:cNvPr>
        <xdr:cNvCxnSpPr/>
      </xdr:nvCxnSpPr>
      <xdr:spPr>
        <a:xfrm>
          <a:off x="13058775" y="2505075"/>
          <a:ext cx="1162050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13</xdr:row>
      <xdr:rowOff>9525</xdr:rowOff>
    </xdr:from>
    <xdr:to>
      <xdr:col>29</xdr:col>
      <xdr:colOff>333375</xdr:colOff>
      <xdr:row>16</xdr:row>
      <xdr:rowOff>0</xdr:rowOff>
    </xdr:to>
    <xdr:cxnSp macro="">
      <xdr:nvCxnSpPr>
        <xdr:cNvPr id="101" name="Straight Connector 100">
          <a:extLst>
            <a:ext uri="{FF2B5EF4-FFF2-40B4-BE49-F238E27FC236}">
              <a16:creationId xmlns:a16="http://schemas.microsoft.com/office/drawing/2014/main" id="{5A26E3F6-D052-4699-9122-8F5C9BE25F67}"/>
            </a:ext>
          </a:extLst>
        </xdr:cNvPr>
        <xdr:cNvCxnSpPr/>
      </xdr:nvCxnSpPr>
      <xdr:spPr>
        <a:xfrm rot="10800000" flipV="1">
          <a:off x="13058775" y="2505075"/>
          <a:ext cx="1162050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16</xdr:row>
      <xdr:rowOff>0</xdr:rowOff>
    </xdr:from>
    <xdr:to>
      <xdr:col>29</xdr:col>
      <xdr:colOff>333375</xdr:colOff>
      <xdr:row>18</xdr:row>
      <xdr:rowOff>228600</xdr:rowOff>
    </xdr:to>
    <xdr:cxnSp macro="">
      <xdr:nvCxnSpPr>
        <xdr:cNvPr id="102" name="Straight Connector 101">
          <a:extLst>
            <a:ext uri="{FF2B5EF4-FFF2-40B4-BE49-F238E27FC236}">
              <a16:creationId xmlns:a16="http://schemas.microsoft.com/office/drawing/2014/main" id="{25E16B0E-0AC7-4F54-8C88-FF08E1534580}"/>
            </a:ext>
          </a:extLst>
        </xdr:cNvPr>
        <xdr:cNvCxnSpPr/>
      </xdr:nvCxnSpPr>
      <xdr:spPr>
        <a:xfrm>
          <a:off x="13058775" y="3067050"/>
          <a:ext cx="11620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19</xdr:row>
      <xdr:rowOff>0</xdr:rowOff>
    </xdr:from>
    <xdr:to>
      <xdr:col>29</xdr:col>
      <xdr:colOff>333375</xdr:colOff>
      <xdr:row>21</xdr:row>
      <xdr:rowOff>228600</xdr:rowOff>
    </xdr:to>
    <xdr:cxnSp macro="">
      <xdr:nvCxnSpPr>
        <xdr:cNvPr id="103" name="Straight Connector 102">
          <a:extLst>
            <a:ext uri="{FF2B5EF4-FFF2-40B4-BE49-F238E27FC236}">
              <a16:creationId xmlns:a16="http://schemas.microsoft.com/office/drawing/2014/main" id="{DD74C73F-2782-427E-8D24-11727E66F17A}"/>
            </a:ext>
          </a:extLst>
        </xdr:cNvPr>
        <xdr:cNvCxnSpPr/>
      </xdr:nvCxnSpPr>
      <xdr:spPr>
        <a:xfrm>
          <a:off x="13058775" y="3638550"/>
          <a:ext cx="11620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22</xdr:row>
      <xdr:rowOff>0</xdr:rowOff>
    </xdr:from>
    <xdr:to>
      <xdr:col>29</xdr:col>
      <xdr:colOff>333375</xdr:colOff>
      <xdr:row>24</xdr:row>
      <xdr:rowOff>228600</xdr:rowOff>
    </xdr:to>
    <xdr:cxnSp macro="">
      <xdr:nvCxnSpPr>
        <xdr:cNvPr id="104" name="Straight Connector 103">
          <a:extLst>
            <a:ext uri="{FF2B5EF4-FFF2-40B4-BE49-F238E27FC236}">
              <a16:creationId xmlns:a16="http://schemas.microsoft.com/office/drawing/2014/main" id="{605B5730-E678-4405-A786-7E3C4C8B012E}"/>
            </a:ext>
          </a:extLst>
        </xdr:cNvPr>
        <xdr:cNvCxnSpPr/>
      </xdr:nvCxnSpPr>
      <xdr:spPr>
        <a:xfrm>
          <a:off x="13058775" y="4210050"/>
          <a:ext cx="11620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333375</xdr:colOff>
      <xdr:row>39</xdr:row>
      <xdr:rowOff>228600</xdr:rowOff>
    </xdr:to>
    <xdr:cxnSp macro="">
      <xdr:nvCxnSpPr>
        <xdr:cNvPr id="105" name="Straight Connector 104">
          <a:extLst>
            <a:ext uri="{FF2B5EF4-FFF2-40B4-BE49-F238E27FC236}">
              <a16:creationId xmlns:a16="http://schemas.microsoft.com/office/drawing/2014/main" id="{EC293C3F-4258-4A23-8789-37027D6B16C2}"/>
            </a:ext>
          </a:extLst>
        </xdr:cNvPr>
        <xdr:cNvCxnSpPr/>
      </xdr:nvCxnSpPr>
      <xdr:spPr>
        <a:xfrm>
          <a:off x="13058775" y="7067550"/>
          <a:ext cx="11620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9525</xdr:colOff>
      <xdr:row>16</xdr:row>
      <xdr:rowOff>0</xdr:rowOff>
    </xdr:from>
    <xdr:to>
      <xdr:col>30</xdr:col>
      <xdr:colOff>0</xdr:colOff>
      <xdr:row>18</xdr:row>
      <xdr:rowOff>238125</xdr:rowOff>
    </xdr:to>
    <xdr:cxnSp macro="">
      <xdr:nvCxnSpPr>
        <xdr:cNvPr id="106" name="Straight Connector 105">
          <a:extLst>
            <a:ext uri="{FF2B5EF4-FFF2-40B4-BE49-F238E27FC236}">
              <a16:creationId xmlns:a16="http://schemas.microsoft.com/office/drawing/2014/main" id="{F166B790-8118-4A54-BF0B-AD1ECE0994D3}"/>
            </a:ext>
          </a:extLst>
        </xdr:cNvPr>
        <xdr:cNvCxnSpPr/>
      </xdr:nvCxnSpPr>
      <xdr:spPr>
        <a:xfrm rot="10800000" flipV="1">
          <a:off x="13068300" y="3067050"/>
          <a:ext cx="11525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19</xdr:row>
      <xdr:rowOff>9525</xdr:rowOff>
    </xdr:from>
    <xdr:to>
      <xdr:col>29</xdr:col>
      <xdr:colOff>333375</xdr:colOff>
      <xdr:row>22</xdr:row>
      <xdr:rowOff>0</xdr:rowOff>
    </xdr:to>
    <xdr:cxnSp macro="">
      <xdr:nvCxnSpPr>
        <xdr:cNvPr id="107" name="Straight Connector 106">
          <a:extLst>
            <a:ext uri="{FF2B5EF4-FFF2-40B4-BE49-F238E27FC236}">
              <a16:creationId xmlns:a16="http://schemas.microsoft.com/office/drawing/2014/main" id="{128E7149-4B55-43C9-B8B5-4D809EBBEDE4}"/>
            </a:ext>
          </a:extLst>
        </xdr:cNvPr>
        <xdr:cNvCxnSpPr/>
      </xdr:nvCxnSpPr>
      <xdr:spPr>
        <a:xfrm rot="10800000" flipV="1">
          <a:off x="13058775" y="3648075"/>
          <a:ext cx="1162050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22</xdr:row>
      <xdr:rowOff>9525</xdr:rowOff>
    </xdr:from>
    <xdr:to>
      <xdr:col>29</xdr:col>
      <xdr:colOff>333375</xdr:colOff>
      <xdr:row>25</xdr:row>
      <xdr:rowOff>0</xdr:rowOff>
    </xdr:to>
    <xdr:cxnSp macro="">
      <xdr:nvCxnSpPr>
        <xdr:cNvPr id="108" name="Straight Connector 107">
          <a:extLst>
            <a:ext uri="{FF2B5EF4-FFF2-40B4-BE49-F238E27FC236}">
              <a16:creationId xmlns:a16="http://schemas.microsoft.com/office/drawing/2014/main" id="{40EE90BD-A38D-4D7A-9394-F3A572F83DEF}"/>
            </a:ext>
          </a:extLst>
        </xdr:cNvPr>
        <xdr:cNvCxnSpPr/>
      </xdr:nvCxnSpPr>
      <xdr:spPr>
        <a:xfrm rot="10800000" flipV="1">
          <a:off x="13058775" y="4219575"/>
          <a:ext cx="1162050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37</xdr:row>
      <xdr:rowOff>9525</xdr:rowOff>
    </xdr:from>
    <xdr:to>
      <xdr:col>29</xdr:col>
      <xdr:colOff>333375</xdr:colOff>
      <xdr:row>40</xdr:row>
      <xdr:rowOff>0</xdr:rowOff>
    </xdr:to>
    <xdr:cxnSp macro="">
      <xdr:nvCxnSpPr>
        <xdr:cNvPr id="109" name="Straight Connector 108">
          <a:extLst>
            <a:ext uri="{FF2B5EF4-FFF2-40B4-BE49-F238E27FC236}">
              <a16:creationId xmlns:a16="http://schemas.microsoft.com/office/drawing/2014/main" id="{1FAAFE71-67FE-47DA-A05A-57D69A3A87CC}"/>
            </a:ext>
          </a:extLst>
        </xdr:cNvPr>
        <xdr:cNvCxnSpPr/>
      </xdr:nvCxnSpPr>
      <xdr:spPr>
        <a:xfrm rot="10800000" flipV="1">
          <a:off x="13058775" y="7077075"/>
          <a:ext cx="1162050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9525</xdr:colOff>
      <xdr:row>10</xdr:row>
      <xdr:rowOff>9525</xdr:rowOff>
    </xdr:from>
    <xdr:to>
      <xdr:col>32</xdr:col>
      <xdr:colOff>342900</xdr:colOff>
      <xdr:row>12</xdr:row>
      <xdr:rowOff>238125</xdr:rowOff>
    </xdr:to>
    <xdr:cxnSp macro="">
      <xdr:nvCxnSpPr>
        <xdr:cNvPr id="110" name="Straight Connector 109">
          <a:extLst>
            <a:ext uri="{FF2B5EF4-FFF2-40B4-BE49-F238E27FC236}">
              <a16:creationId xmlns:a16="http://schemas.microsoft.com/office/drawing/2014/main" id="{36E1FA44-8F7C-4768-B55B-82DA5FEB0EB5}"/>
            </a:ext>
          </a:extLst>
        </xdr:cNvPr>
        <xdr:cNvCxnSpPr/>
      </xdr:nvCxnSpPr>
      <xdr:spPr>
        <a:xfrm>
          <a:off x="14230350" y="1924050"/>
          <a:ext cx="12001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9525</xdr:colOff>
      <xdr:row>10</xdr:row>
      <xdr:rowOff>0</xdr:rowOff>
    </xdr:from>
    <xdr:to>
      <xdr:col>33</xdr:col>
      <xdr:colOff>0</xdr:colOff>
      <xdr:row>12</xdr:row>
      <xdr:rowOff>238124</xdr:rowOff>
    </xdr:to>
    <xdr:cxnSp macro="">
      <xdr:nvCxnSpPr>
        <xdr:cNvPr id="111" name="Straight Connector 110">
          <a:extLst>
            <a:ext uri="{FF2B5EF4-FFF2-40B4-BE49-F238E27FC236}">
              <a16:creationId xmlns:a16="http://schemas.microsoft.com/office/drawing/2014/main" id="{98FF2ABB-F521-417C-A9CF-21FDACF28DD1}"/>
            </a:ext>
          </a:extLst>
        </xdr:cNvPr>
        <xdr:cNvCxnSpPr/>
      </xdr:nvCxnSpPr>
      <xdr:spPr>
        <a:xfrm rot="10800000" flipV="1">
          <a:off x="14230350" y="1914525"/>
          <a:ext cx="1200150" cy="58102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13</xdr:row>
      <xdr:rowOff>9525</xdr:rowOff>
    </xdr:from>
    <xdr:to>
      <xdr:col>33</xdr:col>
      <xdr:colOff>0</xdr:colOff>
      <xdr:row>16</xdr:row>
      <xdr:rowOff>0</xdr:rowOff>
    </xdr:to>
    <xdr:cxnSp macro="">
      <xdr:nvCxnSpPr>
        <xdr:cNvPr id="112" name="Straight Connector 111">
          <a:extLst>
            <a:ext uri="{FF2B5EF4-FFF2-40B4-BE49-F238E27FC236}">
              <a16:creationId xmlns:a16="http://schemas.microsoft.com/office/drawing/2014/main" id="{B365E0F9-31AA-47CD-9FDF-51B640B8057A}"/>
            </a:ext>
          </a:extLst>
        </xdr:cNvPr>
        <xdr:cNvCxnSpPr/>
      </xdr:nvCxnSpPr>
      <xdr:spPr>
        <a:xfrm>
          <a:off x="14220825" y="2505075"/>
          <a:ext cx="120967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13</xdr:row>
      <xdr:rowOff>9525</xdr:rowOff>
    </xdr:from>
    <xdr:to>
      <xdr:col>32</xdr:col>
      <xdr:colOff>333375</xdr:colOff>
      <xdr:row>16</xdr:row>
      <xdr:rowOff>0</xdr:rowOff>
    </xdr:to>
    <xdr:cxnSp macro="">
      <xdr:nvCxnSpPr>
        <xdr:cNvPr id="113" name="Straight Connector 112">
          <a:extLst>
            <a:ext uri="{FF2B5EF4-FFF2-40B4-BE49-F238E27FC236}">
              <a16:creationId xmlns:a16="http://schemas.microsoft.com/office/drawing/2014/main" id="{B45C73D6-D6D8-4DFE-9E74-7113B762E171}"/>
            </a:ext>
          </a:extLst>
        </xdr:cNvPr>
        <xdr:cNvCxnSpPr/>
      </xdr:nvCxnSpPr>
      <xdr:spPr>
        <a:xfrm rot="10800000" flipV="1">
          <a:off x="14220825" y="2505075"/>
          <a:ext cx="120967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16</xdr:row>
      <xdr:rowOff>0</xdr:rowOff>
    </xdr:from>
    <xdr:to>
      <xdr:col>32</xdr:col>
      <xdr:colOff>333375</xdr:colOff>
      <xdr:row>18</xdr:row>
      <xdr:rowOff>228600</xdr:rowOff>
    </xdr:to>
    <xdr:cxnSp macro="">
      <xdr:nvCxnSpPr>
        <xdr:cNvPr id="114" name="Straight Connector 113">
          <a:extLst>
            <a:ext uri="{FF2B5EF4-FFF2-40B4-BE49-F238E27FC236}">
              <a16:creationId xmlns:a16="http://schemas.microsoft.com/office/drawing/2014/main" id="{C9FD781E-B507-4C9E-A9DC-743A65BCE15D}"/>
            </a:ext>
          </a:extLst>
        </xdr:cNvPr>
        <xdr:cNvCxnSpPr/>
      </xdr:nvCxnSpPr>
      <xdr:spPr>
        <a:xfrm>
          <a:off x="14220825" y="3067050"/>
          <a:ext cx="12096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19</xdr:row>
      <xdr:rowOff>0</xdr:rowOff>
    </xdr:from>
    <xdr:to>
      <xdr:col>32</xdr:col>
      <xdr:colOff>333375</xdr:colOff>
      <xdr:row>21</xdr:row>
      <xdr:rowOff>228600</xdr:rowOff>
    </xdr:to>
    <xdr:cxnSp macro="">
      <xdr:nvCxnSpPr>
        <xdr:cNvPr id="115" name="Straight Connector 114">
          <a:extLst>
            <a:ext uri="{FF2B5EF4-FFF2-40B4-BE49-F238E27FC236}">
              <a16:creationId xmlns:a16="http://schemas.microsoft.com/office/drawing/2014/main" id="{7C336B29-E302-4CEF-AABF-53AB2E22DCDC}"/>
            </a:ext>
          </a:extLst>
        </xdr:cNvPr>
        <xdr:cNvCxnSpPr/>
      </xdr:nvCxnSpPr>
      <xdr:spPr>
        <a:xfrm>
          <a:off x="14220825" y="3638550"/>
          <a:ext cx="12096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22</xdr:row>
      <xdr:rowOff>0</xdr:rowOff>
    </xdr:from>
    <xdr:to>
      <xdr:col>32</xdr:col>
      <xdr:colOff>333375</xdr:colOff>
      <xdr:row>24</xdr:row>
      <xdr:rowOff>228600</xdr:rowOff>
    </xdr:to>
    <xdr:cxnSp macro="">
      <xdr:nvCxnSpPr>
        <xdr:cNvPr id="116" name="Straight Connector 115">
          <a:extLst>
            <a:ext uri="{FF2B5EF4-FFF2-40B4-BE49-F238E27FC236}">
              <a16:creationId xmlns:a16="http://schemas.microsoft.com/office/drawing/2014/main" id="{1BDF2EBF-5BC6-4A22-8A55-9F8391DDCE4A}"/>
            </a:ext>
          </a:extLst>
        </xdr:cNvPr>
        <xdr:cNvCxnSpPr/>
      </xdr:nvCxnSpPr>
      <xdr:spPr>
        <a:xfrm>
          <a:off x="14220825" y="4210050"/>
          <a:ext cx="12096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37</xdr:row>
      <xdr:rowOff>0</xdr:rowOff>
    </xdr:from>
    <xdr:to>
      <xdr:col>32</xdr:col>
      <xdr:colOff>333375</xdr:colOff>
      <xdr:row>39</xdr:row>
      <xdr:rowOff>228600</xdr:rowOff>
    </xdr:to>
    <xdr:cxnSp macro="">
      <xdr:nvCxnSpPr>
        <xdr:cNvPr id="117" name="Straight Connector 116">
          <a:extLst>
            <a:ext uri="{FF2B5EF4-FFF2-40B4-BE49-F238E27FC236}">
              <a16:creationId xmlns:a16="http://schemas.microsoft.com/office/drawing/2014/main" id="{6F8198E2-C1F2-4C9C-83BF-DC3FEBFD718F}"/>
            </a:ext>
          </a:extLst>
        </xdr:cNvPr>
        <xdr:cNvCxnSpPr/>
      </xdr:nvCxnSpPr>
      <xdr:spPr>
        <a:xfrm>
          <a:off x="14220825" y="7067550"/>
          <a:ext cx="12096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9525</xdr:colOff>
      <xdr:row>16</xdr:row>
      <xdr:rowOff>0</xdr:rowOff>
    </xdr:from>
    <xdr:to>
      <xdr:col>33</xdr:col>
      <xdr:colOff>0</xdr:colOff>
      <xdr:row>18</xdr:row>
      <xdr:rowOff>238125</xdr:rowOff>
    </xdr:to>
    <xdr:cxnSp macro="">
      <xdr:nvCxnSpPr>
        <xdr:cNvPr id="118" name="Straight Connector 117">
          <a:extLst>
            <a:ext uri="{FF2B5EF4-FFF2-40B4-BE49-F238E27FC236}">
              <a16:creationId xmlns:a16="http://schemas.microsoft.com/office/drawing/2014/main" id="{E145FFBC-A30D-4DD6-A962-7E1B23104733}"/>
            </a:ext>
          </a:extLst>
        </xdr:cNvPr>
        <xdr:cNvCxnSpPr/>
      </xdr:nvCxnSpPr>
      <xdr:spPr>
        <a:xfrm rot="10800000" flipV="1">
          <a:off x="14230350" y="3067050"/>
          <a:ext cx="12001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19</xdr:row>
      <xdr:rowOff>9525</xdr:rowOff>
    </xdr:from>
    <xdr:to>
      <xdr:col>32</xdr:col>
      <xdr:colOff>333375</xdr:colOff>
      <xdr:row>22</xdr:row>
      <xdr:rowOff>0</xdr:rowOff>
    </xdr:to>
    <xdr:cxnSp macro="">
      <xdr:nvCxnSpPr>
        <xdr:cNvPr id="119" name="Straight Connector 118">
          <a:extLst>
            <a:ext uri="{FF2B5EF4-FFF2-40B4-BE49-F238E27FC236}">
              <a16:creationId xmlns:a16="http://schemas.microsoft.com/office/drawing/2014/main" id="{7C62286F-F0FC-4B43-BBA6-2B3A62A91811}"/>
            </a:ext>
          </a:extLst>
        </xdr:cNvPr>
        <xdr:cNvCxnSpPr/>
      </xdr:nvCxnSpPr>
      <xdr:spPr>
        <a:xfrm rot="10800000" flipV="1">
          <a:off x="14220825" y="3648075"/>
          <a:ext cx="120967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22</xdr:row>
      <xdr:rowOff>9525</xdr:rowOff>
    </xdr:from>
    <xdr:to>
      <xdr:col>32</xdr:col>
      <xdr:colOff>333375</xdr:colOff>
      <xdr:row>25</xdr:row>
      <xdr:rowOff>0</xdr:rowOff>
    </xdr:to>
    <xdr:cxnSp macro="">
      <xdr:nvCxnSpPr>
        <xdr:cNvPr id="120" name="Straight Connector 119">
          <a:extLst>
            <a:ext uri="{FF2B5EF4-FFF2-40B4-BE49-F238E27FC236}">
              <a16:creationId xmlns:a16="http://schemas.microsoft.com/office/drawing/2014/main" id="{7EC7DFFA-4FED-4B1D-AA7E-B108C8F22214}"/>
            </a:ext>
          </a:extLst>
        </xdr:cNvPr>
        <xdr:cNvCxnSpPr/>
      </xdr:nvCxnSpPr>
      <xdr:spPr>
        <a:xfrm rot="10800000" flipV="1">
          <a:off x="14220825" y="4219575"/>
          <a:ext cx="120967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37</xdr:row>
      <xdr:rowOff>9525</xdr:rowOff>
    </xdr:from>
    <xdr:to>
      <xdr:col>32</xdr:col>
      <xdr:colOff>333375</xdr:colOff>
      <xdr:row>40</xdr:row>
      <xdr:rowOff>0</xdr:rowOff>
    </xdr:to>
    <xdr:cxnSp macro="">
      <xdr:nvCxnSpPr>
        <xdr:cNvPr id="121" name="Straight Connector 120">
          <a:extLst>
            <a:ext uri="{FF2B5EF4-FFF2-40B4-BE49-F238E27FC236}">
              <a16:creationId xmlns:a16="http://schemas.microsoft.com/office/drawing/2014/main" id="{6E72D9E4-8DE4-44B4-B587-A2F44D789039}"/>
            </a:ext>
          </a:extLst>
        </xdr:cNvPr>
        <xdr:cNvCxnSpPr/>
      </xdr:nvCxnSpPr>
      <xdr:spPr>
        <a:xfrm rot="10800000" flipV="1">
          <a:off x="14220825" y="7077075"/>
          <a:ext cx="120967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9525</xdr:colOff>
      <xdr:row>10</xdr:row>
      <xdr:rowOff>9525</xdr:rowOff>
    </xdr:from>
    <xdr:to>
      <xdr:col>35</xdr:col>
      <xdr:colOff>342900</xdr:colOff>
      <xdr:row>12</xdr:row>
      <xdr:rowOff>238125</xdr:rowOff>
    </xdr:to>
    <xdr:cxnSp macro="">
      <xdr:nvCxnSpPr>
        <xdr:cNvPr id="122" name="Straight Connector 121">
          <a:extLst>
            <a:ext uri="{FF2B5EF4-FFF2-40B4-BE49-F238E27FC236}">
              <a16:creationId xmlns:a16="http://schemas.microsoft.com/office/drawing/2014/main" id="{221D3300-8AC8-4D0B-BB3A-2A10E051E075}"/>
            </a:ext>
          </a:extLst>
        </xdr:cNvPr>
        <xdr:cNvCxnSpPr/>
      </xdr:nvCxnSpPr>
      <xdr:spPr>
        <a:xfrm>
          <a:off x="15440025" y="1924050"/>
          <a:ext cx="10763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9525</xdr:colOff>
      <xdr:row>10</xdr:row>
      <xdr:rowOff>0</xdr:rowOff>
    </xdr:from>
    <xdr:to>
      <xdr:col>36</xdr:col>
      <xdr:colOff>0</xdr:colOff>
      <xdr:row>12</xdr:row>
      <xdr:rowOff>238124</xdr:rowOff>
    </xdr:to>
    <xdr:cxnSp macro="">
      <xdr:nvCxnSpPr>
        <xdr:cNvPr id="123" name="Straight Connector 122">
          <a:extLst>
            <a:ext uri="{FF2B5EF4-FFF2-40B4-BE49-F238E27FC236}">
              <a16:creationId xmlns:a16="http://schemas.microsoft.com/office/drawing/2014/main" id="{507463E9-EC05-45ED-B85A-5E2697C52813}"/>
            </a:ext>
          </a:extLst>
        </xdr:cNvPr>
        <xdr:cNvCxnSpPr/>
      </xdr:nvCxnSpPr>
      <xdr:spPr>
        <a:xfrm rot="10800000" flipV="1">
          <a:off x="15440025" y="1914525"/>
          <a:ext cx="1076325" cy="58102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13</xdr:row>
      <xdr:rowOff>9525</xdr:rowOff>
    </xdr:from>
    <xdr:to>
      <xdr:col>36</xdr:col>
      <xdr:colOff>0</xdr:colOff>
      <xdr:row>16</xdr:row>
      <xdr:rowOff>0</xdr:rowOff>
    </xdr:to>
    <xdr:cxnSp macro="">
      <xdr:nvCxnSpPr>
        <xdr:cNvPr id="124" name="Straight Connector 123">
          <a:extLst>
            <a:ext uri="{FF2B5EF4-FFF2-40B4-BE49-F238E27FC236}">
              <a16:creationId xmlns:a16="http://schemas.microsoft.com/office/drawing/2014/main" id="{C7C18E00-5E47-41F8-B0E8-8AAD308AD74E}"/>
            </a:ext>
          </a:extLst>
        </xdr:cNvPr>
        <xdr:cNvCxnSpPr/>
      </xdr:nvCxnSpPr>
      <xdr:spPr>
        <a:xfrm>
          <a:off x="15430500" y="2505075"/>
          <a:ext cx="1085850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13</xdr:row>
      <xdr:rowOff>9525</xdr:rowOff>
    </xdr:from>
    <xdr:to>
      <xdr:col>35</xdr:col>
      <xdr:colOff>333375</xdr:colOff>
      <xdr:row>16</xdr:row>
      <xdr:rowOff>0</xdr:rowOff>
    </xdr:to>
    <xdr:cxnSp macro="">
      <xdr:nvCxnSpPr>
        <xdr:cNvPr id="125" name="Straight Connector 124">
          <a:extLst>
            <a:ext uri="{FF2B5EF4-FFF2-40B4-BE49-F238E27FC236}">
              <a16:creationId xmlns:a16="http://schemas.microsoft.com/office/drawing/2014/main" id="{DD53BF2C-7678-4B4C-9AA1-765300CD61CB}"/>
            </a:ext>
          </a:extLst>
        </xdr:cNvPr>
        <xdr:cNvCxnSpPr/>
      </xdr:nvCxnSpPr>
      <xdr:spPr>
        <a:xfrm rot="10800000" flipV="1">
          <a:off x="15430500" y="2505075"/>
          <a:ext cx="1085850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16</xdr:row>
      <xdr:rowOff>0</xdr:rowOff>
    </xdr:from>
    <xdr:to>
      <xdr:col>35</xdr:col>
      <xdr:colOff>333375</xdr:colOff>
      <xdr:row>18</xdr:row>
      <xdr:rowOff>228600</xdr:rowOff>
    </xdr:to>
    <xdr:cxnSp macro="">
      <xdr:nvCxnSpPr>
        <xdr:cNvPr id="126" name="Straight Connector 125">
          <a:extLst>
            <a:ext uri="{FF2B5EF4-FFF2-40B4-BE49-F238E27FC236}">
              <a16:creationId xmlns:a16="http://schemas.microsoft.com/office/drawing/2014/main" id="{2D85B9EE-E012-4B2C-BA66-D613EC155565}"/>
            </a:ext>
          </a:extLst>
        </xdr:cNvPr>
        <xdr:cNvCxnSpPr/>
      </xdr:nvCxnSpPr>
      <xdr:spPr>
        <a:xfrm>
          <a:off x="15430500" y="3067050"/>
          <a:ext cx="10858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19</xdr:row>
      <xdr:rowOff>0</xdr:rowOff>
    </xdr:from>
    <xdr:to>
      <xdr:col>35</xdr:col>
      <xdr:colOff>333375</xdr:colOff>
      <xdr:row>21</xdr:row>
      <xdr:rowOff>228600</xdr:rowOff>
    </xdr:to>
    <xdr:cxnSp macro="">
      <xdr:nvCxnSpPr>
        <xdr:cNvPr id="127" name="Straight Connector 126">
          <a:extLst>
            <a:ext uri="{FF2B5EF4-FFF2-40B4-BE49-F238E27FC236}">
              <a16:creationId xmlns:a16="http://schemas.microsoft.com/office/drawing/2014/main" id="{5FD1B794-7E54-422F-9236-D6569D935A02}"/>
            </a:ext>
          </a:extLst>
        </xdr:cNvPr>
        <xdr:cNvCxnSpPr/>
      </xdr:nvCxnSpPr>
      <xdr:spPr>
        <a:xfrm>
          <a:off x="15430500" y="3638550"/>
          <a:ext cx="10858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22</xdr:row>
      <xdr:rowOff>0</xdr:rowOff>
    </xdr:from>
    <xdr:to>
      <xdr:col>35</xdr:col>
      <xdr:colOff>333375</xdr:colOff>
      <xdr:row>24</xdr:row>
      <xdr:rowOff>228600</xdr:rowOff>
    </xdr:to>
    <xdr:cxnSp macro="">
      <xdr:nvCxnSpPr>
        <xdr:cNvPr id="128" name="Straight Connector 127">
          <a:extLst>
            <a:ext uri="{FF2B5EF4-FFF2-40B4-BE49-F238E27FC236}">
              <a16:creationId xmlns:a16="http://schemas.microsoft.com/office/drawing/2014/main" id="{BD851184-8E2C-4DC0-9705-E1A8580CCCBF}"/>
            </a:ext>
          </a:extLst>
        </xdr:cNvPr>
        <xdr:cNvCxnSpPr/>
      </xdr:nvCxnSpPr>
      <xdr:spPr>
        <a:xfrm>
          <a:off x="15430500" y="4210050"/>
          <a:ext cx="10858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37</xdr:row>
      <xdr:rowOff>0</xdr:rowOff>
    </xdr:from>
    <xdr:to>
      <xdr:col>35</xdr:col>
      <xdr:colOff>333375</xdr:colOff>
      <xdr:row>39</xdr:row>
      <xdr:rowOff>228600</xdr:rowOff>
    </xdr:to>
    <xdr:cxnSp macro="">
      <xdr:nvCxnSpPr>
        <xdr:cNvPr id="129" name="Straight Connector 128">
          <a:extLst>
            <a:ext uri="{FF2B5EF4-FFF2-40B4-BE49-F238E27FC236}">
              <a16:creationId xmlns:a16="http://schemas.microsoft.com/office/drawing/2014/main" id="{BEB422BF-4233-4BAA-9AD7-F357FC3277A4}"/>
            </a:ext>
          </a:extLst>
        </xdr:cNvPr>
        <xdr:cNvCxnSpPr/>
      </xdr:nvCxnSpPr>
      <xdr:spPr>
        <a:xfrm>
          <a:off x="15430500" y="7067550"/>
          <a:ext cx="10858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9525</xdr:colOff>
      <xdr:row>16</xdr:row>
      <xdr:rowOff>0</xdr:rowOff>
    </xdr:from>
    <xdr:to>
      <xdr:col>36</xdr:col>
      <xdr:colOff>0</xdr:colOff>
      <xdr:row>18</xdr:row>
      <xdr:rowOff>238125</xdr:rowOff>
    </xdr:to>
    <xdr:cxnSp macro="">
      <xdr:nvCxnSpPr>
        <xdr:cNvPr id="130" name="Straight Connector 129">
          <a:extLst>
            <a:ext uri="{FF2B5EF4-FFF2-40B4-BE49-F238E27FC236}">
              <a16:creationId xmlns:a16="http://schemas.microsoft.com/office/drawing/2014/main" id="{829924ED-270B-4AD5-9650-7E03F890F147}"/>
            </a:ext>
          </a:extLst>
        </xdr:cNvPr>
        <xdr:cNvCxnSpPr/>
      </xdr:nvCxnSpPr>
      <xdr:spPr>
        <a:xfrm rot="10800000" flipV="1">
          <a:off x="15440025" y="3067050"/>
          <a:ext cx="10763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19</xdr:row>
      <xdr:rowOff>9525</xdr:rowOff>
    </xdr:from>
    <xdr:to>
      <xdr:col>35</xdr:col>
      <xdr:colOff>333375</xdr:colOff>
      <xdr:row>22</xdr:row>
      <xdr:rowOff>0</xdr:rowOff>
    </xdr:to>
    <xdr:cxnSp macro="">
      <xdr:nvCxnSpPr>
        <xdr:cNvPr id="131" name="Straight Connector 130">
          <a:extLst>
            <a:ext uri="{FF2B5EF4-FFF2-40B4-BE49-F238E27FC236}">
              <a16:creationId xmlns:a16="http://schemas.microsoft.com/office/drawing/2014/main" id="{33D29519-65C0-4FA0-BAF1-1E6E05D5AA16}"/>
            </a:ext>
          </a:extLst>
        </xdr:cNvPr>
        <xdr:cNvCxnSpPr/>
      </xdr:nvCxnSpPr>
      <xdr:spPr>
        <a:xfrm rot="10800000" flipV="1">
          <a:off x="15430500" y="3648075"/>
          <a:ext cx="1085850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22</xdr:row>
      <xdr:rowOff>9525</xdr:rowOff>
    </xdr:from>
    <xdr:to>
      <xdr:col>35</xdr:col>
      <xdr:colOff>333375</xdr:colOff>
      <xdr:row>25</xdr:row>
      <xdr:rowOff>0</xdr:rowOff>
    </xdr:to>
    <xdr:cxnSp macro="">
      <xdr:nvCxnSpPr>
        <xdr:cNvPr id="132" name="Straight Connector 131">
          <a:extLst>
            <a:ext uri="{FF2B5EF4-FFF2-40B4-BE49-F238E27FC236}">
              <a16:creationId xmlns:a16="http://schemas.microsoft.com/office/drawing/2014/main" id="{2E29FBD1-BFA9-4F53-AE9F-AEEB0F03B363}"/>
            </a:ext>
          </a:extLst>
        </xdr:cNvPr>
        <xdr:cNvCxnSpPr/>
      </xdr:nvCxnSpPr>
      <xdr:spPr>
        <a:xfrm rot="10800000" flipV="1">
          <a:off x="15430500" y="4219575"/>
          <a:ext cx="1085850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37</xdr:row>
      <xdr:rowOff>9525</xdr:rowOff>
    </xdr:from>
    <xdr:to>
      <xdr:col>35</xdr:col>
      <xdr:colOff>333375</xdr:colOff>
      <xdr:row>40</xdr:row>
      <xdr:rowOff>0</xdr:rowOff>
    </xdr:to>
    <xdr:cxnSp macro="">
      <xdr:nvCxnSpPr>
        <xdr:cNvPr id="133" name="Straight Connector 132">
          <a:extLst>
            <a:ext uri="{FF2B5EF4-FFF2-40B4-BE49-F238E27FC236}">
              <a16:creationId xmlns:a16="http://schemas.microsoft.com/office/drawing/2014/main" id="{6952C4F8-4380-48A1-A64B-CD8FC1E5F040}"/>
            </a:ext>
          </a:extLst>
        </xdr:cNvPr>
        <xdr:cNvCxnSpPr/>
      </xdr:nvCxnSpPr>
      <xdr:spPr>
        <a:xfrm rot="10800000" flipV="1">
          <a:off x="15430500" y="7077075"/>
          <a:ext cx="1085850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9525</xdr:colOff>
      <xdr:row>10</xdr:row>
      <xdr:rowOff>9525</xdr:rowOff>
    </xdr:from>
    <xdr:to>
      <xdr:col>38</xdr:col>
      <xdr:colOff>342900</xdr:colOff>
      <xdr:row>12</xdr:row>
      <xdr:rowOff>238125</xdr:rowOff>
    </xdr:to>
    <xdr:cxnSp macro="">
      <xdr:nvCxnSpPr>
        <xdr:cNvPr id="134" name="Straight Connector 133">
          <a:extLst>
            <a:ext uri="{FF2B5EF4-FFF2-40B4-BE49-F238E27FC236}">
              <a16:creationId xmlns:a16="http://schemas.microsoft.com/office/drawing/2014/main" id="{44BDF0E9-1441-4269-A0E6-BE6698801D51}"/>
            </a:ext>
          </a:extLst>
        </xdr:cNvPr>
        <xdr:cNvCxnSpPr/>
      </xdr:nvCxnSpPr>
      <xdr:spPr>
        <a:xfrm>
          <a:off x="16525875" y="1924050"/>
          <a:ext cx="10953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9525</xdr:colOff>
      <xdr:row>10</xdr:row>
      <xdr:rowOff>0</xdr:rowOff>
    </xdr:from>
    <xdr:to>
      <xdr:col>39</xdr:col>
      <xdr:colOff>0</xdr:colOff>
      <xdr:row>12</xdr:row>
      <xdr:rowOff>238124</xdr:rowOff>
    </xdr:to>
    <xdr:cxnSp macro="">
      <xdr:nvCxnSpPr>
        <xdr:cNvPr id="135" name="Straight Connector 134">
          <a:extLst>
            <a:ext uri="{FF2B5EF4-FFF2-40B4-BE49-F238E27FC236}">
              <a16:creationId xmlns:a16="http://schemas.microsoft.com/office/drawing/2014/main" id="{29BC3506-FF04-4429-B113-CEB01F3D5526}"/>
            </a:ext>
          </a:extLst>
        </xdr:cNvPr>
        <xdr:cNvCxnSpPr/>
      </xdr:nvCxnSpPr>
      <xdr:spPr>
        <a:xfrm rot="10800000" flipV="1">
          <a:off x="16525875" y="1914525"/>
          <a:ext cx="1095375" cy="58102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13</xdr:row>
      <xdr:rowOff>9525</xdr:rowOff>
    </xdr:from>
    <xdr:to>
      <xdr:col>39</xdr:col>
      <xdr:colOff>0</xdr:colOff>
      <xdr:row>16</xdr:row>
      <xdr:rowOff>0</xdr:rowOff>
    </xdr:to>
    <xdr:cxnSp macro="">
      <xdr:nvCxnSpPr>
        <xdr:cNvPr id="136" name="Straight Connector 135">
          <a:extLst>
            <a:ext uri="{FF2B5EF4-FFF2-40B4-BE49-F238E27FC236}">
              <a16:creationId xmlns:a16="http://schemas.microsoft.com/office/drawing/2014/main" id="{3E6008D8-8693-401C-A60C-17ADADCC9033}"/>
            </a:ext>
          </a:extLst>
        </xdr:cNvPr>
        <xdr:cNvCxnSpPr/>
      </xdr:nvCxnSpPr>
      <xdr:spPr>
        <a:xfrm>
          <a:off x="16516350" y="2505075"/>
          <a:ext cx="1104900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13</xdr:row>
      <xdr:rowOff>9525</xdr:rowOff>
    </xdr:from>
    <xdr:to>
      <xdr:col>38</xdr:col>
      <xdr:colOff>333375</xdr:colOff>
      <xdr:row>16</xdr:row>
      <xdr:rowOff>0</xdr:rowOff>
    </xdr:to>
    <xdr:cxnSp macro="">
      <xdr:nvCxnSpPr>
        <xdr:cNvPr id="137" name="Straight Connector 136">
          <a:extLst>
            <a:ext uri="{FF2B5EF4-FFF2-40B4-BE49-F238E27FC236}">
              <a16:creationId xmlns:a16="http://schemas.microsoft.com/office/drawing/2014/main" id="{863C5459-8A93-40FD-BC9B-2EA28C3184D0}"/>
            </a:ext>
          </a:extLst>
        </xdr:cNvPr>
        <xdr:cNvCxnSpPr/>
      </xdr:nvCxnSpPr>
      <xdr:spPr>
        <a:xfrm rot="10800000" flipV="1">
          <a:off x="16516350" y="2505075"/>
          <a:ext cx="1104900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16</xdr:row>
      <xdr:rowOff>0</xdr:rowOff>
    </xdr:from>
    <xdr:to>
      <xdr:col>38</xdr:col>
      <xdr:colOff>333375</xdr:colOff>
      <xdr:row>18</xdr:row>
      <xdr:rowOff>228600</xdr:rowOff>
    </xdr:to>
    <xdr:cxnSp macro="">
      <xdr:nvCxnSpPr>
        <xdr:cNvPr id="138" name="Straight Connector 137">
          <a:extLst>
            <a:ext uri="{FF2B5EF4-FFF2-40B4-BE49-F238E27FC236}">
              <a16:creationId xmlns:a16="http://schemas.microsoft.com/office/drawing/2014/main" id="{916BF471-E255-43DB-9DA1-FFE5D461479E}"/>
            </a:ext>
          </a:extLst>
        </xdr:cNvPr>
        <xdr:cNvCxnSpPr/>
      </xdr:nvCxnSpPr>
      <xdr:spPr>
        <a:xfrm>
          <a:off x="16516350" y="3067050"/>
          <a:ext cx="11049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19</xdr:row>
      <xdr:rowOff>0</xdr:rowOff>
    </xdr:from>
    <xdr:to>
      <xdr:col>38</xdr:col>
      <xdr:colOff>333375</xdr:colOff>
      <xdr:row>21</xdr:row>
      <xdr:rowOff>228600</xdr:rowOff>
    </xdr:to>
    <xdr:cxnSp macro="">
      <xdr:nvCxnSpPr>
        <xdr:cNvPr id="139" name="Straight Connector 138">
          <a:extLst>
            <a:ext uri="{FF2B5EF4-FFF2-40B4-BE49-F238E27FC236}">
              <a16:creationId xmlns:a16="http://schemas.microsoft.com/office/drawing/2014/main" id="{925F25E2-DF3A-4D37-8042-1CD22EB415CD}"/>
            </a:ext>
          </a:extLst>
        </xdr:cNvPr>
        <xdr:cNvCxnSpPr/>
      </xdr:nvCxnSpPr>
      <xdr:spPr>
        <a:xfrm>
          <a:off x="16516350" y="3638550"/>
          <a:ext cx="11049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22</xdr:row>
      <xdr:rowOff>0</xdr:rowOff>
    </xdr:from>
    <xdr:to>
      <xdr:col>38</xdr:col>
      <xdr:colOff>333375</xdr:colOff>
      <xdr:row>24</xdr:row>
      <xdr:rowOff>228600</xdr:rowOff>
    </xdr:to>
    <xdr:cxnSp macro="">
      <xdr:nvCxnSpPr>
        <xdr:cNvPr id="140" name="Straight Connector 139">
          <a:extLst>
            <a:ext uri="{FF2B5EF4-FFF2-40B4-BE49-F238E27FC236}">
              <a16:creationId xmlns:a16="http://schemas.microsoft.com/office/drawing/2014/main" id="{4B897FEC-462F-4953-B9C3-735BB4F3F305}"/>
            </a:ext>
          </a:extLst>
        </xdr:cNvPr>
        <xdr:cNvCxnSpPr/>
      </xdr:nvCxnSpPr>
      <xdr:spPr>
        <a:xfrm>
          <a:off x="16516350" y="4210050"/>
          <a:ext cx="11049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37</xdr:row>
      <xdr:rowOff>0</xdr:rowOff>
    </xdr:from>
    <xdr:to>
      <xdr:col>38</xdr:col>
      <xdr:colOff>333375</xdr:colOff>
      <xdr:row>39</xdr:row>
      <xdr:rowOff>228600</xdr:rowOff>
    </xdr:to>
    <xdr:cxnSp macro="">
      <xdr:nvCxnSpPr>
        <xdr:cNvPr id="141" name="Straight Connector 140">
          <a:extLst>
            <a:ext uri="{FF2B5EF4-FFF2-40B4-BE49-F238E27FC236}">
              <a16:creationId xmlns:a16="http://schemas.microsoft.com/office/drawing/2014/main" id="{B77281CE-AAC2-48F1-ACFC-6076BCE7268C}"/>
            </a:ext>
          </a:extLst>
        </xdr:cNvPr>
        <xdr:cNvCxnSpPr/>
      </xdr:nvCxnSpPr>
      <xdr:spPr>
        <a:xfrm>
          <a:off x="16516350" y="7067550"/>
          <a:ext cx="11049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9525</xdr:colOff>
      <xdr:row>16</xdr:row>
      <xdr:rowOff>0</xdr:rowOff>
    </xdr:from>
    <xdr:to>
      <xdr:col>39</xdr:col>
      <xdr:colOff>0</xdr:colOff>
      <xdr:row>18</xdr:row>
      <xdr:rowOff>238125</xdr:rowOff>
    </xdr:to>
    <xdr:cxnSp macro="">
      <xdr:nvCxnSpPr>
        <xdr:cNvPr id="142" name="Straight Connector 141">
          <a:extLst>
            <a:ext uri="{FF2B5EF4-FFF2-40B4-BE49-F238E27FC236}">
              <a16:creationId xmlns:a16="http://schemas.microsoft.com/office/drawing/2014/main" id="{35CDA44D-53B8-40FC-9279-142061B954F1}"/>
            </a:ext>
          </a:extLst>
        </xdr:cNvPr>
        <xdr:cNvCxnSpPr/>
      </xdr:nvCxnSpPr>
      <xdr:spPr>
        <a:xfrm rot="10800000" flipV="1">
          <a:off x="16525875" y="3067050"/>
          <a:ext cx="10953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19</xdr:row>
      <xdr:rowOff>9525</xdr:rowOff>
    </xdr:from>
    <xdr:to>
      <xdr:col>38</xdr:col>
      <xdr:colOff>333375</xdr:colOff>
      <xdr:row>22</xdr:row>
      <xdr:rowOff>0</xdr:rowOff>
    </xdr:to>
    <xdr:cxnSp macro="">
      <xdr:nvCxnSpPr>
        <xdr:cNvPr id="143" name="Straight Connector 142">
          <a:extLst>
            <a:ext uri="{FF2B5EF4-FFF2-40B4-BE49-F238E27FC236}">
              <a16:creationId xmlns:a16="http://schemas.microsoft.com/office/drawing/2014/main" id="{B765EA1C-4644-4F0F-8F9C-9346E7CA11A7}"/>
            </a:ext>
          </a:extLst>
        </xdr:cNvPr>
        <xdr:cNvCxnSpPr/>
      </xdr:nvCxnSpPr>
      <xdr:spPr>
        <a:xfrm rot="10800000" flipV="1">
          <a:off x="16516350" y="3648075"/>
          <a:ext cx="1104900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22</xdr:row>
      <xdr:rowOff>9525</xdr:rowOff>
    </xdr:from>
    <xdr:to>
      <xdr:col>38</xdr:col>
      <xdr:colOff>333375</xdr:colOff>
      <xdr:row>25</xdr:row>
      <xdr:rowOff>0</xdr:rowOff>
    </xdr:to>
    <xdr:cxnSp macro="">
      <xdr:nvCxnSpPr>
        <xdr:cNvPr id="144" name="Straight Connector 143">
          <a:extLst>
            <a:ext uri="{FF2B5EF4-FFF2-40B4-BE49-F238E27FC236}">
              <a16:creationId xmlns:a16="http://schemas.microsoft.com/office/drawing/2014/main" id="{88C567A8-6177-426A-8E9D-5671BB5DD84E}"/>
            </a:ext>
          </a:extLst>
        </xdr:cNvPr>
        <xdr:cNvCxnSpPr/>
      </xdr:nvCxnSpPr>
      <xdr:spPr>
        <a:xfrm rot="10800000" flipV="1">
          <a:off x="16516350" y="4219575"/>
          <a:ext cx="1104900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37</xdr:row>
      <xdr:rowOff>9525</xdr:rowOff>
    </xdr:from>
    <xdr:to>
      <xdr:col>38</xdr:col>
      <xdr:colOff>333375</xdr:colOff>
      <xdr:row>40</xdr:row>
      <xdr:rowOff>0</xdr:rowOff>
    </xdr:to>
    <xdr:cxnSp macro="">
      <xdr:nvCxnSpPr>
        <xdr:cNvPr id="145" name="Straight Connector 144">
          <a:extLst>
            <a:ext uri="{FF2B5EF4-FFF2-40B4-BE49-F238E27FC236}">
              <a16:creationId xmlns:a16="http://schemas.microsoft.com/office/drawing/2014/main" id="{4AA8A507-6C57-4A46-8F56-AE5B45D78667}"/>
            </a:ext>
          </a:extLst>
        </xdr:cNvPr>
        <xdr:cNvCxnSpPr/>
      </xdr:nvCxnSpPr>
      <xdr:spPr>
        <a:xfrm rot="10800000" flipV="1">
          <a:off x="16516350" y="7077075"/>
          <a:ext cx="1104900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31</xdr:row>
      <xdr:rowOff>0</xdr:rowOff>
    </xdr:from>
    <xdr:to>
      <xdr:col>5</xdr:col>
      <xdr:colOff>333375</xdr:colOff>
      <xdr:row>33</xdr:row>
      <xdr:rowOff>228600</xdr:rowOff>
    </xdr:to>
    <xdr:cxnSp macro="">
      <xdr:nvCxnSpPr>
        <xdr:cNvPr id="146" name="Straight Connector 145">
          <a:extLst>
            <a:ext uri="{FF2B5EF4-FFF2-40B4-BE49-F238E27FC236}">
              <a16:creationId xmlns:a16="http://schemas.microsoft.com/office/drawing/2014/main" id="{9FA0B054-8F3F-4685-814F-D8DB6418FE65}"/>
            </a:ext>
          </a:extLst>
        </xdr:cNvPr>
        <xdr:cNvCxnSpPr/>
      </xdr:nvCxnSpPr>
      <xdr:spPr>
        <a:xfrm>
          <a:off x="3495675" y="5924550"/>
          <a:ext cx="11715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31</xdr:row>
      <xdr:rowOff>0</xdr:rowOff>
    </xdr:from>
    <xdr:to>
      <xdr:col>8</xdr:col>
      <xdr:colOff>333375</xdr:colOff>
      <xdr:row>33</xdr:row>
      <xdr:rowOff>228600</xdr:rowOff>
    </xdr:to>
    <xdr:cxnSp macro="">
      <xdr:nvCxnSpPr>
        <xdr:cNvPr id="147" name="Straight Connector 146">
          <a:extLst>
            <a:ext uri="{FF2B5EF4-FFF2-40B4-BE49-F238E27FC236}">
              <a16:creationId xmlns:a16="http://schemas.microsoft.com/office/drawing/2014/main" id="{7431F351-4740-4FAD-993A-51EFBA3F2D95}"/>
            </a:ext>
          </a:extLst>
        </xdr:cNvPr>
        <xdr:cNvCxnSpPr/>
      </xdr:nvCxnSpPr>
      <xdr:spPr>
        <a:xfrm>
          <a:off x="4686300" y="5924550"/>
          <a:ext cx="11906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31</xdr:row>
      <xdr:rowOff>0</xdr:rowOff>
    </xdr:from>
    <xdr:to>
      <xdr:col>11</xdr:col>
      <xdr:colOff>333375</xdr:colOff>
      <xdr:row>33</xdr:row>
      <xdr:rowOff>228600</xdr:rowOff>
    </xdr:to>
    <xdr:cxnSp macro="">
      <xdr:nvCxnSpPr>
        <xdr:cNvPr id="148" name="Straight Connector 147">
          <a:extLst>
            <a:ext uri="{FF2B5EF4-FFF2-40B4-BE49-F238E27FC236}">
              <a16:creationId xmlns:a16="http://schemas.microsoft.com/office/drawing/2014/main" id="{C5F7C374-B3F9-4E3D-B4EB-A8373DF4BAA1}"/>
            </a:ext>
          </a:extLst>
        </xdr:cNvPr>
        <xdr:cNvCxnSpPr/>
      </xdr:nvCxnSpPr>
      <xdr:spPr>
        <a:xfrm>
          <a:off x="5962650" y="5924550"/>
          <a:ext cx="12001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31</xdr:row>
      <xdr:rowOff>0</xdr:rowOff>
    </xdr:from>
    <xdr:to>
      <xdr:col>14</xdr:col>
      <xdr:colOff>333375</xdr:colOff>
      <xdr:row>33</xdr:row>
      <xdr:rowOff>228600</xdr:rowOff>
    </xdr:to>
    <xdr:cxnSp macro="">
      <xdr:nvCxnSpPr>
        <xdr:cNvPr id="149" name="Straight Connector 148">
          <a:extLst>
            <a:ext uri="{FF2B5EF4-FFF2-40B4-BE49-F238E27FC236}">
              <a16:creationId xmlns:a16="http://schemas.microsoft.com/office/drawing/2014/main" id="{B42D5233-0E2A-4444-8F9D-C528404A5836}"/>
            </a:ext>
          </a:extLst>
        </xdr:cNvPr>
        <xdr:cNvCxnSpPr/>
      </xdr:nvCxnSpPr>
      <xdr:spPr>
        <a:xfrm>
          <a:off x="7267575" y="5924550"/>
          <a:ext cx="11811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31</xdr:row>
      <xdr:rowOff>0</xdr:rowOff>
    </xdr:from>
    <xdr:to>
      <xdr:col>17</xdr:col>
      <xdr:colOff>333375</xdr:colOff>
      <xdr:row>33</xdr:row>
      <xdr:rowOff>228600</xdr:rowOff>
    </xdr:to>
    <xdr:cxnSp macro="">
      <xdr:nvCxnSpPr>
        <xdr:cNvPr id="150" name="Straight Connector 149">
          <a:extLst>
            <a:ext uri="{FF2B5EF4-FFF2-40B4-BE49-F238E27FC236}">
              <a16:creationId xmlns:a16="http://schemas.microsoft.com/office/drawing/2014/main" id="{8665D87C-79FA-4EE7-9C76-74119768D6C8}"/>
            </a:ext>
          </a:extLst>
        </xdr:cNvPr>
        <xdr:cNvCxnSpPr/>
      </xdr:nvCxnSpPr>
      <xdr:spPr>
        <a:xfrm>
          <a:off x="8515350" y="5924550"/>
          <a:ext cx="11525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34</xdr:row>
      <xdr:rowOff>0</xdr:rowOff>
    </xdr:from>
    <xdr:to>
      <xdr:col>5</xdr:col>
      <xdr:colOff>333375</xdr:colOff>
      <xdr:row>36</xdr:row>
      <xdr:rowOff>228600</xdr:rowOff>
    </xdr:to>
    <xdr:cxnSp macro="">
      <xdr:nvCxnSpPr>
        <xdr:cNvPr id="151" name="Straight Connector 150">
          <a:extLst>
            <a:ext uri="{FF2B5EF4-FFF2-40B4-BE49-F238E27FC236}">
              <a16:creationId xmlns:a16="http://schemas.microsoft.com/office/drawing/2014/main" id="{D2E12127-CFA5-47D7-AB9D-BC1F0D971C4B}"/>
            </a:ext>
          </a:extLst>
        </xdr:cNvPr>
        <xdr:cNvCxnSpPr/>
      </xdr:nvCxnSpPr>
      <xdr:spPr>
        <a:xfrm>
          <a:off x="3495675" y="6496050"/>
          <a:ext cx="11715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34</xdr:row>
      <xdr:rowOff>0</xdr:rowOff>
    </xdr:from>
    <xdr:to>
      <xdr:col>8</xdr:col>
      <xdr:colOff>333375</xdr:colOff>
      <xdr:row>36</xdr:row>
      <xdr:rowOff>228600</xdr:rowOff>
    </xdr:to>
    <xdr:cxnSp macro="">
      <xdr:nvCxnSpPr>
        <xdr:cNvPr id="152" name="Straight Connector 151">
          <a:extLst>
            <a:ext uri="{FF2B5EF4-FFF2-40B4-BE49-F238E27FC236}">
              <a16:creationId xmlns:a16="http://schemas.microsoft.com/office/drawing/2014/main" id="{8EF47BE3-3EC0-4CF9-88BE-0568387DED36}"/>
            </a:ext>
          </a:extLst>
        </xdr:cNvPr>
        <xdr:cNvCxnSpPr/>
      </xdr:nvCxnSpPr>
      <xdr:spPr>
        <a:xfrm>
          <a:off x="4686300" y="6496050"/>
          <a:ext cx="11906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34</xdr:row>
      <xdr:rowOff>0</xdr:rowOff>
    </xdr:from>
    <xdr:to>
      <xdr:col>11</xdr:col>
      <xdr:colOff>333375</xdr:colOff>
      <xdr:row>36</xdr:row>
      <xdr:rowOff>228600</xdr:rowOff>
    </xdr:to>
    <xdr:cxnSp macro="">
      <xdr:nvCxnSpPr>
        <xdr:cNvPr id="153" name="Straight Connector 152">
          <a:extLst>
            <a:ext uri="{FF2B5EF4-FFF2-40B4-BE49-F238E27FC236}">
              <a16:creationId xmlns:a16="http://schemas.microsoft.com/office/drawing/2014/main" id="{46CF15AE-2D97-4EE5-80F6-1B0C1E868A7D}"/>
            </a:ext>
          </a:extLst>
        </xdr:cNvPr>
        <xdr:cNvCxnSpPr/>
      </xdr:nvCxnSpPr>
      <xdr:spPr>
        <a:xfrm>
          <a:off x="5962650" y="6496050"/>
          <a:ext cx="12001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34</xdr:row>
      <xdr:rowOff>0</xdr:rowOff>
    </xdr:from>
    <xdr:to>
      <xdr:col>14</xdr:col>
      <xdr:colOff>333375</xdr:colOff>
      <xdr:row>36</xdr:row>
      <xdr:rowOff>228600</xdr:rowOff>
    </xdr:to>
    <xdr:cxnSp macro="">
      <xdr:nvCxnSpPr>
        <xdr:cNvPr id="154" name="Straight Connector 153">
          <a:extLst>
            <a:ext uri="{FF2B5EF4-FFF2-40B4-BE49-F238E27FC236}">
              <a16:creationId xmlns:a16="http://schemas.microsoft.com/office/drawing/2014/main" id="{6804EE43-5BE2-4A62-8136-BEE6AFCA7C9C}"/>
            </a:ext>
          </a:extLst>
        </xdr:cNvPr>
        <xdr:cNvCxnSpPr/>
      </xdr:nvCxnSpPr>
      <xdr:spPr>
        <a:xfrm>
          <a:off x="7267575" y="6496050"/>
          <a:ext cx="11811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34</xdr:row>
      <xdr:rowOff>0</xdr:rowOff>
    </xdr:from>
    <xdr:to>
      <xdr:col>17</xdr:col>
      <xdr:colOff>333375</xdr:colOff>
      <xdr:row>36</xdr:row>
      <xdr:rowOff>228600</xdr:rowOff>
    </xdr:to>
    <xdr:cxnSp macro="">
      <xdr:nvCxnSpPr>
        <xdr:cNvPr id="155" name="Straight Connector 154">
          <a:extLst>
            <a:ext uri="{FF2B5EF4-FFF2-40B4-BE49-F238E27FC236}">
              <a16:creationId xmlns:a16="http://schemas.microsoft.com/office/drawing/2014/main" id="{8BF00788-8506-4EC3-B1AB-3BFDA8917B6F}"/>
            </a:ext>
          </a:extLst>
        </xdr:cNvPr>
        <xdr:cNvCxnSpPr/>
      </xdr:nvCxnSpPr>
      <xdr:spPr>
        <a:xfrm>
          <a:off x="8515350" y="6496050"/>
          <a:ext cx="11525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31</xdr:row>
      <xdr:rowOff>0</xdr:rowOff>
    </xdr:from>
    <xdr:to>
      <xdr:col>20</xdr:col>
      <xdr:colOff>333375</xdr:colOff>
      <xdr:row>33</xdr:row>
      <xdr:rowOff>228600</xdr:rowOff>
    </xdr:to>
    <xdr:cxnSp macro="">
      <xdr:nvCxnSpPr>
        <xdr:cNvPr id="156" name="Straight Connector 155">
          <a:extLst>
            <a:ext uri="{FF2B5EF4-FFF2-40B4-BE49-F238E27FC236}">
              <a16:creationId xmlns:a16="http://schemas.microsoft.com/office/drawing/2014/main" id="{B61B35F6-8597-4047-B5CB-3126ED97A9A3}"/>
            </a:ext>
          </a:extLst>
        </xdr:cNvPr>
        <xdr:cNvCxnSpPr/>
      </xdr:nvCxnSpPr>
      <xdr:spPr>
        <a:xfrm>
          <a:off x="9782175" y="5924550"/>
          <a:ext cx="11334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31</xdr:row>
      <xdr:rowOff>0</xdr:rowOff>
    </xdr:from>
    <xdr:to>
      <xdr:col>23</xdr:col>
      <xdr:colOff>333375</xdr:colOff>
      <xdr:row>33</xdr:row>
      <xdr:rowOff>228600</xdr:rowOff>
    </xdr:to>
    <xdr:cxnSp macro="">
      <xdr:nvCxnSpPr>
        <xdr:cNvPr id="157" name="Straight Connector 156">
          <a:extLst>
            <a:ext uri="{FF2B5EF4-FFF2-40B4-BE49-F238E27FC236}">
              <a16:creationId xmlns:a16="http://schemas.microsoft.com/office/drawing/2014/main" id="{BFA936EF-8191-43F0-8D38-EBDFD4C7735A}"/>
            </a:ext>
          </a:extLst>
        </xdr:cNvPr>
        <xdr:cNvCxnSpPr/>
      </xdr:nvCxnSpPr>
      <xdr:spPr>
        <a:xfrm>
          <a:off x="10944225" y="5924550"/>
          <a:ext cx="10382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34</xdr:row>
      <xdr:rowOff>0</xdr:rowOff>
    </xdr:from>
    <xdr:to>
      <xdr:col>20</xdr:col>
      <xdr:colOff>333375</xdr:colOff>
      <xdr:row>36</xdr:row>
      <xdr:rowOff>228600</xdr:rowOff>
    </xdr:to>
    <xdr:cxnSp macro="">
      <xdr:nvCxnSpPr>
        <xdr:cNvPr id="158" name="Straight Connector 157">
          <a:extLst>
            <a:ext uri="{FF2B5EF4-FFF2-40B4-BE49-F238E27FC236}">
              <a16:creationId xmlns:a16="http://schemas.microsoft.com/office/drawing/2014/main" id="{D4958A6E-D1D8-4C95-A174-962C67A09438}"/>
            </a:ext>
          </a:extLst>
        </xdr:cNvPr>
        <xdr:cNvCxnSpPr/>
      </xdr:nvCxnSpPr>
      <xdr:spPr>
        <a:xfrm>
          <a:off x="9782175" y="6496050"/>
          <a:ext cx="11334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34</xdr:row>
      <xdr:rowOff>0</xdr:rowOff>
    </xdr:from>
    <xdr:to>
      <xdr:col>23</xdr:col>
      <xdr:colOff>333375</xdr:colOff>
      <xdr:row>36</xdr:row>
      <xdr:rowOff>228600</xdr:rowOff>
    </xdr:to>
    <xdr:cxnSp macro="">
      <xdr:nvCxnSpPr>
        <xdr:cNvPr id="159" name="Straight Connector 158">
          <a:extLst>
            <a:ext uri="{FF2B5EF4-FFF2-40B4-BE49-F238E27FC236}">
              <a16:creationId xmlns:a16="http://schemas.microsoft.com/office/drawing/2014/main" id="{A3507F1E-76FC-48E0-9733-0BD274F3D3AA}"/>
            </a:ext>
          </a:extLst>
        </xdr:cNvPr>
        <xdr:cNvCxnSpPr/>
      </xdr:nvCxnSpPr>
      <xdr:spPr>
        <a:xfrm>
          <a:off x="10944225" y="6496050"/>
          <a:ext cx="10382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34</xdr:row>
      <xdr:rowOff>0</xdr:rowOff>
    </xdr:from>
    <xdr:to>
      <xdr:col>26</xdr:col>
      <xdr:colOff>323850</xdr:colOff>
      <xdr:row>36</xdr:row>
      <xdr:rowOff>228600</xdr:rowOff>
    </xdr:to>
    <xdr:cxnSp macro="">
      <xdr:nvCxnSpPr>
        <xdr:cNvPr id="160" name="Straight Connector 159">
          <a:extLst>
            <a:ext uri="{FF2B5EF4-FFF2-40B4-BE49-F238E27FC236}">
              <a16:creationId xmlns:a16="http://schemas.microsoft.com/office/drawing/2014/main" id="{CF7A245C-9787-429A-950F-4BE49471D4DD}"/>
            </a:ext>
          </a:extLst>
        </xdr:cNvPr>
        <xdr:cNvCxnSpPr/>
      </xdr:nvCxnSpPr>
      <xdr:spPr>
        <a:xfrm>
          <a:off x="12001500" y="6496050"/>
          <a:ext cx="10572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31</xdr:row>
      <xdr:rowOff>0</xdr:rowOff>
    </xdr:from>
    <xdr:to>
      <xdr:col>26</xdr:col>
      <xdr:colOff>323850</xdr:colOff>
      <xdr:row>33</xdr:row>
      <xdr:rowOff>228600</xdr:rowOff>
    </xdr:to>
    <xdr:cxnSp macro="">
      <xdr:nvCxnSpPr>
        <xdr:cNvPr id="161" name="Straight Connector 160">
          <a:extLst>
            <a:ext uri="{FF2B5EF4-FFF2-40B4-BE49-F238E27FC236}">
              <a16:creationId xmlns:a16="http://schemas.microsoft.com/office/drawing/2014/main" id="{E2F4D996-2083-400B-B372-7996C9BEA652}"/>
            </a:ext>
          </a:extLst>
        </xdr:cNvPr>
        <xdr:cNvCxnSpPr/>
      </xdr:nvCxnSpPr>
      <xdr:spPr>
        <a:xfrm>
          <a:off x="12001500" y="5924550"/>
          <a:ext cx="10572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31</xdr:row>
      <xdr:rowOff>0</xdr:rowOff>
    </xdr:from>
    <xdr:to>
      <xdr:col>29</xdr:col>
      <xdr:colOff>333375</xdr:colOff>
      <xdr:row>33</xdr:row>
      <xdr:rowOff>228600</xdr:rowOff>
    </xdr:to>
    <xdr:cxnSp macro="">
      <xdr:nvCxnSpPr>
        <xdr:cNvPr id="162" name="Straight Connector 161">
          <a:extLst>
            <a:ext uri="{FF2B5EF4-FFF2-40B4-BE49-F238E27FC236}">
              <a16:creationId xmlns:a16="http://schemas.microsoft.com/office/drawing/2014/main" id="{BCC35AB7-AAE5-471F-A3BD-82FD3BD23559}"/>
            </a:ext>
          </a:extLst>
        </xdr:cNvPr>
        <xdr:cNvCxnSpPr/>
      </xdr:nvCxnSpPr>
      <xdr:spPr>
        <a:xfrm>
          <a:off x="13058775" y="5924550"/>
          <a:ext cx="11620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34</xdr:row>
      <xdr:rowOff>0</xdr:rowOff>
    </xdr:from>
    <xdr:to>
      <xdr:col>29</xdr:col>
      <xdr:colOff>333375</xdr:colOff>
      <xdr:row>36</xdr:row>
      <xdr:rowOff>228600</xdr:rowOff>
    </xdr:to>
    <xdr:cxnSp macro="">
      <xdr:nvCxnSpPr>
        <xdr:cNvPr id="163" name="Straight Connector 162">
          <a:extLst>
            <a:ext uri="{FF2B5EF4-FFF2-40B4-BE49-F238E27FC236}">
              <a16:creationId xmlns:a16="http://schemas.microsoft.com/office/drawing/2014/main" id="{BD0A33CE-F952-4B13-B36E-E631E12D4B8E}"/>
            </a:ext>
          </a:extLst>
        </xdr:cNvPr>
        <xdr:cNvCxnSpPr/>
      </xdr:nvCxnSpPr>
      <xdr:spPr>
        <a:xfrm>
          <a:off x="13058775" y="6496050"/>
          <a:ext cx="11620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31</xdr:row>
      <xdr:rowOff>0</xdr:rowOff>
    </xdr:from>
    <xdr:to>
      <xdr:col>32</xdr:col>
      <xdr:colOff>333375</xdr:colOff>
      <xdr:row>33</xdr:row>
      <xdr:rowOff>228600</xdr:rowOff>
    </xdr:to>
    <xdr:cxnSp macro="">
      <xdr:nvCxnSpPr>
        <xdr:cNvPr id="164" name="Straight Connector 163">
          <a:extLst>
            <a:ext uri="{FF2B5EF4-FFF2-40B4-BE49-F238E27FC236}">
              <a16:creationId xmlns:a16="http://schemas.microsoft.com/office/drawing/2014/main" id="{B69479AB-49CA-4FA5-AC66-ABA47102981B}"/>
            </a:ext>
          </a:extLst>
        </xdr:cNvPr>
        <xdr:cNvCxnSpPr/>
      </xdr:nvCxnSpPr>
      <xdr:spPr>
        <a:xfrm>
          <a:off x="14220825" y="5924550"/>
          <a:ext cx="12096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31</xdr:row>
      <xdr:rowOff>0</xdr:rowOff>
    </xdr:from>
    <xdr:to>
      <xdr:col>35</xdr:col>
      <xdr:colOff>285750</xdr:colOff>
      <xdr:row>33</xdr:row>
      <xdr:rowOff>228600</xdr:rowOff>
    </xdr:to>
    <xdr:cxnSp macro="">
      <xdr:nvCxnSpPr>
        <xdr:cNvPr id="165" name="Straight Connector 164">
          <a:extLst>
            <a:ext uri="{FF2B5EF4-FFF2-40B4-BE49-F238E27FC236}">
              <a16:creationId xmlns:a16="http://schemas.microsoft.com/office/drawing/2014/main" id="{5EC6B0C7-F803-4CEC-87F4-2C922746B6D1}"/>
            </a:ext>
          </a:extLst>
        </xdr:cNvPr>
        <xdr:cNvCxnSpPr/>
      </xdr:nvCxnSpPr>
      <xdr:spPr>
        <a:xfrm>
          <a:off x="15430500" y="5924550"/>
          <a:ext cx="10763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31</xdr:row>
      <xdr:rowOff>0</xdr:rowOff>
    </xdr:from>
    <xdr:to>
      <xdr:col>38</xdr:col>
      <xdr:colOff>276225</xdr:colOff>
      <xdr:row>33</xdr:row>
      <xdr:rowOff>228600</xdr:rowOff>
    </xdr:to>
    <xdr:cxnSp macro="">
      <xdr:nvCxnSpPr>
        <xdr:cNvPr id="166" name="Straight Connector 165">
          <a:extLst>
            <a:ext uri="{FF2B5EF4-FFF2-40B4-BE49-F238E27FC236}">
              <a16:creationId xmlns:a16="http://schemas.microsoft.com/office/drawing/2014/main" id="{1A6BB802-5CC2-4C40-BE03-C3EFCD3876F7}"/>
            </a:ext>
          </a:extLst>
        </xdr:cNvPr>
        <xdr:cNvCxnSpPr/>
      </xdr:nvCxnSpPr>
      <xdr:spPr>
        <a:xfrm>
          <a:off x="16516350" y="5924550"/>
          <a:ext cx="10953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34</xdr:row>
      <xdr:rowOff>0</xdr:rowOff>
    </xdr:from>
    <xdr:to>
      <xdr:col>38</xdr:col>
      <xdr:colOff>276225</xdr:colOff>
      <xdr:row>36</xdr:row>
      <xdr:rowOff>228600</xdr:rowOff>
    </xdr:to>
    <xdr:cxnSp macro="">
      <xdr:nvCxnSpPr>
        <xdr:cNvPr id="167" name="Straight Connector 166">
          <a:extLst>
            <a:ext uri="{FF2B5EF4-FFF2-40B4-BE49-F238E27FC236}">
              <a16:creationId xmlns:a16="http://schemas.microsoft.com/office/drawing/2014/main" id="{EDC27BC4-8A27-43D4-ADDA-6C735232B67A}"/>
            </a:ext>
          </a:extLst>
        </xdr:cNvPr>
        <xdr:cNvCxnSpPr/>
      </xdr:nvCxnSpPr>
      <xdr:spPr>
        <a:xfrm>
          <a:off x="16516350" y="6496050"/>
          <a:ext cx="10953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34</xdr:row>
      <xdr:rowOff>0</xdr:rowOff>
    </xdr:from>
    <xdr:to>
      <xdr:col>35</xdr:col>
      <xdr:colOff>285750</xdr:colOff>
      <xdr:row>36</xdr:row>
      <xdr:rowOff>228600</xdr:rowOff>
    </xdr:to>
    <xdr:cxnSp macro="">
      <xdr:nvCxnSpPr>
        <xdr:cNvPr id="168" name="Straight Connector 167">
          <a:extLst>
            <a:ext uri="{FF2B5EF4-FFF2-40B4-BE49-F238E27FC236}">
              <a16:creationId xmlns:a16="http://schemas.microsoft.com/office/drawing/2014/main" id="{F4F8CDB2-0B0F-4649-8190-767D04F4A96A}"/>
            </a:ext>
          </a:extLst>
        </xdr:cNvPr>
        <xdr:cNvCxnSpPr/>
      </xdr:nvCxnSpPr>
      <xdr:spPr>
        <a:xfrm>
          <a:off x="15430500" y="6496050"/>
          <a:ext cx="10763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34</xdr:row>
      <xdr:rowOff>0</xdr:rowOff>
    </xdr:from>
    <xdr:to>
      <xdr:col>32</xdr:col>
      <xdr:colOff>333375</xdr:colOff>
      <xdr:row>36</xdr:row>
      <xdr:rowOff>228600</xdr:rowOff>
    </xdr:to>
    <xdr:cxnSp macro="">
      <xdr:nvCxnSpPr>
        <xdr:cNvPr id="169" name="Straight Connector 168">
          <a:extLst>
            <a:ext uri="{FF2B5EF4-FFF2-40B4-BE49-F238E27FC236}">
              <a16:creationId xmlns:a16="http://schemas.microsoft.com/office/drawing/2014/main" id="{B59AE121-BB12-47C2-988D-159C7D4CFE87}"/>
            </a:ext>
          </a:extLst>
        </xdr:cNvPr>
        <xdr:cNvCxnSpPr/>
      </xdr:nvCxnSpPr>
      <xdr:spPr>
        <a:xfrm>
          <a:off x="14220825" y="6496050"/>
          <a:ext cx="12096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31</xdr:row>
      <xdr:rowOff>0</xdr:rowOff>
    </xdr:from>
    <xdr:to>
      <xdr:col>33</xdr:col>
      <xdr:colOff>47625</xdr:colOff>
      <xdr:row>33</xdr:row>
      <xdr:rowOff>238125</xdr:rowOff>
    </xdr:to>
    <xdr:cxnSp macro="">
      <xdr:nvCxnSpPr>
        <xdr:cNvPr id="170" name="Straight Connector 169">
          <a:extLst>
            <a:ext uri="{FF2B5EF4-FFF2-40B4-BE49-F238E27FC236}">
              <a16:creationId xmlns:a16="http://schemas.microsoft.com/office/drawing/2014/main" id="{1C0EE7E8-4543-47B9-9899-14E24A93F162}"/>
            </a:ext>
          </a:extLst>
        </xdr:cNvPr>
        <xdr:cNvCxnSpPr/>
      </xdr:nvCxnSpPr>
      <xdr:spPr>
        <a:xfrm rot="10800000" flipV="1">
          <a:off x="14220825" y="5924550"/>
          <a:ext cx="12573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31</xdr:row>
      <xdr:rowOff>0</xdr:rowOff>
    </xdr:from>
    <xdr:to>
      <xdr:col>30</xdr:col>
      <xdr:colOff>47625</xdr:colOff>
      <xdr:row>33</xdr:row>
      <xdr:rowOff>238125</xdr:rowOff>
    </xdr:to>
    <xdr:cxnSp macro="">
      <xdr:nvCxnSpPr>
        <xdr:cNvPr id="171" name="Straight Connector 170">
          <a:extLst>
            <a:ext uri="{FF2B5EF4-FFF2-40B4-BE49-F238E27FC236}">
              <a16:creationId xmlns:a16="http://schemas.microsoft.com/office/drawing/2014/main" id="{69CF76AD-9843-45DA-88A4-FCC8DC57E559}"/>
            </a:ext>
          </a:extLst>
        </xdr:cNvPr>
        <xdr:cNvCxnSpPr/>
      </xdr:nvCxnSpPr>
      <xdr:spPr>
        <a:xfrm rot="10800000" flipV="1">
          <a:off x="13058775" y="5924550"/>
          <a:ext cx="12096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34</xdr:row>
      <xdr:rowOff>0</xdr:rowOff>
    </xdr:from>
    <xdr:to>
      <xdr:col>30</xdr:col>
      <xdr:colOff>47625</xdr:colOff>
      <xdr:row>36</xdr:row>
      <xdr:rowOff>238125</xdr:rowOff>
    </xdr:to>
    <xdr:cxnSp macro="">
      <xdr:nvCxnSpPr>
        <xdr:cNvPr id="172" name="Straight Connector 171">
          <a:extLst>
            <a:ext uri="{FF2B5EF4-FFF2-40B4-BE49-F238E27FC236}">
              <a16:creationId xmlns:a16="http://schemas.microsoft.com/office/drawing/2014/main" id="{106179A0-73D0-4121-AFBE-B61BE062D2CC}"/>
            </a:ext>
          </a:extLst>
        </xdr:cNvPr>
        <xdr:cNvCxnSpPr/>
      </xdr:nvCxnSpPr>
      <xdr:spPr>
        <a:xfrm rot="10800000" flipV="1">
          <a:off x="13058775" y="6496050"/>
          <a:ext cx="12096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34</xdr:row>
      <xdr:rowOff>0</xdr:rowOff>
    </xdr:from>
    <xdr:to>
      <xdr:col>33</xdr:col>
      <xdr:colOff>47625</xdr:colOff>
      <xdr:row>36</xdr:row>
      <xdr:rowOff>238125</xdr:rowOff>
    </xdr:to>
    <xdr:cxnSp macro="">
      <xdr:nvCxnSpPr>
        <xdr:cNvPr id="173" name="Straight Connector 172">
          <a:extLst>
            <a:ext uri="{FF2B5EF4-FFF2-40B4-BE49-F238E27FC236}">
              <a16:creationId xmlns:a16="http://schemas.microsoft.com/office/drawing/2014/main" id="{A3880151-1DD5-445C-BF01-68CE3518F867}"/>
            </a:ext>
          </a:extLst>
        </xdr:cNvPr>
        <xdr:cNvCxnSpPr/>
      </xdr:nvCxnSpPr>
      <xdr:spPr>
        <a:xfrm rot="10800000" flipV="1">
          <a:off x="14220825" y="6496050"/>
          <a:ext cx="12573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34</xdr:row>
      <xdr:rowOff>0</xdr:rowOff>
    </xdr:from>
    <xdr:to>
      <xdr:col>36</xdr:col>
      <xdr:colOff>0</xdr:colOff>
      <xdr:row>36</xdr:row>
      <xdr:rowOff>238125</xdr:rowOff>
    </xdr:to>
    <xdr:cxnSp macro="">
      <xdr:nvCxnSpPr>
        <xdr:cNvPr id="174" name="Straight Connector 173">
          <a:extLst>
            <a:ext uri="{FF2B5EF4-FFF2-40B4-BE49-F238E27FC236}">
              <a16:creationId xmlns:a16="http://schemas.microsoft.com/office/drawing/2014/main" id="{8C1C9C1A-1F2E-4979-AD6F-EE1310CC1BAE}"/>
            </a:ext>
          </a:extLst>
        </xdr:cNvPr>
        <xdr:cNvCxnSpPr/>
      </xdr:nvCxnSpPr>
      <xdr:spPr>
        <a:xfrm rot="10800000" flipV="1">
          <a:off x="15430500" y="6496050"/>
          <a:ext cx="10858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34</xdr:row>
      <xdr:rowOff>0</xdr:rowOff>
    </xdr:from>
    <xdr:to>
      <xdr:col>38</xdr:col>
      <xdr:colOff>333375</xdr:colOff>
      <xdr:row>36</xdr:row>
      <xdr:rowOff>238125</xdr:rowOff>
    </xdr:to>
    <xdr:cxnSp macro="">
      <xdr:nvCxnSpPr>
        <xdr:cNvPr id="175" name="Straight Connector 174">
          <a:extLst>
            <a:ext uri="{FF2B5EF4-FFF2-40B4-BE49-F238E27FC236}">
              <a16:creationId xmlns:a16="http://schemas.microsoft.com/office/drawing/2014/main" id="{B0CFBE61-D314-4160-B21E-07B995154112}"/>
            </a:ext>
          </a:extLst>
        </xdr:cNvPr>
        <xdr:cNvCxnSpPr/>
      </xdr:nvCxnSpPr>
      <xdr:spPr>
        <a:xfrm rot="10800000" flipV="1">
          <a:off x="16516350" y="6496050"/>
          <a:ext cx="11049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34</xdr:row>
      <xdr:rowOff>0</xdr:rowOff>
    </xdr:from>
    <xdr:to>
      <xdr:col>27</xdr:col>
      <xdr:colOff>38100</xdr:colOff>
      <xdr:row>36</xdr:row>
      <xdr:rowOff>238125</xdr:rowOff>
    </xdr:to>
    <xdr:cxnSp macro="">
      <xdr:nvCxnSpPr>
        <xdr:cNvPr id="176" name="Straight Connector 175">
          <a:extLst>
            <a:ext uri="{FF2B5EF4-FFF2-40B4-BE49-F238E27FC236}">
              <a16:creationId xmlns:a16="http://schemas.microsoft.com/office/drawing/2014/main" id="{342EB2F0-05B1-44C4-9D45-3566334D8E71}"/>
            </a:ext>
          </a:extLst>
        </xdr:cNvPr>
        <xdr:cNvCxnSpPr/>
      </xdr:nvCxnSpPr>
      <xdr:spPr>
        <a:xfrm rot="10800000" flipV="1">
          <a:off x="12001500" y="6496050"/>
          <a:ext cx="10953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34</xdr:row>
      <xdr:rowOff>0</xdr:rowOff>
    </xdr:from>
    <xdr:to>
      <xdr:col>24</xdr:col>
      <xdr:colOff>47625</xdr:colOff>
      <xdr:row>36</xdr:row>
      <xdr:rowOff>238125</xdr:rowOff>
    </xdr:to>
    <xdr:cxnSp macro="">
      <xdr:nvCxnSpPr>
        <xdr:cNvPr id="177" name="Straight Connector 176">
          <a:extLst>
            <a:ext uri="{FF2B5EF4-FFF2-40B4-BE49-F238E27FC236}">
              <a16:creationId xmlns:a16="http://schemas.microsoft.com/office/drawing/2014/main" id="{A45138AF-9E99-4588-800E-58B101A07DAD}"/>
            </a:ext>
          </a:extLst>
        </xdr:cNvPr>
        <xdr:cNvCxnSpPr/>
      </xdr:nvCxnSpPr>
      <xdr:spPr>
        <a:xfrm rot="10800000" flipV="1">
          <a:off x="10944225" y="6496050"/>
          <a:ext cx="11049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31</xdr:row>
      <xdr:rowOff>0</xdr:rowOff>
    </xdr:from>
    <xdr:to>
      <xdr:col>24</xdr:col>
      <xdr:colOff>47625</xdr:colOff>
      <xdr:row>33</xdr:row>
      <xdr:rowOff>238125</xdr:rowOff>
    </xdr:to>
    <xdr:cxnSp macro="">
      <xdr:nvCxnSpPr>
        <xdr:cNvPr id="178" name="Straight Connector 177">
          <a:extLst>
            <a:ext uri="{FF2B5EF4-FFF2-40B4-BE49-F238E27FC236}">
              <a16:creationId xmlns:a16="http://schemas.microsoft.com/office/drawing/2014/main" id="{CD1321E1-98F4-4243-B604-3D0B7FBE635F}"/>
            </a:ext>
          </a:extLst>
        </xdr:cNvPr>
        <xdr:cNvCxnSpPr/>
      </xdr:nvCxnSpPr>
      <xdr:spPr>
        <a:xfrm rot="10800000" flipV="1">
          <a:off x="10944225" y="5924550"/>
          <a:ext cx="11049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31</xdr:row>
      <xdr:rowOff>0</xdr:rowOff>
    </xdr:from>
    <xdr:to>
      <xdr:col>21</xdr:col>
      <xdr:colOff>47625</xdr:colOff>
      <xdr:row>33</xdr:row>
      <xdr:rowOff>238125</xdr:rowOff>
    </xdr:to>
    <xdr:cxnSp macro="">
      <xdr:nvCxnSpPr>
        <xdr:cNvPr id="179" name="Straight Connector 178">
          <a:extLst>
            <a:ext uri="{FF2B5EF4-FFF2-40B4-BE49-F238E27FC236}">
              <a16:creationId xmlns:a16="http://schemas.microsoft.com/office/drawing/2014/main" id="{4FF32BD8-F35F-44D7-BE4F-947D71A0A3E6}"/>
            </a:ext>
          </a:extLst>
        </xdr:cNvPr>
        <xdr:cNvCxnSpPr/>
      </xdr:nvCxnSpPr>
      <xdr:spPr>
        <a:xfrm rot="10800000" flipV="1">
          <a:off x="9782175" y="5924550"/>
          <a:ext cx="12096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34</xdr:row>
      <xdr:rowOff>0</xdr:rowOff>
    </xdr:from>
    <xdr:to>
      <xdr:col>21</xdr:col>
      <xdr:colOff>47625</xdr:colOff>
      <xdr:row>36</xdr:row>
      <xdr:rowOff>238125</xdr:rowOff>
    </xdr:to>
    <xdr:cxnSp macro="">
      <xdr:nvCxnSpPr>
        <xdr:cNvPr id="180" name="Straight Connector 179">
          <a:extLst>
            <a:ext uri="{FF2B5EF4-FFF2-40B4-BE49-F238E27FC236}">
              <a16:creationId xmlns:a16="http://schemas.microsoft.com/office/drawing/2014/main" id="{E24D703F-131C-402C-91DB-FBF00B5BAEC6}"/>
            </a:ext>
          </a:extLst>
        </xdr:cNvPr>
        <xdr:cNvCxnSpPr/>
      </xdr:nvCxnSpPr>
      <xdr:spPr>
        <a:xfrm rot="10800000" flipV="1">
          <a:off x="9782175" y="6496050"/>
          <a:ext cx="12096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31</xdr:row>
      <xdr:rowOff>0</xdr:rowOff>
    </xdr:from>
    <xdr:to>
      <xdr:col>27</xdr:col>
      <xdr:colOff>38100</xdr:colOff>
      <xdr:row>33</xdr:row>
      <xdr:rowOff>238125</xdr:rowOff>
    </xdr:to>
    <xdr:cxnSp macro="">
      <xdr:nvCxnSpPr>
        <xdr:cNvPr id="181" name="Straight Connector 180">
          <a:extLst>
            <a:ext uri="{FF2B5EF4-FFF2-40B4-BE49-F238E27FC236}">
              <a16:creationId xmlns:a16="http://schemas.microsoft.com/office/drawing/2014/main" id="{E966BE17-81AA-4A6A-8698-4F634F80B96F}"/>
            </a:ext>
          </a:extLst>
        </xdr:cNvPr>
        <xdr:cNvCxnSpPr/>
      </xdr:nvCxnSpPr>
      <xdr:spPr>
        <a:xfrm rot="10800000" flipV="1">
          <a:off x="12001500" y="5924550"/>
          <a:ext cx="10953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31</xdr:row>
      <xdr:rowOff>0</xdr:rowOff>
    </xdr:from>
    <xdr:to>
      <xdr:col>18</xdr:col>
      <xdr:colOff>47625</xdr:colOff>
      <xdr:row>33</xdr:row>
      <xdr:rowOff>238125</xdr:rowOff>
    </xdr:to>
    <xdr:cxnSp macro="">
      <xdr:nvCxnSpPr>
        <xdr:cNvPr id="182" name="Straight Connector 181">
          <a:extLst>
            <a:ext uri="{FF2B5EF4-FFF2-40B4-BE49-F238E27FC236}">
              <a16:creationId xmlns:a16="http://schemas.microsoft.com/office/drawing/2014/main" id="{6095A105-754E-4B1F-B6B8-00F6984E5617}"/>
            </a:ext>
          </a:extLst>
        </xdr:cNvPr>
        <xdr:cNvCxnSpPr/>
      </xdr:nvCxnSpPr>
      <xdr:spPr>
        <a:xfrm rot="10800000" flipV="1">
          <a:off x="8515350" y="5924550"/>
          <a:ext cx="13144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31</xdr:row>
      <xdr:rowOff>0</xdr:rowOff>
    </xdr:from>
    <xdr:to>
      <xdr:col>15</xdr:col>
      <xdr:colOff>47625</xdr:colOff>
      <xdr:row>33</xdr:row>
      <xdr:rowOff>238125</xdr:rowOff>
    </xdr:to>
    <xdr:cxnSp macro="">
      <xdr:nvCxnSpPr>
        <xdr:cNvPr id="183" name="Straight Connector 182">
          <a:extLst>
            <a:ext uri="{FF2B5EF4-FFF2-40B4-BE49-F238E27FC236}">
              <a16:creationId xmlns:a16="http://schemas.microsoft.com/office/drawing/2014/main" id="{68C6AD24-B9B2-4528-BABC-788D7DB5572A}"/>
            </a:ext>
          </a:extLst>
        </xdr:cNvPr>
        <xdr:cNvCxnSpPr/>
      </xdr:nvCxnSpPr>
      <xdr:spPr>
        <a:xfrm rot="10800000" flipV="1">
          <a:off x="7267575" y="5924550"/>
          <a:ext cx="12954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34</xdr:row>
      <xdr:rowOff>0</xdr:rowOff>
    </xdr:from>
    <xdr:to>
      <xdr:col>15</xdr:col>
      <xdr:colOff>47625</xdr:colOff>
      <xdr:row>36</xdr:row>
      <xdr:rowOff>238125</xdr:rowOff>
    </xdr:to>
    <xdr:cxnSp macro="">
      <xdr:nvCxnSpPr>
        <xdr:cNvPr id="184" name="Straight Connector 183">
          <a:extLst>
            <a:ext uri="{FF2B5EF4-FFF2-40B4-BE49-F238E27FC236}">
              <a16:creationId xmlns:a16="http://schemas.microsoft.com/office/drawing/2014/main" id="{438058D7-F583-40A2-8842-60DA0E6D88F8}"/>
            </a:ext>
          </a:extLst>
        </xdr:cNvPr>
        <xdr:cNvCxnSpPr/>
      </xdr:nvCxnSpPr>
      <xdr:spPr>
        <a:xfrm rot="10800000" flipV="1">
          <a:off x="7267575" y="6496050"/>
          <a:ext cx="12954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31</xdr:row>
      <xdr:rowOff>0</xdr:rowOff>
    </xdr:from>
    <xdr:to>
      <xdr:col>12</xdr:col>
      <xdr:colOff>47625</xdr:colOff>
      <xdr:row>33</xdr:row>
      <xdr:rowOff>238125</xdr:rowOff>
    </xdr:to>
    <xdr:cxnSp macro="">
      <xdr:nvCxnSpPr>
        <xdr:cNvPr id="185" name="Straight Connector 184">
          <a:extLst>
            <a:ext uri="{FF2B5EF4-FFF2-40B4-BE49-F238E27FC236}">
              <a16:creationId xmlns:a16="http://schemas.microsoft.com/office/drawing/2014/main" id="{F10CD7C6-4483-40B1-86B6-DCD2E86C8F04}"/>
            </a:ext>
          </a:extLst>
        </xdr:cNvPr>
        <xdr:cNvCxnSpPr/>
      </xdr:nvCxnSpPr>
      <xdr:spPr>
        <a:xfrm rot="10800000" flipV="1">
          <a:off x="5962650" y="5924550"/>
          <a:ext cx="13525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34</xdr:row>
      <xdr:rowOff>0</xdr:rowOff>
    </xdr:from>
    <xdr:to>
      <xdr:col>12</xdr:col>
      <xdr:colOff>47625</xdr:colOff>
      <xdr:row>36</xdr:row>
      <xdr:rowOff>238125</xdr:rowOff>
    </xdr:to>
    <xdr:cxnSp macro="">
      <xdr:nvCxnSpPr>
        <xdr:cNvPr id="186" name="Straight Connector 185">
          <a:extLst>
            <a:ext uri="{FF2B5EF4-FFF2-40B4-BE49-F238E27FC236}">
              <a16:creationId xmlns:a16="http://schemas.microsoft.com/office/drawing/2014/main" id="{33B893FE-7064-4C45-93E1-616605409011}"/>
            </a:ext>
          </a:extLst>
        </xdr:cNvPr>
        <xdr:cNvCxnSpPr/>
      </xdr:nvCxnSpPr>
      <xdr:spPr>
        <a:xfrm rot="10800000" flipV="1">
          <a:off x="5962650" y="6496050"/>
          <a:ext cx="13525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31</xdr:row>
      <xdr:rowOff>0</xdr:rowOff>
    </xdr:from>
    <xdr:to>
      <xdr:col>9</xdr:col>
      <xdr:colOff>47625</xdr:colOff>
      <xdr:row>33</xdr:row>
      <xdr:rowOff>238125</xdr:rowOff>
    </xdr:to>
    <xdr:cxnSp macro="">
      <xdr:nvCxnSpPr>
        <xdr:cNvPr id="187" name="Straight Connector 186">
          <a:extLst>
            <a:ext uri="{FF2B5EF4-FFF2-40B4-BE49-F238E27FC236}">
              <a16:creationId xmlns:a16="http://schemas.microsoft.com/office/drawing/2014/main" id="{B5C83F2F-E6A8-4F21-9FD9-48ECDB406128}"/>
            </a:ext>
          </a:extLst>
        </xdr:cNvPr>
        <xdr:cNvCxnSpPr/>
      </xdr:nvCxnSpPr>
      <xdr:spPr>
        <a:xfrm rot="10800000" flipV="1">
          <a:off x="4686300" y="5924550"/>
          <a:ext cx="13239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34</xdr:row>
      <xdr:rowOff>0</xdr:rowOff>
    </xdr:from>
    <xdr:to>
      <xdr:col>9</xdr:col>
      <xdr:colOff>47625</xdr:colOff>
      <xdr:row>36</xdr:row>
      <xdr:rowOff>238125</xdr:rowOff>
    </xdr:to>
    <xdr:cxnSp macro="">
      <xdr:nvCxnSpPr>
        <xdr:cNvPr id="188" name="Straight Connector 187">
          <a:extLst>
            <a:ext uri="{FF2B5EF4-FFF2-40B4-BE49-F238E27FC236}">
              <a16:creationId xmlns:a16="http://schemas.microsoft.com/office/drawing/2014/main" id="{F7D64C16-C41A-4234-B259-81AAFF5837F9}"/>
            </a:ext>
          </a:extLst>
        </xdr:cNvPr>
        <xdr:cNvCxnSpPr/>
      </xdr:nvCxnSpPr>
      <xdr:spPr>
        <a:xfrm rot="10800000" flipV="1">
          <a:off x="4686300" y="6496050"/>
          <a:ext cx="13239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31</xdr:row>
      <xdr:rowOff>0</xdr:rowOff>
    </xdr:from>
    <xdr:to>
      <xdr:col>6</xdr:col>
      <xdr:colOff>47625</xdr:colOff>
      <xdr:row>33</xdr:row>
      <xdr:rowOff>238125</xdr:rowOff>
    </xdr:to>
    <xdr:cxnSp macro="">
      <xdr:nvCxnSpPr>
        <xdr:cNvPr id="189" name="Straight Connector 188">
          <a:extLst>
            <a:ext uri="{FF2B5EF4-FFF2-40B4-BE49-F238E27FC236}">
              <a16:creationId xmlns:a16="http://schemas.microsoft.com/office/drawing/2014/main" id="{F8A3C2DB-17BB-4702-8706-96C9EECFF145}"/>
            </a:ext>
          </a:extLst>
        </xdr:cNvPr>
        <xdr:cNvCxnSpPr/>
      </xdr:nvCxnSpPr>
      <xdr:spPr>
        <a:xfrm rot="10800000" flipV="1">
          <a:off x="3495675" y="5924550"/>
          <a:ext cx="12382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34</xdr:row>
      <xdr:rowOff>0</xdr:rowOff>
    </xdr:from>
    <xdr:to>
      <xdr:col>6</xdr:col>
      <xdr:colOff>47625</xdr:colOff>
      <xdr:row>36</xdr:row>
      <xdr:rowOff>238125</xdr:rowOff>
    </xdr:to>
    <xdr:cxnSp macro="">
      <xdr:nvCxnSpPr>
        <xdr:cNvPr id="190" name="Straight Connector 189">
          <a:extLst>
            <a:ext uri="{FF2B5EF4-FFF2-40B4-BE49-F238E27FC236}">
              <a16:creationId xmlns:a16="http://schemas.microsoft.com/office/drawing/2014/main" id="{5E66FB0A-4E06-480C-AF02-58327A7B0F07}"/>
            </a:ext>
          </a:extLst>
        </xdr:cNvPr>
        <xdr:cNvCxnSpPr/>
      </xdr:nvCxnSpPr>
      <xdr:spPr>
        <a:xfrm rot="10800000" flipV="1">
          <a:off x="3495675" y="6496050"/>
          <a:ext cx="12382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61</xdr:row>
      <xdr:rowOff>0</xdr:rowOff>
    </xdr:from>
    <xdr:to>
      <xdr:col>5</xdr:col>
      <xdr:colOff>333375</xdr:colOff>
      <xdr:row>63</xdr:row>
      <xdr:rowOff>228600</xdr:rowOff>
    </xdr:to>
    <xdr:cxnSp macro="">
      <xdr:nvCxnSpPr>
        <xdr:cNvPr id="191" name="Straight Connector 190">
          <a:extLst>
            <a:ext uri="{FF2B5EF4-FFF2-40B4-BE49-F238E27FC236}">
              <a16:creationId xmlns:a16="http://schemas.microsoft.com/office/drawing/2014/main" id="{C3CF770A-E0A6-4E8D-A321-3A0A5EE15CE7}"/>
            </a:ext>
          </a:extLst>
        </xdr:cNvPr>
        <xdr:cNvCxnSpPr/>
      </xdr:nvCxnSpPr>
      <xdr:spPr>
        <a:xfrm>
          <a:off x="3495675" y="11811000"/>
          <a:ext cx="11715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61</xdr:row>
      <xdr:rowOff>0</xdr:rowOff>
    </xdr:from>
    <xdr:to>
      <xdr:col>8</xdr:col>
      <xdr:colOff>333375</xdr:colOff>
      <xdr:row>63</xdr:row>
      <xdr:rowOff>228600</xdr:rowOff>
    </xdr:to>
    <xdr:cxnSp macro="">
      <xdr:nvCxnSpPr>
        <xdr:cNvPr id="192" name="Straight Connector 191">
          <a:extLst>
            <a:ext uri="{FF2B5EF4-FFF2-40B4-BE49-F238E27FC236}">
              <a16:creationId xmlns:a16="http://schemas.microsoft.com/office/drawing/2014/main" id="{8A860F37-B5A7-4384-B19C-598D2F4E4ED7}"/>
            </a:ext>
          </a:extLst>
        </xdr:cNvPr>
        <xdr:cNvCxnSpPr/>
      </xdr:nvCxnSpPr>
      <xdr:spPr>
        <a:xfrm>
          <a:off x="4686300" y="11811000"/>
          <a:ext cx="11906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61</xdr:row>
      <xdr:rowOff>0</xdr:rowOff>
    </xdr:from>
    <xdr:to>
      <xdr:col>11</xdr:col>
      <xdr:colOff>333375</xdr:colOff>
      <xdr:row>63</xdr:row>
      <xdr:rowOff>228600</xdr:rowOff>
    </xdr:to>
    <xdr:cxnSp macro="">
      <xdr:nvCxnSpPr>
        <xdr:cNvPr id="193" name="Straight Connector 192">
          <a:extLst>
            <a:ext uri="{FF2B5EF4-FFF2-40B4-BE49-F238E27FC236}">
              <a16:creationId xmlns:a16="http://schemas.microsoft.com/office/drawing/2014/main" id="{3FF04F6B-0A2C-4FBC-8F60-40C4E1BB26D2}"/>
            </a:ext>
          </a:extLst>
        </xdr:cNvPr>
        <xdr:cNvCxnSpPr/>
      </xdr:nvCxnSpPr>
      <xdr:spPr>
        <a:xfrm>
          <a:off x="5962650" y="11811000"/>
          <a:ext cx="12001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64</xdr:row>
      <xdr:rowOff>0</xdr:rowOff>
    </xdr:from>
    <xdr:to>
      <xdr:col>5</xdr:col>
      <xdr:colOff>333375</xdr:colOff>
      <xdr:row>66</xdr:row>
      <xdr:rowOff>228600</xdr:rowOff>
    </xdr:to>
    <xdr:cxnSp macro="">
      <xdr:nvCxnSpPr>
        <xdr:cNvPr id="194" name="Straight Connector 193">
          <a:extLst>
            <a:ext uri="{FF2B5EF4-FFF2-40B4-BE49-F238E27FC236}">
              <a16:creationId xmlns:a16="http://schemas.microsoft.com/office/drawing/2014/main" id="{1814090F-EC84-4A15-A7E5-7BA2FE85D029}"/>
            </a:ext>
          </a:extLst>
        </xdr:cNvPr>
        <xdr:cNvCxnSpPr/>
      </xdr:nvCxnSpPr>
      <xdr:spPr>
        <a:xfrm>
          <a:off x="3495675" y="12382500"/>
          <a:ext cx="1171575" cy="6096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64</xdr:row>
      <xdr:rowOff>0</xdr:rowOff>
    </xdr:from>
    <xdr:to>
      <xdr:col>8</xdr:col>
      <xdr:colOff>333375</xdr:colOff>
      <xdr:row>66</xdr:row>
      <xdr:rowOff>228600</xdr:rowOff>
    </xdr:to>
    <xdr:cxnSp macro="">
      <xdr:nvCxnSpPr>
        <xdr:cNvPr id="195" name="Straight Connector 194">
          <a:extLst>
            <a:ext uri="{FF2B5EF4-FFF2-40B4-BE49-F238E27FC236}">
              <a16:creationId xmlns:a16="http://schemas.microsoft.com/office/drawing/2014/main" id="{4966C77E-7948-4DE8-B77A-521D1AB42F2E}"/>
            </a:ext>
          </a:extLst>
        </xdr:cNvPr>
        <xdr:cNvCxnSpPr/>
      </xdr:nvCxnSpPr>
      <xdr:spPr>
        <a:xfrm>
          <a:off x="4686300" y="12382500"/>
          <a:ext cx="1190625" cy="6096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64</xdr:row>
      <xdr:rowOff>0</xdr:rowOff>
    </xdr:from>
    <xdr:to>
      <xdr:col>11</xdr:col>
      <xdr:colOff>333375</xdr:colOff>
      <xdr:row>66</xdr:row>
      <xdr:rowOff>228600</xdr:rowOff>
    </xdr:to>
    <xdr:cxnSp macro="">
      <xdr:nvCxnSpPr>
        <xdr:cNvPr id="196" name="Straight Connector 195">
          <a:extLst>
            <a:ext uri="{FF2B5EF4-FFF2-40B4-BE49-F238E27FC236}">
              <a16:creationId xmlns:a16="http://schemas.microsoft.com/office/drawing/2014/main" id="{4003C220-DE48-4E39-9629-73A8E774E572}"/>
            </a:ext>
          </a:extLst>
        </xdr:cNvPr>
        <xdr:cNvCxnSpPr/>
      </xdr:nvCxnSpPr>
      <xdr:spPr>
        <a:xfrm>
          <a:off x="5962650" y="12382500"/>
          <a:ext cx="1200150" cy="6096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64</xdr:row>
      <xdr:rowOff>0</xdr:rowOff>
    </xdr:from>
    <xdr:to>
      <xdr:col>14</xdr:col>
      <xdr:colOff>333375</xdr:colOff>
      <xdr:row>66</xdr:row>
      <xdr:rowOff>228600</xdr:rowOff>
    </xdr:to>
    <xdr:cxnSp macro="">
      <xdr:nvCxnSpPr>
        <xdr:cNvPr id="197" name="Straight Connector 196">
          <a:extLst>
            <a:ext uri="{FF2B5EF4-FFF2-40B4-BE49-F238E27FC236}">
              <a16:creationId xmlns:a16="http://schemas.microsoft.com/office/drawing/2014/main" id="{512CD310-FC67-479A-B1F3-AC1F65BA7F38}"/>
            </a:ext>
          </a:extLst>
        </xdr:cNvPr>
        <xdr:cNvCxnSpPr/>
      </xdr:nvCxnSpPr>
      <xdr:spPr>
        <a:xfrm>
          <a:off x="7267575" y="12382500"/>
          <a:ext cx="1181100" cy="6096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61</xdr:row>
      <xdr:rowOff>0</xdr:rowOff>
    </xdr:from>
    <xdr:to>
      <xdr:col>14</xdr:col>
      <xdr:colOff>333375</xdr:colOff>
      <xdr:row>63</xdr:row>
      <xdr:rowOff>228600</xdr:rowOff>
    </xdr:to>
    <xdr:cxnSp macro="">
      <xdr:nvCxnSpPr>
        <xdr:cNvPr id="198" name="Straight Connector 197">
          <a:extLst>
            <a:ext uri="{FF2B5EF4-FFF2-40B4-BE49-F238E27FC236}">
              <a16:creationId xmlns:a16="http://schemas.microsoft.com/office/drawing/2014/main" id="{ED44C432-FBAA-4E55-AF3F-ACB94EBECC38}"/>
            </a:ext>
          </a:extLst>
        </xdr:cNvPr>
        <xdr:cNvCxnSpPr/>
      </xdr:nvCxnSpPr>
      <xdr:spPr>
        <a:xfrm>
          <a:off x="7267575" y="11811000"/>
          <a:ext cx="11811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61</xdr:row>
      <xdr:rowOff>0</xdr:rowOff>
    </xdr:from>
    <xdr:to>
      <xdr:col>17</xdr:col>
      <xdr:colOff>333375</xdr:colOff>
      <xdr:row>63</xdr:row>
      <xdr:rowOff>228600</xdr:rowOff>
    </xdr:to>
    <xdr:cxnSp macro="">
      <xdr:nvCxnSpPr>
        <xdr:cNvPr id="199" name="Straight Connector 198">
          <a:extLst>
            <a:ext uri="{FF2B5EF4-FFF2-40B4-BE49-F238E27FC236}">
              <a16:creationId xmlns:a16="http://schemas.microsoft.com/office/drawing/2014/main" id="{943693E9-3587-45FA-A35E-FE27E3014BFB}"/>
            </a:ext>
          </a:extLst>
        </xdr:cNvPr>
        <xdr:cNvCxnSpPr/>
      </xdr:nvCxnSpPr>
      <xdr:spPr>
        <a:xfrm>
          <a:off x="8515350" y="11811000"/>
          <a:ext cx="11525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64</xdr:row>
      <xdr:rowOff>0</xdr:rowOff>
    </xdr:from>
    <xdr:to>
      <xdr:col>17</xdr:col>
      <xdr:colOff>333375</xdr:colOff>
      <xdr:row>66</xdr:row>
      <xdr:rowOff>228600</xdr:rowOff>
    </xdr:to>
    <xdr:cxnSp macro="">
      <xdr:nvCxnSpPr>
        <xdr:cNvPr id="200" name="Straight Connector 199">
          <a:extLst>
            <a:ext uri="{FF2B5EF4-FFF2-40B4-BE49-F238E27FC236}">
              <a16:creationId xmlns:a16="http://schemas.microsoft.com/office/drawing/2014/main" id="{BEC3CE7D-7892-4B03-B38F-8663677EB995}"/>
            </a:ext>
          </a:extLst>
        </xdr:cNvPr>
        <xdr:cNvCxnSpPr/>
      </xdr:nvCxnSpPr>
      <xdr:spPr>
        <a:xfrm>
          <a:off x="8515350" y="12382500"/>
          <a:ext cx="1152525" cy="6096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323850</xdr:colOff>
      <xdr:row>34</xdr:row>
      <xdr:rowOff>0</xdr:rowOff>
    </xdr:from>
    <xdr:to>
      <xdr:col>18</xdr:col>
      <xdr:colOff>28575</xdr:colOff>
      <xdr:row>36</xdr:row>
      <xdr:rowOff>238125</xdr:rowOff>
    </xdr:to>
    <xdr:cxnSp macro="">
      <xdr:nvCxnSpPr>
        <xdr:cNvPr id="201" name="Straight Connector 200">
          <a:extLst>
            <a:ext uri="{FF2B5EF4-FFF2-40B4-BE49-F238E27FC236}">
              <a16:creationId xmlns:a16="http://schemas.microsoft.com/office/drawing/2014/main" id="{CCBEA7AA-A36A-4DCB-9B3D-6B77F3E18156}"/>
            </a:ext>
          </a:extLst>
        </xdr:cNvPr>
        <xdr:cNvCxnSpPr/>
      </xdr:nvCxnSpPr>
      <xdr:spPr>
        <a:xfrm rot="10800000" flipV="1">
          <a:off x="8439150" y="6496050"/>
          <a:ext cx="13716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61</xdr:row>
      <xdr:rowOff>0</xdr:rowOff>
    </xdr:from>
    <xdr:to>
      <xdr:col>5</xdr:col>
      <xdr:colOff>333375</xdr:colOff>
      <xdr:row>63</xdr:row>
      <xdr:rowOff>238125</xdr:rowOff>
    </xdr:to>
    <xdr:cxnSp macro="">
      <xdr:nvCxnSpPr>
        <xdr:cNvPr id="202" name="Straight Connector 201">
          <a:extLst>
            <a:ext uri="{FF2B5EF4-FFF2-40B4-BE49-F238E27FC236}">
              <a16:creationId xmlns:a16="http://schemas.microsoft.com/office/drawing/2014/main" id="{49FF7A41-965C-483D-B848-C3321B106B04}"/>
            </a:ext>
          </a:extLst>
        </xdr:cNvPr>
        <xdr:cNvCxnSpPr/>
      </xdr:nvCxnSpPr>
      <xdr:spPr>
        <a:xfrm rot="10800000" flipV="1">
          <a:off x="3495675" y="11811000"/>
          <a:ext cx="11715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61</xdr:row>
      <xdr:rowOff>0</xdr:rowOff>
    </xdr:from>
    <xdr:to>
      <xdr:col>11</xdr:col>
      <xdr:colOff>333375</xdr:colOff>
      <xdr:row>63</xdr:row>
      <xdr:rowOff>238125</xdr:rowOff>
    </xdr:to>
    <xdr:cxnSp macro="">
      <xdr:nvCxnSpPr>
        <xdr:cNvPr id="203" name="Straight Connector 202">
          <a:extLst>
            <a:ext uri="{FF2B5EF4-FFF2-40B4-BE49-F238E27FC236}">
              <a16:creationId xmlns:a16="http://schemas.microsoft.com/office/drawing/2014/main" id="{47D4C607-5156-4AEE-A2A0-D9327E30E05C}"/>
            </a:ext>
          </a:extLst>
        </xdr:cNvPr>
        <xdr:cNvCxnSpPr/>
      </xdr:nvCxnSpPr>
      <xdr:spPr>
        <a:xfrm rot="10800000" flipV="1">
          <a:off x="5962650" y="11811000"/>
          <a:ext cx="12001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61</xdr:row>
      <xdr:rowOff>0</xdr:rowOff>
    </xdr:from>
    <xdr:to>
      <xdr:col>8</xdr:col>
      <xdr:colOff>333375</xdr:colOff>
      <xdr:row>63</xdr:row>
      <xdr:rowOff>238125</xdr:rowOff>
    </xdr:to>
    <xdr:cxnSp macro="">
      <xdr:nvCxnSpPr>
        <xdr:cNvPr id="204" name="Straight Connector 203">
          <a:extLst>
            <a:ext uri="{FF2B5EF4-FFF2-40B4-BE49-F238E27FC236}">
              <a16:creationId xmlns:a16="http://schemas.microsoft.com/office/drawing/2014/main" id="{F058BDC1-2711-42BD-AF9B-E835610FFCCF}"/>
            </a:ext>
          </a:extLst>
        </xdr:cNvPr>
        <xdr:cNvCxnSpPr/>
      </xdr:nvCxnSpPr>
      <xdr:spPr>
        <a:xfrm rot="10800000" flipV="1">
          <a:off x="4686300" y="11811000"/>
          <a:ext cx="11906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61</xdr:row>
      <xdr:rowOff>0</xdr:rowOff>
    </xdr:from>
    <xdr:to>
      <xdr:col>14</xdr:col>
      <xdr:colOff>333375</xdr:colOff>
      <xdr:row>63</xdr:row>
      <xdr:rowOff>238125</xdr:rowOff>
    </xdr:to>
    <xdr:cxnSp macro="">
      <xdr:nvCxnSpPr>
        <xdr:cNvPr id="205" name="Straight Connector 204">
          <a:extLst>
            <a:ext uri="{FF2B5EF4-FFF2-40B4-BE49-F238E27FC236}">
              <a16:creationId xmlns:a16="http://schemas.microsoft.com/office/drawing/2014/main" id="{1964B880-F795-4527-9B70-ACFFF207F5EF}"/>
            </a:ext>
          </a:extLst>
        </xdr:cNvPr>
        <xdr:cNvCxnSpPr/>
      </xdr:nvCxnSpPr>
      <xdr:spPr>
        <a:xfrm rot="10800000" flipV="1">
          <a:off x="7267575" y="11811000"/>
          <a:ext cx="11811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61</xdr:row>
      <xdr:rowOff>0</xdr:rowOff>
    </xdr:from>
    <xdr:to>
      <xdr:col>17</xdr:col>
      <xdr:colOff>333375</xdr:colOff>
      <xdr:row>63</xdr:row>
      <xdr:rowOff>238125</xdr:rowOff>
    </xdr:to>
    <xdr:cxnSp macro="">
      <xdr:nvCxnSpPr>
        <xdr:cNvPr id="206" name="Straight Connector 205">
          <a:extLst>
            <a:ext uri="{FF2B5EF4-FFF2-40B4-BE49-F238E27FC236}">
              <a16:creationId xmlns:a16="http://schemas.microsoft.com/office/drawing/2014/main" id="{A8BC0837-E5BA-4A22-8B1B-A6316284197E}"/>
            </a:ext>
          </a:extLst>
        </xdr:cNvPr>
        <xdr:cNvCxnSpPr/>
      </xdr:nvCxnSpPr>
      <xdr:spPr>
        <a:xfrm rot="10800000" flipV="1">
          <a:off x="8515350" y="11811000"/>
          <a:ext cx="11525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64</xdr:row>
      <xdr:rowOff>0</xdr:rowOff>
    </xdr:from>
    <xdr:to>
      <xdr:col>5</xdr:col>
      <xdr:colOff>333375</xdr:colOff>
      <xdr:row>66</xdr:row>
      <xdr:rowOff>238125</xdr:rowOff>
    </xdr:to>
    <xdr:cxnSp macro="">
      <xdr:nvCxnSpPr>
        <xdr:cNvPr id="207" name="Straight Connector 206">
          <a:extLst>
            <a:ext uri="{FF2B5EF4-FFF2-40B4-BE49-F238E27FC236}">
              <a16:creationId xmlns:a16="http://schemas.microsoft.com/office/drawing/2014/main" id="{3DFE5774-7026-4BF1-9694-82C6746DA0D9}"/>
            </a:ext>
          </a:extLst>
        </xdr:cNvPr>
        <xdr:cNvCxnSpPr/>
      </xdr:nvCxnSpPr>
      <xdr:spPr>
        <a:xfrm rot="10800000" flipV="1">
          <a:off x="3495675" y="12382500"/>
          <a:ext cx="1171575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64</xdr:row>
      <xdr:rowOff>0</xdr:rowOff>
    </xdr:from>
    <xdr:to>
      <xdr:col>8</xdr:col>
      <xdr:colOff>333375</xdr:colOff>
      <xdr:row>66</xdr:row>
      <xdr:rowOff>238125</xdr:rowOff>
    </xdr:to>
    <xdr:cxnSp macro="">
      <xdr:nvCxnSpPr>
        <xdr:cNvPr id="208" name="Straight Connector 207">
          <a:extLst>
            <a:ext uri="{FF2B5EF4-FFF2-40B4-BE49-F238E27FC236}">
              <a16:creationId xmlns:a16="http://schemas.microsoft.com/office/drawing/2014/main" id="{63863DCF-7176-469E-BD53-3FC73A2EFD6A}"/>
            </a:ext>
          </a:extLst>
        </xdr:cNvPr>
        <xdr:cNvCxnSpPr/>
      </xdr:nvCxnSpPr>
      <xdr:spPr>
        <a:xfrm rot="10800000" flipV="1">
          <a:off x="4686300" y="12382500"/>
          <a:ext cx="1190625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64</xdr:row>
      <xdr:rowOff>0</xdr:rowOff>
    </xdr:from>
    <xdr:to>
      <xdr:col>11</xdr:col>
      <xdr:colOff>333375</xdr:colOff>
      <xdr:row>66</xdr:row>
      <xdr:rowOff>238125</xdr:rowOff>
    </xdr:to>
    <xdr:cxnSp macro="">
      <xdr:nvCxnSpPr>
        <xdr:cNvPr id="209" name="Straight Connector 208">
          <a:extLst>
            <a:ext uri="{FF2B5EF4-FFF2-40B4-BE49-F238E27FC236}">
              <a16:creationId xmlns:a16="http://schemas.microsoft.com/office/drawing/2014/main" id="{B103663E-BEAF-4F29-BEAF-7CE089B21F4D}"/>
            </a:ext>
          </a:extLst>
        </xdr:cNvPr>
        <xdr:cNvCxnSpPr/>
      </xdr:nvCxnSpPr>
      <xdr:spPr>
        <a:xfrm rot="10800000" flipV="1">
          <a:off x="5962650" y="12382500"/>
          <a:ext cx="1200150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64</xdr:row>
      <xdr:rowOff>0</xdr:rowOff>
    </xdr:from>
    <xdr:to>
      <xdr:col>14</xdr:col>
      <xdr:colOff>333375</xdr:colOff>
      <xdr:row>66</xdr:row>
      <xdr:rowOff>238125</xdr:rowOff>
    </xdr:to>
    <xdr:cxnSp macro="">
      <xdr:nvCxnSpPr>
        <xdr:cNvPr id="210" name="Straight Connector 209">
          <a:extLst>
            <a:ext uri="{FF2B5EF4-FFF2-40B4-BE49-F238E27FC236}">
              <a16:creationId xmlns:a16="http://schemas.microsoft.com/office/drawing/2014/main" id="{1ECA0DEC-1322-4462-855B-EBB1523BDF68}"/>
            </a:ext>
          </a:extLst>
        </xdr:cNvPr>
        <xdr:cNvCxnSpPr/>
      </xdr:nvCxnSpPr>
      <xdr:spPr>
        <a:xfrm rot="10800000" flipV="1">
          <a:off x="7267575" y="12382500"/>
          <a:ext cx="1181100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64</xdr:row>
      <xdr:rowOff>0</xdr:rowOff>
    </xdr:from>
    <xdr:to>
      <xdr:col>17</xdr:col>
      <xdr:colOff>333375</xdr:colOff>
      <xdr:row>66</xdr:row>
      <xdr:rowOff>238125</xdr:rowOff>
    </xdr:to>
    <xdr:cxnSp macro="">
      <xdr:nvCxnSpPr>
        <xdr:cNvPr id="211" name="Straight Connector 210">
          <a:extLst>
            <a:ext uri="{FF2B5EF4-FFF2-40B4-BE49-F238E27FC236}">
              <a16:creationId xmlns:a16="http://schemas.microsoft.com/office/drawing/2014/main" id="{5B9EBFED-21AC-4C69-85E4-A86D7FF91F72}"/>
            </a:ext>
          </a:extLst>
        </xdr:cNvPr>
        <xdr:cNvCxnSpPr/>
      </xdr:nvCxnSpPr>
      <xdr:spPr>
        <a:xfrm rot="10800000" flipV="1">
          <a:off x="8515350" y="12382500"/>
          <a:ext cx="1152525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64</xdr:row>
      <xdr:rowOff>0</xdr:rowOff>
    </xdr:from>
    <xdr:to>
      <xdr:col>20</xdr:col>
      <xdr:colOff>333375</xdr:colOff>
      <xdr:row>66</xdr:row>
      <xdr:rowOff>238125</xdr:rowOff>
    </xdr:to>
    <xdr:cxnSp macro="">
      <xdr:nvCxnSpPr>
        <xdr:cNvPr id="212" name="Straight Connector 211">
          <a:extLst>
            <a:ext uri="{FF2B5EF4-FFF2-40B4-BE49-F238E27FC236}">
              <a16:creationId xmlns:a16="http://schemas.microsoft.com/office/drawing/2014/main" id="{B2448951-DFA7-4EAD-B2F3-16B7376B58B8}"/>
            </a:ext>
          </a:extLst>
        </xdr:cNvPr>
        <xdr:cNvCxnSpPr/>
      </xdr:nvCxnSpPr>
      <xdr:spPr>
        <a:xfrm rot="10800000" flipV="1">
          <a:off x="9782175" y="12382500"/>
          <a:ext cx="1133475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64</xdr:row>
      <xdr:rowOff>0</xdr:rowOff>
    </xdr:from>
    <xdr:to>
      <xdr:col>23</xdr:col>
      <xdr:colOff>333375</xdr:colOff>
      <xdr:row>66</xdr:row>
      <xdr:rowOff>238125</xdr:rowOff>
    </xdr:to>
    <xdr:cxnSp macro="">
      <xdr:nvCxnSpPr>
        <xdr:cNvPr id="213" name="Straight Connector 212">
          <a:extLst>
            <a:ext uri="{FF2B5EF4-FFF2-40B4-BE49-F238E27FC236}">
              <a16:creationId xmlns:a16="http://schemas.microsoft.com/office/drawing/2014/main" id="{944CE5FD-3F67-40ED-9A77-16DD41A2B77B}"/>
            </a:ext>
          </a:extLst>
        </xdr:cNvPr>
        <xdr:cNvCxnSpPr/>
      </xdr:nvCxnSpPr>
      <xdr:spPr>
        <a:xfrm rot="10800000" flipV="1">
          <a:off x="10944225" y="12382500"/>
          <a:ext cx="1038225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61</xdr:row>
      <xdr:rowOff>0</xdr:rowOff>
    </xdr:from>
    <xdr:to>
      <xdr:col>20</xdr:col>
      <xdr:colOff>333375</xdr:colOff>
      <xdr:row>63</xdr:row>
      <xdr:rowOff>238125</xdr:rowOff>
    </xdr:to>
    <xdr:cxnSp macro="">
      <xdr:nvCxnSpPr>
        <xdr:cNvPr id="214" name="Straight Connector 213">
          <a:extLst>
            <a:ext uri="{FF2B5EF4-FFF2-40B4-BE49-F238E27FC236}">
              <a16:creationId xmlns:a16="http://schemas.microsoft.com/office/drawing/2014/main" id="{A71B2D2C-C3B8-481A-9828-EF38AE0DB3AF}"/>
            </a:ext>
          </a:extLst>
        </xdr:cNvPr>
        <xdr:cNvCxnSpPr/>
      </xdr:nvCxnSpPr>
      <xdr:spPr>
        <a:xfrm rot="10800000" flipV="1">
          <a:off x="9782175" y="11811000"/>
          <a:ext cx="11334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61</xdr:row>
      <xdr:rowOff>0</xdr:rowOff>
    </xdr:from>
    <xdr:to>
      <xdr:col>23</xdr:col>
      <xdr:colOff>333375</xdr:colOff>
      <xdr:row>63</xdr:row>
      <xdr:rowOff>238125</xdr:rowOff>
    </xdr:to>
    <xdr:cxnSp macro="">
      <xdr:nvCxnSpPr>
        <xdr:cNvPr id="215" name="Straight Connector 214">
          <a:extLst>
            <a:ext uri="{FF2B5EF4-FFF2-40B4-BE49-F238E27FC236}">
              <a16:creationId xmlns:a16="http://schemas.microsoft.com/office/drawing/2014/main" id="{BBB2C02E-6A76-4B91-A6CB-626E109A7B89}"/>
            </a:ext>
          </a:extLst>
        </xdr:cNvPr>
        <xdr:cNvCxnSpPr/>
      </xdr:nvCxnSpPr>
      <xdr:spPr>
        <a:xfrm rot="10800000" flipV="1">
          <a:off x="10944225" y="11811000"/>
          <a:ext cx="10382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61</xdr:row>
      <xdr:rowOff>0</xdr:rowOff>
    </xdr:from>
    <xdr:to>
      <xdr:col>26</xdr:col>
      <xdr:colOff>323850</xdr:colOff>
      <xdr:row>63</xdr:row>
      <xdr:rowOff>238125</xdr:rowOff>
    </xdr:to>
    <xdr:cxnSp macro="">
      <xdr:nvCxnSpPr>
        <xdr:cNvPr id="216" name="Straight Connector 215">
          <a:extLst>
            <a:ext uri="{FF2B5EF4-FFF2-40B4-BE49-F238E27FC236}">
              <a16:creationId xmlns:a16="http://schemas.microsoft.com/office/drawing/2014/main" id="{3DED322E-06F7-4075-BF48-1646B9AFB879}"/>
            </a:ext>
          </a:extLst>
        </xdr:cNvPr>
        <xdr:cNvCxnSpPr/>
      </xdr:nvCxnSpPr>
      <xdr:spPr>
        <a:xfrm rot="10800000" flipV="1">
          <a:off x="12001500" y="11811000"/>
          <a:ext cx="10572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64</xdr:row>
      <xdr:rowOff>0</xdr:rowOff>
    </xdr:from>
    <xdr:to>
      <xdr:col>26</xdr:col>
      <xdr:colOff>323850</xdr:colOff>
      <xdr:row>66</xdr:row>
      <xdr:rowOff>238125</xdr:rowOff>
    </xdr:to>
    <xdr:cxnSp macro="">
      <xdr:nvCxnSpPr>
        <xdr:cNvPr id="217" name="Straight Connector 216">
          <a:extLst>
            <a:ext uri="{FF2B5EF4-FFF2-40B4-BE49-F238E27FC236}">
              <a16:creationId xmlns:a16="http://schemas.microsoft.com/office/drawing/2014/main" id="{11CE5F59-1729-42A8-B3C1-AC25F05C9409}"/>
            </a:ext>
          </a:extLst>
        </xdr:cNvPr>
        <xdr:cNvCxnSpPr/>
      </xdr:nvCxnSpPr>
      <xdr:spPr>
        <a:xfrm rot="10800000" flipV="1">
          <a:off x="12001500" y="12382500"/>
          <a:ext cx="1057275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61</xdr:row>
      <xdr:rowOff>0</xdr:rowOff>
    </xdr:from>
    <xdr:to>
      <xdr:col>29</xdr:col>
      <xdr:colOff>333375</xdr:colOff>
      <xdr:row>63</xdr:row>
      <xdr:rowOff>238125</xdr:rowOff>
    </xdr:to>
    <xdr:cxnSp macro="">
      <xdr:nvCxnSpPr>
        <xdr:cNvPr id="218" name="Straight Connector 217">
          <a:extLst>
            <a:ext uri="{FF2B5EF4-FFF2-40B4-BE49-F238E27FC236}">
              <a16:creationId xmlns:a16="http://schemas.microsoft.com/office/drawing/2014/main" id="{F75F2611-38BC-4AD0-86AD-D1951002D68B}"/>
            </a:ext>
          </a:extLst>
        </xdr:cNvPr>
        <xdr:cNvCxnSpPr/>
      </xdr:nvCxnSpPr>
      <xdr:spPr>
        <a:xfrm rot="10800000" flipV="1">
          <a:off x="13058775" y="11811000"/>
          <a:ext cx="11620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61</xdr:row>
      <xdr:rowOff>0</xdr:rowOff>
    </xdr:from>
    <xdr:to>
      <xdr:col>32</xdr:col>
      <xdr:colOff>333375</xdr:colOff>
      <xdr:row>63</xdr:row>
      <xdr:rowOff>238125</xdr:rowOff>
    </xdr:to>
    <xdr:cxnSp macro="">
      <xdr:nvCxnSpPr>
        <xdr:cNvPr id="219" name="Straight Connector 218">
          <a:extLst>
            <a:ext uri="{FF2B5EF4-FFF2-40B4-BE49-F238E27FC236}">
              <a16:creationId xmlns:a16="http://schemas.microsoft.com/office/drawing/2014/main" id="{12E3A363-B132-409D-8F0F-842606953FFF}"/>
            </a:ext>
          </a:extLst>
        </xdr:cNvPr>
        <xdr:cNvCxnSpPr/>
      </xdr:nvCxnSpPr>
      <xdr:spPr>
        <a:xfrm rot="10800000" flipV="1">
          <a:off x="14220825" y="11811000"/>
          <a:ext cx="12096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61</xdr:row>
      <xdr:rowOff>0</xdr:rowOff>
    </xdr:from>
    <xdr:to>
      <xdr:col>35</xdr:col>
      <xdr:colOff>285750</xdr:colOff>
      <xdr:row>63</xdr:row>
      <xdr:rowOff>238125</xdr:rowOff>
    </xdr:to>
    <xdr:cxnSp macro="">
      <xdr:nvCxnSpPr>
        <xdr:cNvPr id="220" name="Straight Connector 219">
          <a:extLst>
            <a:ext uri="{FF2B5EF4-FFF2-40B4-BE49-F238E27FC236}">
              <a16:creationId xmlns:a16="http://schemas.microsoft.com/office/drawing/2014/main" id="{33FD9BEA-E915-4297-A77C-13EF2A41C3C3}"/>
            </a:ext>
          </a:extLst>
        </xdr:cNvPr>
        <xdr:cNvCxnSpPr/>
      </xdr:nvCxnSpPr>
      <xdr:spPr>
        <a:xfrm rot="10800000" flipV="1">
          <a:off x="15430500" y="11811000"/>
          <a:ext cx="10763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61</xdr:row>
      <xdr:rowOff>0</xdr:rowOff>
    </xdr:from>
    <xdr:to>
      <xdr:col>38</xdr:col>
      <xdr:colOff>276225</xdr:colOff>
      <xdr:row>63</xdr:row>
      <xdr:rowOff>238125</xdr:rowOff>
    </xdr:to>
    <xdr:cxnSp macro="">
      <xdr:nvCxnSpPr>
        <xdr:cNvPr id="221" name="Straight Connector 220">
          <a:extLst>
            <a:ext uri="{FF2B5EF4-FFF2-40B4-BE49-F238E27FC236}">
              <a16:creationId xmlns:a16="http://schemas.microsoft.com/office/drawing/2014/main" id="{FACAE287-9281-4E1C-B73E-68F34A2A8710}"/>
            </a:ext>
          </a:extLst>
        </xdr:cNvPr>
        <xdr:cNvCxnSpPr/>
      </xdr:nvCxnSpPr>
      <xdr:spPr>
        <a:xfrm rot="10800000" flipV="1">
          <a:off x="16516350" y="11811000"/>
          <a:ext cx="10953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64</xdr:row>
      <xdr:rowOff>0</xdr:rowOff>
    </xdr:from>
    <xdr:to>
      <xdr:col>38</xdr:col>
      <xdr:colOff>276225</xdr:colOff>
      <xdr:row>66</xdr:row>
      <xdr:rowOff>238125</xdr:rowOff>
    </xdr:to>
    <xdr:cxnSp macro="">
      <xdr:nvCxnSpPr>
        <xdr:cNvPr id="222" name="Straight Connector 221">
          <a:extLst>
            <a:ext uri="{FF2B5EF4-FFF2-40B4-BE49-F238E27FC236}">
              <a16:creationId xmlns:a16="http://schemas.microsoft.com/office/drawing/2014/main" id="{975E0AEA-6568-48CD-A0CA-956A8D2A38F8}"/>
            </a:ext>
          </a:extLst>
        </xdr:cNvPr>
        <xdr:cNvCxnSpPr/>
      </xdr:nvCxnSpPr>
      <xdr:spPr>
        <a:xfrm rot="10800000" flipV="1">
          <a:off x="16516350" y="12382500"/>
          <a:ext cx="1095375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64</xdr:row>
      <xdr:rowOff>0</xdr:rowOff>
    </xdr:from>
    <xdr:to>
      <xdr:col>35</xdr:col>
      <xdr:colOff>285750</xdr:colOff>
      <xdr:row>66</xdr:row>
      <xdr:rowOff>238125</xdr:rowOff>
    </xdr:to>
    <xdr:cxnSp macro="">
      <xdr:nvCxnSpPr>
        <xdr:cNvPr id="223" name="Straight Connector 222">
          <a:extLst>
            <a:ext uri="{FF2B5EF4-FFF2-40B4-BE49-F238E27FC236}">
              <a16:creationId xmlns:a16="http://schemas.microsoft.com/office/drawing/2014/main" id="{38298F24-4B61-4F7A-A401-44452C37043F}"/>
            </a:ext>
          </a:extLst>
        </xdr:cNvPr>
        <xdr:cNvCxnSpPr/>
      </xdr:nvCxnSpPr>
      <xdr:spPr>
        <a:xfrm rot="10800000" flipV="1">
          <a:off x="15430500" y="12382500"/>
          <a:ext cx="1076325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64</xdr:row>
      <xdr:rowOff>0</xdr:rowOff>
    </xdr:from>
    <xdr:to>
      <xdr:col>32</xdr:col>
      <xdr:colOff>333375</xdr:colOff>
      <xdr:row>66</xdr:row>
      <xdr:rowOff>238125</xdr:rowOff>
    </xdr:to>
    <xdr:cxnSp macro="">
      <xdr:nvCxnSpPr>
        <xdr:cNvPr id="224" name="Straight Connector 223">
          <a:extLst>
            <a:ext uri="{FF2B5EF4-FFF2-40B4-BE49-F238E27FC236}">
              <a16:creationId xmlns:a16="http://schemas.microsoft.com/office/drawing/2014/main" id="{3B45E57F-D3B1-4652-A707-079D7CDDF869}"/>
            </a:ext>
          </a:extLst>
        </xdr:cNvPr>
        <xdr:cNvCxnSpPr/>
      </xdr:nvCxnSpPr>
      <xdr:spPr>
        <a:xfrm rot="10800000" flipV="1">
          <a:off x="14220825" y="12382500"/>
          <a:ext cx="1209675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64</xdr:row>
      <xdr:rowOff>0</xdr:rowOff>
    </xdr:from>
    <xdr:to>
      <xdr:col>29</xdr:col>
      <xdr:colOff>333375</xdr:colOff>
      <xdr:row>66</xdr:row>
      <xdr:rowOff>238125</xdr:rowOff>
    </xdr:to>
    <xdr:cxnSp macro="">
      <xdr:nvCxnSpPr>
        <xdr:cNvPr id="225" name="Straight Connector 224">
          <a:extLst>
            <a:ext uri="{FF2B5EF4-FFF2-40B4-BE49-F238E27FC236}">
              <a16:creationId xmlns:a16="http://schemas.microsoft.com/office/drawing/2014/main" id="{3DE8C233-558F-4DC2-B750-C91BEC3B4767}"/>
            </a:ext>
          </a:extLst>
        </xdr:cNvPr>
        <xdr:cNvCxnSpPr/>
      </xdr:nvCxnSpPr>
      <xdr:spPr>
        <a:xfrm rot="10800000" flipV="1">
          <a:off x="13058775" y="12382500"/>
          <a:ext cx="1162050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31</xdr:row>
      <xdr:rowOff>0</xdr:rowOff>
    </xdr:from>
    <xdr:to>
      <xdr:col>35</xdr:col>
      <xdr:colOff>285750</xdr:colOff>
      <xdr:row>33</xdr:row>
      <xdr:rowOff>238125</xdr:rowOff>
    </xdr:to>
    <xdr:cxnSp macro="">
      <xdr:nvCxnSpPr>
        <xdr:cNvPr id="226" name="Straight Connector 225">
          <a:extLst>
            <a:ext uri="{FF2B5EF4-FFF2-40B4-BE49-F238E27FC236}">
              <a16:creationId xmlns:a16="http://schemas.microsoft.com/office/drawing/2014/main" id="{BAB6CC3A-21D0-4C3B-813B-114985439369}"/>
            </a:ext>
          </a:extLst>
        </xdr:cNvPr>
        <xdr:cNvCxnSpPr/>
      </xdr:nvCxnSpPr>
      <xdr:spPr>
        <a:xfrm rot="10800000" flipV="1">
          <a:off x="15430500" y="5924550"/>
          <a:ext cx="10763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31</xdr:row>
      <xdr:rowOff>0</xdr:rowOff>
    </xdr:from>
    <xdr:to>
      <xdr:col>38</xdr:col>
      <xdr:colOff>276225</xdr:colOff>
      <xdr:row>33</xdr:row>
      <xdr:rowOff>238125</xdr:rowOff>
    </xdr:to>
    <xdr:cxnSp macro="">
      <xdr:nvCxnSpPr>
        <xdr:cNvPr id="227" name="Straight Connector 226">
          <a:extLst>
            <a:ext uri="{FF2B5EF4-FFF2-40B4-BE49-F238E27FC236}">
              <a16:creationId xmlns:a16="http://schemas.microsoft.com/office/drawing/2014/main" id="{B6CC16C0-5472-4168-ACD5-2CD859951C4D}"/>
            </a:ext>
          </a:extLst>
        </xdr:cNvPr>
        <xdr:cNvCxnSpPr/>
      </xdr:nvCxnSpPr>
      <xdr:spPr>
        <a:xfrm rot="10800000" flipV="1">
          <a:off x="16516350" y="5924550"/>
          <a:ext cx="10953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61</xdr:row>
      <xdr:rowOff>0</xdr:rowOff>
    </xdr:from>
    <xdr:to>
      <xdr:col>20</xdr:col>
      <xdr:colOff>333375</xdr:colOff>
      <xdr:row>63</xdr:row>
      <xdr:rowOff>228600</xdr:rowOff>
    </xdr:to>
    <xdr:cxnSp macro="">
      <xdr:nvCxnSpPr>
        <xdr:cNvPr id="228" name="Straight Connector 227">
          <a:extLst>
            <a:ext uri="{FF2B5EF4-FFF2-40B4-BE49-F238E27FC236}">
              <a16:creationId xmlns:a16="http://schemas.microsoft.com/office/drawing/2014/main" id="{1FDE3091-3A96-4BCA-B65E-A282B53FF4C4}"/>
            </a:ext>
          </a:extLst>
        </xdr:cNvPr>
        <xdr:cNvCxnSpPr/>
      </xdr:nvCxnSpPr>
      <xdr:spPr>
        <a:xfrm>
          <a:off x="9782175" y="11811000"/>
          <a:ext cx="11334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61</xdr:row>
      <xdr:rowOff>0</xdr:rowOff>
    </xdr:from>
    <xdr:to>
      <xdr:col>23</xdr:col>
      <xdr:colOff>333375</xdr:colOff>
      <xdr:row>63</xdr:row>
      <xdr:rowOff>228600</xdr:rowOff>
    </xdr:to>
    <xdr:cxnSp macro="">
      <xdr:nvCxnSpPr>
        <xdr:cNvPr id="229" name="Straight Connector 228">
          <a:extLst>
            <a:ext uri="{FF2B5EF4-FFF2-40B4-BE49-F238E27FC236}">
              <a16:creationId xmlns:a16="http://schemas.microsoft.com/office/drawing/2014/main" id="{E840602D-7AAA-4AAD-9745-8CF5948E28EB}"/>
            </a:ext>
          </a:extLst>
        </xdr:cNvPr>
        <xdr:cNvCxnSpPr/>
      </xdr:nvCxnSpPr>
      <xdr:spPr>
        <a:xfrm>
          <a:off x="10944225" y="11811000"/>
          <a:ext cx="10382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61</xdr:row>
      <xdr:rowOff>0</xdr:rowOff>
    </xdr:from>
    <xdr:to>
      <xdr:col>26</xdr:col>
      <xdr:colOff>323850</xdr:colOff>
      <xdr:row>63</xdr:row>
      <xdr:rowOff>228600</xdr:rowOff>
    </xdr:to>
    <xdr:cxnSp macro="">
      <xdr:nvCxnSpPr>
        <xdr:cNvPr id="230" name="Straight Connector 229">
          <a:extLst>
            <a:ext uri="{FF2B5EF4-FFF2-40B4-BE49-F238E27FC236}">
              <a16:creationId xmlns:a16="http://schemas.microsoft.com/office/drawing/2014/main" id="{42BED1BC-8B46-4DDF-AB10-C46E9D0DD4E2}"/>
            </a:ext>
          </a:extLst>
        </xdr:cNvPr>
        <xdr:cNvCxnSpPr/>
      </xdr:nvCxnSpPr>
      <xdr:spPr>
        <a:xfrm>
          <a:off x="12001500" y="11811000"/>
          <a:ext cx="10572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61</xdr:row>
      <xdr:rowOff>0</xdr:rowOff>
    </xdr:from>
    <xdr:to>
      <xdr:col>29</xdr:col>
      <xdr:colOff>333375</xdr:colOff>
      <xdr:row>63</xdr:row>
      <xdr:rowOff>228600</xdr:rowOff>
    </xdr:to>
    <xdr:cxnSp macro="">
      <xdr:nvCxnSpPr>
        <xdr:cNvPr id="231" name="Straight Connector 230">
          <a:extLst>
            <a:ext uri="{FF2B5EF4-FFF2-40B4-BE49-F238E27FC236}">
              <a16:creationId xmlns:a16="http://schemas.microsoft.com/office/drawing/2014/main" id="{0D4E46C5-CE0D-41B6-801E-25AEE778A6CE}"/>
            </a:ext>
          </a:extLst>
        </xdr:cNvPr>
        <xdr:cNvCxnSpPr/>
      </xdr:nvCxnSpPr>
      <xdr:spPr>
        <a:xfrm>
          <a:off x="13058775" y="11811000"/>
          <a:ext cx="11620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61</xdr:row>
      <xdr:rowOff>0</xdr:rowOff>
    </xdr:from>
    <xdr:to>
      <xdr:col>32</xdr:col>
      <xdr:colOff>333375</xdr:colOff>
      <xdr:row>63</xdr:row>
      <xdr:rowOff>228600</xdr:rowOff>
    </xdr:to>
    <xdr:cxnSp macro="">
      <xdr:nvCxnSpPr>
        <xdr:cNvPr id="232" name="Straight Connector 231">
          <a:extLst>
            <a:ext uri="{FF2B5EF4-FFF2-40B4-BE49-F238E27FC236}">
              <a16:creationId xmlns:a16="http://schemas.microsoft.com/office/drawing/2014/main" id="{BB894B63-1907-4166-94D5-237B4A09BE1F}"/>
            </a:ext>
          </a:extLst>
        </xdr:cNvPr>
        <xdr:cNvCxnSpPr/>
      </xdr:nvCxnSpPr>
      <xdr:spPr>
        <a:xfrm>
          <a:off x="14220825" y="11811000"/>
          <a:ext cx="12096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61</xdr:row>
      <xdr:rowOff>0</xdr:rowOff>
    </xdr:from>
    <xdr:to>
      <xdr:col>35</xdr:col>
      <xdr:colOff>285750</xdr:colOff>
      <xdr:row>63</xdr:row>
      <xdr:rowOff>228600</xdr:rowOff>
    </xdr:to>
    <xdr:cxnSp macro="">
      <xdr:nvCxnSpPr>
        <xdr:cNvPr id="233" name="Straight Connector 232">
          <a:extLst>
            <a:ext uri="{FF2B5EF4-FFF2-40B4-BE49-F238E27FC236}">
              <a16:creationId xmlns:a16="http://schemas.microsoft.com/office/drawing/2014/main" id="{18C97B8B-DF55-408B-9E71-D1B9F34A3097}"/>
            </a:ext>
          </a:extLst>
        </xdr:cNvPr>
        <xdr:cNvCxnSpPr/>
      </xdr:nvCxnSpPr>
      <xdr:spPr>
        <a:xfrm>
          <a:off x="15430500" y="11811000"/>
          <a:ext cx="10763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61</xdr:row>
      <xdr:rowOff>0</xdr:rowOff>
    </xdr:from>
    <xdr:to>
      <xdr:col>38</xdr:col>
      <xdr:colOff>276225</xdr:colOff>
      <xdr:row>63</xdr:row>
      <xdr:rowOff>228600</xdr:rowOff>
    </xdr:to>
    <xdr:cxnSp macro="">
      <xdr:nvCxnSpPr>
        <xdr:cNvPr id="234" name="Straight Connector 233">
          <a:extLst>
            <a:ext uri="{FF2B5EF4-FFF2-40B4-BE49-F238E27FC236}">
              <a16:creationId xmlns:a16="http://schemas.microsoft.com/office/drawing/2014/main" id="{A7ADB8D0-BA7B-4ADD-BADF-6D9476B9C914}"/>
            </a:ext>
          </a:extLst>
        </xdr:cNvPr>
        <xdr:cNvCxnSpPr/>
      </xdr:nvCxnSpPr>
      <xdr:spPr>
        <a:xfrm>
          <a:off x="16516350" y="11811000"/>
          <a:ext cx="10953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64</xdr:row>
      <xdr:rowOff>0</xdr:rowOff>
    </xdr:from>
    <xdr:to>
      <xdr:col>38</xdr:col>
      <xdr:colOff>276225</xdr:colOff>
      <xdr:row>66</xdr:row>
      <xdr:rowOff>228600</xdr:rowOff>
    </xdr:to>
    <xdr:cxnSp macro="">
      <xdr:nvCxnSpPr>
        <xdr:cNvPr id="235" name="Straight Connector 234">
          <a:extLst>
            <a:ext uri="{FF2B5EF4-FFF2-40B4-BE49-F238E27FC236}">
              <a16:creationId xmlns:a16="http://schemas.microsoft.com/office/drawing/2014/main" id="{47009E4C-E7FA-4006-A49D-16635FF2AF09}"/>
            </a:ext>
          </a:extLst>
        </xdr:cNvPr>
        <xdr:cNvCxnSpPr/>
      </xdr:nvCxnSpPr>
      <xdr:spPr>
        <a:xfrm>
          <a:off x="16516350" y="12382500"/>
          <a:ext cx="1095375" cy="6096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64</xdr:row>
      <xdr:rowOff>0</xdr:rowOff>
    </xdr:from>
    <xdr:to>
      <xdr:col>35</xdr:col>
      <xdr:colOff>285750</xdr:colOff>
      <xdr:row>66</xdr:row>
      <xdr:rowOff>228600</xdr:rowOff>
    </xdr:to>
    <xdr:cxnSp macro="">
      <xdr:nvCxnSpPr>
        <xdr:cNvPr id="236" name="Straight Connector 235">
          <a:extLst>
            <a:ext uri="{FF2B5EF4-FFF2-40B4-BE49-F238E27FC236}">
              <a16:creationId xmlns:a16="http://schemas.microsoft.com/office/drawing/2014/main" id="{EB8CE5AB-9DB0-4311-8E31-E6533BF9D6CE}"/>
            </a:ext>
          </a:extLst>
        </xdr:cNvPr>
        <xdr:cNvCxnSpPr/>
      </xdr:nvCxnSpPr>
      <xdr:spPr>
        <a:xfrm>
          <a:off x="15430500" y="12382500"/>
          <a:ext cx="1076325" cy="6096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64</xdr:row>
      <xdr:rowOff>0</xdr:rowOff>
    </xdr:from>
    <xdr:to>
      <xdr:col>32</xdr:col>
      <xdr:colOff>333375</xdr:colOff>
      <xdr:row>66</xdr:row>
      <xdr:rowOff>228600</xdr:rowOff>
    </xdr:to>
    <xdr:cxnSp macro="">
      <xdr:nvCxnSpPr>
        <xdr:cNvPr id="237" name="Straight Connector 236">
          <a:extLst>
            <a:ext uri="{FF2B5EF4-FFF2-40B4-BE49-F238E27FC236}">
              <a16:creationId xmlns:a16="http://schemas.microsoft.com/office/drawing/2014/main" id="{F836B7BA-FA2D-4EE5-BB6A-9D012F32DEAE}"/>
            </a:ext>
          </a:extLst>
        </xdr:cNvPr>
        <xdr:cNvCxnSpPr/>
      </xdr:nvCxnSpPr>
      <xdr:spPr>
        <a:xfrm>
          <a:off x="14220825" y="12382500"/>
          <a:ext cx="1209675" cy="6096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64</xdr:row>
      <xdr:rowOff>0</xdr:rowOff>
    </xdr:from>
    <xdr:to>
      <xdr:col>29</xdr:col>
      <xdr:colOff>333375</xdr:colOff>
      <xdr:row>66</xdr:row>
      <xdr:rowOff>228600</xdr:rowOff>
    </xdr:to>
    <xdr:cxnSp macro="">
      <xdr:nvCxnSpPr>
        <xdr:cNvPr id="238" name="Straight Connector 237">
          <a:extLst>
            <a:ext uri="{FF2B5EF4-FFF2-40B4-BE49-F238E27FC236}">
              <a16:creationId xmlns:a16="http://schemas.microsoft.com/office/drawing/2014/main" id="{3031AEDF-FBA2-498D-8AC7-6B515A11D002}"/>
            </a:ext>
          </a:extLst>
        </xdr:cNvPr>
        <xdr:cNvCxnSpPr/>
      </xdr:nvCxnSpPr>
      <xdr:spPr>
        <a:xfrm>
          <a:off x="13058775" y="12382500"/>
          <a:ext cx="1162050" cy="6096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64</xdr:row>
      <xdr:rowOff>0</xdr:rowOff>
    </xdr:from>
    <xdr:to>
      <xdr:col>26</xdr:col>
      <xdr:colOff>323850</xdr:colOff>
      <xdr:row>66</xdr:row>
      <xdr:rowOff>228600</xdr:rowOff>
    </xdr:to>
    <xdr:cxnSp macro="">
      <xdr:nvCxnSpPr>
        <xdr:cNvPr id="239" name="Straight Connector 238">
          <a:extLst>
            <a:ext uri="{FF2B5EF4-FFF2-40B4-BE49-F238E27FC236}">
              <a16:creationId xmlns:a16="http://schemas.microsoft.com/office/drawing/2014/main" id="{FAF05237-3F74-4062-9D37-0700890223A2}"/>
            </a:ext>
          </a:extLst>
        </xdr:cNvPr>
        <xdr:cNvCxnSpPr/>
      </xdr:nvCxnSpPr>
      <xdr:spPr>
        <a:xfrm>
          <a:off x="12001500" y="12382500"/>
          <a:ext cx="1057275" cy="6096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64</xdr:row>
      <xdr:rowOff>0</xdr:rowOff>
    </xdr:from>
    <xdr:to>
      <xdr:col>23</xdr:col>
      <xdr:colOff>333375</xdr:colOff>
      <xdr:row>66</xdr:row>
      <xdr:rowOff>228600</xdr:rowOff>
    </xdr:to>
    <xdr:cxnSp macro="">
      <xdr:nvCxnSpPr>
        <xdr:cNvPr id="240" name="Straight Connector 239">
          <a:extLst>
            <a:ext uri="{FF2B5EF4-FFF2-40B4-BE49-F238E27FC236}">
              <a16:creationId xmlns:a16="http://schemas.microsoft.com/office/drawing/2014/main" id="{59063C1D-F899-4B79-B1FE-073F2F179C61}"/>
            </a:ext>
          </a:extLst>
        </xdr:cNvPr>
        <xdr:cNvCxnSpPr/>
      </xdr:nvCxnSpPr>
      <xdr:spPr>
        <a:xfrm>
          <a:off x="10944225" y="12382500"/>
          <a:ext cx="1038225" cy="6096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64</xdr:row>
      <xdr:rowOff>0</xdr:rowOff>
    </xdr:from>
    <xdr:to>
      <xdr:col>20</xdr:col>
      <xdr:colOff>333375</xdr:colOff>
      <xdr:row>66</xdr:row>
      <xdr:rowOff>228600</xdr:rowOff>
    </xdr:to>
    <xdr:cxnSp macro="">
      <xdr:nvCxnSpPr>
        <xdr:cNvPr id="241" name="Straight Connector 240">
          <a:extLst>
            <a:ext uri="{FF2B5EF4-FFF2-40B4-BE49-F238E27FC236}">
              <a16:creationId xmlns:a16="http://schemas.microsoft.com/office/drawing/2014/main" id="{8D64813F-C2A3-4418-80C9-B70713B31DFD}"/>
            </a:ext>
          </a:extLst>
        </xdr:cNvPr>
        <xdr:cNvCxnSpPr/>
      </xdr:nvCxnSpPr>
      <xdr:spPr>
        <a:xfrm>
          <a:off x="9782175" y="12382500"/>
          <a:ext cx="1133475" cy="6096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9525</xdr:colOff>
      <xdr:row>58</xdr:row>
      <xdr:rowOff>0</xdr:rowOff>
    </xdr:from>
    <xdr:to>
      <xdr:col>6</xdr:col>
      <xdr:colOff>0</xdr:colOff>
      <xdr:row>60</xdr:row>
      <xdr:rowOff>238125</xdr:rowOff>
    </xdr:to>
    <xdr:cxnSp macro="">
      <xdr:nvCxnSpPr>
        <xdr:cNvPr id="242" name="Straight Connector 241">
          <a:extLst>
            <a:ext uri="{FF2B5EF4-FFF2-40B4-BE49-F238E27FC236}">
              <a16:creationId xmlns:a16="http://schemas.microsoft.com/office/drawing/2014/main" id="{6E23F878-9CB4-44D6-B2C0-69CF20A43165}"/>
            </a:ext>
          </a:extLst>
        </xdr:cNvPr>
        <xdr:cNvCxnSpPr/>
      </xdr:nvCxnSpPr>
      <xdr:spPr>
        <a:xfrm rot="10800000" flipV="1">
          <a:off x="3505200" y="11163300"/>
          <a:ext cx="1181100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58</xdr:row>
      <xdr:rowOff>0</xdr:rowOff>
    </xdr:from>
    <xdr:to>
      <xdr:col>5</xdr:col>
      <xdr:colOff>333375</xdr:colOff>
      <xdr:row>60</xdr:row>
      <xdr:rowOff>228600</xdr:rowOff>
    </xdr:to>
    <xdr:cxnSp macro="">
      <xdr:nvCxnSpPr>
        <xdr:cNvPr id="243" name="Straight Connector 242">
          <a:extLst>
            <a:ext uri="{FF2B5EF4-FFF2-40B4-BE49-F238E27FC236}">
              <a16:creationId xmlns:a16="http://schemas.microsoft.com/office/drawing/2014/main" id="{AFA80EB5-19BB-414F-8BB1-D40425BB5421}"/>
            </a:ext>
          </a:extLst>
        </xdr:cNvPr>
        <xdr:cNvCxnSpPr/>
      </xdr:nvCxnSpPr>
      <xdr:spPr>
        <a:xfrm>
          <a:off x="3495675" y="11163300"/>
          <a:ext cx="1171575" cy="6096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58</xdr:row>
      <xdr:rowOff>0</xdr:rowOff>
    </xdr:from>
    <xdr:to>
      <xdr:col>8</xdr:col>
      <xdr:colOff>333375</xdr:colOff>
      <xdr:row>60</xdr:row>
      <xdr:rowOff>228600</xdr:rowOff>
    </xdr:to>
    <xdr:cxnSp macro="">
      <xdr:nvCxnSpPr>
        <xdr:cNvPr id="244" name="Straight Connector 243">
          <a:extLst>
            <a:ext uri="{FF2B5EF4-FFF2-40B4-BE49-F238E27FC236}">
              <a16:creationId xmlns:a16="http://schemas.microsoft.com/office/drawing/2014/main" id="{BC15531B-04B4-4388-94FE-E8C1DA687121}"/>
            </a:ext>
          </a:extLst>
        </xdr:cNvPr>
        <xdr:cNvCxnSpPr/>
      </xdr:nvCxnSpPr>
      <xdr:spPr>
        <a:xfrm>
          <a:off x="4686300" y="11163300"/>
          <a:ext cx="1190625" cy="6096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58</xdr:row>
      <xdr:rowOff>0</xdr:rowOff>
    </xdr:from>
    <xdr:to>
      <xdr:col>11</xdr:col>
      <xdr:colOff>333375</xdr:colOff>
      <xdr:row>60</xdr:row>
      <xdr:rowOff>228600</xdr:rowOff>
    </xdr:to>
    <xdr:cxnSp macro="">
      <xdr:nvCxnSpPr>
        <xdr:cNvPr id="245" name="Straight Connector 244">
          <a:extLst>
            <a:ext uri="{FF2B5EF4-FFF2-40B4-BE49-F238E27FC236}">
              <a16:creationId xmlns:a16="http://schemas.microsoft.com/office/drawing/2014/main" id="{320E32BE-98BC-431D-9952-87C2370F851A}"/>
            </a:ext>
          </a:extLst>
        </xdr:cNvPr>
        <xdr:cNvCxnSpPr/>
      </xdr:nvCxnSpPr>
      <xdr:spPr>
        <a:xfrm>
          <a:off x="5962650" y="11163300"/>
          <a:ext cx="1200150" cy="6096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58</xdr:row>
      <xdr:rowOff>0</xdr:rowOff>
    </xdr:from>
    <xdr:to>
      <xdr:col>14</xdr:col>
      <xdr:colOff>333375</xdr:colOff>
      <xdr:row>60</xdr:row>
      <xdr:rowOff>228600</xdr:rowOff>
    </xdr:to>
    <xdr:cxnSp macro="">
      <xdr:nvCxnSpPr>
        <xdr:cNvPr id="246" name="Straight Connector 245">
          <a:extLst>
            <a:ext uri="{FF2B5EF4-FFF2-40B4-BE49-F238E27FC236}">
              <a16:creationId xmlns:a16="http://schemas.microsoft.com/office/drawing/2014/main" id="{082300D5-9CD9-4806-AD59-8E4CB1B9085E}"/>
            </a:ext>
          </a:extLst>
        </xdr:cNvPr>
        <xdr:cNvCxnSpPr/>
      </xdr:nvCxnSpPr>
      <xdr:spPr>
        <a:xfrm>
          <a:off x="7267575" y="11163300"/>
          <a:ext cx="1181100" cy="6096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58</xdr:row>
      <xdr:rowOff>0</xdr:rowOff>
    </xdr:from>
    <xdr:to>
      <xdr:col>17</xdr:col>
      <xdr:colOff>333375</xdr:colOff>
      <xdr:row>60</xdr:row>
      <xdr:rowOff>228600</xdr:rowOff>
    </xdr:to>
    <xdr:cxnSp macro="">
      <xdr:nvCxnSpPr>
        <xdr:cNvPr id="247" name="Straight Connector 246">
          <a:extLst>
            <a:ext uri="{FF2B5EF4-FFF2-40B4-BE49-F238E27FC236}">
              <a16:creationId xmlns:a16="http://schemas.microsoft.com/office/drawing/2014/main" id="{5DCFC8EB-4D06-4B72-8243-BAE0CAC312E1}"/>
            </a:ext>
          </a:extLst>
        </xdr:cNvPr>
        <xdr:cNvCxnSpPr/>
      </xdr:nvCxnSpPr>
      <xdr:spPr>
        <a:xfrm>
          <a:off x="8515350" y="11163300"/>
          <a:ext cx="1152525" cy="6096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58</xdr:row>
      <xdr:rowOff>0</xdr:rowOff>
    </xdr:from>
    <xdr:to>
      <xdr:col>20</xdr:col>
      <xdr:colOff>333375</xdr:colOff>
      <xdr:row>60</xdr:row>
      <xdr:rowOff>228600</xdr:rowOff>
    </xdr:to>
    <xdr:cxnSp macro="">
      <xdr:nvCxnSpPr>
        <xdr:cNvPr id="248" name="Straight Connector 247">
          <a:extLst>
            <a:ext uri="{FF2B5EF4-FFF2-40B4-BE49-F238E27FC236}">
              <a16:creationId xmlns:a16="http://schemas.microsoft.com/office/drawing/2014/main" id="{533A30BF-5AB5-42A3-9096-38EBCD2D4A36}"/>
            </a:ext>
          </a:extLst>
        </xdr:cNvPr>
        <xdr:cNvCxnSpPr/>
      </xdr:nvCxnSpPr>
      <xdr:spPr>
        <a:xfrm>
          <a:off x="9782175" y="11163300"/>
          <a:ext cx="1133475" cy="6096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58</xdr:row>
      <xdr:rowOff>0</xdr:rowOff>
    </xdr:from>
    <xdr:to>
      <xdr:col>23</xdr:col>
      <xdr:colOff>333375</xdr:colOff>
      <xdr:row>60</xdr:row>
      <xdr:rowOff>228600</xdr:rowOff>
    </xdr:to>
    <xdr:cxnSp macro="">
      <xdr:nvCxnSpPr>
        <xdr:cNvPr id="249" name="Straight Connector 248">
          <a:extLst>
            <a:ext uri="{FF2B5EF4-FFF2-40B4-BE49-F238E27FC236}">
              <a16:creationId xmlns:a16="http://schemas.microsoft.com/office/drawing/2014/main" id="{DED3704A-E872-40A8-B061-E69B1F25972A}"/>
            </a:ext>
          </a:extLst>
        </xdr:cNvPr>
        <xdr:cNvCxnSpPr/>
      </xdr:nvCxnSpPr>
      <xdr:spPr>
        <a:xfrm>
          <a:off x="10944225" y="11163300"/>
          <a:ext cx="1038225" cy="6096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58</xdr:row>
      <xdr:rowOff>0</xdr:rowOff>
    </xdr:from>
    <xdr:to>
      <xdr:col>26</xdr:col>
      <xdr:colOff>323850</xdr:colOff>
      <xdr:row>60</xdr:row>
      <xdr:rowOff>228600</xdr:rowOff>
    </xdr:to>
    <xdr:cxnSp macro="">
      <xdr:nvCxnSpPr>
        <xdr:cNvPr id="250" name="Straight Connector 249">
          <a:extLst>
            <a:ext uri="{FF2B5EF4-FFF2-40B4-BE49-F238E27FC236}">
              <a16:creationId xmlns:a16="http://schemas.microsoft.com/office/drawing/2014/main" id="{D9F77C45-99A2-484E-A10B-FDC8B93C6D34}"/>
            </a:ext>
          </a:extLst>
        </xdr:cNvPr>
        <xdr:cNvCxnSpPr/>
      </xdr:nvCxnSpPr>
      <xdr:spPr>
        <a:xfrm>
          <a:off x="12001500" y="11163300"/>
          <a:ext cx="1057275" cy="6096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58</xdr:row>
      <xdr:rowOff>0</xdr:rowOff>
    </xdr:from>
    <xdr:to>
      <xdr:col>29</xdr:col>
      <xdr:colOff>333375</xdr:colOff>
      <xdr:row>60</xdr:row>
      <xdr:rowOff>228600</xdr:rowOff>
    </xdr:to>
    <xdr:cxnSp macro="">
      <xdr:nvCxnSpPr>
        <xdr:cNvPr id="251" name="Straight Connector 250">
          <a:extLst>
            <a:ext uri="{FF2B5EF4-FFF2-40B4-BE49-F238E27FC236}">
              <a16:creationId xmlns:a16="http://schemas.microsoft.com/office/drawing/2014/main" id="{678B7E30-DB15-43AA-92F8-E8D003769D82}"/>
            </a:ext>
          </a:extLst>
        </xdr:cNvPr>
        <xdr:cNvCxnSpPr/>
      </xdr:nvCxnSpPr>
      <xdr:spPr>
        <a:xfrm>
          <a:off x="13058775" y="11163300"/>
          <a:ext cx="1162050" cy="6096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58</xdr:row>
      <xdr:rowOff>0</xdr:rowOff>
    </xdr:from>
    <xdr:to>
      <xdr:col>32</xdr:col>
      <xdr:colOff>333375</xdr:colOff>
      <xdr:row>60</xdr:row>
      <xdr:rowOff>228600</xdr:rowOff>
    </xdr:to>
    <xdr:cxnSp macro="">
      <xdr:nvCxnSpPr>
        <xdr:cNvPr id="252" name="Straight Connector 251">
          <a:extLst>
            <a:ext uri="{FF2B5EF4-FFF2-40B4-BE49-F238E27FC236}">
              <a16:creationId xmlns:a16="http://schemas.microsoft.com/office/drawing/2014/main" id="{9FBD050C-6D2E-4DAD-95DD-A3FC9032D504}"/>
            </a:ext>
          </a:extLst>
        </xdr:cNvPr>
        <xdr:cNvCxnSpPr/>
      </xdr:nvCxnSpPr>
      <xdr:spPr>
        <a:xfrm>
          <a:off x="14220825" y="11163300"/>
          <a:ext cx="1209675" cy="6096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58</xdr:row>
      <xdr:rowOff>0</xdr:rowOff>
    </xdr:from>
    <xdr:to>
      <xdr:col>35</xdr:col>
      <xdr:colOff>285750</xdr:colOff>
      <xdr:row>60</xdr:row>
      <xdr:rowOff>228600</xdr:rowOff>
    </xdr:to>
    <xdr:cxnSp macro="">
      <xdr:nvCxnSpPr>
        <xdr:cNvPr id="253" name="Straight Connector 252">
          <a:extLst>
            <a:ext uri="{FF2B5EF4-FFF2-40B4-BE49-F238E27FC236}">
              <a16:creationId xmlns:a16="http://schemas.microsoft.com/office/drawing/2014/main" id="{BD1A336B-6B87-43D7-9AEA-DD922C01346B}"/>
            </a:ext>
          </a:extLst>
        </xdr:cNvPr>
        <xdr:cNvCxnSpPr/>
      </xdr:nvCxnSpPr>
      <xdr:spPr>
        <a:xfrm>
          <a:off x="15430500" y="11163300"/>
          <a:ext cx="1076325" cy="6096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58</xdr:row>
      <xdr:rowOff>0</xdr:rowOff>
    </xdr:from>
    <xdr:to>
      <xdr:col>38</xdr:col>
      <xdr:colOff>276225</xdr:colOff>
      <xdr:row>60</xdr:row>
      <xdr:rowOff>228600</xdr:rowOff>
    </xdr:to>
    <xdr:cxnSp macro="">
      <xdr:nvCxnSpPr>
        <xdr:cNvPr id="254" name="Straight Connector 253">
          <a:extLst>
            <a:ext uri="{FF2B5EF4-FFF2-40B4-BE49-F238E27FC236}">
              <a16:creationId xmlns:a16="http://schemas.microsoft.com/office/drawing/2014/main" id="{39E77F1F-6B2F-40BF-9897-CFB0DB8E330C}"/>
            </a:ext>
          </a:extLst>
        </xdr:cNvPr>
        <xdr:cNvCxnSpPr/>
      </xdr:nvCxnSpPr>
      <xdr:spPr>
        <a:xfrm>
          <a:off x="16516350" y="11163300"/>
          <a:ext cx="1095375" cy="6096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58</xdr:row>
      <xdr:rowOff>9525</xdr:rowOff>
    </xdr:from>
    <xdr:to>
      <xdr:col>38</xdr:col>
      <xdr:colOff>333375</xdr:colOff>
      <xdr:row>61</xdr:row>
      <xdr:rowOff>0</xdr:rowOff>
    </xdr:to>
    <xdr:cxnSp macro="">
      <xdr:nvCxnSpPr>
        <xdr:cNvPr id="255" name="Straight Connector 254">
          <a:extLst>
            <a:ext uri="{FF2B5EF4-FFF2-40B4-BE49-F238E27FC236}">
              <a16:creationId xmlns:a16="http://schemas.microsoft.com/office/drawing/2014/main" id="{74681A2A-E8F1-4767-A83C-53AB51EF6399}"/>
            </a:ext>
          </a:extLst>
        </xdr:cNvPr>
        <xdr:cNvCxnSpPr/>
      </xdr:nvCxnSpPr>
      <xdr:spPr>
        <a:xfrm rot="10800000" flipV="1">
          <a:off x="16516350" y="11172825"/>
          <a:ext cx="1104900" cy="6381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58</xdr:row>
      <xdr:rowOff>0</xdr:rowOff>
    </xdr:from>
    <xdr:to>
      <xdr:col>33</xdr:col>
      <xdr:colOff>47625</xdr:colOff>
      <xdr:row>60</xdr:row>
      <xdr:rowOff>238125</xdr:rowOff>
    </xdr:to>
    <xdr:cxnSp macro="">
      <xdr:nvCxnSpPr>
        <xdr:cNvPr id="256" name="Straight Connector 255">
          <a:extLst>
            <a:ext uri="{FF2B5EF4-FFF2-40B4-BE49-F238E27FC236}">
              <a16:creationId xmlns:a16="http://schemas.microsoft.com/office/drawing/2014/main" id="{D39BF2AB-589F-4BDE-8E37-D69587B5D041}"/>
            </a:ext>
          </a:extLst>
        </xdr:cNvPr>
        <xdr:cNvCxnSpPr/>
      </xdr:nvCxnSpPr>
      <xdr:spPr>
        <a:xfrm rot="10800000" flipV="1">
          <a:off x="14220825" y="11163300"/>
          <a:ext cx="1257300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58</xdr:row>
      <xdr:rowOff>0</xdr:rowOff>
    </xdr:from>
    <xdr:to>
      <xdr:col>36</xdr:col>
      <xdr:colOff>0</xdr:colOff>
      <xdr:row>60</xdr:row>
      <xdr:rowOff>238125</xdr:rowOff>
    </xdr:to>
    <xdr:cxnSp macro="">
      <xdr:nvCxnSpPr>
        <xdr:cNvPr id="257" name="Straight Connector 256">
          <a:extLst>
            <a:ext uri="{FF2B5EF4-FFF2-40B4-BE49-F238E27FC236}">
              <a16:creationId xmlns:a16="http://schemas.microsoft.com/office/drawing/2014/main" id="{A8363910-1102-423E-ACA4-308BC29D06EA}"/>
            </a:ext>
          </a:extLst>
        </xdr:cNvPr>
        <xdr:cNvCxnSpPr/>
      </xdr:nvCxnSpPr>
      <xdr:spPr>
        <a:xfrm rot="10800000" flipV="1">
          <a:off x="15430500" y="11163300"/>
          <a:ext cx="1085850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58</xdr:row>
      <xdr:rowOff>0</xdr:rowOff>
    </xdr:from>
    <xdr:to>
      <xdr:col>30</xdr:col>
      <xdr:colOff>47625</xdr:colOff>
      <xdr:row>60</xdr:row>
      <xdr:rowOff>238125</xdr:rowOff>
    </xdr:to>
    <xdr:cxnSp macro="">
      <xdr:nvCxnSpPr>
        <xdr:cNvPr id="258" name="Straight Connector 257">
          <a:extLst>
            <a:ext uri="{FF2B5EF4-FFF2-40B4-BE49-F238E27FC236}">
              <a16:creationId xmlns:a16="http://schemas.microsoft.com/office/drawing/2014/main" id="{E68F9919-C951-4074-8551-7D77D008F736}"/>
            </a:ext>
          </a:extLst>
        </xdr:cNvPr>
        <xdr:cNvCxnSpPr/>
      </xdr:nvCxnSpPr>
      <xdr:spPr>
        <a:xfrm rot="10800000" flipV="1">
          <a:off x="13058775" y="11163300"/>
          <a:ext cx="1209675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58</xdr:row>
      <xdr:rowOff>0</xdr:rowOff>
    </xdr:from>
    <xdr:to>
      <xdr:col>27</xdr:col>
      <xdr:colOff>38100</xdr:colOff>
      <xdr:row>60</xdr:row>
      <xdr:rowOff>238125</xdr:rowOff>
    </xdr:to>
    <xdr:cxnSp macro="">
      <xdr:nvCxnSpPr>
        <xdr:cNvPr id="259" name="Straight Connector 258">
          <a:extLst>
            <a:ext uri="{FF2B5EF4-FFF2-40B4-BE49-F238E27FC236}">
              <a16:creationId xmlns:a16="http://schemas.microsoft.com/office/drawing/2014/main" id="{11F2527F-D0AF-4DEA-88B7-293CEF7D6646}"/>
            </a:ext>
          </a:extLst>
        </xdr:cNvPr>
        <xdr:cNvCxnSpPr/>
      </xdr:nvCxnSpPr>
      <xdr:spPr>
        <a:xfrm rot="10800000" flipV="1">
          <a:off x="12001500" y="11163300"/>
          <a:ext cx="1095375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58</xdr:row>
      <xdr:rowOff>0</xdr:rowOff>
    </xdr:from>
    <xdr:to>
      <xdr:col>24</xdr:col>
      <xdr:colOff>47625</xdr:colOff>
      <xdr:row>60</xdr:row>
      <xdr:rowOff>238125</xdr:rowOff>
    </xdr:to>
    <xdr:cxnSp macro="">
      <xdr:nvCxnSpPr>
        <xdr:cNvPr id="260" name="Straight Connector 259">
          <a:extLst>
            <a:ext uri="{FF2B5EF4-FFF2-40B4-BE49-F238E27FC236}">
              <a16:creationId xmlns:a16="http://schemas.microsoft.com/office/drawing/2014/main" id="{2BE8C9CE-428D-4F90-929C-047348C08892}"/>
            </a:ext>
          </a:extLst>
        </xdr:cNvPr>
        <xdr:cNvCxnSpPr/>
      </xdr:nvCxnSpPr>
      <xdr:spPr>
        <a:xfrm rot="10800000" flipV="1">
          <a:off x="10944225" y="11163300"/>
          <a:ext cx="1104900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58</xdr:row>
      <xdr:rowOff>0</xdr:rowOff>
    </xdr:from>
    <xdr:to>
      <xdr:col>21</xdr:col>
      <xdr:colOff>38100</xdr:colOff>
      <xdr:row>60</xdr:row>
      <xdr:rowOff>238125</xdr:rowOff>
    </xdr:to>
    <xdr:cxnSp macro="">
      <xdr:nvCxnSpPr>
        <xdr:cNvPr id="261" name="Straight Connector 260">
          <a:extLst>
            <a:ext uri="{FF2B5EF4-FFF2-40B4-BE49-F238E27FC236}">
              <a16:creationId xmlns:a16="http://schemas.microsoft.com/office/drawing/2014/main" id="{00794233-CFBE-4722-A61E-23194DEE25FA}"/>
            </a:ext>
          </a:extLst>
        </xdr:cNvPr>
        <xdr:cNvCxnSpPr/>
      </xdr:nvCxnSpPr>
      <xdr:spPr>
        <a:xfrm rot="10800000" flipV="1">
          <a:off x="9782175" y="11163300"/>
          <a:ext cx="1200150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58</xdr:row>
      <xdr:rowOff>0</xdr:rowOff>
    </xdr:from>
    <xdr:to>
      <xdr:col>18</xdr:col>
      <xdr:colOff>47625</xdr:colOff>
      <xdr:row>60</xdr:row>
      <xdr:rowOff>238125</xdr:rowOff>
    </xdr:to>
    <xdr:cxnSp macro="">
      <xdr:nvCxnSpPr>
        <xdr:cNvPr id="262" name="Straight Connector 261">
          <a:extLst>
            <a:ext uri="{FF2B5EF4-FFF2-40B4-BE49-F238E27FC236}">
              <a16:creationId xmlns:a16="http://schemas.microsoft.com/office/drawing/2014/main" id="{000E306C-758E-45D1-9E90-A83D272FB8CD}"/>
            </a:ext>
          </a:extLst>
        </xdr:cNvPr>
        <xdr:cNvCxnSpPr/>
      </xdr:nvCxnSpPr>
      <xdr:spPr>
        <a:xfrm rot="10800000" flipV="1">
          <a:off x="8515350" y="11163300"/>
          <a:ext cx="1314450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58</xdr:row>
      <xdr:rowOff>0</xdr:rowOff>
    </xdr:from>
    <xdr:to>
      <xdr:col>15</xdr:col>
      <xdr:colOff>47625</xdr:colOff>
      <xdr:row>60</xdr:row>
      <xdr:rowOff>238125</xdr:rowOff>
    </xdr:to>
    <xdr:cxnSp macro="">
      <xdr:nvCxnSpPr>
        <xdr:cNvPr id="263" name="Straight Connector 262">
          <a:extLst>
            <a:ext uri="{FF2B5EF4-FFF2-40B4-BE49-F238E27FC236}">
              <a16:creationId xmlns:a16="http://schemas.microsoft.com/office/drawing/2014/main" id="{17AF85C8-88AF-40A5-BB9A-83C027F93511}"/>
            </a:ext>
          </a:extLst>
        </xdr:cNvPr>
        <xdr:cNvCxnSpPr/>
      </xdr:nvCxnSpPr>
      <xdr:spPr>
        <a:xfrm rot="10800000" flipV="1">
          <a:off x="7267575" y="11163300"/>
          <a:ext cx="1295400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58</xdr:row>
      <xdr:rowOff>0</xdr:rowOff>
    </xdr:from>
    <xdr:to>
      <xdr:col>12</xdr:col>
      <xdr:colOff>47625</xdr:colOff>
      <xdr:row>60</xdr:row>
      <xdr:rowOff>238125</xdr:rowOff>
    </xdr:to>
    <xdr:cxnSp macro="">
      <xdr:nvCxnSpPr>
        <xdr:cNvPr id="264" name="Straight Connector 263">
          <a:extLst>
            <a:ext uri="{FF2B5EF4-FFF2-40B4-BE49-F238E27FC236}">
              <a16:creationId xmlns:a16="http://schemas.microsoft.com/office/drawing/2014/main" id="{1E8E8349-2F9E-4E9A-A242-EFBE121919EA}"/>
            </a:ext>
          </a:extLst>
        </xdr:cNvPr>
        <xdr:cNvCxnSpPr/>
      </xdr:nvCxnSpPr>
      <xdr:spPr>
        <a:xfrm rot="10800000" flipV="1">
          <a:off x="5962650" y="11163300"/>
          <a:ext cx="1352550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58</xdr:row>
      <xdr:rowOff>0</xdr:rowOff>
    </xdr:from>
    <xdr:to>
      <xdr:col>9</xdr:col>
      <xdr:colOff>47625</xdr:colOff>
      <xdr:row>60</xdr:row>
      <xdr:rowOff>238125</xdr:rowOff>
    </xdr:to>
    <xdr:cxnSp macro="">
      <xdr:nvCxnSpPr>
        <xdr:cNvPr id="265" name="Straight Connector 264">
          <a:extLst>
            <a:ext uri="{FF2B5EF4-FFF2-40B4-BE49-F238E27FC236}">
              <a16:creationId xmlns:a16="http://schemas.microsoft.com/office/drawing/2014/main" id="{D9307A8C-E8F8-448E-BD28-8884736C5674}"/>
            </a:ext>
          </a:extLst>
        </xdr:cNvPr>
        <xdr:cNvCxnSpPr/>
      </xdr:nvCxnSpPr>
      <xdr:spPr>
        <a:xfrm rot="10800000" flipV="1">
          <a:off x="4686300" y="11163300"/>
          <a:ext cx="1323975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52</xdr:row>
      <xdr:rowOff>0</xdr:rowOff>
    </xdr:from>
    <xdr:to>
      <xdr:col>5</xdr:col>
      <xdr:colOff>333375</xdr:colOff>
      <xdr:row>54</xdr:row>
      <xdr:rowOff>228600</xdr:rowOff>
    </xdr:to>
    <xdr:cxnSp macro="">
      <xdr:nvCxnSpPr>
        <xdr:cNvPr id="266" name="Straight Connector 265">
          <a:extLst>
            <a:ext uri="{FF2B5EF4-FFF2-40B4-BE49-F238E27FC236}">
              <a16:creationId xmlns:a16="http://schemas.microsoft.com/office/drawing/2014/main" id="{3D57EAD6-7DD4-4A8E-A696-63FCCA75DB41}"/>
            </a:ext>
          </a:extLst>
        </xdr:cNvPr>
        <xdr:cNvCxnSpPr/>
      </xdr:nvCxnSpPr>
      <xdr:spPr>
        <a:xfrm>
          <a:off x="3495675" y="10020300"/>
          <a:ext cx="11715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19050</xdr:colOff>
      <xdr:row>52</xdr:row>
      <xdr:rowOff>0</xdr:rowOff>
    </xdr:from>
    <xdr:to>
      <xdr:col>6</xdr:col>
      <xdr:colOff>0</xdr:colOff>
      <xdr:row>54</xdr:row>
      <xdr:rowOff>238125</xdr:rowOff>
    </xdr:to>
    <xdr:cxnSp macro="">
      <xdr:nvCxnSpPr>
        <xdr:cNvPr id="267" name="Straight Connector 266">
          <a:extLst>
            <a:ext uri="{FF2B5EF4-FFF2-40B4-BE49-F238E27FC236}">
              <a16:creationId xmlns:a16="http://schemas.microsoft.com/office/drawing/2014/main" id="{80760057-90F1-4A6A-A7C8-2B681B0F5DAE}"/>
            </a:ext>
          </a:extLst>
        </xdr:cNvPr>
        <xdr:cNvCxnSpPr/>
      </xdr:nvCxnSpPr>
      <xdr:spPr>
        <a:xfrm rot="10800000" flipV="1">
          <a:off x="3514725" y="10020300"/>
          <a:ext cx="11715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52</xdr:row>
      <xdr:rowOff>0</xdr:rowOff>
    </xdr:from>
    <xdr:to>
      <xdr:col>8</xdr:col>
      <xdr:colOff>333375</xdr:colOff>
      <xdr:row>54</xdr:row>
      <xdr:rowOff>228600</xdr:rowOff>
    </xdr:to>
    <xdr:cxnSp macro="">
      <xdr:nvCxnSpPr>
        <xdr:cNvPr id="268" name="Straight Connector 267">
          <a:extLst>
            <a:ext uri="{FF2B5EF4-FFF2-40B4-BE49-F238E27FC236}">
              <a16:creationId xmlns:a16="http://schemas.microsoft.com/office/drawing/2014/main" id="{57DADDE9-1639-49EE-B894-478A3DE65445}"/>
            </a:ext>
          </a:extLst>
        </xdr:cNvPr>
        <xdr:cNvCxnSpPr/>
      </xdr:nvCxnSpPr>
      <xdr:spPr>
        <a:xfrm>
          <a:off x="4686300" y="10020300"/>
          <a:ext cx="11906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19050</xdr:colOff>
      <xdr:row>52</xdr:row>
      <xdr:rowOff>0</xdr:rowOff>
    </xdr:from>
    <xdr:to>
      <xdr:col>9</xdr:col>
      <xdr:colOff>0</xdr:colOff>
      <xdr:row>54</xdr:row>
      <xdr:rowOff>238125</xdr:rowOff>
    </xdr:to>
    <xdr:cxnSp macro="">
      <xdr:nvCxnSpPr>
        <xdr:cNvPr id="269" name="Straight Connector 268">
          <a:extLst>
            <a:ext uri="{FF2B5EF4-FFF2-40B4-BE49-F238E27FC236}">
              <a16:creationId xmlns:a16="http://schemas.microsoft.com/office/drawing/2014/main" id="{3C674BCF-9A88-4844-95D4-398A9DA928AB}"/>
            </a:ext>
          </a:extLst>
        </xdr:cNvPr>
        <xdr:cNvCxnSpPr/>
      </xdr:nvCxnSpPr>
      <xdr:spPr>
        <a:xfrm rot="10800000" flipV="1">
          <a:off x="4705350" y="10020300"/>
          <a:ext cx="12573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52</xdr:row>
      <xdr:rowOff>0</xdr:rowOff>
    </xdr:from>
    <xdr:to>
      <xdr:col>11</xdr:col>
      <xdr:colOff>333375</xdr:colOff>
      <xdr:row>54</xdr:row>
      <xdr:rowOff>228600</xdr:rowOff>
    </xdr:to>
    <xdr:cxnSp macro="">
      <xdr:nvCxnSpPr>
        <xdr:cNvPr id="270" name="Straight Connector 269">
          <a:extLst>
            <a:ext uri="{FF2B5EF4-FFF2-40B4-BE49-F238E27FC236}">
              <a16:creationId xmlns:a16="http://schemas.microsoft.com/office/drawing/2014/main" id="{EE1BE149-5E59-4A42-B8A0-5A135F8543DE}"/>
            </a:ext>
          </a:extLst>
        </xdr:cNvPr>
        <xdr:cNvCxnSpPr/>
      </xdr:nvCxnSpPr>
      <xdr:spPr>
        <a:xfrm>
          <a:off x="5962650" y="10020300"/>
          <a:ext cx="12001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19050</xdr:colOff>
      <xdr:row>52</xdr:row>
      <xdr:rowOff>0</xdr:rowOff>
    </xdr:from>
    <xdr:to>
      <xdr:col>12</xdr:col>
      <xdr:colOff>0</xdr:colOff>
      <xdr:row>54</xdr:row>
      <xdr:rowOff>238125</xdr:rowOff>
    </xdr:to>
    <xdr:cxnSp macro="">
      <xdr:nvCxnSpPr>
        <xdr:cNvPr id="271" name="Straight Connector 270">
          <a:extLst>
            <a:ext uri="{FF2B5EF4-FFF2-40B4-BE49-F238E27FC236}">
              <a16:creationId xmlns:a16="http://schemas.microsoft.com/office/drawing/2014/main" id="{1FD785CC-B4C4-4CC5-9974-5AB6F2280822}"/>
            </a:ext>
          </a:extLst>
        </xdr:cNvPr>
        <xdr:cNvCxnSpPr/>
      </xdr:nvCxnSpPr>
      <xdr:spPr>
        <a:xfrm rot="10800000" flipV="1">
          <a:off x="5981700" y="10020300"/>
          <a:ext cx="12858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52</xdr:row>
      <xdr:rowOff>0</xdr:rowOff>
    </xdr:from>
    <xdr:to>
      <xdr:col>14</xdr:col>
      <xdr:colOff>333375</xdr:colOff>
      <xdr:row>54</xdr:row>
      <xdr:rowOff>228600</xdr:rowOff>
    </xdr:to>
    <xdr:cxnSp macro="">
      <xdr:nvCxnSpPr>
        <xdr:cNvPr id="272" name="Straight Connector 271">
          <a:extLst>
            <a:ext uri="{FF2B5EF4-FFF2-40B4-BE49-F238E27FC236}">
              <a16:creationId xmlns:a16="http://schemas.microsoft.com/office/drawing/2014/main" id="{3202BE7C-7F93-42AA-9DD2-E27412E96319}"/>
            </a:ext>
          </a:extLst>
        </xdr:cNvPr>
        <xdr:cNvCxnSpPr/>
      </xdr:nvCxnSpPr>
      <xdr:spPr>
        <a:xfrm>
          <a:off x="7267575" y="10020300"/>
          <a:ext cx="11811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19050</xdr:colOff>
      <xdr:row>52</xdr:row>
      <xdr:rowOff>0</xdr:rowOff>
    </xdr:from>
    <xdr:to>
      <xdr:col>15</xdr:col>
      <xdr:colOff>0</xdr:colOff>
      <xdr:row>54</xdr:row>
      <xdr:rowOff>238125</xdr:rowOff>
    </xdr:to>
    <xdr:cxnSp macro="">
      <xdr:nvCxnSpPr>
        <xdr:cNvPr id="273" name="Straight Connector 272">
          <a:extLst>
            <a:ext uri="{FF2B5EF4-FFF2-40B4-BE49-F238E27FC236}">
              <a16:creationId xmlns:a16="http://schemas.microsoft.com/office/drawing/2014/main" id="{BD8A17B0-D31D-4CFB-A17D-A921D7805623}"/>
            </a:ext>
          </a:extLst>
        </xdr:cNvPr>
        <xdr:cNvCxnSpPr/>
      </xdr:nvCxnSpPr>
      <xdr:spPr>
        <a:xfrm rot="10800000" flipV="1">
          <a:off x="7286625" y="10020300"/>
          <a:ext cx="12287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52</xdr:row>
      <xdr:rowOff>0</xdr:rowOff>
    </xdr:from>
    <xdr:to>
      <xdr:col>17</xdr:col>
      <xdr:colOff>333375</xdr:colOff>
      <xdr:row>54</xdr:row>
      <xdr:rowOff>228600</xdr:rowOff>
    </xdr:to>
    <xdr:cxnSp macro="">
      <xdr:nvCxnSpPr>
        <xdr:cNvPr id="274" name="Straight Connector 273">
          <a:extLst>
            <a:ext uri="{FF2B5EF4-FFF2-40B4-BE49-F238E27FC236}">
              <a16:creationId xmlns:a16="http://schemas.microsoft.com/office/drawing/2014/main" id="{47C7CA8B-DF82-47F0-9CB4-6330D8E531BD}"/>
            </a:ext>
          </a:extLst>
        </xdr:cNvPr>
        <xdr:cNvCxnSpPr/>
      </xdr:nvCxnSpPr>
      <xdr:spPr>
        <a:xfrm>
          <a:off x="8515350" y="10020300"/>
          <a:ext cx="11525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19050</xdr:colOff>
      <xdr:row>52</xdr:row>
      <xdr:rowOff>0</xdr:rowOff>
    </xdr:from>
    <xdr:to>
      <xdr:col>18</xdr:col>
      <xdr:colOff>0</xdr:colOff>
      <xdr:row>54</xdr:row>
      <xdr:rowOff>238125</xdr:rowOff>
    </xdr:to>
    <xdr:cxnSp macro="">
      <xdr:nvCxnSpPr>
        <xdr:cNvPr id="275" name="Straight Connector 274">
          <a:extLst>
            <a:ext uri="{FF2B5EF4-FFF2-40B4-BE49-F238E27FC236}">
              <a16:creationId xmlns:a16="http://schemas.microsoft.com/office/drawing/2014/main" id="{8686CBF7-0B86-4FBF-845C-1979B41C0A82}"/>
            </a:ext>
          </a:extLst>
        </xdr:cNvPr>
        <xdr:cNvCxnSpPr/>
      </xdr:nvCxnSpPr>
      <xdr:spPr>
        <a:xfrm rot="10800000" flipV="1">
          <a:off x="8534400" y="10020300"/>
          <a:ext cx="12477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52</xdr:row>
      <xdr:rowOff>0</xdr:rowOff>
    </xdr:from>
    <xdr:to>
      <xdr:col>20</xdr:col>
      <xdr:colOff>333375</xdr:colOff>
      <xdr:row>54</xdr:row>
      <xdr:rowOff>228600</xdr:rowOff>
    </xdr:to>
    <xdr:cxnSp macro="">
      <xdr:nvCxnSpPr>
        <xdr:cNvPr id="276" name="Straight Connector 275">
          <a:extLst>
            <a:ext uri="{FF2B5EF4-FFF2-40B4-BE49-F238E27FC236}">
              <a16:creationId xmlns:a16="http://schemas.microsoft.com/office/drawing/2014/main" id="{A0BB8128-CCE4-47EB-A2D3-E2F0B3C4067D}"/>
            </a:ext>
          </a:extLst>
        </xdr:cNvPr>
        <xdr:cNvCxnSpPr/>
      </xdr:nvCxnSpPr>
      <xdr:spPr>
        <a:xfrm>
          <a:off x="9782175" y="10020300"/>
          <a:ext cx="11334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19050</xdr:colOff>
      <xdr:row>52</xdr:row>
      <xdr:rowOff>0</xdr:rowOff>
    </xdr:from>
    <xdr:to>
      <xdr:col>21</xdr:col>
      <xdr:colOff>0</xdr:colOff>
      <xdr:row>54</xdr:row>
      <xdr:rowOff>238125</xdr:rowOff>
    </xdr:to>
    <xdr:cxnSp macro="">
      <xdr:nvCxnSpPr>
        <xdr:cNvPr id="277" name="Straight Connector 276">
          <a:extLst>
            <a:ext uri="{FF2B5EF4-FFF2-40B4-BE49-F238E27FC236}">
              <a16:creationId xmlns:a16="http://schemas.microsoft.com/office/drawing/2014/main" id="{C86CE2BE-5A31-4115-ACB0-B3A9CA95931B}"/>
            </a:ext>
          </a:extLst>
        </xdr:cNvPr>
        <xdr:cNvCxnSpPr/>
      </xdr:nvCxnSpPr>
      <xdr:spPr>
        <a:xfrm rot="10800000" flipV="1">
          <a:off x="9801225" y="10020300"/>
          <a:ext cx="11430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52</xdr:row>
      <xdr:rowOff>0</xdr:rowOff>
    </xdr:from>
    <xdr:to>
      <xdr:col>23</xdr:col>
      <xdr:colOff>333375</xdr:colOff>
      <xdr:row>54</xdr:row>
      <xdr:rowOff>228600</xdr:rowOff>
    </xdr:to>
    <xdr:cxnSp macro="">
      <xdr:nvCxnSpPr>
        <xdr:cNvPr id="278" name="Straight Connector 277">
          <a:extLst>
            <a:ext uri="{FF2B5EF4-FFF2-40B4-BE49-F238E27FC236}">
              <a16:creationId xmlns:a16="http://schemas.microsoft.com/office/drawing/2014/main" id="{A48B29A6-5645-4580-96F5-EA746C28198A}"/>
            </a:ext>
          </a:extLst>
        </xdr:cNvPr>
        <xdr:cNvCxnSpPr/>
      </xdr:nvCxnSpPr>
      <xdr:spPr>
        <a:xfrm>
          <a:off x="10944225" y="10020300"/>
          <a:ext cx="10382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19050</xdr:colOff>
      <xdr:row>52</xdr:row>
      <xdr:rowOff>0</xdr:rowOff>
    </xdr:from>
    <xdr:to>
      <xdr:col>24</xdr:col>
      <xdr:colOff>0</xdr:colOff>
      <xdr:row>54</xdr:row>
      <xdr:rowOff>238125</xdr:rowOff>
    </xdr:to>
    <xdr:cxnSp macro="">
      <xdr:nvCxnSpPr>
        <xdr:cNvPr id="279" name="Straight Connector 278">
          <a:extLst>
            <a:ext uri="{FF2B5EF4-FFF2-40B4-BE49-F238E27FC236}">
              <a16:creationId xmlns:a16="http://schemas.microsoft.com/office/drawing/2014/main" id="{AAAE850E-FC81-48AF-9E58-F6162F3EC753}"/>
            </a:ext>
          </a:extLst>
        </xdr:cNvPr>
        <xdr:cNvCxnSpPr/>
      </xdr:nvCxnSpPr>
      <xdr:spPr>
        <a:xfrm rot="10800000" flipV="1">
          <a:off x="10963275" y="10020300"/>
          <a:ext cx="10382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52</xdr:row>
      <xdr:rowOff>0</xdr:rowOff>
    </xdr:from>
    <xdr:to>
      <xdr:col>26</xdr:col>
      <xdr:colOff>333375</xdr:colOff>
      <xdr:row>54</xdr:row>
      <xdr:rowOff>228600</xdr:rowOff>
    </xdr:to>
    <xdr:cxnSp macro="">
      <xdr:nvCxnSpPr>
        <xdr:cNvPr id="280" name="Straight Connector 279">
          <a:extLst>
            <a:ext uri="{FF2B5EF4-FFF2-40B4-BE49-F238E27FC236}">
              <a16:creationId xmlns:a16="http://schemas.microsoft.com/office/drawing/2014/main" id="{E0CDF04D-4800-4B30-B6A8-FA3C3D6700A8}"/>
            </a:ext>
          </a:extLst>
        </xdr:cNvPr>
        <xdr:cNvCxnSpPr/>
      </xdr:nvCxnSpPr>
      <xdr:spPr>
        <a:xfrm>
          <a:off x="12001500" y="10020300"/>
          <a:ext cx="10572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19050</xdr:colOff>
      <xdr:row>52</xdr:row>
      <xdr:rowOff>0</xdr:rowOff>
    </xdr:from>
    <xdr:to>
      <xdr:col>27</xdr:col>
      <xdr:colOff>0</xdr:colOff>
      <xdr:row>54</xdr:row>
      <xdr:rowOff>238125</xdr:rowOff>
    </xdr:to>
    <xdr:cxnSp macro="">
      <xdr:nvCxnSpPr>
        <xdr:cNvPr id="281" name="Straight Connector 280">
          <a:extLst>
            <a:ext uri="{FF2B5EF4-FFF2-40B4-BE49-F238E27FC236}">
              <a16:creationId xmlns:a16="http://schemas.microsoft.com/office/drawing/2014/main" id="{12D72BD7-C5E9-4B78-BBB7-126C66B1A8AA}"/>
            </a:ext>
          </a:extLst>
        </xdr:cNvPr>
        <xdr:cNvCxnSpPr/>
      </xdr:nvCxnSpPr>
      <xdr:spPr>
        <a:xfrm rot="10800000" flipV="1">
          <a:off x="12020550" y="10020300"/>
          <a:ext cx="10382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52</xdr:row>
      <xdr:rowOff>0</xdr:rowOff>
    </xdr:from>
    <xdr:to>
      <xdr:col>29</xdr:col>
      <xdr:colOff>333375</xdr:colOff>
      <xdr:row>54</xdr:row>
      <xdr:rowOff>228600</xdr:rowOff>
    </xdr:to>
    <xdr:cxnSp macro="">
      <xdr:nvCxnSpPr>
        <xdr:cNvPr id="282" name="Straight Connector 281">
          <a:extLst>
            <a:ext uri="{FF2B5EF4-FFF2-40B4-BE49-F238E27FC236}">
              <a16:creationId xmlns:a16="http://schemas.microsoft.com/office/drawing/2014/main" id="{CCF2D0EF-8A5A-4B17-AE94-59989372881E}"/>
            </a:ext>
          </a:extLst>
        </xdr:cNvPr>
        <xdr:cNvCxnSpPr/>
      </xdr:nvCxnSpPr>
      <xdr:spPr>
        <a:xfrm>
          <a:off x="13058775" y="10020300"/>
          <a:ext cx="11620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19050</xdr:colOff>
      <xdr:row>52</xdr:row>
      <xdr:rowOff>0</xdr:rowOff>
    </xdr:from>
    <xdr:to>
      <xdr:col>30</xdr:col>
      <xdr:colOff>0</xdr:colOff>
      <xdr:row>54</xdr:row>
      <xdr:rowOff>238125</xdr:rowOff>
    </xdr:to>
    <xdr:cxnSp macro="">
      <xdr:nvCxnSpPr>
        <xdr:cNvPr id="283" name="Straight Connector 282">
          <a:extLst>
            <a:ext uri="{FF2B5EF4-FFF2-40B4-BE49-F238E27FC236}">
              <a16:creationId xmlns:a16="http://schemas.microsoft.com/office/drawing/2014/main" id="{334882E8-D999-494F-BF44-320EE7785DD3}"/>
            </a:ext>
          </a:extLst>
        </xdr:cNvPr>
        <xdr:cNvCxnSpPr/>
      </xdr:nvCxnSpPr>
      <xdr:spPr>
        <a:xfrm rot="10800000" flipV="1">
          <a:off x="13077825" y="10020300"/>
          <a:ext cx="11430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52</xdr:row>
      <xdr:rowOff>0</xdr:rowOff>
    </xdr:from>
    <xdr:to>
      <xdr:col>32</xdr:col>
      <xdr:colOff>333375</xdr:colOff>
      <xdr:row>54</xdr:row>
      <xdr:rowOff>228600</xdr:rowOff>
    </xdr:to>
    <xdr:cxnSp macro="">
      <xdr:nvCxnSpPr>
        <xdr:cNvPr id="284" name="Straight Connector 283">
          <a:extLst>
            <a:ext uri="{FF2B5EF4-FFF2-40B4-BE49-F238E27FC236}">
              <a16:creationId xmlns:a16="http://schemas.microsoft.com/office/drawing/2014/main" id="{730E8B41-CBC7-437C-85AF-A1585AD83AA6}"/>
            </a:ext>
          </a:extLst>
        </xdr:cNvPr>
        <xdr:cNvCxnSpPr/>
      </xdr:nvCxnSpPr>
      <xdr:spPr>
        <a:xfrm>
          <a:off x="14220825" y="10020300"/>
          <a:ext cx="12096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19050</xdr:colOff>
      <xdr:row>52</xdr:row>
      <xdr:rowOff>0</xdr:rowOff>
    </xdr:from>
    <xdr:to>
      <xdr:col>33</xdr:col>
      <xdr:colOff>0</xdr:colOff>
      <xdr:row>54</xdr:row>
      <xdr:rowOff>238125</xdr:rowOff>
    </xdr:to>
    <xdr:cxnSp macro="">
      <xdr:nvCxnSpPr>
        <xdr:cNvPr id="285" name="Straight Connector 284">
          <a:extLst>
            <a:ext uri="{FF2B5EF4-FFF2-40B4-BE49-F238E27FC236}">
              <a16:creationId xmlns:a16="http://schemas.microsoft.com/office/drawing/2014/main" id="{56A8CFA2-970F-49D6-9209-69D153A5FCCF}"/>
            </a:ext>
          </a:extLst>
        </xdr:cNvPr>
        <xdr:cNvCxnSpPr/>
      </xdr:nvCxnSpPr>
      <xdr:spPr>
        <a:xfrm rot="10800000" flipV="1">
          <a:off x="14239875" y="10020300"/>
          <a:ext cx="11906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52</xdr:row>
      <xdr:rowOff>0</xdr:rowOff>
    </xdr:from>
    <xdr:to>
      <xdr:col>35</xdr:col>
      <xdr:colOff>333375</xdr:colOff>
      <xdr:row>54</xdr:row>
      <xdr:rowOff>228600</xdr:rowOff>
    </xdr:to>
    <xdr:cxnSp macro="">
      <xdr:nvCxnSpPr>
        <xdr:cNvPr id="286" name="Straight Connector 285">
          <a:extLst>
            <a:ext uri="{FF2B5EF4-FFF2-40B4-BE49-F238E27FC236}">
              <a16:creationId xmlns:a16="http://schemas.microsoft.com/office/drawing/2014/main" id="{88BB9E01-77E4-479E-9904-0B7DE2A5B3F4}"/>
            </a:ext>
          </a:extLst>
        </xdr:cNvPr>
        <xdr:cNvCxnSpPr/>
      </xdr:nvCxnSpPr>
      <xdr:spPr>
        <a:xfrm>
          <a:off x="15430500" y="10020300"/>
          <a:ext cx="10858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19050</xdr:colOff>
      <xdr:row>52</xdr:row>
      <xdr:rowOff>0</xdr:rowOff>
    </xdr:from>
    <xdr:to>
      <xdr:col>36</xdr:col>
      <xdr:colOff>0</xdr:colOff>
      <xdr:row>54</xdr:row>
      <xdr:rowOff>238125</xdr:rowOff>
    </xdr:to>
    <xdr:cxnSp macro="">
      <xdr:nvCxnSpPr>
        <xdr:cNvPr id="287" name="Straight Connector 286">
          <a:extLst>
            <a:ext uri="{FF2B5EF4-FFF2-40B4-BE49-F238E27FC236}">
              <a16:creationId xmlns:a16="http://schemas.microsoft.com/office/drawing/2014/main" id="{7CFE1A71-A174-4F9E-91E1-D1E7F8A539EB}"/>
            </a:ext>
          </a:extLst>
        </xdr:cNvPr>
        <xdr:cNvCxnSpPr/>
      </xdr:nvCxnSpPr>
      <xdr:spPr>
        <a:xfrm rot="10800000" flipV="1">
          <a:off x="15449550" y="10020300"/>
          <a:ext cx="10668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52</xdr:row>
      <xdr:rowOff>0</xdr:rowOff>
    </xdr:from>
    <xdr:to>
      <xdr:col>38</xdr:col>
      <xdr:colOff>333375</xdr:colOff>
      <xdr:row>54</xdr:row>
      <xdr:rowOff>228600</xdr:rowOff>
    </xdr:to>
    <xdr:cxnSp macro="">
      <xdr:nvCxnSpPr>
        <xdr:cNvPr id="288" name="Straight Connector 287">
          <a:extLst>
            <a:ext uri="{FF2B5EF4-FFF2-40B4-BE49-F238E27FC236}">
              <a16:creationId xmlns:a16="http://schemas.microsoft.com/office/drawing/2014/main" id="{B3166324-95FC-4799-A5CD-6FCA05E79856}"/>
            </a:ext>
          </a:extLst>
        </xdr:cNvPr>
        <xdr:cNvCxnSpPr/>
      </xdr:nvCxnSpPr>
      <xdr:spPr>
        <a:xfrm>
          <a:off x="16516350" y="10020300"/>
          <a:ext cx="11049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19050</xdr:colOff>
      <xdr:row>52</xdr:row>
      <xdr:rowOff>0</xdr:rowOff>
    </xdr:from>
    <xdr:to>
      <xdr:col>39</xdr:col>
      <xdr:colOff>0</xdr:colOff>
      <xdr:row>54</xdr:row>
      <xdr:rowOff>238125</xdr:rowOff>
    </xdr:to>
    <xdr:cxnSp macro="">
      <xdr:nvCxnSpPr>
        <xdr:cNvPr id="289" name="Straight Connector 288">
          <a:extLst>
            <a:ext uri="{FF2B5EF4-FFF2-40B4-BE49-F238E27FC236}">
              <a16:creationId xmlns:a16="http://schemas.microsoft.com/office/drawing/2014/main" id="{828ABAAE-D591-4E05-A172-5F00B6005649}"/>
            </a:ext>
          </a:extLst>
        </xdr:cNvPr>
        <xdr:cNvCxnSpPr/>
      </xdr:nvCxnSpPr>
      <xdr:spPr>
        <a:xfrm rot="10800000" flipV="1">
          <a:off x="16535400" y="10020300"/>
          <a:ext cx="10858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46</xdr:row>
      <xdr:rowOff>0</xdr:rowOff>
    </xdr:from>
    <xdr:to>
      <xdr:col>5</xdr:col>
      <xdr:colOff>333375</xdr:colOff>
      <xdr:row>48</xdr:row>
      <xdr:rowOff>228600</xdr:rowOff>
    </xdr:to>
    <xdr:cxnSp macro="">
      <xdr:nvCxnSpPr>
        <xdr:cNvPr id="290" name="Straight Connector 289">
          <a:extLst>
            <a:ext uri="{FF2B5EF4-FFF2-40B4-BE49-F238E27FC236}">
              <a16:creationId xmlns:a16="http://schemas.microsoft.com/office/drawing/2014/main" id="{8AAE3977-65D5-4B62-B514-A85DF6C729A7}"/>
            </a:ext>
          </a:extLst>
        </xdr:cNvPr>
        <xdr:cNvCxnSpPr/>
      </xdr:nvCxnSpPr>
      <xdr:spPr>
        <a:xfrm>
          <a:off x="3495675" y="8801100"/>
          <a:ext cx="1171575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49</xdr:row>
      <xdr:rowOff>0</xdr:rowOff>
    </xdr:from>
    <xdr:to>
      <xdr:col>5</xdr:col>
      <xdr:colOff>333375</xdr:colOff>
      <xdr:row>51</xdr:row>
      <xdr:rowOff>228600</xdr:rowOff>
    </xdr:to>
    <xdr:cxnSp macro="">
      <xdr:nvCxnSpPr>
        <xdr:cNvPr id="291" name="Straight Connector 290">
          <a:extLst>
            <a:ext uri="{FF2B5EF4-FFF2-40B4-BE49-F238E27FC236}">
              <a16:creationId xmlns:a16="http://schemas.microsoft.com/office/drawing/2014/main" id="{B00BCE0A-1475-4657-B654-975D6DDF6E3C}"/>
            </a:ext>
          </a:extLst>
        </xdr:cNvPr>
        <xdr:cNvCxnSpPr/>
      </xdr:nvCxnSpPr>
      <xdr:spPr>
        <a:xfrm>
          <a:off x="3495675" y="9448800"/>
          <a:ext cx="11715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46</xdr:row>
      <xdr:rowOff>0</xdr:rowOff>
    </xdr:from>
    <xdr:to>
      <xdr:col>8</xdr:col>
      <xdr:colOff>333375</xdr:colOff>
      <xdr:row>48</xdr:row>
      <xdr:rowOff>228600</xdr:rowOff>
    </xdr:to>
    <xdr:cxnSp macro="">
      <xdr:nvCxnSpPr>
        <xdr:cNvPr id="292" name="Straight Connector 291">
          <a:extLst>
            <a:ext uri="{FF2B5EF4-FFF2-40B4-BE49-F238E27FC236}">
              <a16:creationId xmlns:a16="http://schemas.microsoft.com/office/drawing/2014/main" id="{30BF61BB-5AD0-4D67-9832-697856EDAAED}"/>
            </a:ext>
          </a:extLst>
        </xdr:cNvPr>
        <xdr:cNvCxnSpPr/>
      </xdr:nvCxnSpPr>
      <xdr:spPr>
        <a:xfrm>
          <a:off x="4686300" y="8801100"/>
          <a:ext cx="1190625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49</xdr:row>
      <xdr:rowOff>0</xdr:rowOff>
    </xdr:from>
    <xdr:to>
      <xdr:col>8</xdr:col>
      <xdr:colOff>333375</xdr:colOff>
      <xdr:row>51</xdr:row>
      <xdr:rowOff>228600</xdr:rowOff>
    </xdr:to>
    <xdr:cxnSp macro="">
      <xdr:nvCxnSpPr>
        <xdr:cNvPr id="293" name="Straight Connector 292">
          <a:extLst>
            <a:ext uri="{FF2B5EF4-FFF2-40B4-BE49-F238E27FC236}">
              <a16:creationId xmlns:a16="http://schemas.microsoft.com/office/drawing/2014/main" id="{CEAAC437-867C-4D2A-94E3-B4D5FC94603C}"/>
            </a:ext>
          </a:extLst>
        </xdr:cNvPr>
        <xdr:cNvCxnSpPr/>
      </xdr:nvCxnSpPr>
      <xdr:spPr>
        <a:xfrm>
          <a:off x="4686300" y="9448800"/>
          <a:ext cx="11906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46</xdr:row>
      <xdr:rowOff>0</xdr:rowOff>
    </xdr:from>
    <xdr:to>
      <xdr:col>11</xdr:col>
      <xdr:colOff>333375</xdr:colOff>
      <xdr:row>48</xdr:row>
      <xdr:rowOff>228600</xdr:rowOff>
    </xdr:to>
    <xdr:cxnSp macro="">
      <xdr:nvCxnSpPr>
        <xdr:cNvPr id="294" name="Straight Connector 293">
          <a:extLst>
            <a:ext uri="{FF2B5EF4-FFF2-40B4-BE49-F238E27FC236}">
              <a16:creationId xmlns:a16="http://schemas.microsoft.com/office/drawing/2014/main" id="{B4C2ACAC-9E07-4757-ACE7-8076F45E2E2B}"/>
            </a:ext>
          </a:extLst>
        </xdr:cNvPr>
        <xdr:cNvCxnSpPr/>
      </xdr:nvCxnSpPr>
      <xdr:spPr>
        <a:xfrm>
          <a:off x="5962650" y="8801100"/>
          <a:ext cx="1200150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49</xdr:row>
      <xdr:rowOff>0</xdr:rowOff>
    </xdr:from>
    <xdr:to>
      <xdr:col>11</xdr:col>
      <xdr:colOff>333375</xdr:colOff>
      <xdr:row>51</xdr:row>
      <xdr:rowOff>228600</xdr:rowOff>
    </xdr:to>
    <xdr:cxnSp macro="">
      <xdr:nvCxnSpPr>
        <xdr:cNvPr id="295" name="Straight Connector 294">
          <a:extLst>
            <a:ext uri="{FF2B5EF4-FFF2-40B4-BE49-F238E27FC236}">
              <a16:creationId xmlns:a16="http://schemas.microsoft.com/office/drawing/2014/main" id="{55AD9D7C-0613-465B-9937-2149F886975D}"/>
            </a:ext>
          </a:extLst>
        </xdr:cNvPr>
        <xdr:cNvCxnSpPr/>
      </xdr:nvCxnSpPr>
      <xdr:spPr>
        <a:xfrm>
          <a:off x="5962650" y="9448800"/>
          <a:ext cx="12001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46</xdr:row>
      <xdr:rowOff>0</xdr:rowOff>
    </xdr:from>
    <xdr:to>
      <xdr:col>14</xdr:col>
      <xdr:colOff>333375</xdr:colOff>
      <xdr:row>48</xdr:row>
      <xdr:rowOff>228600</xdr:rowOff>
    </xdr:to>
    <xdr:cxnSp macro="">
      <xdr:nvCxnSpPr>
        <xdr:cNvPr id="296" name="Straight Connector 295">
          <a:extLst>
            <a:ext uri="{FF2B5EF4-FFF2-40B4-BE49-F238E27FC236}">
              <a16:creationId xmlns:a16="http://schemas.microsoft.com/office/drawing/2014/main" id="{A904E1B8-E071-44EB-8EEC-8AFF0F4591CF}"/>
            </a:ext>
          </a:extLst>
        </xdr:cNvPr>
        <xdr:cNvCxnSpPr/>
      </xdr:nvCxnSpPr>
      <xdr:spPr>
        <a:xfrm>
          <a:off x="7267575" y="8801100"/>
          <a:ext cx="1181100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49</xdr:row>
      <xdr:rowOff>0</xdr:rowOff>
    </xdr:from>
    <xdr:to>
      <xdr:col>14</xdr:col>
      <xdr:colOff>333375</xdr:colOff>
      <xdr:row>51</xdr:row>
      <xdr:rowOff>228600</xdr:rowOff>
    </xdr:to>
    <xdr:cxnSp macro="">
      <xdr:nvCxnSpPr>
        <xdr:cNvPr id="297" name="Straight Connector 296">
          <a:extLst>
            <a:ext uri="{FF2B5EF4-FFF2-40B4-BE49-F238E27FC236}">
              <a16:creationId xmlns:a16="http://schemas.microsoft.com/office/drawing/2014/main" id="{CC4839C9-5947-4DCE-A2C6-5B164851C1BC}"/>
            </a:ext>
          </a:extLst>
        </xdr:cNvPr>
        <xdr:cNvCxnSpPr/>
      </xdr:nvCxnSpPr>
      <xdr:spPr>
        <a:xfrm>
          <a:off x="7267575" y="9448800"/>
          <a:ext cx="11811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46</xdr:row>
      <xdr:rowOff>0</xdr:rowOff>
    </xdr:from>
    <xdr:to>
      <xdr:col>17</xdr:col>
      <xdr:colOff>333375</xdr:colOff>
      <xdr:row>48</xdr:row>
      <xdr:rowOff>228600</xdr:rowOff>
    </xdr:to>
    <xdr:cxnSp macro="">
      <xdr:nvCxnSpPr>
        <xdr:cNvPr id="298" name="Straight Connector 297">
          <a:extLst>
            <a:ext uri="{FF2B5EF4-FFF2-40B4-BE49-F238E27FC236}">
              <a16:creationId xmlns:a16="http://schemas.microsoft.com/office/drawing/2014/main" id="{5B65FB68-DDD3-4CF1-BBBB-A7FFC06D8B0B}"/>
            </a:ext>
          </a:extLst>
        </xdr:cNvPr>
        <xdr:cNvCxnSpPr/>
      </xdr:nvCxnSpPr>
      <xdr:spPr>
        <a:xfrm>
          <a:off x="8515350" y="8801100"/>
          <a:ext cx="1152525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49</xdr:row>
      <xdr:rowOff>0</xdr:rowOff>
    </xdr:from>
    <xdr:to>
      <xdr:col>17</xdr:col>
      <xdr:colOff>333375</xdr:colOff>
      <xdr:row>51</xdr:row>
      <xdr:rowOff>228600</xdr:rowOff>
    </xdr:to>
    <xdr:cxnSp macro="">
      <xdr:nvCxnSpPr>
        <xdr:cNvPr id="299" name="Straight Connector 298">
          <a:extLst>
            <a:ext uri="{FF2B5EF4-FFF2-40B4-BE49-F238E27FC236}">
              <a16:creationId xmlns:a16="http://schemas.microsoft.com/office/drawing/2014/main" id="{34CD04AD-9442-4D1A-AB28-CCCE8F79D76B}"/>
            </a:ext>
          </a:extLst>
        </xdr:cNvPr>
        <xdr:cNvCxnSpPr/>
      </xdr:nvCxnSpPr>
      <xdr:spPr>
        <a:xfrm>
          <a:off x="8515350" y="9448800"/>
          <a:ext cx="11525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46</xdr:row>
      <xdr:rowOff>0</xdr:rowOff>
    </xdr:from>
    <xdr:to>
      <xdr:col>20</xdr:col>
      <xdr:colOff>333375</xdr:colOff>
      <xdr:row>48</xdr:row>
      <xdr:rowOff>228600</xdr:rowOff>
    </xdr:to>
    <xdr:cxnSp macro="">
      <xdr:nvCxnSpPr>
        <xdr:cNvPr id="300" name="Straight Connector 299">
          <a:extLst>
            <a:ext uri="{FF2B5EF4-FFF2-40B4-BE49-F238E27FC236}">
              <a16:creationId xmlns:a16="http://schemas.microsoft.com/office/drawing/2014/main" id="{EAC451FA-3474-4974-B5EE-5B18DB862046}"/>
            </a:ext>
          </a:extLst>
        </xdr:cNvPr>
        <xdr:cNvCxnSpPr/>
      </xdr:nvCxnSpPr>
      <xdr:spPr>
        <a:xfrm>
          <a:off x="9782175" y="8801100"/>
          <a:ext cx="1133475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49</xdr:row>
      <xdr:rowOff>0</xdr:rowOff>
    </xdr:from>
    <xdr:to>
      <xdr:col>20</xdr:col>
      <xdr:colOff>333375</xdr:colOff>
      <xdr:row>51</xdr:row>
      <xdr:rowOff>228600</xdr:rowOff>
    </xdr:to>
    <xdr:cxnSp macro="">
      <xdr:nvCxnSpPr>
        <xdr:cNvPr id="301" name="Straight Connector 300">
          <a:extLst>
            <a:ext uri="{FF2B5EF4-FFF2-40B4-BE49-F238E27FC236}">
              <a16:creationId xmlns:a16="http://schemas.microsoft.com/office/drawing/2014/main" id="{D1ECA6C1-114C-4282-9874-EBAFE83ED5DD}"/>
            </a:ext>
          </a:extLst>
        </xdr:cNvPr>
        <xdr:cNvCxnSpPr/>
      </xdr:nvCxnSpPr>
      <xdr:spPr>
        <a:xfrm>
          <a:off x="9782175" y="9448800"/>
          <a:ext cx="11334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46</xdr:row>
      <xdr:rowOff>0</xdr:rowOff>
    </xdr:from>
    <xdr:to>
      <xdr:col>23</xdr:col>
      <xdr:colOff>333375</xdr:colOff>
      <xdr:row>48</xdr:row>
      <xdr:rowOff>228600</xdr:rowOff>
    </xdr:to>
    <xdr:cxnSp macro="">
      <xdr:nvCxnSpPr>
        <xdr:cNvPr id="302" name="Straight Connector 301">
          <a:extLst>
            <a:ext uri="{FF2B5EF4-FFF2-40B4-BE49-F238E27FC236}">
              <a16:creationId xmlns:a16="http://schemas.microsoft.com/office/drawing/2014/main" id="{12E586F5-14E0-4FB0-8414-E258E06F5ECC}"/>
            </a:ext>
          </a:extLst>
        </xdr:cNvPr>
        <xdr:cNvCxnSpPr/>
      </xdr:nvCxnSpPr>
      <xdr:spPr>
        <a:xfrm>
          <a:off x="10944225" y="8801100"/>
          <a:ext cx="1038225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49</xdr:row>
      <xdr:rowOff>0</xdr:rowOff>
    </xdr:from>
    <xdr:to>
      <xdr:col>23</xdr:col>
      <xdr:colOff>333375</xdr:colOff>
      <xdr:row>51</xdr:row>
      <xdr:rowOff>228600</xdr:rowOff>
    </xdr:to>
    <xdr:cxnSp macro="">
      <xdr:nvCxnSpPr>
        <xdr:cNvPr id="303" name="Straight Connector 302">
          <a:extLst>
            <a:ext uri="{FF2B5EF4-FFF2-40B4-BE49-F238E27FC236}">
              <a16:creationId xmlns:a16="http://schemas.microsoft.com/office/drawing/2014/main" id="{5F00C6B6-EC0E-47F0-A580-10F8BB9DB577}"/>
            </a:ext>
          </a:extLst>
        </xdr:cNvPr>
        <xdr:cNvCxnSpPr/>
      </xdr:nvCxnSpPr>
      <xdr:spPr>
        <a:xfrm>
          <a:off x="10944225" y="9448800"/>
          <a:ext cx="10382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46</xdr:row>
      <xdr:rowOff>0</xdr:rowOff>
    </xdr:from>
    <xdr:to>
      <xdr:col>26</xdr:col>
      <xdr:colOff>323850</xdr:colOff>
      <xdr:row>48</xdr:row>
      <xdr:rowOff>228600</xdr:rowOff>
    </xdr:to>
    <xdr:cxnSp macro="">
      <xdr:nvCxnSpPr>
        <xdr:cNvPr id="304" name="Straight Connector 303">
          <a:extLst>
            <a:ext uri="{FF2B5EF4-FFF2-40B4-BE49-F238E27FC236}">
              <a16:creationId xmlns:a16="http://schemas.microsoft.com/office/drawing/2014/main" id="{EE898B60-0E9F-40E8-ABB9-C5080512A62E}"/>
            </a:ext>
          </a:extLst>
        </xdr:cNvPr>
        <xdr:cNvCxnSpPr/>
      </xdr:nvCxnSpPr>
      <xdr:spPr>
        <a:xfrm>
          <a:off x="12001500" y="8801100"/>
          <a:ext cx="1057275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49</xdr:row>
      <xdr:rowOff>0</xdr:rowOff>
    </xdr:from>
    <xdr:to>
      <xdr:col>26</xdr:col>
      <xdr:colOff>323850</xdr:colOff>
      <xdr:row>51</xdr:row>
      <xdr:rowOff>228600</xdr:rowOff>
    </xdr:to>
    <xdr:cxnSp macro="">
      <xdr:nvCxnSpPr>
        <xdr:cNvPr id="305" name="Straight Connector 304">
          <a:extLst>
            <a:ext uri="{FF2B5EF4-FFF2-40B4-BE49-F238E27FC236}">
              <a16:creationId xmlns:a16="http://schemas.microsoft.com/office/drawing/2014/main" id="{230A5FD0-33AF-47E3-A872-B791AE403751}"/>
            </a:ext>
          </a:extLst>
        </xdr:cNvPr>
        <xdr:cNvCxnSpPr/>
      </xdr:nvCxnSpPr>
      <xdr:spPr>
        <a:xfrm>
          <a:off x="12001500" y="9448800"/>
          <a:ext cx="10572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46</xdr:row>
      <xdr:rowOff>0</xdr:rowOff>
    </xdr:from>
    <xdr:to>
      <xdr:col>29</xdr:col>
      <xdr:colOff>333375</xdr:colOff>
      <xdr:row>48</xdr:row>
      <xdr:rowOff>228600</xdr:rowOff>
    </xdr:to>
    <xdr:cxnSp macro="">
      <xdr:nvCxnSpPr>
        <xdr:cNvPr id="306" name="Straight Connector 305">
          <a:extLst>
            <a:ext uri="{FF2B5EF4-FFF2-40B4-BE49-F238E27FC236}">
              <a16:creationId xmlns:a16="http://schemas.microsoft.com/office/drawing/2014/main" id="{4CA4362E-6995-4B2C-86E7-D5E8D67F5BD6}"/>
            </a:ext>
          </a:extLst>
        </xdr:cNvPr>
        <xdr:cNvCxnSpPr/>
      </xdr:nvCxnSpPr>
      <xdr:spPr>
        <a:xfrm>
          <a:off x="13058775" y="8801100"/>
          <a:ext cx="1162050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49</xdr:row>
      <xdr:rowOff>0</xdr:rowOff>
    </xdr:from>
    <xdr:to>
      <xdr:col>29</xdr:col>
      <xdr:colOff>333375</xdr:colOff>
      <xdr:row>51</xdr:row>
      <xdr:rowOff>228600</xdr:rowOff>
    </xdr:to>
    <xdr:cxnSp macro="">
      <xdr:nvCxnSpPr>
        <xdr:cNvPr id="307" name="Straight Connector 306">
          <a:extLst>
            <a:ext uri="{FF2B5EF4-FFF2-40B4-BE49-F238E27FC236}">
              <a16:creationId xmlns:a16="http://schemas.microsoft.com/office/drawing/2014/main" id="{4188C93B-0450-4C12-9BF0-1041CA91CDA5}"/>
            </a:ext>
          </a:extLst>
        </xdr:cNvPr>
        <xdr:cNvCxnSpPr/>
      </xdr:nvCxnSpPr>
      <xdr:spPr>
        <a:xfrm>
          <a:off x="13058775" y="9448800"/>
          <a:ext cx="11620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46</xdr:row>
      <xdr:rowOff>0</xdr:rowOff>
    </xdr:from>
    <xdr:to>
      <xdr:col>32</xdr:col>
      <xdr:colOff>333375</xdr:colOff>
      <xdr:row>48</xdr:row>
      <xdr:rowOff>228600</xdr:rowOff>
    </xdr:to>
    <xdr:cxnSp macro="">
      <xdr:nvCxnSpPr>
        <xdr:cNvPr id="308" name="Straight Connector 307">
          <a:extLst>
            <a:ext uri="{FF2B5EF4-FFF2-40B4-BE49-F238E27FC236}">
              <a16:creationId xmlns:a16="http://schemas.microsoft.com/office/drawing/2014/main" id="{6E39D473-FBFA-41CB-B94D-23AE143AF24C}"/>
            </a:ext>
          </a:extLst>
        </xdr:cNvPr>
        <xdr:cNvCxnSpPr/>
      </xdr:nvCxnSpPr>
      <xdr:spPr>
        <a:xfrm>
          <a:off x="14220825" y="8801100"/>
          <a:ext cx="1209675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49</xdr:row>
      <xdr:rowOff>0</xdr:rowOff>
    </xdr:from>
    <xdr:to>
      <xdr:col>32</xdr:col>
      <xdr:colOff>333375</xdr:colOff>
      <xdr:row>51</xdr:row>
      <xdr:rowOff>228600</xdr:rowOff>
    </xdr:to>
    <xdr:cxnSp macro="">
      <xdr:nvCxnSpPr>
        <xdr:cNvPr id="309" name="Straight Connector 308">
          <a:extLst>
            <a:ext uri="{FF2B5EF4-FFF2-40B4-BE49-F238E27FC236}">
              <a16:creationId xmlns:a16="http://schemas.microsoft.com/office/drawing/2014/main" id="{7DBB53AB-B666-4226-A250-EC95BEC57F50}"/>
            </a:ext>
          </a:extLst>
        </xdr:cNvPr>
        <xdr:cNvCxnSpPr/>
      </xdr:nvCxnSpPr>
      <xdr:spPr>
        <a:xfrm>
          <a:off x="14220825" y="9448800"/>
          <a:ext cx="12096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46</xdr:row>
      <xdr:rowOff>0</xdr:rowOff>
    </xdr:from>
    <xdr:to>
      <xdr:col>35</xdr:col>
      <xdr:colOff>285750</xdr:colOff>
      <xdr:row>48</xdr:row>
      <xdr:rowOff>228600</xdr:rowOff>
    </xdr:to>
    <xdr:cxnSp macro="">
      <xdr:nvCxnSpPr>
        <xdr:cNvPr id="310" name="Straight Connector 309">
          <a:extLst>
            <a:ext uri="{FF2B5EF4-FFF2-40B4-BE49-F238E27FC236}">
              <a16:creationId xmlns:a16="http://schemas.microsoft.com/office/drawing/2014/main" id="{C6A8A174-878E-4A0D-9A1B-685F7765364E}"/>
            </a:ext>
          </a:extLst>
        </xdr:cNvPr>
        <xdr:cNvCxnSpPr/>
      </xdr:nvCxnSpPr>
      <xdr:spPr>
        <a:xfrm>
          <a:off x="15430500" y="8801100"/>
          <a:ext cx="1076325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49</xdr:row>
      <xdr:rowOff>0</xdr:rowOff>
    </xdr:from>
    <xdr:to>
      <xdr:col>35</xdr:col>
      <xdr:colOff>285750</xdr:colOff>
      <xdr:row>51</xdr:row>
      <xdr:rowOff>228600</xdr:rowOff>
    </xdr:to>
    <xdr:cxnSp macro="">
      <xdr:nvCxnSpPr>
        <xdr:cNvPr id="311" name="Straight Connector 310">
          <a:extLst>
            <a:ext uri="{FF2B5EF4-FFF2-40B4-BE49-F238E27FC236}">
              <a16:creationId xmlns:a16="http://schemas.microsoft.com/office/drawing/2014/main" id="{A7FA7C3C-5E15-46D3-92F7-584A90770FE7}"/>
            </a:ext>
          </a:extLst>
        </xdr:cNvPr>
        <xdr:cNvCxnSpPr/>
      </xdr:nvCxnSpPr>
      <xdr:spPr>
        <a:xfrm>
          <a:off x="15430500" y="9448800"/>
          <a:ext cx="10763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46</xdr:row>
      <xdr:rowOff>0</xdr:rowOff>
    </xdr:from>
    <xdr:to>
      <xdr:col>38</xdr:col>
      <xdr:colOff>276225</xdr:colOff>
      <xdr:row>48</xdr:row>
      <xdr:rowOff>228600</xdr:rowOff>
    </xdr:to>
    <xdr:cxnSp macro="">
      <xdr:nvCxnSpPr>
        <xdr:cNvPr id="312" name="Straight Connector 311">
          <a:extLst>
            <a:ext uri="{FF2B5EF4-FFF2-40B4-BE49-F238E27FC236}">
              <a16:creationId xmlns:a16="http://schemas.microsoft.com/office/drawing/2014/main" id="{313EF157-4289-4181-9C35-4210A44E65D5}"/>
            </a:ext>
          </a:extLst>
        </xdr:cNvPr>
        <xdr:cNvCxnSpPr/>
      </xdr:nvCxnSpPr>
      <xdr:spPr>
        <a:xfrm>
          <a:off x="16516350" y="8801100"/>
          <a:ext cx="1095375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49</xdr:row>
      <xdr:rowOff>0</xdr:rowOff>
    </xdr:from>
    <xdr:to>
      <xdr:col>38</xdr:col>
      <xdr:colOff>276225</xdr:colOff>
      <xdr:row>51</xdr:row>
      <xdr:rowOff>228600</xdr:rowOff>
    </xdr:to>
    <xdr:cxnSp macro="">
      <xdr:nvCxnSpPr>
        <xdr:cNvPr id="313" name="Straight Connector 312">
          <a:extLst>
            <a:ext uri="{FF2B5EF4-FFF2-40B4-BE49-F238E27FC236}">
              <a16:creationId xmlns:a16="http://schemas.microsoft.com/office/drawing/2014/main" id="{C5E3D5D3-9B93-48D1-A25E-16B88DFFCECE}"/>
            </a:ext>
          </a:extLst>
        </xdr:cNvPr>
        <xdr:cNvCxnSpPr/>
      </xdr:nvCxnSpPr>
      <xdr:spPr>
        <a:xfrm>
          <a:off x="16516350" y="9448800"/>
          <a:ext cx="10953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46</xdr:row>
      <xdr:rowOff>0</xdr:rowOff>
    </xdr:from>
    <xdr:to>
      <xdr:col>38</xdr:col>
      <xdr:colOff>323850</xdr:colOff>
      <xdr:row>48</xdr:row>
      <xdr:rowOff>238125</xdr:rowOff>
    </xdr:to>
    <xdr:cxnSp macro="">
      <xdr:nvCxnSpPr>
        <xdr:cNvPr id="314" name="Straight Connector 313">
          <a:extLst>
            <a:ext uri="{FF2B5EF4-FFF2-40B4-BE49-F238E27FC236}">
              <a16:creationId xmlns:a16="http://schemas.microsoft.com/office/drawing/2014/main" id="{EEC24862-5B57-4EC8-9CB9-B79185D3C8C8}"/>
            </a:ext>
          </a:extLst>
        </xdr:cNvPr>
        <xdr:cNvCxnSpPr/>
      </xdr:nvCxnSpPr>
      <xdr:spPr>
        <a:xfrm rot="10800000" flipV="1">
          <a:off x="16516350" y="8801100"/>
          <a:ext cx="1104900" cy="628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49</xdr:row>
      <xdr:rowOff>0</xdr:rowOff>
    </xdr:from>
    <xdr:to>
      <xdr:col>38</xdr:col>
      <xdr:colOff>323850</xdr:colOff>
      <xdr:row>51</xdr:row>
      <xdr:rowOff>238125</xdr:rowOff>
    </xdr:to>
    <xdr:cxnSp macro="">
      <xdr:nvCxnSpPr>
        <xdr:cNvPr id="315" name="Straight Connector 314">
          <a:extLst>
            <a:ext uri="{FF2B5EF4-FFF2-40B4-BE49-F238E27FC236}">
              <a16:creationId xmlns:a16="http://schemas.microsoft.com/office/drawing/2014/main" id="{5C56AC55-21CF-4C22-8CC7-C111BFD19879}"/>
            </a:ext>
          </a:extLst>
        </xdr:cNvPr>
        <xdr:cNvCxnSpPr/>
      </xdr:nvCxnSpPr>
      <xdr:spPr>
        <a:xfrm rot="10800000" flipV="1">
          <a:off x="16516350" y="9448800"/>
          <a:ext cx="11049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46</xdr:row>
      <xdr:rowOff>0</xdr:rowOff>
    </xdr:from>
    <xdr:to>
      <xdr:col>35</xdr:col>
      <xdr:colOff>333375</xdr:colOff>
      <xdr:row>48</xdr:row>
      <xdr:rowOff>238125</xdr:rowOff>
    </xdr:to>
    <xdr:cxnSp macro="">
      <xdr:nvCxnSpPr>
        <xdr:cNvPr id="316" name="Straight Connector 315">
          <a:extLst>
            <a:ext uri="{FF2B5EF4-FFF2-40B4-BE49-F238E27FC236}">
              <a16:creationId xmlns:a16="http://schemas.microsoft.com/office/drawing/2014/main" id="{D7A98AE3-1B23-4DF1-BA5B-EBB931DB5AFE}"/>
            </a:ext>
          </a:extLst>
        </xdr:cNvPr>
        <xdr:cNvCxnSpPr/>
      </xdr:nvCxnSpPr>
      <xdr:spPr>
        <a:xfrm rot="10800000" flipV="1">
          <a:off x="15430500" y="8801100"/>
          <a:ext cx="1085850" cy="628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49</xdr:row>
      <xdr:rowOff>0</xdr:rowOff>
    </xdr:from>
    <xdr:to>
      <xdr:col>35</xdr:col>
      <xdr:colOff>333375</xdr:colOff>
      <xdr:row>51</xdr:row>
      <xdr:rowOff>238125</xdr:rowOff>
    </xdr:to>
    <xdr:cxnSp macro="">
      <xdr:nvCxnSpPr>
        <xdr:cNvPr id="317" name="Straight Connector 316">
          <a:extLst>
            <a:ext uri="{FF2B5EF4-FFF2-40B4-BE49-F238E27FC236}">
              <a16:creationId xmlns:a16="http://schemas.microsoft.com/office/drawing/2014/main" id="{50822DD1-A1CA-4C7F-9FDF-CD896FD8B85E}"/>
            </a:ext>
          </a:extLst>
        </xdr:cNvPr>
        <xdr:cNvCxnSpPr/>
      </xdr:nvCxnSpPr>
      <xdr:spPr>
        <a:xfrm rot="10800000" flipV="1">
          <a:off x="15430500" y="9448800"/>
          <a:ext cx="10858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46</xdr:row>
      <xdr:rowOff>0</xdr:rowOff>
    </xdr:from>
    <xdr:to>
      <xdr:col>33</xdr:col>
      <xdr:colOff>38100</xdr:colOff>
      <xdr:row>48</xdr:row>
      <xdr:rowOff>238125</xdr:rowOff>
    </xdr:to>
    <xdr:cxnSp macro="">
      <xdr:nvCxnSpPr>
        <xdr:cNvPr id="318" name="Straight Connector 317">
          <a:extLst>
            <a:ext uri="{FF2B5EF4-FFF2-40B4-BE49-F238E27FC236}">
              <a16:creationId xmlns:a16="http://schemas.microsoft.com/office/drawing/2014/main" id="{06D14930-37DD-42C0-B7A3-0D5EC57F3D63}"/>
            </a:ext>
          </a:extLst>
        </xdr:cNvPr>
        <xdr:cNvCxnSpPr/>
      </xdr:nvCxnSpPr>
      <xdr:spPr>
        <a:xfrm rot="10800000" flipV="1">
          <a:off x="14220825" y="8801100"/>
          <a:ext cx="1247775" cy="628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49</xdr:row>
      <xdr:rowOff>0</xdr:rowOff>
    </xdr:from>
    <xdr:to>
      <xdr:col>33</xdr:col>
      <xdr:colOff>38100</xdr:colOff>
      <xdr:row>51</xdr:row>
      <xdr:rowOff>238125</xdr:rowOff>
    </xdr:to>
    <xdr:cxnSp macro="">
      <xdr:nvCxnSpPr>
        <xdr:cNvPr id="319" name="Straight Connector 318">
          <a:extLst>
            <a:ext uri="{FF2B5EF4-FFF2-40B4-BE49-F238E27FC236}">
              <a16:creationId xmlns:a16="http://schemas.microsoft.com/office/drawing/2014/main" id="{66378616-EB5B-4774-B7B8-100984FCE67B}"/>
            </a:ext>
          </a:extLst>
        </xdr:cNvPr>
        <xdr:cNvCxnSpPr/>
      </xdr:nvCxnSpPr>
      <xdr:spPr>
        <a:xfrm rot="10800000" flipV="1">
          <a:off x="14220825" y="9448800"/>
          <a:ext cx="12477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46</xdr:row>
      <xdr:rowOff>0</xdr:rowOff>
    </xdr:from>
    <xdr:to>
      <xdr:col>30</xdr:col>
      <xdr:colOff>38100</xdr:colOff>
      <xdr:row>48</xdr:row>
      <xdr:rowOff>238125</xdr:rowOff>
    </xdr:to>
    <xdr:cxnSp macro="">
      <xdr:nvCxnSpPr>
        <xdr:cNvPr id="320" name="Straight Connector 319">
          <a:extLst>
            <a:ext uri="{FF2B5EF4-FFF2-40B4-BE49-F238E27FC236}">
              <a16:creationId xmlns:a16="http://schemas.microsoft.com/office/drawing/2014/main" id="{F22E1294-47AC-49EB-AD2A-46FD9C4DD5FE}"/>
            </a:ext>
          </a:extLst>
        </xdr:cNvPr>
        <xdr:cNvCxnSpPr/>
      </xdr:nvCxnSpPr>
      <xdr:spPr>
        <a:xfrm rot="10800000" flipV="1">
          <a:off x="13058775" y="8801100"/>
          <a:ext cx="1200150" cy="628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49</xdr:row>
      <xdr:rowOff>0</xdr:rowOff>
    </xdr:from>
    <xdr:to>
      <xdr:col>30</xdr:col>
      <xdr:colOff>38100</xdr:colOff>
      <xdr:row>51</xdr:row>
      <xdr:rowOff>238125</xdr:rowOff>
    </xdr:to>
    <xdr:cxnSp macro="">
      <xdr:nvCxnSpPr>
        <xdr:cNvPr id="321" name="Straight Connector 320">
          <a:extLst>
            <a:ext uri="{FF2B5EF4-FFF2-40B4-BE49-F238E27FC236}">
              <a16:creationId xmlns:a16="http://schemas.microsoft.com/office/drawing/2014/main" id="{E2196CD9-C436-4F9D-AF90-4103978A9FBE}"/>
            </a:ext>
          </a:extLst>
        </xdr:cNvPr>
        <xdr:cNvCxnSpPr/>
      </xdr:nvCxnSpPr>
      <xdr:spPr>
        <a:xfrm rot="10800000" flipV="1">
          <a:off x="13058775" y="9448800"/>
          <a:ext cx="12001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46</xdr:row>
      <xdr:rowOff>0</xdr:rowOff>
    </xdr:from>
    <xdr:to>
      <xdr:col>27</xdr:col>
      <xdr:colOff>28575</xdr:colOff>
      <xdr:row>48</xdr:row>
      <xdr:rowOff>238125</xdr:rowOff>
    </xdr:to>
    <xdr:cxnSp macro="">
      <xdr:nvCxnSpPr>
        <xdr:cNvPr id="322" name="Straight Connector 321">
          <a:extLst>
            <a:ext uri="{FF2B5EF4-FFF2-40B4-BE49-F238E27FC236}">
              <a16:creationId xmlns:a16="http://schemas.microsoft.com/office/drawing/2014/main" id="{1C5ABE31-256A-4778-814E-1B9A1F0A2763}"/>
            </a:ext>
          </a:extLst>
        </xdr:cNvPr>
        <xdr:cNvCxnSpPr/>
      </xdr:nvCxnSpPr>
      <xdr:spPr>
        <a:xfrm rot="10800000" flipV="1">
          <a:off x="12001500" y="8801100"/>
          <a:ext cx="1085850" cy="628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49</xdr:row>
      <xdr:rowOff>0</xdr:rowOff>
    </xdr:from>
    <xdr:to>
      <xdr:col>27</xdr:col>
      <xdr:colOff>28575</xdr:colOff>
      <xdr:row>51</xdr:row>
      <xdr:rowOff>238125</xdr:rowOff>
    </xdr:to>
    <xdr:cxnSp macro="">
      <xdr:nvCxnSpPr>
        <xdr:cNvPr id="323" name="Straight Connector 322">
          <a:extLst>
            <a:ext uri="{FF2B5EF4-FFF2-40B4-BE49-F238E27FC236}">
              <a16:creationId xmlns:a16="http://schemas.microsoft.com/office/drawing/2014/main" id="{5FFA5FDA-7D8B-42FD-AA64-1B0288A0443C}"/>
            </a:ext>
          </a:extLst>
        </xdr:cNvPr>
        <xdr:cNvCxnSpPr/>
      </xdr:nvCxnSpPr>
      <xdr:spPr>
        <a:xfrm rot="10800000" flipV="1">
          <a:off x="12001500" y="9448800"/>
          <a:ext cx="10858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46</xdr:row>
      <xdr:rowOff>0</xdr:rowOff>
    </xdr:from>
    <xdr:to>
      <xdr:col>24</xdr:col>
      <xdr:colOff>38100</xdr:colOff>
      <xdr:row>48</xdr:row>
      <xdr:rowOff>238125</xdr:rowOff>
    </xdr:to>
    <xdr:cxnSp macro="">
      <xdr:nvCxnSpPr>
        <xdr:cNvPr id="324" name="Straight Connector 323">
          <a:extLst>
            <a:ext uri="{FF2B5EF4-FFF2-40B4-BE49-F238E27FC236}">
              <a16:creationId xmlns:a16="http://schemas.microsoft.com/office/drawing/2014/main" id="{0970F1D0-70EB-4FF9-9014-4B716E9206B7}"/>
            </a:ext>
          </a:extLst>
        </xdr:cNvPr>
        <xdr:cNvCxnSpPr/>
      </xdr:nvCxnSpPr>
      <xdr:spPr>
        <a:xfrm rot="10800000" flipV="1">
          <a:off x="10944225" y="8801100"/>
          <a:ext cx="1095375" cy="628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49</xdr:row>
      <xdr:rowOff>0</xdr:rowOff>
    </xdr:from>
    <xdr:to>
      <xdr:col>24</xdr:col>
      <xdr:colOff>38100</xdr:colOff>
      <xdr:row>51</xdr:row>
      <xdr:rowOff>238125</xdr:rowOff>
    </xdr:to>
    <xdr:cxnSp macro="">
      <xdr:nvCxnSpPr>
        <xdr:cNvPr id="325" name="Straight Connector 324">
          <a:extLst>
            <a:ext uri="{FF2B5EF4-FFF2-40B4-BE49-F238E27FC236}">
              <a16:creationId xmlns:a16="http://schemas.microsoft.com/office/drawing/2014/main" id="{EBA6A8C3-6E1B-4DE1-B041-3A16A6D6F727}"/>
            </a:ext>
          </a:extLst>
        </xdr:cNvPr>
        <xdr:cNvCxnSpPr/>
      </xdr:nvCxnSpPr>
      <xdr:spPr>
        <a:xfrm rot="10800000" flipV="1">
          <a:off x="10944225" y="9448800"/>
          <a:ext cx="10953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46</xdr:row>
      <xdr:rowOff>0</xdr:rowOff>
    </xdr:from>
    <xdr:to>
      <xdr:col>21</xdr:col>
      <xdr:colOff>28575</xdr:colOff>
      <xdr:row>48</xdr:row>
      <xdr:rowOff>238125</xdr:rowOff>
    </xdr:to>
    <xdr:cxnSp macro="">
      <xdr:nvCxnSpPr>
        <xdr:cNvPr id="326" name="Straight Connector 325">
          <a:extLst>
            <a:ext uri="{FF2B5EF4-FFF2-40B4-BE49-F238E27FC236}">
              <a16:creationId xmlns:a16="http://schemas.microsoft.com/office/drawing/2014/main" id="{E4E404AF-08B7-496C-8852-EC5543B71FF1}"/>
            </a:ext>
          </a:extLst>
        </xdr:cNvPr>
        <xdr:cNvCxnSpPr/>
      </xdr:nvCxnSpPr>
      <xdr:spPr>
        <a:xfrm rot="10800000" flipV="1">
          <a:off x="9782175" y="8801100"/>
          <a:ext cx="1190625" cy="628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49</xdr:row>
      <xdr:rowOff>0</xdr:rowOff>
    </xdr:from>
    <xdr:to>
      <xdr:col>21</xdr:col>
      <xdr:colOff>28575</xdr:colOff>
      <xdr:row>51</xdr:row>
      <xdr:rowOff>238125</xdr:rowOff>
    </xdr:to>
    <xdr:cxnSp macro="">
      <xdr:nvCxnSpPr>
        <xdr:cNvPr id="327" name="Straight Connector 326">
          <a:extLst>
            <a:ext uri="{FF2B5EF4-FFF2-40B4-BE49-F238E27FC236}">
              <a16:creationId xmlns:a16="http://schemas.microsoft.com/office/drawing/2014/main" id="{0D85ED83-3876-49B9-B4A8-5C3642341540}"/>
            </a:ext>
          </a:extLst>
        </xdr:cNvPr>
        <xdr:cNvCxnSpPr/>
      </xdr:nvCxnSpPr>
      <xdr:spPr>
        <a:xfrm rot="10800000" flipV="1">
          <a:off x="9782175" y="9448800"/>
          <a:ext cx="11906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46</xdr:row>
      <xdr:rowOff>0</xdr:rowOff>
    </xdr:from>
    <xdr:to>
      <xdr:col>18</xdr:col>
      <xdr:colOff>38100</xdr:colOff>
      <xdr:row>48</xdr:row>
      <xdr:rowOff>238125</xdr:rowOff>
    </xdr:to>
    <xdr:cxnSp macro="">
      <xdr:nvCxnSpPr>
        <xdr:cNvPr id="328" name="Straight Connector 327">
          <a:extLst>
            <a:ext uri="{FF2B5EF4-FFF2-40B4-BE49-F238E27FC236}">
              <a16:creationId xmlns:a16="http://schemas.microsoft.com/office/drawing/2014/main" id="{171C2758-844E-4B28-A5C6-08B342E02D91}"/>
            </a:ext>
          </a:extLst>
        </xdr:cNvPr>
        <xdr:cNvCxnSpPr/>
      </xdr:nvCxnSpPr>
      <xdr:spPr>
        <a:xfrm rot="10800000" flipV="1">
          <a:off x="8515350" y="8801100"/>
          <a:ext cx="1304925" cy="628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49</xdr:row>
      <xdr:rowOff>0</xdr:rowOff>
    </xdr:from>
    <xdr:to>
      <xdr:col>18</xdr:col>
      <xdr:colOff>38100</xdr:colOff>
      <xdr:row>51</xdr:row>
      <xdr:rowOff>238125</xdr:rowOff>
    </xdr:to>
    <xdr:cxnSp macro="">
      <xdr:nvCxnSpPr>
        <xdr:cNvPr id="329" name="Straight Connector 328">
          <a:extLst>
            <a:ext uri="{FF2B5EF4-FFF2-40B4-BE49-F238E27FC236}">
              <a16:creationId xmlns:a16="http://schemas.microsoft.com/office/drawing/2014/main" id="{1CD56666-CDDB-451C-8893-72174BE26E2D}"/>
            </a:ext>
          </a:extLst>
        </xdr:cNvPr>
        <xdr:cNvCxnSpPr/>
      </xdr:nvCxnSpPr>
      <xdr:spPr>
        <a:xfrm rot="10800000" flipV="1">
          <a:off x="8515350" y="9448800"/>
          <a:ext cx="13049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46</xdr:row>
      <xdr:rowOff>0</xdr:rowOff>
    </xdr:from>
    <xdr:to>
      <xdr:col>15</xdr:col>
      <xdr:colOff>38100</xdr:colOff>
      <xdr:row>48</xdr:row>
      <xdr:rowOff>238125</xdr:rowOff>
    </xdr:to>
    <xdr:cxnSp macro="">
      <xdr:nvCxnSpPr>
        <xdr:cNvPr id="330" name="Straight Connector 329">
          <a:extLst>
            <a:ext uri="{FF2B5EF4-FFF2-40B4-BE49-F238E27FC236}">
              <a16:creationId xmlns:a16="http://schemas.microsoft.com/office/drawing/2014/main" id="{6632CB4E-70B8-4475-BF96-3EBEF318533F}"/>
            </a:ext>
          </a:extLst>
        </xdr:cNvPr>
        <xdr:cNvCxnSpPr/>
      </xdr:nvCxnSpPr>
      <xdr:spPr>
        <a:xfrm rot="10800000" flipV="1">
          <a:off x="7267575" y="8801100"/>
          <a:ext cx="1285875" cy="628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49</xdr:row>
      <xdr:rowOff>0</xdr:rowOff>
    </xdr:from>
    <xdr:to>
      <xdr:col>15</xdr:col>
      <xdr:colOff>38100</xdr:colOff>
      <xdr:row>51</xdr:row>
      <xdr:rowOff>238125</xdr:rowOff>
    </xdr:to>
    <xdr:cxnSp macro="">
      <xdr:nvCxnSpPr>
        <xdr:cNvPr id="331" name="Straight Connector 330">
          <a:extLst>
            <a:ext uri="{FF2B5EF4-FFF2-40B4-BE49-F238E27FC236}">
              <a16:creationId xmlns:a16="http://schemas.microsoft.com/office/drawing/2014/main" id="{36F144A6-EBE3-4795-94FB-2DC839A44773}"/>
            </a:ext>
          </a:extLst>
        </xdr:cNvPr>
        <xdr:cNvCxnSpPr/>
      </xdr:nvCxnSpPr>
      <xdr:spPr>
        <a:xfrm rot="10800000" flipV="1">
          <a:off x="7267575" y="9448800"/>
          <a:ext cx="12858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46</xdr:row>
      <xdr:rowOff>0</xdr:rowOff>
    </xdr:from>
    <xdr:to>
      <xdr:col>12</xdr:col>
      <xdr:colOff>38100</xdr:colOff>
      <xdr:row>48</xdr:row>
      <xdr:rowOff>238125</xdr:rowOff>
    </xdr:to>
    <xdr:cxnSp macro="">
      <xdr:nvCxnSpPr>
        <xdr:cNvPr id="332" name="Straight Connector 331">
          <a:extLst>
            <a:ext uri="{FF2B5EF4-FFF2-40B4-BE49-F238E27FC236}">
              <a16:creationId xmlns:a16="http://schemas.microsoft.com/office/drawing/2014/main" id="{FD311D7D-93DF-41A9-9472-B87B2D6AEB95}"/>
            </a:ext>
          </a:extLst>
        </xdr:cNvPr>
        <xdr:cNvCxnSpPr/>
      </xdr:nvCxnSpPr>
      <xdr:spPr>
        <a:xfrm rot="10800000" flipV="1">
          <a:off x="5962650" y="8801100"/>
          <a:ext cx="1343025" cy="628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49</xdr:row>
      <xdr:rowOff>0</xdr:rowOff>
    </xdr:from>
    <xdr:to>
      <xdr:col>12</xdr:col>
      <xdr:colOff>38100</xdr:colOff>
      <xdr:row>51</xdr:row>
      <xdr:rowOff>238125</xdr:rowOff>
    </xdr:to>
    <xdr:cxnSp macro="">
      <xdr:nvCxnSpPr>
        <xdr:cNvPr id="333" name="Straight Connector 332">
          <a:extLst>
            <a:ext uri="{FF2B5EF4-FFF2-40B4-BE49-F238E27FC236}">
              <a16:creationId xmlns:a16="http://schemas.microsoft.com/office/drawing/2014/main" id="{DFFDA93F-62F7-437B-8635-E53D75686E04}"/>
            </a:ext>
          </a:extLst>
        </xdr:cNvPr>
        <xdr:cNvCxnSpPr/>
      </xdr:nvCxnSpPr>
      <xdr:spPr>
        <a:xfrm rot="10800000" flipV="1">
          <a:off x="5962650" y="9448800"/>
          <a:ext cx="13430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46</xdr:row>
      <xdr:rowOff>0</xdr:rowOff>
    </xdr:from>
    <xdr:to>
      <xdr:col>9</xdr:col>
      <xdr:colOff>38100</xdr:colOff>
      <xdr:row>48</xdr:row>
      <xdr:rowOff>238125</xdr:rowOff>
    </xdr:to>
    <xdr:cxnSp macro="">
      <xdr:nvCxnSpPr>
        <xdr:cNvPr id="334" name="Straight Connector 333">
          <a:extLst>
            <a:ext uri="{FF2B5EF4-FFF2-40B4-BE49-F238E27FC236}">
              <a16:creationId xmlns:a16="http://schemas.microsoft.com/office/drawing/2014/main" id="{F9EDE321-F600-47EB-9BD3-5EF653B25B24}"/>
            </a:ext>
          </a:extLst>
        </xdr:cNvPr>
        <xdr:cNvCxnSpPr/>
      </xdr:nvCxnSpPr>
      <xdr:spPr>
        <a:xfrm rot="10800000" flipV="1">
          <a:off x="4686300" y="8801100"/>
          <a:ext cx="1314450" cy="628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49</xdr:row>
      <xdr:rowOff>0</xdr:rowOff>
    </xdr:from>
    <xdr:to>
      <xdr:col>9</xdr:col>
      <xdr:colOff>38100</xdr:colOff>
      <xdr:row>51</xdr:row>
      <xdr:rowOff>238125</xdr:rowOff>
    </xdr:to>
    <xdr:cxnSp macro="">
      <xdr:nvCxnSpPr>
        <xdr:cNvPr id="335" name="Straight Connector 334">
          <a:extLst>
            <a:ext uri="{FF2B5EF4-FFF2-40B4-BE49-F238E27FC236}">
              <a16:creationId xmlns:a16="http://schemas.microsoft.com/office/drawing/2014/main" id="{99582FBD-F2FF-46D4-98C8-8DBD770CE6CD}"/>
            </a:ext>
          </a:extLst>
        </xdr:cNvPr>
        <xdr:cNvCxnSpPr/>
      </xdr:nvCxnSpPr>
      <xdr:spPr>
        <a:xfrm rot="10800000" flipV="1">
          <a:off x="4686300" y="9448800"/>
          <a:ext cx="13144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46</xdr:row>
      <xdr:rowOff>0</xdr:rowOff>
    </xdr:from>
    <xdr:to>
      <xdr:col>6</xdr:col>
      <xdr:colOff>38100</xdr:colOff>
      <xdr:row>48</xdr:row>
      <xdr:rowOff>238125</xdr:rowOff>
    </xdr:to>
    <xdr:cxnSp macro="">
      <xdr:nvCxnSpPr>
        <xdr:cNvPr id="336" name="Straight Connector 335">
          <a:extLst>
            <a:ext uri="{FF2B5EF4-FFF2-40B4-BE49-F238E27FC236}">
              <a16:creationId xmlns:a16="http://schemas.microsoft.com/office/drawing/2014/main" id="{8E3119B8-331A-41B3-89F7-089903BD3D59}"/>
            </a:ext>
          </a:extLst>
        </xdr:cNvPr>
        <xdr:cNvCxnSpPr/>
      </xdr:nvCxnSpPr>
      <xdr:spPr>
        <a:xfrm rot="10800000" flipV="1">
          <a:off x="3495675" y="8801100"/>
          <a:ext cx="1228725" cy="628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49</xdr:row>
      <xdr:rowOff>0</xdr:rowOff>
    </xdr:from>
    <xdr:to>
      <xdr:col>6</xdr:col>
      <xdr:colOff>38100</xdr:colOff>
      <xdr:row>51</xdr:row>
      <xdr:rowOff>238125</xdr:rowOff>
    </xdr:to>
    <xdr:cxnSp macro="">
      <xdr:nvCxnSpPr>
        <xdr:cNvPr id="337" name="Straight Connector 336">
          <a:extLst>
            <a:ext uri="{FF2B5EF4-FFF2-40B4-BE49-F238E27FC236}">
              <a16:creationId xmlns:a16="http://schemas.microsoft.com/office/drawing/2014/main" id="{52BF23BC-411B-4AC2-B4FD-52E7AEF827FE}"/>
            </a:ext>
          </a:extLst>
        </xdr:cNvPr>
        <xdr:cNvCxnSpPr/>
      </xdr:nvCxnSpPr>
      <xdr:spPr>
        <a:xfrm rot="10800000" flipV="1">
          <a:off x="3495675" y="9448800"/>
          <a:ext cx="12287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25</xdr:row>
      <xdr:rowOff>0</xdr:rowOff>
    </xdr:from>
    <xdr:to>
      <xdr:col>5</xdr:col>
      <xdr:colOff>333375</xdr:colOff>
      <xdr:row>27</xdr:row>
      <xdr:rowOff>228600</xdr:rowOff>
    </xdr:to>
    <xdr:cxnSp macro="">
      <xdr:nvCxnSpPr>
        <xdr:cNvPr id="338" name="Straight Connector 337">
          <a:extLst>
            <a:ext uri="{FF2B5EF4-FFF2-40B4-BE49-F238E27FC236}">
              <a16:creationId xmlns:a16="http://schemas.microsoft.com/office/drawing/2014/main" id="{061F6A45-66A0-4EF9-BA3F-292CBEDE6213}"/>
            </a:ext>
          </a:extLst>
        </xdr:cNvPr>
        <xdr:cNvCxnSpPr/>
      </xdr:nvCxnSpPr>
      <xdr:spPr>
        <a:xfrm>
          <a:off x="3495675" y="4781550"/>
          <a:ext cx="11715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25</xdr:row>
      <xdr:rowOff>0</xdr:rowOff>
    </xdr:from>
    <xdr:to>
      <xdr:col>8</xdr:col>
      <xdr:colOff>333375</xdr:colOff>
      <xdr:row>27</xdr:row>
      <xdr:rowOff>228600</xdr:rowOff>
    </xdr:to>
    <xdr:cxnSp macro="">
      <xdr:nvCxnSpPr>
        <xdr:cNvPr id="339" name="Straight Connector 338">
          <a:extLst>
            <a:ext uri="{FF2B5EF4-FFF2-40B4-BE49-F238E27FC236}">
              <a16:creationId xmlns:a16="http://schemas.microsoft.com/office/drawing/2014/main" id="{467B8645-289F-4FF7-B23F-A508B36557DB}"/>
            </a:ext>
          </a:extLst>
        </xdr:cNvPr>
        <xdr:cNvCxnSpPr/>
      </xdr:nvCxnSpPr>
      <xdr:spPr>
        <a:xfrm>
          <a:off x="4686300" y="4781550"/>
          <a:ext cx="11906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25</xdr:row>
      <xdr:rowOff>0</xdr:rowOff>
    </xdr:from>
    <xdr:to>
      <xdr:col>11</xdr:col>
      <xdr:colOff>333375</xdr:colOff>
      <xdr:row>27</xdr:row>
      <xdr:rowOff>228600</xdr:rowOff>
    </xdr:to>
    <xdr:cxnSp macro="">
      <xdr:nvCxnSpPr>
        <xdr:cNvPr id="340" name="Straight Connector 339">
          <a:extLst>
            <a:ext uri="{FF2B5EF4-FFF2-40B4-BE49-F238E27FC236}">
              <a16:creationId xmlns:a16="http://schemas.microsoft.com/office/drawing/2014/main" id="{AF26F84E-5CE9-45A1-B3A8-9317B87A9F5E}"/>
            </a:ext>
          </a:extLst>
        </xdr:cNvPr>
        <xdr:cNvCxnSpPr/>
      </xdr:nvCxnSpPr>
      <xdr:spPr>
        <a:xfrm>
          <a:off x="5962650" y="4781550"/>
          <a:ext cx="12001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25</xdr:row>
      <xdr:rowOff>0</xdr:rowOff>
    </xdr:from>
    <xdr:to>
      <xdr:col>14</xdr:col>
      <xdr:colOff>333375</xdr:colOff>
      <xdr:row>27</xdr:row>
      <xdr:rowOff>228600</xdr:rowOff>
    </xdr:to>
    <xdr:cxnSp macro="">
      <xdr:nvCxnSpPr>
        <xdr:cNvPr id="341" name="Straight Connector 340">
          <a:extLst>
            <a:ext uri="{FF2B5EF4-FFF2-40B4-BE49-F238E27FC236}">
              <a16:creationId xmlns:a16="http://schemas.microsoft.com/office/drawing/2014/main" id="{2BEEE320-B8E8-4B5A-B572-CCD0574A864C}"/>
            </a:ext>
          </a:extLst>
        </xdr:cNvPr>
        <xdr:cNvCxnSpPr/>
      </xdr:nvCxnSpPr>
      <xdr:spPr>
        <a:xfrm>
          <a:off x="7267575" y="4781550"/>
          <a:ext cx="11811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28</xdr:row>
      <xdr:rowOff>0</xdr:rowOff>
    </xdr:from>
    <xdr:to>
      <xdr:col>5</xdr:col>
      <xdr:colOff>333375</xdr:colOff>
      <xdr:row>30</xdr:row>
      <xdr:rowOff>228600</xdr:rowOff>
    </xdr:to>
    <xdr:cxnSp macro="">
      <xdr:nvCxnSpPr>
        <xdr:cNvPr id="342" name="Straight Connector 341">
          <a:extLst>
            <a:ext uri="{FF2B5EF4-FFF2-40B4-BE49-F238E27FC236}">
              <a16:creationId xmlns:a16="http://schemas.microsoft.com/office/drawing/2014/main" id="{92CA0605-648C-4AE6-8D2B-6858F2968616}"/>
            </a:ext>
          </a:extLst>
        </xdr:cNvPr>
        <xdr:cNvCxnSpPr/>
      </xdr:nvCxnSpPr>
      <xdr:spPr>
        <a:xfrm>
          <a:off x="3495675" y="5353050"/>
          <a:ext cx="11715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28</xdr:row>
      <xdr:rowOff>0</xdr:rowOff>
    </xdr:from>
    <xdr:to>
      <xdr:col>8</xdr:col>
      <xdr:colOff>333375</xdr:colOff>
      <xdr:row>30</xdr:row>
      <xdr:rowOff>228600</xdr:rowOff>
    </xdr:to>
    <xdr:cxnSp macro="">
      <xdr:nvCxnSpPr>
        <xdr:cNvPr id="343" name="Straight Connector 342">
          <a:extLst>
            <a:ext uri="{FF2B5EF4-FFF2-40B4-BE49-F238E27FC236}">
              <a16:creationId xmlns:a16="http://schemas.microsoft.com/office/drawing/2014/main" id="{3C6B94D3-DC13-4DAF-B9D0-00CED565DE43}"/>
            </a:ext>
          </a:extLst>
        </xdr:cNvPr>
        <xdr:cNvCxnSpPr/>
      </xdr:nvCxnSpPr>
      <xdr:spPr>
        <a:xfrm>
          <a:off x="4686300" y="5353050"/>
          <a:ext cx="11906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28</xdr:row>
      <xdr:rowOff>0</xdr:rowOff>
    </xdr:from>
    <xdr:to>
      <xdr:col>11</xdr:col>
      <xdr:colOff>333375</xdr:colOff>
      <xdr:row>30</xdr:row>
      <xdr:rowOff>228600</xdr:rowOff>
    </xdr:to>
    <xdr:cxnSp macro="">
      <xdr:nvCxnSpPr>
        <xdr:cNvPr id="344" name="Straight Connector 343">
          <a:extLst>
            <a:ext uri="{FF2B5EF4-FFF2-40B4-BE49-F238E27FC236}">
              <a16:creationId xmlns:a16="http://schemas.microsoft.com/office/drawing/2014/main" id="{6DC7F417-5C62-43E6-BD1F-44950167EF3E}"/>
            </a:ext>
          </a:extLst>
        </xdr:cNvPr>
        <xdr:cNvCxnSpPr/>
      </xdr:nvCxnSpPr>
      <xdr:spPr>
        <a:xfrm>
          <a:off x="5962650" y="5353050"/>
          <a:ext cx="12001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28</xdr:row>
      <xdr:rowOff>0</xdr:rowOff>
    </xdr:from>
    <xdr:to>
      <xdr:col>14</xdr:col>
      <xdr:colOff>333375</xdr:colOff>
      <xdr:row>30</xdr:row>
      <xdr:rowOff>228600</xdr:rowOff>
    </xdr:to>
    <xdr:cxnSp macro="">
      <xdr:nvCxnSpPr>
        <xdr:cNvPr id="345" name="Straight Connector 344">
          <a:extLst>
            <a:ext uri="{FF2B5EF4-FFF2-40B4-BE49-F238E27FC236}">
              <a16:creationId xmlns:a16="http://schemas.microsoft.com/office/drawing/2014/main" id="{ADB59E41-F72B-4AD2-B76D-0CAD8A3EA20E}"/>
            </a:ext>
          </a:extLst>
        </xdr:cNvPr>
        <xdr:cNvCxnSpPr/>
      </xdr:nvCxnSpPr>
      <xdr:spPr>
        <a:xfrm>
          <a:off x="7267575" y="5353050"/>
          <a:ext cx="11811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28</xdr:row>
      <xdr:rowOff>0</xdr:rowOff>
    </xdr:from>
    <xdr:to>
      <xdr:col>17</xdr:col>
      <xdr:colOff>333375</xdr:colOff>
      <xdr:row>30</xdr:row>
      <xdr:rowOff>228600</xdr:rowOff>
    </xdr:to>
    <xdr:cxnSp macro="">
      <xdr:nvCxnSpPr>
        <xdr:cNvPr id="346" name="Straight Connector 345">
          <a:extLst>
            <a:ext uri="{FF2B5EF4-FFF2-40B4-BE49-F238E27FC236}">
              <a16:creationId xmlns:a16="http://schemas.microsoft.com/office/drawing/2014/main" id="{ADD8EC07-FF53-4308-B574-11A75F8163C7}"/>
            </a:ext>
          </a:extLst>
        </xdr:cNvPr>
        <xdr:cNvCxnSpPr/>
      </xdr:nvCxnSpPr>
      <xdr:spPr>
        <a:xfrm>
          <a:off x="8515350" y="5353050"/>
          <a:ext cx="11525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25</xdr:row>
      <xdr:rowOff>0</xdr:rowOff>
    </xdr:from>
    <xdr:to>
      <xdr:col>17</xdr:col>
      <xdr:colOff>333375</xdr:colOff>
      <xdr:row>27</xdr:row>
      <xdr:rowOff>228600</xdr:rowOff>
    </xdr:to>
    <xdr:cxnSp macro="">
      <xdr:nvCxnSpPr>
        <xdr:cNvPr id="347" name="Straight Connector 346">
          <a:extLst>
            <a:ext uri="{FF2B5EF4-FFF2-40B4-BE49-F238E27FC236}">
              <a16:creationId xmlns:a16="http://schemas.microsoft.com/office/drawing/2014/main" id="{F0FC5AB1-7CB1-4200-96A9-4536803F6A26}"/>
            </a:ext>
          </a:extLst>
        </xdr:cNvPr>
        <xdr:cNvCxnSpPr/>
      </xdr:nvCxnSpPr>
      <xdr:spPr>
        <a:xfrm>
          <a:off x="8515350" y="4781550"/>
          <a:ext cx="11525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25</xdr:row>
      <xdr:rowOff>0</xdr:rowOff>
    </xdr:from>
    <xdr:to>
      <xdr:col>20</xdr:col>
      <xdr:colOff>333375</xdr:colOff>
      <xdr:row>27</xdr:row>
      <xdr:rowOff>228600</xdr:rowOff>
    </xdr:to>
    <xdr:cxnSp macro="">
      <xdr:nvCxnSpPr>
        <xdr:cNvPr id="348" name="Straight Connector 347">
          <a:extLst>
            <a:ext uri="{FF2B5EF4-FFF2-40B4-BE49-F238E27FC236}">
              <a16:creationId xmlns:a16="http://schemas.microsoft.com/office/drawing/2014/main" id="{FC4BDBB6-762A-44B5-8303-A14C81C2191B}"/>
            </a:ext>
          </a:extLst>
        </xdr:cNvPr>
        <xdr:cNvCxnSpPr/>
      </xdr:nvCxnSpPr>
      <xdr:spPr>
        <a:xfrm>
          <a:off x="9782175" y="4781550"/>
          <a:ext cx="11334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28</xdr:row>
      <xdr:rowOff>0</xdr:rowOff>
    </xdr:from>
    <xdr:to>
      <xdr:col>20</xdr:col>
      <xdr:colOff>333375</xdr:colOff>
      <xdr:row>30</xdr:row>
      <xdr:rowOff>228600</xdr:rowOff>
    </xdr:to>
    <xdr:cxnSp macro="">
      <xdr:nvCxnSpPr>
        <xdr:cNvPr id="349" name="Straight Connector 348">
          <a:extLst>
            <a:ext uri="{FF2B5EF4-FFF2-40B4-BE49-F238E27FC236}">
              <a16:creationId xmlns:a16="http://schemas.microsoft.com/office/drawing/2014/main" id="{32367271-786D-419C-A15B-0674919B2704}"/>
            </a:ext>
          </a:extLst>
        </xdr:cNvPr>
        <xdr:cNvCxnSpPr/>
      </xdr:nvCxnSpPr>
      <xdr:spPr>
        <a:xfrm>
          <a:off x="9782175" y="5353050"/>
          <a:ext cx="11334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25</xdr:row>
      <xdr:rowOff>0</xdr:rowOff>
    </xdr:from>
    <xdr:to>
      <xdr:col>23</xdr:col>
      <xdr:colOff>333375</xdr:colOff>
      <xdr:row>27</xdr:row>
      <xdr:rowOff>228600</xdr:rowOff>
    </xdr:to>
    <xdr:cxnSp macro="">
      <xdr:nvCxnSpPr>
        <xdr:cNvPr id="350" name="Straight Connector 349">
          <a:extLst>
            <a:ext uri="{FF2B5EF4-FFF2-40B4-BE49-F238E27FC236}">
              <a16:creationId xmlns:a16="http://schemas.microsoft.com/office/drawing/2014/main" id="{9A21E47A-2157-4E05-8E16-AC046875056A}"/>
            </a:ext>
          </a:extLst>
        </xdr:cNvPr>
        <xdr:cNvCxnSpPr/>
      </xdr:nvCxnSpPr>
      <xdr:spPr>
        <a:xfrm>
          <a:off x="10944225" y="4781550"/>
          <a:ext cx="10382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25</xdr:row>
      <xdr:rowOff>0</xdr:rowOff>
    </xdr:from>
    <xdr:to>
      <xdr:col>26</xdr:col>
      <xdr:colOff>323850</xdr:colOff>
      <xdr:row>27</xdr:row>
      <xdr:rowOff>228600</xdr:rowOff>
    </xdr:to>
    <xdr:cxnSp macro="">
      <xdr:nvCxnSpPr>
        <xdr:cNvPr id="351" name="Straight Connector 350">
          <a:extLst>
            <a:ext uri="{FF2B5EF4-FFF2-40B4-BE49-F238E27FC236}">
              <a16:creationId xmlns:a16="http://schemas.microsoft.com/office/drawing/2014/main" id="{D60B43EA-1B60-43BF-AF8D-30EE5A96867D}"/>
            </a:ext>
          </a:extLst>
        </xdr:cNvPr>
        <xdr:cNvCxnSpPr/>
      </xdr:nvCxnSpPr>
      <xdr:spPr>
        <a:xfrm>
          <a:off x="12001500" y="4781550"/>
          <a:ext cx="10572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28</xdr:row>
      <xdr:rowOff>0</xdr:rowOff>
    </xdr:from>
    <xdr:to>
      <xdr:col>23</xdr:col>
      <xdr:colOff>333375</xdr:colOff>
      <xdr:row>30</xdr:row>
      <xdr:rowOff>228600</xdr:rowOff>
    </xdr:to>
    <xdr:cxnSp macro="">
      <xdr:nvCxnSpPr>
        <xdr:cNvPr id="352" name="Straight Connector 351">
          <a:extLst>
            <a:ext uri="{FF2B5EF4-FFF2-40B4-BE49-F238E27FC236}">
              <a16:creationId xmlns:a16="http://schemas.microsoft.com/office/drawing/2014/main" id="{D22D8B33-A73C-450C-B4FE-8903DC74AD12}"/>
            </a:ext>
          </a:extLst>
        </xdr:cNvPr>
        <xdr:cNvCxnSpPr/>
      </xdr:nvCxnSpPr>
      <xdr:spPr>
        <a:xfrm>
          <a:off x="10944225" y="5353050"/>
          <a:ext cx="10382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28</xdr:row>
      <xdr:rowOff>0</xdr:rowOff>
    </xdr:from>
    <xdr:to>
      <xdr:col>26</xdr:col>
      <xdr:colOff>323850</xdr:colOff>
      <xdr:row>30</xdr:row>
      <xdr:rowOff>228600</xdr:rowOff>
    </xdr:to>
    <xdr:cxnSp macro="">
      <xdr:nvCxnSpPr>
        <xdr:cNvPr id="353" name="Straight Connector 352">
          <a:extLst>
            <a:ext uri="{FF2B5EF4-FFF2-40B4-BE49-F238E27FC236}">
              <a16:creationId xmlns:a16="http://schemas.microsoft.com/office/drawing/2014/main" id="{3BCAF7CE-22C6-4244-B0E9-2265D7A4B280}"/>
            </a:ext>
          </a:extLst>
        </xdr:cNvPr>
        <xdr:cNvCxnSpPr/>
      </xdr:nvCxnSpPr>
      <xdr:spPr>
        <a:xfrm>
          <a:off x="12001500" y="5353050"/>
          <a:ext cx="10572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25</xdr:row>
      <xdr:rowOff>0</xdr:rowOff>
    </xdr:from>
    <xdr:to>
      <xdr:col>29</xdr:col>
      <xdr:colOff>333375</xdr:colOff>
      <xdr:row>27</xdr:row>
      <xdr:rowOff>228600</xdr:rowOff>
    </xdr:to>
    <xdr:cxnSp macro="">
      <xdr:nvCxnSpPr>
        <xdr:cNvPr id="354" name="Straight Connector 353">
          <a:extLst>
            <a:ext uri="{FF2B5EF4-FFF2-40B4-BE49-F238E27FC236}">
              <a16:creationId xmlns:a16="http://schemas.microsoft.com/office/drawing/2014/main" id="{C67DE6D2-538C-44D0-9627-9B8D8AAA7655}"/>
            </a:ext>
          </a:extLst>
        </xdr:cNvPr>
        <xdr:cNvCxnSpPr/>
      </xdr:nvCxnSpPr>
      <xdr:spPr>
        <a:xfrm>
          <a:off x="13058775" y="4781550"/>
          <a:ext cx="11620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25</xdr:row>
      <xdr:rowOff>0</xdr:rowOff>
    </xdr:from>
    <xdr:to>
      <xdr:col>32</xdr:col>
      <xdr:colOff>333375</xdr:colOff>
      <xdr:row>27</xdr:row>
      <xdr:rowOff>228600</xdr:rowOff>
    </xdr:to>
    <xdr:cxnSp macro="">
      <xdr:nvCxnSpPr>
        <xdr:cNvPr id="355" name="Straight Connector 354">
          <a:extLst>
            <a:ext uri="{FF2B5EF4-FFF2-40B4-BE49-F238E27FC236}">
              <a16:creationId xmlns:a16="http://schemas.microsoft.com/office/drawing/2014/main" id="{477972FC-9898-4662-97D1-C97EDEAE395A}"/>
            </a:ext>
          </a:extLst>
        </xdr:cNvPr>
        <xdr:cNvCxnSpPr/>
      </xdr:nvCxnSpPr>
      <xdr:spPr>
        <a:xfrm>
          <a:off x="14220825" y="4781550"/>
          <a:ext cx="12096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25</xdr:row>
      <xdr:rowOff>0</xdr:rowOff>
    </xdr:from>
    <xdr:to>
      <xdr:col>35</xdr:col>
      <xdr:colOff>285750</xdr:colOff>
      <xdr:row>27</xdr:row>
      <xdr:rowOff>228600</xdr:rowOff>
    </xdr:to>
    <xdr:cxnSp macro="">
      <xdr:nvCxnSpPr>
        <xdr:cNvPr id="356" name="Straight Connector 355">
          <a:extLst>
            <a:ext uri="{FF2B5EF4-FFF2-40B4-BE49-F238E27FC236}">
              <a16:creationId xmlns:a16="http://schemas.microsoft.com/office/drawing/2014/main" id="{DBC8918B-2140-4B76-A29F-ADA2F3FE7D6F}"/>
            </a:ext>
          </a:extLst>
        </xdr:cNvPr>
        <xdr:cNvCxnSpPr/>
      </xdr:nvCxnSpPr>
      <xdr:spPr>
        <a:xfrm>
          <a:off x="15430500" y="4781550"/>
          <a:ext cx="10763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25</xdr:row>
      <xdr:rowOff>0</xdr:rowOff>
    </xdr:from>
    <xdr:to>
      <xdr:col>38</xdr:col>
      <xdr:colOff>276225</xdr:colOff>
      <xdr:row>27</xdr:row>
      <xdr:rowOff>228600</xdr:rowOff>
    </xdr:to>
    <xdr:cxnSp macro="">
      <xdr:nvCxnSpPr>
        <xdr:cNvPr id="357" name="Straight Connector 356">
          <a:extLst>
            <a:ext uri="{FF2B5EF4-FFF2-40B4-BE49-F238E27FC236}">
              <a16:creationId xmlns:a16="http://schemas.microsoft.com/office/drawing/2014/main" id="{7B1767D5-1322-4ACA-B7C2-27EC7C946519}"/>
            </a:ext>
          </a:extLst>
        </xdr:cNvPr>
        <xdr:cNvCxnSpPr/>
      </xdr:nvCxnSpPr>
      <xdr:spPr>
        <a:xfrm>
          <a:off x="16516350" y="4781550"/>
          <a:ext cx="10953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28</xdr:row>
      <xdr:rowOff>0</xdr:rowOff>
    </xdr:from>
    <xdr:to>
      <xdr:col>38</xdr:col>
      <xdr:colOff>276225</xdr:colOff>
      <xdr:row>30</xdr:row>
      <xdr:rowOff>228600</xdr:rowOff>
    </xdr:to>
    <xdr:cxnSp macro="">
      <xdr:nvCxnSpPr>
        <xdr:cNvPr id="358" name="Straight Connector 357">
          <a:extLst>
            <a:ext uri="{FF2B5EF4-FFF2-40B4-BE49-F238E27FC236}">
              <a16:creationId xmlns:a16="http://schemas.microsoft.com/office/drawing/2014/main" id="{29407038-E3CA-4428-9AEC-9BD6D6F8E151}"/>
            </a:ext>
          </a:extLst>
        </xdr:cNvPr>
        <xdr:cNvCxnSpPr/>
      </xdr:nvCxnSpPr>
      <xdr:spPr>
        <a:xfrm>
          <a:off x="16516350" y="5353050"/>
          <a:ext cx="10953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28</xdr:row>
      <xdr:rowOff>0</xdr:rowOff>
    </xdr:from>
    <xdr:to>
      <xdr:col>35</xdr:col>
      <xdr:colOff>285750</xdr:colOff>
      <xdr:row>30</xdr:row>
      <xdr:rowOff>228600</xdr:rowOff>
    </xdr:to>
    <xdr:cxnSp macro="">
      <xdr:nvCxnSpPr>
        <xdr:cNvPr id="359" name="Straight Connector 358">
          <a:extLst>
            <a:ext uri="{FF2B5EF4-FFF2-40B4-BE49-F238E27FC236}">
              <a16:creationId xmlns:a16="http://schemas.microsoft.com/office/drawing/2014/main" id="{0A19E06F-D7FF-4F2F-8C8A-80CF969A1C72}"/>
            </a:ext>
          </a:extLst>
        </xdr:cNvPr>
        <xdr:cNvCxnSpPr/>
      </xdr:nvCxnSpPr>
      <xdr:spPr>
        <a:xfrm>
          <a:off x="15430500" y="5353050"/>
          <a:ext cx="10763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28</xdr:row>
      <xdr:rowOff>0</xdr:rowOff>
    </xdr:from>
    <xdr:to>
      <xdr:col>32</xdr:col>
      <xdr:colOff>333375</xdr:colOff>
      <xdr:row>30</xdr:row>
      <xdr:rowOff>228600</xdr:rowOff>
    </xdr:to>
    <xdr:cxnSp macro="">
      <xdr:nvCxnSpPr>
        <xdr:cNvPr id="360" name="Straight Connector 359">
          <a:extLst>
            <a:ext uri="{FF2B5EF4-FFF2-40B4-BE49-F238E27FC236}">
              <a16:creationId xmlns:a16="http://schemas.microsoft.com/office/drawing/2014/main" id="{41DEA86C-F36A-439F-B76C-907C825298E6}"/>
            </a:ext>
          </a:extLst>
        </xdr:cNvPr>
        <xdr:cNvCxnSpPr/>
      </xdr:nvCxnSpPr>
      <xdr:spPr>
        <a:xfrm>
          <a:off x="14220825" y="5353050"/>
          <a:ext cx="12096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28</xdr:row>
      <xdr:rowOff>0</xdr:rowOff>
    </xdr:from>
    <xdr:to>
      <xdr:col>29</xdr:col>
      <xdr:colOff>333375</xdr:colOff>
      <xdr:row>30</xdr:row>
      <xdr:rowOff>228600</xdr:rowOff>
    </xdr:to>
    <xdr:cxnSp macro="">
      <xdr:nvCxnSpPr>
        <xdr:cNvPr id="361" name="Straight Connector 360">
          <a:extLst>
            <a:ext uri="{FF2B5EF4-FFF2-40B4-BE49-F238E27FC236}">
              <a16:creationId xmlns:a16="http://schemas.microsoft.com/office/drawing/2014/main" id="{BF897720-2B84-4506-8B52-AF73E14831E2}"/>
            </a:ext>
          </a:extLst>
        </xdr:cNvPr>
        <xdr:cNvCxnSpPr/>
      </xdr:nvCxnSpPr>
      <xdr:spPr>
        <a:xfrm>
          <a:off x="13058775" y="5353050"/>
          <a:ext cx="11620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25</xdr:row>
      <xdr:rowOff>0</xdr:rowOff>
    </xdr:from>
    <xdr:to>
      <xdr:col>38</xdr:col>
      <xdr:colOff>333375</xdr:colOff>
      <xdr:row>27</xdr:row>
      <xdr:rowOff>238125</xdr:rowOff>
    </xdr:to>
    <xdr:cxnSp macro="">
      <xdr:nvCxnSpPr>
        <xdr:cNvPr id="362" name="Straight Connector 361">
          <a:extLst>
            <a:ext uri="{FF2B5EF4-FFF2-40B4-BE49-F238E27FC236}">
              <a16:creationId xmlns:a16="http://schemas.microsoft.com/office/drawing/2014/main" id="{DC21374B-7E7E-4B3B-8CBE-0DDFD70BFA51}"/>
            </a:ext>
          </a:extLst>
        </xdr:cNvPr>
        <xdr:cNvCxnSpPr/>
      </xdr:nvCxnSpPr>
      <xdr:spPr>
        <a:xfrm rot="10800000" flipV="1">
          <a:off x="16516350" y="4781550"/>
          <a:ext cx="11049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25</xdr:row>
      <xdr:rowOff>0</xdr:rowOff>
    </xdr:from>
    <xdr:to>
      <xdr:col>36</xdr:col>
      <xdr:colOff>0</xdr:colOff>
      <xdr:row>27</xdr:row>
      <xdr:rowOff>238125</xdr:rowOff>
    </xdr:to>
    <xdr:cxnSp macro="">
      <xdr:nvCxnSpPr>
        <xdr:cNvPr id="363" name="Straight Connector 362">
          <a:extLst>
            <a:ext uri="{FF2B5EF4-FFF2-40B4-BE49-F238E27FC236}">
              <a16:creationId xmlns:a16="http://schemas.microsoft.com/office/drawing/2014/main" id="{B71B2AB1-80AE-4A44-9B15-F76AE16CC9D2}"/>
            </a:ext>
          </a:extLst>
        </xdr:cNvPr>
        <xdr:cNvCxnSpPr/>
      </xdr:nvCxnSpPr>
      <xdr:spPr>
        <a:xfrm rot="10800000" flipV="1">
          <a:off x="15430500" y="4781550"/>
          <a:ext cx="10858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25</xdr:row>
      <xdr:rowOff>0</xdr:rowOff>
    </xdr:from>
    <xdr:to>
      <xdr:col>33</xdr:col>
      <xdr:colOff>47625</xdr:colOff>
      <xdr:row>27</xdr:row>
      <xdr:rowOff>238125</xdr:rowOff>
    </xdr:to>
    <xdr:cxnSp macro="">
      <xdr:nvCxnSpPr>
        <xdr:cNvPr id="364" name="Straight Connector 363">
          <a:extLst>
            <a:ext uri="{FF2B5EF4-FFF2-40B4-BE49-F238E27FC236}">
              <a16:creationId xmlns:a16="http://schemas.microsoft.com/office/drawing/2014/main" id="{BF8E79C2-32EE-4F36-B1B2-7984A98812BA}"/>
            </a:ext>
          </a:extLst>
        </xdr:cNvPr>
        <xdr:cNvCxnSpPr/>
      </xdr:nvCxnSpPr>
      <xdr:spPr>
        <a:xfrm rot="10800000" flipV="1">
          <a:off x="14220825" y="4781550"/>
          <a:ext cx="12573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28</xdr:row>
      <xdr:rowOff>0</xdr:rowOff>
    </xdr:from>
    <xdr:to>
      <xdr:col>38</xdr:col>
      <xdr:colOff>333375</xdr:colOff>
      <xdr:row>30</xdr:row>
      <xdr:rowOff>238125</xdr:rowOff>
    </xdr:to>
    <xdr:cxnSp macro="">
      <xdr:nvCxnSpPr>
        <xdr:cNvPr id="365" name="Straight Connector 364">
          <a:extLst>
            <a:ext uri="{FF2B5EF4-FFF2-40B4-BE49-F238E27FC236}">
              <a16:creationId xmlns:a16="http://schemas.microsoft.com/office/drawing/2014/main" id="{E274D670-4BF8-478B-8E9D-A6871493B589}"/>
            </a:ext>
          </a:extLst>
        </xdr:cNvPr>
        <xdr:cNvCxnSpPr/>
      </xdr:nvCxnSpPr>
      <xdr:spPr>
        <a:xfrm rot="10800000" flipV="1">
          <a:off x="16516350" y="5353050"/>
          <a:ext cx="11049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28</xdr:row>
      <xdr:rowOff>0</xdr:rowOff>
    </xdr:from>
    <xdr:to>
      <xdr:col>36</xdr:col>
      <xdr:colOff>0</xdr:colOff>
      <xdr:row>30</xdr:row>
      <xdr:rowOff>238125</xdr:rowOff>
    </xdr:to>
    <xdr:cxnSp macro="">
      <xdr:nvCxnSpPr>
        <xdr:cNvPr id="366" name="Straight Connector 365">
          <a:extLst>
            <a:ext uri="{FF2B5EF4-FFF2-40B4-BE49-F238E27FC236}">
              <a16:creationId xmlns:a16="http://schemas.microsoft.com/office/drawing/2014/main" id="{26FA6B75-14B2-44F7-B81C-D64B17780AA2}"/>
            </a:ext>
          </a:extLst>
        </xdr:cNvPr>
        <xdr:cNvCxnSpPr/>
      </xdr:nvCxnSpPr>
      <xdr:spPr>
        <a:xfrm rot="10800000" flipV="1">
          <a:off x="15430500" y="5353050"/>
          <a:ext cx="10858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28</xdr:row>
      <xdr:rowOff>0</xdr:rowOff>
    </xdr:from>
    <xdr:to>
      <xdr:col>33</xdr:col>
      <xdr:colOff>47625</xdr:colOff>
      <xdr:row>30</xdr:row>
      <xdr:rowOff>238125</xdr:rowOff>
    </xdr:to>
    <xdr:cxnSp macro="">
      <xdr:nvCxnSpPr>
        <xdr:cNvPr id="367" name="Straight Connector 366">
          <a:extLst>
            <a:ext uri="{FF2B5EF4-FFF2-40B4-BE49-F238E27FC236}">
              <a16:creationId xmlns:a16="http://schemas.microsoft.com/office/drawing/2014/main" id="{56BE7E8F-9FF8-4108-B23D-516DBF7EE5BB}"/>
            </a:ext>
          </a:extLst>
        </xdr:cNvPr>
        <xdr:cNvCxnSpPr/>
      </xdr:nvCxnSpPr>
      <xdr:spPr>
        <a:xfrm rot="10800000" flipV="1">
          <a:off x="14220825" y="5353050"/>
          <a:ext cx="12573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28</xdr:row>
      <xdr:rowOff>0</xdr:rowOff>
    </xdr:from>
    <xdr:to>
      <xdr:col>30</xdr:col>
      <xdr:colOff>47625</xdr:colOff>
      <xdr:row>30</xdr:row>
      <xdr:rowOff>238125</xdr:rowOff>
    </xdr:to>
    <xdr:cxnSp macro="">
      <xdr:nvCxnSpPr>
        <xdr:cNvPr id="368" name="Straight Connector 367">
          <a:extLst>
            <a:ext uri="{FF2B5EF4-FFF2-40B4-BE49-F238E27FC236}">
              <a16:creationId xmlns:a16="http://schemas.microsoft.com/office/drawing/2014/main" id="{535D0428-6447-4493-ABB5-8172A44B8786}"/>
            </a:ext>
          </a:extLst>
        </xdr:cNvPr>
        <xdr:cNvCxnSpPr/>
      </xdr:nvCxnSpPr>
      <xdr:spPr>
        <a:xfrm rot="10800000" flipV="1">
          <a:off x="13058775" y="5353050"/>
          <a:ext cx="12096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28</xdr:row>
      <xdr:rowOff>0</xdr:rowOff>
    </xdr:from>
    <xdr:to>
      <xdr:col>27</xdr:col>
      <xdr:colOff>38100</xdr:colOff>
      <xdr:row>30</xdr:row>
      <xdr:rowOff>238125</xdr:rowOff>
    </xdr:to>
    <xdr:cxnSp macro="">
      <xdr:nvCxnSpPr>
        <xdr:cNvPr id="369" name="Straight Connector 368">
          <a:extLst>
            <a:ext uri="{FF2B5EF4-FFF2-40B4-BE49-F238E27FC236}">
              <a16:creationId xmlns:a16="http://schemas.microsoft.com/office/drawing/2014/main" id="{FEA6E7A3-953E-4EF4-91B7-4E023EA8EFE9}"/>
            </a:ext>
          </a:extLst>
        </xdr:cNvPr>
        <xdr:cNvCxnSpPr/>
      </xdr:nvCxnSpPr>
      <xdr:spPr>
        <a:xfrm rot="10800000" flipV="1">
          <a:off x="12001500" y="5353050"/>
          <a:ext cx="10953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28</xdr:row>
      <xdr:rowOff>0</xdr:rowOff>
    </xdr:from>
    <xdr:to>
      <xdr:col>24</xdr:col>
      <xdr:colOff>47625</xdr:colOff>
      <xdr:row>30</xdr:row>
      <xdr:rowOff>238125</xdr:rowOff>
    </xdr:to>
    <xdr:cxnSp macro="">
      <xdr:nvCxnSpPr>
        <xdr:cNvPr id="370" name="Straight Connector 369">
          <a:extLst>
            <a:ext uri="{FF2B5EF4-FFF2-40B4-BE49-F238E27FC236}">
              <a16:creationId xmlns:a16="http://schemas.microsoft.com/office/drawing/2014/main" id="{62E8CE50-1202-4BB7-A77F-C12A5D536593}"/>
            </a:ext>
          </a:extLst>
        </xdr:cNvPr>
        <xdr:cNvCxnSpPr/>
      </xdr:nvCxnSpPr>
      <xdr:spPr>
        <a:xfrm rot="10800000" flipV="1">
          <a:off x="10944225" y="5353050"/>
          <a:ext cx="11049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25</xdr:row>
      <xdr:rowOff>0</xdr:rowOff>
    </xdr:from>
    <xdr:to>
      <xdr:col>24</xdr:col>
      <xdr:colOff>47625</xdr:colOff>
      <xdr:row>27</xdr:row>
      <xdr:rowOff>238125</xdr:rowOff>
    </xdr:to>
    <xdr:cxnSp macro="">
      <xdr:nvCxnSpPr>
        <xdr:cNvPr id="371" name="Straight Connector 370">
          <a:extLst>
            <a:ext uri="{FF2B5EF4-FFF2-40B4-BE49-F238E27FC236}">
              <a16:creationId xmlns:a16="http://schemas.microsoft.com/office/drawing/2014/main" id="{ECE8EBD0-55BD-4E46-AD51-943BCC276D98}"/>
            </a:ext>
          </a:extLst>
        </xdr:cNvPr>
        <xdr:cNvCxnSpPr/>
      </xdr:nvCxnSpPr>
      <xdr:spPr>
        <a:xfrm rot="10800000" flipV="1">
          <a:off x="10944225" y="4781550"/>
          <a:ext cx="11049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25</xdr:row>
      <xdr:rowOff>0</xdr:rowOff>
    </xdr:from>
    <xdr:to>
      <xdr:col>27</xdr:col>
      <xdr:colOff>38100</xdr:colOff>
      <xdr:row>27</xdr:row>
      <xdr:rowOff>238125</xdr:rowOff>
    </xdr:to>
    <xdr:cxnSp macro="">
      <xdr:nvCxnSpPr>
        <xdr:cNvPr id="372" name="Straight Connector 371">
          <a:extLst>
            <a:ext uri="{FF2B5EF4-FFF2-40B4-BE49-F238E27FC236}">
              <a16:creationId xmlns:a16="http://schemas.microsoft.com/office/drawing/2014/main" id="{615D3DFD-A8ED-46BA-86BA-C339A9A396FB}"/>
            </a:ext>
          </a:extLst>
        </xdr:cNvPr>
        <xdr:cNvCxnSpPr/>
      </xdr:nvCxnSpPr>
      <xdr:spPr>
        <a:xfrm rot="10800000" flipV="1">
          <a:off x="12001500" y="4781550"/>
          <a:ext cx="10953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25</xdr:row>
      <xdr:rowOff>0</xdr:rowOff>
    </xdr:from>
    <xdr:to>
      <xdr:col>30</xdr:col>
      <xdr:colOff>47625</xdr:colOff>
      <xdr:row>27</xdr:row>
      <xdr:rowOff>238125</xdr:rowOff>
    </xdr:to>
    <xdr:cxnSp macro="">
      <xdr:nvCxnSpPr>
        <xdr:cNvPr id="373" name="Straight Connector 372">
          <a:extLst>
            <a:ext uri="{FF2B5EF4-FFF2-40B4-BE49-F238E27FC236}">
              <a16:creationId xmlns:a16="http://schemas.microsoft.com/office/drawing/2014/main" id="{79864B62-E9D9-4DF4-BB46-D8F2A7368CAD}"/>
            </a:ext>
          </a:extLst>
        </xdr:cNvPr>
        <xdr:cNvCxnSpPr/>
      </xdr:nvCxnSpPr>
      <xdr:spPr>
        <a:xfrm rot="10800000" flipV="1">
          <a:off x="13058775" y="4781550"/>
          <a:ext cx="12096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25</xdr:row>
      <xdr:rowOff>0</xdr:rowOff>
    </xdr:from>
    <xdr:to>
      <xdr:col>21</xdr:col>
      <xdr:colOff>38100</xdr:colOff>
      <xdr:row>27</xdr:row>
      <xdr:rowOff>238125</xdr:rowOff>
    </xdr:to>
    <xdr:cxnSp macro="">
      <xdr:nvCxnSpPr>
        <xdr:cNvPr id="374" name="Straight Connector 373">
          <a:extLst>
            <a:ext uri="{FF2B5EF4-FFF2-40B4-BE49-F238E27FC236}">
              <a16:creationId xmlns:a16="http://schemas.microsoft.com/office/drawing/2014/main" id="{394278A7-5B67-4487-B53E-051A86C77D8B}"/>
            </a:ext>
          </a:extLst>
        </xdr:cNvPr>
        <xdr:cNvCxnSpPr/>
      </xdr:nvCxnSpPr>
      <xdr:spPr>
        <a:xfrm rot="10800000" flipV="1">
          <a:off x="9782175" y="4781550"/>
          <a:ext cx="12001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25</xdr:row>
      <xdr:rowOff>0</xdr:rowOff>
    </xdr:from>
    <xdr:to>
      <xdr:col>18</xdr:col>
      <xdr:colOff>47625</xdr:colOff>
      <xdr:row>27</xdr:row>
      <xdr:rowOff>238125</xdr:rowOff>
    </xdr:to>
    <xdr:cxnSp macro="">
      <xdr:nvCxnSpPr>
        <xdr:cNvPr id="375" name="Straight Connector 374">
          <a:extLst>
            <a:ext uri="{FF2B5EF4-FFF2-40B4-BE49-F238E27FC236}">
              <a16:creationId xmlns:a16="http://schemas.microsoft.com/office/drawing/2014/main" id="{0B604810-5D3A-410B-8557-FF916AFA9BC7}"/>
            </a:ext>
          </a:extLst>
        </xdr:cNvPr>
        <xdr:cNvCxnSpPr/>
      </xdr:nvCxnSpPr>
      <xdr:spPr>
        <a:xfrm rot="10800000" flipV="1">
          <a:off x="8515350" y="4781550"/>
          <a:ext cx="13144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28</xdr:row>
      <xdr:rowOff>0</xdr:rowOff>
    </xdr:from>
    <xdr:to>
      <xdr:col>18</xdr:col>
      <xdr:colOff>47625</xdr:colOff>
      <xdr:row>30</xdr:row>
      <xdr:rowOff>238125</xdr:rowOff>
    </xdr:to>
    <xdr:cxnSp macro="">
      <xdr:nvCxnSpPr>
        <xdr:cNvPr id="376" name="Straight Connector 375">
          <a:extLst>
            <a:ext uri="{FF2B5EF4-FFF2-40B4-BE49-F238E27FC236}">
              <a16:creationId xmlns:a16="http://schemas.microsoft.com/office/drawing/2014/main" id="{61E76C34-B292-45D8-8C15-C821826EDD4A}"/>
            </a:ext>
          </a:extLst>
        </xdr:cNvPr>
        <xdr:cNvCxnSpPr/>
      </xdr:nvCxnSpPr>
      <xdr:spPr>
        <a:xfrm rot="10800000" flipV="1">
          <a:off x="8515350" y="5353050"/>
          <a:ext cx="13144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25</xdr:row>
      <xdr:rowOff>0</xdr:rowOff>
    </xdr:from>
    <xdr:to>
      <xdr:col>15</xdr:col>
      <xdr:colOff>47625</xdr:colOff>
      <xdr:row>27</xdr:row>
      <xdr:rowOff>238125</xdr:rowOff>
    </xdr:to>
    <xdr:cxnSp macro="">
      <xdr:nvCxnSpPr>
        <xdr:cNvPr id="377" name="Straight Connector 376">
          <a:extLst>
            <a:ext uri="{FF2B5EF4-FFF2-40B4-BE49-F238E27FC236}">
              <a16:creationId xmlns:a16="http://schemas.microsoft.com/office/drawing/2014/main" id="{7D3F49EF-2E3D-4EFA-A4BE-12AF285C01D7}"/>
            </a:ext>
          </a:extLst>
        </xdr:cNvPr>
        <xdr:cNvCxnSpPr/>
      </xdr:nvCxnSpPr>
      <xdr:spPr>
        <a:xfrm rot="10800000" flipV="1">
          <a:off x="7267575" y="4781550"/>
          <a:ext cx="12954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28</xdr:row>
      <xdr:rowOff>0</xdr:rowOff>
    </xdr:from>
    <xdr:to>
      <xdr:col>15</xdr:col>
      <xdr:colOff>47625</xdr:colOff>
      <xdr:row>30</xdr:row>
      <xdr:rowOff>238125</xdr:rowOff>
    </xdr:to>
    <xdr:cxnSp macro="">
      <xdr:nvCxnSpPr>
        <xdr:cNvPr id="378" name="Straight Connector 377">
          <a:extLst>
            <a:ext uri="{FF2B5EF4-FFF2-40B4-BE49-F238E27FC236}">
              <a16:creationId xmlns:a16="http://schemas.microsoft.com/office/drawing/2014/main" id="{0DD82512-6D90-4DA3-9A7E-7006F504EDF6}"/>
            </a:ext>
          </a:extLst>
        </xdr:cNvPr>
        <xdr:cNvCxnSpPr/>
      </xdr:nvCxnSpPr>
      <xdr:spPr>
        <a:xfrm rot="10800000" flipV="1">
          <a:off x="7267575" y="5353050"/>
          <a:ext cx="12954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25</xdr:row>
      <xdr:rowOff>0</xdr:rowOff>
    </xdr:from>
    <xdr:to>
      <xdr:col>12</xdr:col>
      <xdr:colOff>47625</xdr:colOff>
      <xdr:row>27</xdr:row>
      <xdr:rowOff>238125</xdr:rowOff>
    </xdr:to>
    <xdr:cxnSp macro="">
      <xdr:nvCxnSpPr>
        <xdr:cNvPr id="379" name="Straight Connector 378">
          <a:extLst>
            <a:ext uri="{FF2B5EF4-FFF2-40B4-BE49-F238E27FC236}">
              <a16:creationId xmlns:a16="http://schemas.microsoft.com/office/drawing/2014/main" id="{8540294E-9BB4-4AAA-90D8-FF02BB6AF7CA}"/>
            </a:ext>
          </a:extLst>
        </xdr:cNvPr>
        <xdr:cNvCxnSpPr/>
      </xdr:nvCxnSpPr>
      <xdr:spPr>
        <a:xfrm rot="10800000" flipV="1">
          <a:off x="5962650" y="4781550"/>
          <a:ext cx="13525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28</xdr:row>
      <xdr:rowOff>0</xdr:rowOff>
    </xdr:from>
    <xdr:to>
      <xdr:col>12</xdr:col>
      <xdr:colOff>47625</xdr:colOff>
      <xdr:row>30</xdr:row>
      <xdr:rowOff>238125</xdr:rowOff>
    </xdr:to>
    <xdr:cxnSp macro="">
      <xdr:nvCxnSpPr>
        <xdr:cNvPr id="380" name="Straight Connector 379">
          <a:extLst>
            <a:ext uri="{FF2B5EF4-FFF2-40B4-BE49-F238E27FC236}">
              <a16:creationId xmlns:a16="http://schemas.microsoft.com/office/drawing/2014/main" id="{25393D59-EF30-47F1-A929-1ACBF53EF8A5}"/>
            </a:ext>
          </a:extLst>
        </xdr:cNvPr>
        <xdr:cNvCxnSpPr/>
      </xdr:nvCxnSpPr>
      <xdr:spPr>
        <a:xfrm rot="10800000" flipV="1">
          <a:off x="5962650" y="5353050"/>
          <a:ext cx="13525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25</xdr:row>
      <xdr:rowOff>0</xdr:rowOff>
    </xdr:from>
    <xdr:to>
      <xdr:col>9</xdr:col>
      <xdr:colOff>47625</xdr:colOff>
      <xdr:row>27</xdr:row>
      <xdr:rowOff>238125</xdr:rowOff>
    </xdr:to>
    <xdr:cxnSp macro="">
      <xdr:nvCxnSpPr>
        <xdr:cNvPr id="381" name="Straight Connector 380">
          <a:extLst>
            <a:ext uri="{FF2B5EF4-FFF2-40B4-BE49-F238E27FC236}">
              <a16:creationId xmlns:a16="http://schemas.microsoft.com/office/drawing/2014/main" id="{C71DF04B-EEF7-4703-8C93-F29D34927FF3}"/>
            </a:ext>
          </a:extLst>
        </xdr:cNvPr>
        <xdr:cNvCxnSpPr/>
      </xdr:nvCxnSpPr>
      <xdr:spPr>
        <a:xfrm rot="10800000" flipV="1">
          <a:off x="4686300" y="4781550"/>
          <a:ext cx="13239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28</xdr:row>
      <xdr:rowOff>0</xdr:rowOff>
    </xdr:from>
    <xdr:to>
      <xdr:col>9</xdr:col>
      <xdr:colOff>47625</xdr:colOff>
      <xdr:row>30</xdr:row>
      <xdr:rowOff>238125</xdr:rowOff>
    </xdr:to>
    <xdr:cxnSp macro="">
      <xdr:nvCxnSpPr>
        <xdr:cNvPr id="382" name="Straight Connector 381">
          <a:extLst>
            <a:ext uri="{FF2B5EF4-FFF2-40B4-BE49-F238E27FC236}">
              <a16:creationId xmlns:a16="http://schemas.microsoft.com/office/drawing/2014/main" id="{D8E97C80-DAC4-4259-A646-58A1CE8B7544}"/>
            </a:ext>
          </a:extLst>
        </xdr:cNvPr>
        <xdr:cNvCxnSpPr/>
      </xdr:nvCxnSpPr>
      <xdr:spPr>
        <a:xfrm rot="10800000" flipV="1">
          <a:off x="4686300" y="5353050"/>
          <a:ext cx="13239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25</xdr:row>
      <xdr:rowOff>0</xdr:rowOff>
    </xdr:from>
    <xdr:to>
      <xdr:col>6</xdr:col>
      <xdr:colOff>47625</xdr:colOff>
      <xdr:row>27</xdr:row>
      <xdr:rowOff>238125</xdr:rowOff>
    </xdr:to>
    <xdr:cxnSp macro="">
      <xdr:nvCxnSpPr>
        <xdr:cNvPr id="383" name="Straight Connector 382">
          <a:extLst>
            <a:ext uri="{FF2B5EF4-FFF2-40B4-BE49-F238E27FC236}">
              <a16:creationId xmlns:a16="http://schemas.microsoft.com/office/drawing/2014/main" id="{B1717574-2A2A-4D22-AAA5-92E333292099}"/>
            </a:ext>
          </a:extLst>
        </xdr:cNvPr>
        <xdr:cNvCxnSpPr/>
      </xdr:nvCxnSpPr>
      <xdr:spPr>
        <a:xfrm rot="10800000" flipV="1">
          <a:off x="3495675" y="4781550"/>
          <a:ext cx="12382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28</xdr:row>
      <xdr:rowOff>0</xdr:rowOff>
    </xdr:from>
    <xdr:to>
      <xdr:col>6</xdr:col>
      <xdr:colOff>47625</xdr:colOff>
      <xdr:row>30</xdr:row>
      <xdr:rowOff>238125</xdr:rowOff>
    </xdr:to>
    <xdr:cxnSp macro="">
      <xdr:nvCxnSpPr>
        <xdr:cNvPr id="384" name="Straight Connector 383">
          <a:extLst>
            <a:ext uri="{FF2B5EF4-FFF2-40B4-BE49-F238E27FC236}">
              <a16:creationId xmlns:a16="http://schemas.microsoft.com/office/drawing/2014/main" id="{B4A9A829-4B46-4021-83F5-E42B7B4E1E2F}"/>
            </a:ext>
          </a:extLst>
        </xdr:cNvPr>
        <xdr:cNvCxnSpPr/>
      </xdr:nvCxnSpPr>
      <xdr:spPr>
        <a:xfrm rot="10800000" flipV="1">
          <a:off x="3495675" y="5353050"/>
          <a:ext cx="12382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28</xdr:row>
      <xdr:rowOff>0</xdr:rowOff>
    </xdr:from>
    <xdr:to>
      <xdr:col>21</xdr:col>
      <xdr:colOff>38100</xdr:colOff>
      <xdr:row>30</xdr:row>
      <xdr:rowOff>238125</xdr:rowOff>
    </xdr:to>
    <xdr:cxnSp macro="">
      <xdr:nvCxnSpPr>
        <xdr:cNvPr id="385" name="Straight Connector 384">
          <a:extLst>
            <a:ext uri="{FF2B5EF4-FFF2-40B4-BE49-F238E27FC236}">
              <a16:creationId xmlns:a16="http://schemas.microsoft.com/office/drawing/2014/main" id="{4D0DA2A4-1637-40F1-8039-2C50E4819BB2}"/>
            </a:ext>
          </a:extLst>
        </xdr:cNvPr>
        <xdr:cNvCxnSpPr/>
      </xdr:nvCxnSpPr>
      <xdr:spPr>
        <a:xfrm rot="10800000" flipV="1">
          <a:off x="9782175" y="5353050"/>
          <a:ext cx="12001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40</xdr:row>
      <xdr:rowOff>0</xdr:rowOff>
    </xdr:from>
    <xdr:to>
      <xdr:col>5</xdr:col>
      <xdr:colOff>333375</xdr:colOff>
      <xdr:row>42</xdr:row>
      <xdr:rowOff>228600</xdr:rowOff>
    </xdr:to>
    <xdr:cxnSp macro="">
      <xdr:nvCxnSpPr>
        <xdr:cNvPr id="386" name="Straight Connector 385">
          <a:extLst>
            <a:ext uri="{FF2B5EF4-FFF2-40B4-BE49-F238E27FC236}">
              <a16:creationId xmlns:a16="http://schemas.microsoft.com/office/drawing/2014/main" id="{7F99A480-6493-4E81-92A1-C20872880FFC}"/>
            </a:ext>
          </a:extLst>
        </xdr:cNvPr>
        <xdr:cNvCxnSpPr/>
      </xdr:nvCxnSpPr>
      <xdr:spPr>
        <a:xfrm>
          <a:off x="3495675" y="7639050"/>
          <a:ext cx="11715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40</xdr:row>
      <xdr:rowOff>0</xdr:rowOff>
    </xdr:from>
    <xdr:to>
      <xdr:col>8</xdr:col>
      <xdr:colOff>333375</xdr:colOff>
      <xdr:row>42</xdr:row>
      <xdr:rowOff>228600</xdr:rowOff>
    </xdr:to>
    <xdr:cxnSp macro="">
      <xdr:nvCxnSpPr>
        <xdr:cNvPr id="387" name="Straight Connector 386">
          <a:extLst>
            <a:ext uri="{FF2B5EF4-FFF2-40B4-BE49-F238E27FC236}">
              <a16:creationId xmlns:a16="http://schemas.microsoft.com/office/drawing/2014/main" id="{3B9DBCEC-DCD0-4DEE-86C9-DA4E528DA06C}"/>
            </a:ext>
          </a:extLst>
        </xdr:cNvPr>
        <xdr:cNvCxnSpPr/>
      </xdr:nvCxnSpPr>
      <xdr:spPr>
        <a:xfrm>
          <a:off x="4686300" y="7639050"/>
          <a:ext cx="11906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40</xdr:row>
      <xdr:rowOff>0</xdr:rowOff>
    </xdr:from>
    <xdr:to>
      <xdr:col>11</xdr:col>
      <xdr:colOff>333375</xdr:colOff>
      <xdr:row>42</xdr:row>
      <xdr:rowOff>228600</xdr:rowOff>
    </xdr:to>
    <xdr:cxnSp macro="">
      <xdr:nvCxnSpPr>
        <xdr:cNvPr id="388" name="Straight Connector 387">
          <a:extLst>
            <a:ext uri="{FF2B5EF4-FFF2-40B4-BE49-F238E27FC236}">
              <a16:creationId xmlns:a16="http://schemas.microsoft.com/office/drawing/2014/main" id="{314F4B10-A5A2-43FD-8493-E910EB1EA900}"/>
            </a:ext>
          </a:extLst>
        </xdr:cNvPr>
        <xdr:cNvCxnSpPr/>
      </xdr:nvCxnSpPr>
      <xdr:spPr>
        <a:xfrm>
          <a:off x="5962650" y="7639050"/>
          <a:ext cx="12001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40</xdr:row>
      <xdr:rowOff>0</xdr:rowOff>
    </xdr:from>
    <xdr:to>
      <xdr:col>14</xdr:col>
      <xdr:colOff>333375</xdr:colOff>
      <xdr:row>42</xdr:row>
      <xdr:rowOff>228600</xdr:rowOff>
    </xdr:to>
    <xdr:cxnSp macro="">
      <xdr:nvCxnSpPr>
        <xdr:cNvPr id="389" name="Straight Connector 388">
          <a:extLst>
            <a:ext uri="{FF2B5EF4-FFF2-40B4-BE49-F238E27FC236}">
              <a16:creationId xmlns:a16="http://schemas.microsoft.com/office/drawing/2014/main" id="{58775F84-9CA2-446A-B0D2-225099386A7D}"/>
            </a:ext>
          </a:extLst>
        </xdr:cNvPr>
        <xdr:cNvCxnSpPr/>
      </xdr:nvCxnSpPr>
      <xdr:spPr>
        <a:xfrm>
          <a:off x="7267575" y="7639050"/>
          <a:ext cx="11811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40</xdr:row>
      <xdr:rowOff>0</xdr:rowOff>
    </xdr:from>
    <xdr:to>
      <xdr:col>17</xdr:col>
      <xdr:colOff>333375</xdr:colOff>
      <xdr:row>42</xdr:row>
      <xdr:rowOff>228600</xdr:rowOff>
    </xdr:to>
    <xdr:cxnSp macro="">
      <xdr:nvCxnSpPr>
        <xdr:cNvPr id="390" name="Straight Connector 389">
          <a:extLst>
            <a:ext uri="{FF2B5EF4-FFF2-40B4-BE49-F238E27FC236}">
              <a16:creationId xmlns:a16="http://schemas.microsoft.com/office/drawing/2014/main" id="{9C55D86F-D631-461E-8269-EBCA2186DC0C}"/>
            </a:ext>
          </a:extLst>
        </xdr:cNvPr>
        <xdr:cNvCxnSpPr/>
      </xdr:nvCxnSpPr>
      <xdr:spPr>
        <a:xfrm>
          <a:off x="8515350" y="7639050"/>
          <a:ext cx="11525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40</xdr:row>
      <xdr:rowOff>0</xdr:rowOff>
    </xdr:from>
    <xdr:to>
      <xdr:col>20</xdr:col>
      <xdr:colOff>333375</xdr:colOff>
      <xdr:row>42</xdr:row>
      <xdr:rowOff>228600</xdr:rowOff>
    </xdr:to>
    <xdr:cxnSp macro="">
      <xdr:nvCxnSpPr>
        <xdr:cNvPr id="391" name="Straight Connector 390">
          <a:extLst>
            <a:ext uri="{FF2B5EF4-FFF2-40B4-BE49-F238E27FC236}">
              <a16:creationId xmlns:a16="http://schemas.microsoft.com/office/drawing/2014/main" id="{A04485CB-354C-45A2-8BF7-8B28682B869F}"/>
            </a:ext>
          </a:extLst>
        </xdr:cNvPr>
        <xdr:cNvCxnSpPr/>
      </xdr:nvCxnSpPr>
      <xdr:spPr>
        <a:xfrm>
          <a:off x="9782175" y="7639050"/>
          <a:ext cx="11334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43</xdr:row>
      <xdr:rowOff>0</xdr:rowOff>
    </xdr:from>
    <xdr:to>
      <xdr:col>5</xdr:col>
      <xdr:colOff>333375</xdr:colOff>
      <xdr:row>45</xdr:row>
      <xdr:rowOff>228600</xdr:rowOff>
    </xdr:to>
    <xdr:cxnSp macro="">
      <xdr:nvCxnSpPr>
        <xdr:cNvPr id="392" name="Straight Connector 391">
          <a:extLst>
            <a:ext uri="{FF2B5EF4-FFF2-40B4-BE49-F238E27FC236}">
              <a16:creationId xmlns:a16="http://schemas.microsoft.com/office/drawing/2014/main" id="{7D738C3C-4F9B-4ACB-B65C-D70D071C2E18}"/>
            </a:ext>
          </a:extLst>
        </xdr:cNvPr>
        <xdr:cNvCxnSpPr/>
      </xdr:nvCxnSpPr>
      <xdr:spPr>
        <a:xfrm>
          <a:off x="3495675" y="8210550"/>
          <a:ext cx="1171575" cy="5905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43</xdr:row>
      <xdr:rowOff>0</xdr:rowOff>
    </xdr:from>
    <xdr:to>
      <xdr:col>8</xdr:col>
      <xdr:colOff>333375</xdr:colOff>
      <xdr:row>45</xdr:row>
      <xdr:rowOff>228600</xdr:rowOff>
    </xdr:to>
    <xdr:cxnSp macro="">
      <xdr:nvCxnSpPr>
        <xdr:cNvPr id="393" name="Straight Connector 392">
          <a:extLst>
            <a:ext uri="{FF2B5EF4-FFF2-40B4-BE49-F238E27FC236}">
              <a16:creationId xmlns:a16="http://schemas.microsoft.com/office/drawing/2014/main" id="{C78044A8-E31E-45FD-8359-18F825C9AA13}"/>
            </a:ext>
          </a:extLst>
        </xdr:cNvPr>
        <xdr:cNvCxnSpPr/>
      </xdr:nvCxnSpPr>
      <xdr:spPr>
        <a:xfrm>
          <a:off x="4686300" y="8210550"/>
          <a:ext cx="1190625" cy="5905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43</xdr:row>
      <xdr:rowOff>0</xdr:rowOff>
    </xdr:from>
    <xdr:to>
      <xdr:col>11</xdr:col>
      <xdr:colOff>333375</xdr:colOff>
      <xdr:row>45</xdr:row>
      <xdr:rowOff>228600</xdr:rowOff>
    </xdr:to>
    <xdr:cxnSp macro="">
      <xdr:nvCxnSpPr>
        <xdr:cNvPr id="394" name="Straight Connector 393">
          <a:extLst>
            <a:ext uri="{FF2B5EF4-FFF2-40B4-BE49-F238E27FC236}">
              <a16:creationId xmlns:a16="http://schemas.microsoft.com/office/drawing/2014/main" id="{D867B2F7-C7DD-45D3-84ED-0A6B0027CAA1}"/>
            </a:ext>
          </a:extLst>
        </xdr:cNvPr>
        <xdr:cNvCxnSpPr/>
      </xdr:nvCxnSpPr>
      <xdr:spPr>
        <a:xfrm>
          <a:off x="5962650" y="8210550"/>
          <a:ext cx="1200150" cy="5905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43</xdr:row>
      <xdr:rowOff>0</xdr:rowOff>
    </xdr:from>
    <xdr:to>
      <xdr:col>14</xdr:col>
      <xdr:colOff>333375</xdr:colOff>
      <xdr:row>45</xdr:row>
      <xdr:rowOff>228600</xdr:rowOff>
    </xdr:to>
    <xdr:cxnSp macro="">
      <xdr:nvCxnSpPr>
        <xdr:cNvPr id="395" name="Straight Connector 394">
          <a:extLst>
            <a:ext uri="{FF2B5EF4-FFF2-40B4-BE49-F238E27FC236}">
              <a16:creationId xmlns:a16="http://schemas.microsoft.com/office/drawing/2014/main" id="{F1343D66-2D4A-4F59-A23C-2A84B16A52F5}"/>
            </a:ext>
          </a:extLst>
        </xdr:cNvPr>
        <xdr:cNvCxnSpPr/>
      </xdr:nvCxnSpPr>
      <xdr:spPr>
        <a:xfrm>
          <a:off x="7267575" y="8210550"/>
          <a:ext cx="1181100" cy="5905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43</xdr:row>
      <xdr:rowOff>0</xdr:rowOff>
    </xdr:from>
    <xdr:to>
      <xdr:col>17</xdr:col>
      <xdr:colOff>333375</xdr:colOff>
      <xdr:row>45</xdr:row>
      <xdr:rowOff>228600</xdr:rowOff>
    </xdr:to>
    <xdr:cxnSp macro="">
      <xdr:nvCxnSpPr>
        <xdr:cNvPr id="396" name="Straight Connector 395">
          <a:extLst>
            <a:ext uri="{FF2B5EF4-FFF2-40B4-BE49-F238E27FC236}">
              <a16:creationId xmlns:a16="http://schemas.microsoft.com/office/drawing/2014/main" id="{708DC667-2048-4159-8F7F-BA8D03FC1037}"/>
            </a:ext>
          </a:extLst>
        </xdr:cNvPr>
        <xdr:cNvCxnSpPr/>
      </xdr:nvCxnSpPr>
      <xdr:spPr>
        <a:xfrm>
          <a:off x="8515350" y="8210550"/>
          <a:ext cx="1152525" cy="5905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43</xdr:row>
      <xdr:rowOff>0</xdr:rowOff>
    </xdr:from>
    <xdr:to>
      <xdr:col>20</xdr:col>
      <xdr:colOff>333375</xdr:colOff>
      <xdr:row>45</xdr:row>
      <xdr:rowOff>228600</xdr:rowOff>
    </xdr:to>
    <xdr:cxnSp macro="">
      <xdr:nvCxnSpPr>
        <xdr:cNvPr id="397" name="Straight Connector 396">
          <a:extLst>
            <a:ext uri="{FF2B5EF4-FFF2-40B4-BE49-F238E27FC236}">
              <a16:creationId xmlns:a16="http://schemas.microsoft.com/office/drawing/2014/main" id="{6F471DEA-C6C6-445C-B045-0CA1338AEF1E}"/>
            </a:ext>
          </a:extLst>
        </xdr:cNvPr>
        <xdr:cNvCxnSpPr/>
      </xdr:nvCxnSpPr>
      <xdr:spPr>
        <a:xfrm>
          <a:off x="9782175" y="8210550"/>
          <a:ext cx="1133475" cy="5905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40</xdr:row>
      <xdr:rowOff>0</xdr:rowOff>
    </xdr:from>
    <xdr:to>
      <xdr:col>23</xdr:col>
      <xdr:colOff>333375</xdr:colOff>
      <xdr:row>42</xdr:row>
      <xdr:rowOff>228600</xdr:rowOff>
    </xdr:to>
    <xdr:cxnSp macro="">
      <xdr:nvCxnSpPr>
        <xdr:cNvPr id="398" name="Straight Connector 397">
          <a:extLst>
            <a:ext uri="{FF2B5EF4-FFF2-40B4-BE49-F238E27FC236}">
              <a16:creationId xmlns:a16="http://schemas.microsoft.com/office/drawing/2014/main" id="{F86A8E29-10DF-4D2C-B969-3014E02A59AB}"/>
            </a:ext>
          </a:extLst>
        </xdr:cNvPr>
        <xdr:cNvCxnSpPr/>
      </xdr:nvCxnSpPr>
      <xdr:spPr>
        <a:xfrm>
          <a:off x="10944225" y="7639050"/>
          <a:ext cx="10382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43</xdr:row>
      <xdr:rowOff>0</xdr:rowOff>
    </xdr:from>
    <xdr:to>
      <xdr:col>23</xdr:col>
      <xdr:colOff>333375</xdr:colOff>
      <xdr:row>45</xdr:row>
      <xdr:rowOff>228600</xdr:rowOff>
    </xdr:to>
    <xdr:cxnSp macro="">
      <xdr:nvCxnSpPr>
        <xdr:cNvPr id="399" name="Straight Connector 398">
          <a:extLst>
            <a:ext uri="{FF2B5EF4-FFF2-40B4-BE49-F238E27FC236}">
              <a16:creationId xmlns:a16="http://schemas.microsoft.com/office/drawing/2014/main" id="{123257E2-645E-4136-9980-06F35DF4F8A3}"/>
            </a:ext>
          </a:extLst>
        </xdr:cNvPr>
        <xdr:cNvCxnSpPr/>
      </xdr:nvCxnSpPr>
      <xdr:spPr>
        <a:xfrm>
          <a:off x="10944225" y="8210550"/>
          <a:ext cx="1038225" cy="5905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40</xdr:row>
      <xdr:rowOff>0</xdr:rowOff>
    </xdr:from>
    <xdr:to>
      <xdr:col>26</xdr:col>
      <xdr:colOff>323850</xdr:colOff>
      <xdr:row>42</xdr:row>
      <xdr:rowOff>228600</xdr:rowOff>
    </xdr:to>
    <xdr:cxnSp macro="">
      <xdr:nvCxnSpPr>
        <xdr:cNvPr id="400" name="Straight Connector 399">
          <a:extLst>
            <a:ext uri="{FF2B5EF4-FFF2-40B4-BE49-F238E27FC236}">
              <a16:creationId xmlns:a16="http://schemas.microsoft.com/office/drawing/2014/main" id="{8E47B0E8-8C4F-4A82-9B74-F25C992CEC14}"/>
            </a:ext>
          </a:extLst>
        </xdr:cNvPr>
        <xdr:cNvCxnSpPr/>
      </xdr:nvCxnSpPr>
      <xdr:spPr>
        <a:xfrm>
          <a:off x="12001500" y="7639050"/>
          <a:ext cx="10572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43</xdr:row>
      <xdr:rowOff>0</xdr:rowOff>
    </xdr:from>
    <xdr:to>
      <xdr:col>26</xdr:col>
      <xdr:colOff>323850</xdr:colOff>
      <xdr:row>45</xdr:row>
      <xdr:rowOff>228600</xdr:rowOff>
    </xdr:to>
    <xdr:cxnSp macro="">
      <xdr:nvCxnSpPr>
        <xdr:cNvPr id="401" name="Straight Connector 400">
          <a:extLst>
            <a:ext uri="{FF2B5EF4-FFF2-40B4-BE49-F238E27FC236}">
              <a16:creationId xmlns:a16="http://schemas.microsoft.com/office/drawing/2014/main" id="{0FFE15E7-88F9-44CF-91A8-601D01B906E9}"/>
            </a:ext>
          </a:extLst>
        </xdr:cNvPr>
        <xdr:cNvCxnSpPr/>
      </xdr:nvCxnSpPr>
      <xdr:spPr>
        <a:xfrm>
          <a:off x="12001500" y="8210550"/>
          <a:ext cx="1057275" cy="5905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40</xdr:row>
      <xdr:rowOff>0</xdr:rowOff>
    </xdr:from>
    <xdr:to>
      <xdr:col>29</xdr:col>
      <xdr:colOff>333375</xdr:colOff>
      <xdr:row>42</xdr:row>
      <xdr:rowOff>228600</xdr:rowOff>
    </xdr:to>
    <xdr:cxnSp macro="">
      <xdr:nvCxnSpPr>
        <xdr:cNvPr id="402" name="Straight Connector 401">
          <a:extLst>
            <a:ext uri="{FF2B5EF4-FFF2-40B4-BE49-F238E27FC236}">
              <a16:creationId xmlns:a16="http://schemas.microsoft.com/office/drawing/2014/main" id="{F92E8816-19A0-4EEB-89CF-5E7220556776}"/>
            </a:ext>
          </a:extLst>
        </xdr:cNvPr>
        <xdr:cNvCxnSpPr/>
      </xdr:nvCxnSpPr>
      <xdr:spPr>
        <a:xfrm>
          <a:off x="13058775" y="7639050"/>
          <a:ext cx="11620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43</xdr:row>
      <xdr:rowOff>0</xdr:rowOff>
    </xdr:from>
    <xdr:to>
      <xdr:col>29</xdr:col>
      <xdr:colOff>333375</xdr:colOff>
      <xdr:row>45</xdr:row>
      <xdr:rowOff>228600</xdr:rowOff>
    </xdr:to>
    <xdr:cxnSp macro="">
      <xdr:nvCxnSpPr>
        <xdr:cNvPr id="403" name="Straight Connector 402">
          <a:extLst>
            <a:ext uri="{FF2B5EF4-FFF2-40B4-BE49-F238E27FC236}">
              <a16:creationId xmlns:a16="http://schemas.microsoft.com/office/drawing/2014/main" id="{E9C1561B-8124-44B7-994A-B03C8832C56A}"/>
            </a:ext>
          </a:extLst>
        </xdr:cNvPr>
        <xdr:cNvCxnSpPr/>
      </xdr:nvCxnSpPr>
      <xdr:spPr>
        <a:xfrm>
          <a:off x="13058775" y="8210550"/>
          <a:ext cx="1162050" cy="5905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40</xdr:row>
      <xdr:rowOff>0</xdr:rowOff>
    </xdr:from>
    <xdr:to>
      <xdr:col>32</xdr:col>
      <xdr:colOff>333375</xdr:colOff>
      <xdr:row>42</xdr:row>
      <xdr:rowOff>228600</xdr:rowOff>
    </xdr:to>
    <xdr:cxnSp macro="">
      <xdr:nvCxnSpPr>
        <xdr:cNvPr id="404" name="Straight Connector 403">
          <a:extLst>
            <a:ext uri="{FF2B5EF4-FFF2-40B4-BE49-F238E27FC236}">
              <a16:creationId xmlns:a16="http://schemas.microsoft.com/office/drawing/2014/main" id="{78B32275-2742-480C-930D-AE78B311717F}"/>
            </a:ext>
          </a:extLst>
        </xdr:cNvPr>
        <xdr:cNvCxnSpPr/>
      </xdr:nvCxnSpPr>
      <xdr:spPr>
        <a:xfrm>
          <a:off x="14220825" y="7639050"/>
          <a:ext cx="12096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43</xdr:row>
      <xdr:rowOff>0</xdr:rowOff>
    </xdr:from>
    <xdr:to>
      <xdr:col>32</xdr:col>
      <xdr:colOff>333375</xdr:colOff>
      <xdr:row>45</xdr:row>
      <xdr:rowOff>228600</xdr:rowOff>
    </xdr:to>
    <xdr:cxnSp macro="">
      <xdr:nvCxnSpPr>
        <xdr:cNvPr id="405" name="Straight Connector 404">
          <a:extLst>
            <a:ext uri="{FF2B5EF4-FFF2-40B4-BE49-F238E27FC236}">
              <a16:creationId xmlns:a16="http://schemas.microsoft.com/office/drawing/2014/main" id="{219EE933-218A-4DFE-9E24-872B00908747}"/>
            </a:ext>
          </a:extLst>
        </xdr:cNvPr>
        <xdr:cNvCxnSpPr/>
      </xdr:nvCxnSpPr>
      <xdr:spPr>
        <a:xfrm>
          <a:off x="14220825" y="8210550"/>
          <a:ext cx="1209675" cy="5905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40</xdr:row>
      <xdr:rowOff>0</xdr:rowOff>
    </xdr:from>
    <xdr:to>
      <xdr:col>35</xdr:col>
      <xdr:colOff>285750</xdr:colOff>
      <xdr:row>42</xdr:row>
      <xdr:rowOff>228600</xdr:rowOff>
    </xdr:to>
    <xdr:cxnSp macro="">
      <xdr:nvCxnSpPr>
        <xdr:cNvPr id="406" name="Straight Connector 405">
          <a:extLst>
            <a:ext uri="{FF2B5EF4-FFF2-40B4-BE49-F238E27FC236}">
              <a16:creationId xmlns:a16="http://schemas.microsoft.com/office/drawing/2014/main" id="{25F1AB74-5B1F-44A4-BB37-FEA803A7D78A}"/>
            </a:ext>
          </a:extLst>
        </xdr:cNvPr>
        <xdr:cNvCxnSpPr/>
      </xdr:nvCxnSpPr>
      <xdr:spPr>
        <a:xfrm>
          <a:off x="15430500" y="7639050"/>
          <a:ext cx="10763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43</xdr:row>
      <xdr:rowOff>0</xdr:rowOff>
    </xdr:from>
    <xdr:to>
      <xdr:col>35</xdr:col>
      <xdr:colOff>285750</xdr:colOff>
      <xdr:row>45</xdr:row>
      <xdr:rowOff>228600</xdr:rowOff>
    </xdr:to>
    <xdr:cxnSp macro="">
      <xdr:nvCxnSpPr>
        <xdr:cNvPr id="407" name="Straight Connector 406">
          <a:extLst>
            <a:ext uri="{FF2B5EF4-FFF2-40B4-BE49-F238E27FC236}">
              <a16:creationId xmlns:a16="http://schemas.microsoft.com/office/drawing/2014/main" id="{DB3F45E4-1A21-46AA-B362-DE8E6DEFB7E8}"/>
            </a:ext>
          </a:extLst>
        </xdr:cNvPr>
        <xdr:cNvCxnSpPr/>
      </xdr:nvCxnSpPr>
      <xdr:spPr>
        <a:xfrm>
          <a:off x="15430500" y="8210550"/>
          <a:ext cx="1076325" cy="5905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40</xdr:row>
      <xdr:rowOff>0</xdr:rowOff>
    </xdr:from>
    <xdr:to>
      <xdr:col>38</xdr:col>
      <xdr:colOff>276225</xdr:colOff>
      <xdr:row>42</xdr:row>
      <xdr:rowOff>228600</xdr:rowOff>
    </xdr:to>
    <xdr:cxnSp macro="">
      <xdr:nvCxnSpPr>
        <xdr:cNvPr id="408" name="Straight Connector 407">
          <a:extLst>
            <a:ext uri="{FF2B5EF4-FFF2-40B4-BE49-F238E27FC236}">
              <a16:creationId xmlns:a16="http://schemas.microsoft.com/office/drawing/2014/main" id="{13BAFFC2-E52D-418E-8482-38809455E7B7}"/>
            </a:ext>
          </a:extLst>
        </xdr:cNvPr>
        <xdr:cNvCxnSpPr/>
      </xdr:nvCxnSpPr>
      <xdr:spPr>
        <a:xfrm>
          <a:off x="16516350" y="7639050"/>
          <a:ext cx="10953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43</xdr:row>
      <xdr:rowOff>0</xdr:rowOff>
    </xdr:from>
    <xdr:to>
      <xdr:col>38</xdr:col>
      <xdr:colOff>276225</xdr:colOff>
      <xdr:row>45</xdr:row>
      <xdr:rowOff>228600</xdr:rowOff>
    </xdr:to>
    <xdr:cxnSp macro="">
      <xdr:nvCxnSpPr>
        <xdr:cNvPr id="409" name="Straight Connector 408">
          <a:extLst>
            <a:ext uri="{FF2B5EF4-FFF2-40B4-BE49-F238E27FC236}">
              <a16:creationId xmlns:a16="http://schemas.microsoft.com/office/drawing/2014/main" id="{F830E914-AA13-47A6-9891-9FE64472FB65}"/>
            </a:ext>
          </a:extLst>
        </xdr:cNvPr>
        <xdr:cNvCxnSpPr/>
      </xdr:nvCxnSpPr>
      <xdr:spPr>
        <a:xfrm>
          <a:off x="16516350" y="8210550"/>
          <a:ext cx="1095375" cy="5905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55</xdr:row>
      <xdr:rowOff>0</xdr:rowOff>
    </xdr:from>
    <xdr:to>
      <xdr:col>38</xdr:col>
      <xdr:colOff>276225</xdr:colOff>
      <xdr:row>57</xdr:row>
      <xdr:rowOff>228600</xdr:rowOff>
    </xdr:to>
    <xdr:cxnSp macro="">
      <xdr:nvCxnSpPr>
        <xdr:cNvPr id="410" name="Straight Connector 409">
          <a:extLst>
            <a:ext uri="{FF2B5EF4-FFF2-40B4-BE49-F238E27FC236}">
              <a16:creationId xmlns:a16="http://schemas.microsoft.com/office/drawing/2014/main" id="{3D252C66-BB0D-4AE9-AA4C-F8A41B593FF3}"/>
            </a:ext>
          </a:extLst>
        </xdr:cNvPr>
        <xdr:cNvCxnSpPr/>
      </xdr:nvCxnSpPr>
      <xdr:spPr>
        <a:xfrm>
          <a:off x="16516350" y="10591800"/>
          <a:ext cx="10953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55</xdr:row>
      <xdr:rowOff>0</xdr:rowOff>
    </xdr:from>
    <xdr:to>
      <xdr:col>35</xdr:col>
      <xdr:colOff>285750</xdr:colOff>
      <xdr:row>57</xdr:row>
      <xdr:rowOff>228600</xdr:rowOff>
    </xdr:to>
    <xdr:cxnSp macro="">
      <xdr:nvCxnSpPr>
        <xdr:cNvPr id="411" name="Straight Connector 410">
          <a:extLst>
            <a:ext uri="{FF2B5EF4-FFF2-40B4-BE49-F238E27FC236}">
              <a16:creationId xmlns:a16="http://schemas.microsoft.com/office/drawing/2014/main" id="{E2077B4F-3F2D-4CAB-A64D-76689722F6BF}"/>
            </a:ext>
          </a:extLst>
        </xdr:cNvPr>
        <xdr:cNvCxnSpPr/>
      </xdr:nvCxnSpPr>
      <xdr:spPr>
        <a:xfrm>
          <a:off x="15430500" y="10591800"/>
          <a:ext cx="10763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55</xdr:row>
      <xdr:rowOff>0</xdr:rowOff>
    </xdr:from>
    <xdr:to>
      <xdr:col>32</xdr:col>
      <xdr:colOff>333375</xdr:colOff>
      <xdr:row>57</xdr:row>
      <xdr:rowOff>228600</xdr:rowOff>
    </xdr:to>
    <xdr:cxnSp macro="">
      <xdr:nvCxnSpPr>
        <xdr:cNvPr id="412" name="Straight Connector 411">
          <a:extLst>
            <a:ext uri="{FF2B5EF4-FFF2-40B4-BE49-F238E27FC236}">
              <a16:creationId xmlns:a16="http://schemas.microsoft.com/office/drawing/2014/main" id="{D99CADBD-E852-400E-9189-F6FA29AF48F0}"/>
            </a:ext>
          </a:extLst>
        </xdr:cNvPr>
        <xdr:cNvCxnSpPr/>
      </xdr:nvCxnSpPr>
      <xdr:spPr>
        <a:xfrm>
          <a:off x="14220825" y="10591800"/>
          <a:ext cx="12096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55</xdr:row>
      <xdr:rowOff>0</xdr:rowOff>
    </xdr:from>
    <xdr:to>
      <xdr:col>29</xdr:col>
      <xdr:colOff>333375</xdr:colOff>
      <xdr:row>57</xdr:row>
      <xdr:rowOff>228600</xdr:rowOff>
    </xdr:to>
    <xdr:cxnSp macro="">
      <xdr:nvCxnSpPr>
        <xdr:cNvPr id="413" name="Straight Connector 412">
          <a:extLst>
            <a:ext uri="{FF2B5EF4-FFF2-40B4-BE49-F238E27FC236}">
              <a16:creationId xmlns:a16="http://schemas.microsoft.com/office/drawing/2014/main" id="{CF39FA72-A741-428D-BF58-8FE323D65DA6}"/>
            </a:ext>
          </a:extLst>
        </xdr:cNvPr>
        <xdr:cNvCxnSpPr/>
      </xdr:nvCxnSpPr>
      <xdr:spPr>
        <a:xfrm>
          <a:off x="13058775" y="10591800"/>
          <a:ext cx="11620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55</xdr:row>
      <xdr:rowOff>0</xdr:rowOff>
    </xdr:from>
    <xdr:to>
      <xdr:col>26</xdr:col>
      <xdr:colOff>323850</xdr:colOff>
      <xdr:row>57</xdr:row>
      <xdr:rowOff>228600</xdr:rowOff>
    </xdr:to>
    <xdr:cxnSp macro="">
      <xdr:nvCxnSpPr>
        <xdr:cNvPr id="414" name="Straight Connector 413">
          <a:extLst>
            <a:ext uri="{FF2B5EF4-FFF2-40B4-BE49-F238E27FC236}">
              <a16:creationId xmlns:a16="http://schemas.microsoft.com/office/drawing/2014/main" id="{1725CD0D-BF46-47BE-975E-5443F1F0FD50}"/>
            </a:ext>
          </a:extLst>
        </xdr:cNvPr>
        <xdr:cNvCxnSpPr/>
      </xdr:nvCxnSpPr>
      <xdr:spPr>
        <a:xfrm>
          <a:off x="12001500" y="10591800"/>
          <a:ext cx="10572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55</xdr:row>
      <xdr:rowOff>0</xdr:rowOff>
    </xdr:from>
    <xdr:to>
      <xdr:col>23</xdr:col>
      <xdr:colOff>333375</xdr:colOff>
      <xdr:row>57</xdr:row>
      <xdr:rowOff>228600</xdr:rowOff>
    </xdr:to>
    <xdr:cxnSp macro="">
      <xdr:nvCxnSpPr>
        <xdr:cNvPr id="415" name="Straight Connector 414">
          <a:extLst>
            <a:ext uri="{FF2B5EF4-FFF2-40B4-BE49-F238E27FC236}">
              <a16:creationId xmlns:a16="http://schemas.microsoft.com/office/drawing/2014/main" id="{6AE270C8-0E4B-4126-9962-D375741B7A02}"/>
            </a:ext>
          </a:extLst>
        </xdr:cNvPr>
        <xdr:cNvCxnSpPr/>
      </xdr:nvCxnSpPr>
      <xdr:spPr>
        <a:xfrm>
          <a:off x="10944225" y="10591800"/>
          <a:ext cx="10382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55</xdr:row>
      <xdr:rowOff>0</xdr:rowOff>
    </xdr:from>
    <xdr:to>
      <xdr:col>20</xdr:col>
      <xdr:colOff>333375</xdr:colOff>
      <xdr:row>57</xdr:row>
      <xdr:rowOff>228600</xdr:rowOff>
    </xdr:to>
    <xdr:cxnSp macro="">
      <xdr:nvCxnSpPr>
        <xdr:cNvPr id="416" name="Straight Connector 415">
          <a:extLst>
            <a:ext uri="{FF2B5EF4-FFF2-40B4-BE49-F238E27FC236}">
              <a16:creationId xmlns:a16="http://schemas.microsoft.com/office/drawing/2014/main" id="{B4C14100-C2F7-477B-90A6-81F49F6CA26D}"/>
            </a:ext>
          </a:extLst>
        </xdr:cNvPr>
        <xdr:cNvCxnSpPr/>
      </xdr:nvCxnSpPr>
      <xdr:spPr>
        <a:xfrm>
          <a:off x="9782175" y="10591800"/>
          <a:ext cx="11334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55</xdr:row>
      <xdr:rowOff>0</xdr:rowOff>
    </xdr:from>
    <xdr:to>
      <xdr:col>17</xdr:col>
      <xdr:colOff>333375</xdr:colOff>
      <xdr:row>57</xdr:row>
      <xdr:rowOff>228600</xdr:rowOff>
    </xdr:to>
    <xdr:cxnSp macro="">
      <xdr:nvCxnSpPr>
        <xdr:cNvPr id="417" name="Straight Connector 416">
          <a:extLst>
            <a:ext uri="{FF2B5EF4-FFF2-40B4-BE49-F238E27FC236}">
              <a16:creationId xmlns:a16="http://schemas.microsoft.com/office/drawing/2014/main" id="{A4E8F156-579E-4C47-ABAB-A7D59AA321B2}"/>
            </a:ext>
          </a:extLst>
        </xdr:cNvPr>
        <xdr:cNvCxnSpPr/>
      </xdr:nvCxnSpPr>
      <xdr:spPr>
        <a:xfrm>
          <a:off x="8515350" y="10591800"/>
          <a:ext cx="11525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55</xdr:row>
      <xdr:rowOff>0</xdr:rowOff>
    </xdr:from>
    <xdr:to>
      <xdr:col>14</xdr:col>
      <xdr:colOff>333375</xdr:colOff>
      <xdr:row>57</xdr:row>
      <xdr:rowOff>228600</xdr:rowOff>
    </xdr:to>
    <xdr:cxnSp macro="">
      <xdr:nvCxnSpPr>
        <xdr:cNvPr id="418" name="Straight Connector 417">
          <a:extLst>
            <a:ext uri="{FF2B5EF4-FFF2-40B4-BE49-F238E27FC236}">
              <a16:creationId xmlns:a16="http://schemas.microsoft.com/office/drawing/2014/main" id="{B8885DAA-40DD-4FE5-A58D-45CC35DB569A}"/>
            </a:ext>
          </a:extLst>
        </xdr:cNvPr>
        <xdr:cNvCxnSpPr/>
      </xdr:nvCxnSpPr>
      <xdr:spPr>
        <a:xfrm>
          <a:off x="7267575" y="10591800"/>
          <a:ext cx="11811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55</xdr:row>
      <xdr:rowOff>0</xdr:rowOff>
    </xdr:from>
    <xdr:to>
      <xdr:col>11</xdr:col>
      <xdr:colOff>333375</xdr:colOff>
      <xdr:row>57</xdr:row>
      <xdr:rowOff>228600</xdr:rowOff>
    </xdr:to>
    <xdr:cxnSp macro="">
      <xdr:nvCxnSpPr>
        <xdr:cNvPr id="419" name="Straight Connector 418">
          <a:extLst>
            <a:ext uri="{FF2B5EF4-FFF2-40B4-BE49-F238E27FC236}">
              <a16:creationId xmlns:a16="http://schemas.microsoft.com/office/drawing/2014/main" id="{BA21A726-CAA1-4580-BE56-EC74068B56E7}"/>
            </a:ext>
          </a:extLst>
        </xdr:cNvPr>
        <xdr:cNvCxnSpPr/>
      </xdr:nvCxnSpPr>
      <xdr:spPr>
        <a:xfrm>
          <a:off x="5962650" y="10591800"/>
          <a:ext cx="12001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55</xdr:row>
      <xdr:rowOff>0</xdr:rowOff>
    </xdr:from>
    <xdr:to>
      <xdr:col>8</xdr:col>
      <xdr:colOff>333375</xdr:colOff>
      <xdr:row>57</xdr:row>
      <xdr:rowOff>228600</xdr:rowOff>
    </xdr:to>
    <xdr:cxnSp macro="">
      <xdr:nvCxnSpPr>
        <xdr:cNvPr id="420" name="Straight Connector 419">
          <a:extLst>
            <a:ext uri="{FF2B5EF4-FFF2-40B4-BE49-F238E27FC236}">
              <a16:creationId xmlns:a16="http://schemas.microsoft.com/office/drawing/2014/main" id="{E4C74D3F-6DAB-448D-89EA-438CE956F409}"/>
            </a:ext>
          </a:extLst>
        </xdr:cNvPr>
        <xdr:cNvCxnSpPr/>
      </xdr:nvCxnSpPr>
      <xdr:spPr>
        <a:xfrm>
          <a:off x="4686300" y="10591800"/>
          <a:ext cx="11906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55</xdr:row>
      <xdr:rowOff>0</xdr:rowOff>
    </xdr:from>
    <xdr:to>
      <xdr:col>5</xdr:col>
      <xdr:colOff>333375</xdr:colOff>
      <xdr:row>57</xdr:row>
      <xdr:rowOff>228600</xdr:rowOff>
    </xdr:to>
    <xdr:cxnSp macro="">
      <xdr:nvCxnSpPr>
        <xdr:cNvPr id="421" name="Straight Connector 420">
          <a:extLst>
            <a:ext uri="{FF2B5EF4-FFF2-40B4-BE49-F238E27FC236}">
              <a16:creationId xmlns:a16="http://schemas.microsoft.com/office/drawing/2014/main" id="{E6B6DDAF-893B-4DC1-9207-7C8B6BD15DA2}"/>
            </a:ext>
          </a:extLst>
        </xdr:cNvPr>
        <xdr:cNvCxnSpPr/>
      </xdr:nvCxnSpPr>
      <xdr:spPr>
        <a:xfrm>
          <a:off x="3495675" y="10591800"/>
          <a:ext cx="11715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55</xdr:row>
      <xdr:rowOff>0</xdr:rowOff>
    </xdr:from>
    <xdr:to>
      <xdr:col>5</xdr:col>
      <xdr:colOff>323850</xdr:colOff>
      <xdr:row>57</xdr:row>
      <xdr:rowOff>238125</xdr:rowOff>
    </xdr:to>
    <xdr:cxnSp macro="">
      <xdr:nvCxnSpPr>
        <xdr:cNvPr id="422" name="Straight Connector 421">
          <a:extLst>
            <a:ext uri="{FF2B5EF4-FFF2-40B4-BE49-F238E27FC236}">
              <a16:creationId xmlns:a16="http://schemas.microsoft.com/office/drawing/2014/main" id="{A92F4BC5-3B2B-4573-87E0-0AD9CC987295}"/>
            </a:ext>
          </a:extLst>
        </xdr:cNvPr>
        <xdr:cNvCxnSpPr/>
      </xdr:nvCxnSpPr>
      <xdr:spPr>
        <a:xfrm rot="10800000" flipV="1">
          <a:off x="3495675" y="10591800"/>
          <a:ext cx="11620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55</xdr:row>
      <xdr:rowOff>0</xdr:rowOff>
    </xdr:from>
    <xdr:to>
      <xdr:col>8</xdr:col>
      <xdr:colOff>323850</xdr:colOff>
      <xdr:row>57</xdr:row>
      <xdr:rowOff>238125</xdr:rowOff>
    </xdr:to>
    <xdr:cxnSp macro="">
      <xdr:nvCxnSpPr>
        <xdr:cNvPr id="423" name="Straight Connector 422">
          <a:extLst>
            <a:ext uri="{FF2B5EF4-FFF2-40B4-BE49-F238E27FC236}">
              <a16:creationId xmlns:a16="http://schemas.microsoft.com/office/drawing/2014/main" id="{35AFE605-95C1-4AE7-B437-FD330B7C34E8}"/>
            </a:ext>
          </a:extLst>
        </xdr:cNvPr>
        <xdr:cNvCxnSpPr/>
      </xdr:nvCxnSpPr>
      <xdr:spPr>
        <a:xfrm rot="10800000" flipV="1">
          <a:off x="4686300" y="10591800"/>
          <a:ext cx="11811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55</xdr:row>
      <xdr:rowOff>0</xdr:rowOff>
    </xdr:from>
    <xdr:to>
      <xdr:col>11</xdr:col>
      <xdr:colOff>323850</xdr:colOff>
      <xdr:row>57</xdr:row>
      <xdr:rowOff>238125</xdr:rowOff>
    </xdr:to>
    <xdr:cxnSp macro="">
      <xdr:nvCxnSpPr>
        <xdr:cNvPr id="424" name="Straight Connector 423">
          <a:extLst>
            <a:ext uri="{FF2B5EF4-FFF2-40B4-BE49-F238E27FC236}">
              <a16:creationId xmlns:a16="http://schemas.microsoft.com/office/drawing/2014/main" id="{851A35B0-7244-4FDE-909B-87F563A771AF}"/>
            </a:ext>
          </a:extLst>
        </xdr:cNvPr>
        <xdr:cNvCxnSpPr/>
      </xdr:nvCxnSpPr>
      <xdr:spPr>
        <a:xfrm rot="10800000" flipV="1">
          <a:off x="5962650" y="10591800"/>
          <a:ext cx="11906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55</xdr:row>
      <xdr:rowOff>0</xdr:rowOff>
    </xdr:from>
    <xdr:to>
      <xdr:col>14</xdr:col>
      <xdr:colOff>323850</xdr:colOff>
      <xdr:row>57</xdr:row>
      <xdr:rowOff>238125</xdr:rowOff>
    </xdr:to>
    <xdr:cxnSp macro="">
      <xdr:nvCxnSpPr>
        <xdr:cNvPr id="425" name="Straight Connector 424">
          <a:extLst>
            <a:ext uri="{FF2B5EF4-FFF2-40B4-BE49-F238E27FC236}">
              <a16:creationId xmlns:a16="http://schemas.microsoft.com/office/drawing/2014/main" id="{7730CD6C-3114-4584-8031-CE604FF5A831}"/>
            </a:ext>
          </a:extLst>
        </xdr:cNvPr>
        <xdr:cNvCxnSpPr/>
      </xdr:nvCxnSpPr>
      <xdr:spPr>
        <a:xfrm rot="10800000" flipV="1">
          <a:off x="7267575" y="10591800"/>
          <a:ext cx="11715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55</xdr:row>
      <xdr:rowOff>0</xdr:rowOff>
    </xdr:from>
    <xdr:to>
      <xdr:col>17</xdr:col>
      <xdr:colOff>323850</xdr:colOff>
      <xdr:row>57</xdr:row>
      <xdr:rowOff>238125</xdr:rowOff>
    </xdr:to>
    <xdr:cxnSp macro="">
      <xdr:nvCxnSpPr>
        <xdr:cNvPr id="426" name="Straight Connector 425">
          <a:extLst>
            <a:ext uri="{FF2B5EF4-FFF2-40B4-BE49-F238E27FC236}">
              <a16:creationId xmlns:a16="http://schemas.microsoft.com/office/drawing/2014/main" id="{5F5E97FE-C544-45C7-A28C-766D238B3252}"/>
            </a:ext>
          </a:extLst>
        </xdr:cNvPr>
        <xdr:cNvCxnSpPr/>
      </xdr:nvCxnSpPr>
      <xdr:spPr>
        <a:xfrm rot="10800000" flipV="1">
          <a:off x="8515350" y="10591800"/>
          <a:ext cx="11430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55</xdr:row>
      <xdr:rowOff>0</xdr:rowOff>
    </xdr:from>
    <xdr:to>
      <xdr:col>20</xdr:col>
      <xdr:colOff>323850</xdr:colOff>
      <xdr:row>57</xdr:row>
      <xdr:rowOff>238125</xdr:rowOff>
    </xdr:to>
    <xdr:cxnSp macro="">
      <xdr:nvCxnSpPr>
        <xdr:cNvPr id="427" name="Straight Connector 426">
          <a:extLst>
            <a:ext uri="{FF2B5EF4-FFF2-40B4-BE49-F238E27FC236}">
              <a16:creationId xmlns:a16="http://schemas.microsoft.com/office/drawing/2014/main" id="{89C5BA5B-4BFC-4B10-BD65-C2501F4CBC0A}"/>
            </a:ext>
          </a:extLst>
        </xdr:cNvPr>
        <xdr:cNvCxnSpPr/>
      </xdr:nvCxnSpPr>
      <xdr:spPr>
        <a:xfrm rot="10800000" flipV="1">
          <a:off x="9782175" y="10591800"/>
          <a:ext cx="11239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55</xdr:row>
      <xdr:rowOff>0</xdr:rowOff>
    </xdr:from>
    <xdr:to>
      <xdr:col>23</xdr:col>
      <xdr:colOff>323850</xdr:colOff>
      <xdr:row>57</xdr:row>
      <xdr:rowOff>238125</xdr:rowOff>
    </xdr:to>
    <xdr:cxnSp macro="">
      <xdr:nvCxnSpPr>
        <xdr:cNvPr id="428" name="Straight Connector 427">
          <a:extLst>
            <a:ext uri="{FF2B5EF4-FFF2-40B4-BE49-F238E27FC236}">
              <a16:creationId xmlns:a16="http://schemas.microsoft.com/office/drawing/2014/main" id="{BFF91DA6-D586-48CF-BACE-D3455B785F2A}"/>
            </a:ext>
          </a:extLst>
        </xdr:cNvPr>
        <xdr:cNvCxnSpPr/>
      </xdr:nvCxnSpPr>
      <xdr:spPr>
        <a:xfrm rot="10800000" flipV="1">
          <a:off x="10944225" y="10591800"/>
          <a:ext cx="10287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55</xdr:row>
      <xdr:rowOff>0</xdr:rowOff>
    </xdr:from>
    <xdr:to>
      <xdr:col>26</xdr:col>
      <xdr:colOff>314325</xdr:colOff>
      <xdr:row>57</xdr:row>
      <xdr:rowOff>238125</xdr:rowOff>
    </xdr:to>
    <xdr:cxnSp macro="">
      <xdr:nvCxnSpPr>
        <xdr:cNvPr id="429" name="Straight Connector 428">
          <a:extLst>
            <a:ext uri="{FF2B5EF4-FFF2-40B4-BE49-F238E27FC236}">
              <a16:creationId xmlns:a16="http://schemas.microsoft.com/office/drawing/2014/main" id="{F0CEB1EE-CA8C-46BC-9A97-82577DA3333B}"/>
            </a:ext>
          </a:extLst>
        </xdr:cNvPr>
        <xdr:cNvCxnSpPr/>
      </xdr:nvCxnSpPr>
      <xdr:spPr>
        <a:xfrm rot="10800000" flipV="1">
          <a:off x="12001500" y="10591800"/>
          <a:ext cx="10477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55</xdr:row>
      <xdr:rowOff>0</xdr:rowOff>
    </xdr:from>
    <xdr:to>
      <xdr:col>29</xdr:col>
      <xdr:colOff>323850</xdr:colOff>
      <xdr:row>57</xdr:row>
      <xdr:rowOff>238125</xdr:rowOff>
    </xdr:to>
    <xdr:cxnSp macro="">
      <xdr:nvCxnSpPr>
        <xdr:cNvPr id="430" name="Straight Connector 429">
          <a:extLst>
            <a:ext uri="{FF2B5EF4-FFF2-40B4-BE49-F238E27FC236}">
              <a16:creationId xmlns:a16="http://schemas.microsoft.com/office/drawing/2014/main" id="{5F9024AC-4EB1-4247-8650-5B96CE4C103D}"/>
            </a:ext>
          </a:extLst>
        </xdr:cNvPr>
        <xdr:cNvCxnSpPr/>
      </xdr:nvCxnSpPr>
      <xdr:spPr>
        <a:xfrm rot="10800000" flipV="1">
          <a:off x="13058775" y="10591800"/>
          <a:ext cx="11620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55</xdr:row>
      <xdr:rowOff>0</xdr:rowOff>
    </xdr:from>
    <xdr:to>
      <xdr:col>32</xdr:col>
      <xdr:colOff>323850</xdr:colOff>
      <xdr:row>57</xdr:row>
      <xdr:rowOff>238125</xdr:rowOff>
    </xdr:to>
    <xdr:cxnSp macro="">
      <xdr:nvCxnSpPr>
        <xdr:cNvPr id="431" name="Straight Connector 430">
          <a:extLst>
            <a:ext uri="{FF2B5EF4-FFF2-40B4-BE49-F238E27FC236}">
              <a16:creationId xmlns:a16="http://schemas.microsoft.com/office/drawing/2014/main" id="{4DAFD2CD-1A6B-4985-B963-669584F1333B}"/>
            </a:ext>
          </a:extLst>
        </xdr:cNvPr>
        <xdr:cNvCxnSpPr/>
      </xdr:nvCxnSpPr>
      <xdr:spPr>
        <a:xfrm rot="10800000" flipV="1">
          <a:off x="14220825" y="10591800"/>
          <a:ext cx="12001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55</xdr:row>
      <xdr:rowOff>0</xdr:rowOff>
    </xdr:from>
    <xdr:to>
      <xdr:col>35</xdr:col>
      <xdr:colOff>276225</xdr:colOff>
      <xdr:row>57</xdr:row>
      <xdr:rowOff>238125</xdr:rowOff>
    </xdr:to>
    <xdr:cxnSp macro="">
      <xdr:nvCxnSpPr>
        <xdr:cNvPr id="432" name="Straight Connector 431">
          <a:extLst>
            <a:ext uri="{FF2B5EF4-FFF2-40B4-BE49-F238E27FC236}">
              <a16:creationId xmlns:a16="http://schemas.microsoft.com/office/drawing/2014/main" id="{3E4EF631-72B1-40CA-845A-5AB7C536C42C}"/>
            </a:ext>
          </a:extLst>
        </xdr:cNvPr>
        <xdr:cNvCxnSpPr/>
      </xdr:nvCxnSpPr>
      <xdr:spPr>
        <a:xfrm rot="10800000" flipV="1">
          <a:off x="15430500" y="10591800"/>
          <a:ext cx="10668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55</xdr:row>
      <xdr:rowOff>0</xdr:rowOff>
    </xdr:from>
    <xdr:to>
      <xdr:col>38</xdr:col>
      <xdr:colOff>266700</xdr:colOff>
      <xdr:row>57</xdr:row>
      <xdr:rowOff>238125</xdr:rowOff>
    </xdr:to>
    <xdr:cxnSp macro="">
      <xdr:nvCxnSpPr>
        <xdr:cNvPr id="433" name="Straight Connector 432">
          <a:extLst>
            <a:ext uri="{FF2B5EF4-FFF2-40B4-BE49-F238E27FC236}">
              <a16:creationId xmlns:a16="http://schemas.microsoft.com/office/drawing/2014/main" id="{56DDACD4-E8A6-4261-8478-2B1E54AD3125}"/>
            </a:ext>
          </a:extLst>
        </xdr:cNvPr>
        <xdr:cNvCxnSpPr/>
      </xdr:nvCxnSpPr>
      <xdr:spPr>
        <a:xfrm rot="10800000" flipV="1">
          <a:off x="16516350" y="10591800"/>
          <a:ext cx="10858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40</xdr:row>
      <xdr:rowOff>0</xdr:rowOff>
    </xdr:from>
    <xdr:to>
      <xdr:col>38</xdr:col>
      <xdr:colOff>266700</xdr:colOff>
      <xdr:row>42</xdr:row>
      <xdr:rowOff>238125</xdr:rowOff>
    </xdr:to>
    <xdr:cxnSp macro="">
      <xdr:nvCxnSpPr>
        <xdr:cNvPr id="434" name="Straight Connector 433">
          <a:extLst>
            <a:ext uri="{FF2B5EF4-FFF2-40B4-BE49-F238E27FC236}">
              <a16:creationId xmlns:a16="http://schemas.microsoft.com/office/drawing/2014/main" id="{C3333994-CEAB-4B83-9FDC-BE93DBDC84AF}"/>
            </a:ext>
          </a:extLst>
        </xdr:cNvPr>
        <xdr:cNvCxnSpPr/>
      </xdr:nvCxnSpPr>
      <xdr:spPr>
        <a:xfrm rot="10800000" flipV="1">
          <a:off x="16516350" y="7639050"/>
          <a:ext cx="10858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40</xdr:row>
      <xdr:rowOff>0</xdr:rowOff>
    </xdr:from>
    <xdr:to>
      <xdr:col>35</xdr:col>
      <xdr:colOff>276225</xdr:colOff>
      <xdr:row>42</xdr:row>
      <xdr:rowOff>238125</xdr:rowOff>
    </xdr:to>
    <xdr:cxnSp macro="">
      <xdr:nvCxnSpPr>
        <xdr:cNvPr id="435" name="Straight Connector 434">
          <a:extLst>
            <a:ext uri="{FF2B5EF4-FFF2-40B4-BE49-F238E27FC236}">
              <a16:creationId xmlns:a16="http://schemas.microsoft.com/office/drawing/2014/main" id="{9A56FDF3-CF4D-470F-9C94-5AB7FDB53091}"/>
            </a:ext>
          </a:extLst>
        </xdr:cNvPr>
        <xdr:cNvCxnSpPr/>
      </xdr:nvCxnSpPr>
      <xdr:spPr>
        <a:xfrm rot="10800000" flipV="1">
          <a:off x="15430500" y="7639050"/>
          <a:ext cx="10668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40</xdr:row>
      <xdr:rowOff>0</xdr:rowOff>
    </xdr:from>
    <xdr:to>
      <xdr:col>32</xdr:col>
      <xdr:colOff>323850</xdr:colOff>
      <xdr:row>42</xdr:row>
      <xdr:rowOff>238125</xdr:rowOff>
    </xdr:to>
    <xdr:cxnSp macro="">
      <xdr:nvCxnSpPr>
        <xdr:cNvPr id="436" name="Straight Connector 435">
          <a:extLst>
            <a:ext uri="{FF2B5EF4-FFF2-40B4-BE49-F238E27FC236}">
              <a16:creationId xmlns:a16="http://schemas.microsoft.com/office/drawing/2014/main" id="{DB3F46CE-BFE5-4894-A516-13AFF7C95741}"/>
            </a:ext>
          </a:extLst>
        </xdr:cNvPr>
        <xdr:cNvCxnSpPr/>
      </xdr:nvCxnSpPr>
      <xdr:spPr>
        <a:xfrm rot="10800000" flipV="1">
          <a:off x="14220825" y="7639050"/>
          <a:ext cx="12001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40</xdr:row>
      <xdr:rowOff>0</xdr:rowOff>
    </xdr:from>
    <xdr:to>
      <xdr:col>29</xdr:col>
      <xdr:colOff>323850</xdr:colOff>
      <xdr:row>42</xdr:row>
      <xdr:rowOff>238125</xdr:rowOff>
    </xdr:to>
    <xdr:cxnSp macro="">
      <xdr:nvCxnSpPr>
        <xdr:cNvPr id="437" name="Straight Connector 436">
          <a:extLst>
            <a:ext uri="{FF2B5EF4-FFF2-40B4-BE49-F238E27FC236}">
              <a16:creationId xmlns:a16="http://schemas.microsoft.com/office/drawing/2014/main" id="{C377AB3F-55E3-4154-A41B-9ADB6DDFEDEF}"/>
            </a:ext>
          </a:extLst>
        </xdr:cNvPr>
        <xdr:cNvCxnSpPr/>
      </xdr:nvCxnSpPr>
      <xdr:spPr>
        <a:xfrm rot="10800000" flipV="1">
          <a:off x="13058775" y="7639050"/>
          <a:ext cx="11620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40</xdr:row>
      <xdr:rowOff>0</xdr:rowOff>
    </xdr:from>
    <xdr:to>
      <xdr:col>26</xdr:col>
      <xdr:colOff>314325</xdr:colOff>
      <xdr:row>42</xdr:row>
      <xdr:rowOff>238125</xdr:rowOff>
    </xdr:to>
    <xdr:cxnSp macro="">
      <xdr:nvCxnSpPr>
        <xdr:cNvPr id="438" name="Straight Connector 437">
          <a:extLst>
            <a:ext uri="{FF2B5EF4-FFF2-40B4-BE49-F238E27FC236}">
              <a16:creationId xmlns:a16="http://schemas.microsoft.com/office/drawing/2014/main" id="{9EB07F20-86C1-4167-BC90-A660B38B180C}"/>
            </a:ext>
          </a:extLst>
        </xdr:cNvPr>
        <xdr:cNvCxnSpPr/>
      </xdr:nvCxnSpPr>
      <xdr:spPr>
        <a:xfrm rot="10800000" flipV="1">
          <a:off x="12001500" y="7639050"/>
          <a:ext cx="10477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40</xdr:row>
      <xdr:rowOff>0</xdr:rowOff>
    </xdr:from>
    <xdr:to>
      <xdr:col>23</xdr:col>
      <xdr:colOff>323850</xdr:colOff>
      <xdr:row>42</xdr:row>
      <xdr:rowOff>238125</xdr:rowOff>
    </xdr:to>
    <xdr:cxnSp macro="">
      <xdr:nvCxnSpPr>
        <xdr:cNvPr id="439" name="Straight Connector 438">
          <a:extLst>
            <a:ext uri="{FF2B5EF4-FFF2-40B4-BE49-F238E27FC236}">
              <a16:creationId xmlns:a16="http://schemas.microsoft.com/office/drawing/2014/main" id="{D9F7A795-46E9-4ACC-858B-3036913A294C}"/>
            </a:ext>
          </a:extLst>
        </xdr:cNvPr>
        <xdr:cNvCxnSpPr/>
      </xdr:nvCxnSpPr>
      <xdr:spPr>
        <a:xfrm rot="10800000" flipV="1">
          <a:off x="10944225" y="7639050"/>
          <a:ext cx="10287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40</xdr:row>
      <xdr:rowOff>0</xdr:rowOff>
    </xdr:from>
    <xdr:to>
      <xdr:col>20</xdr:col>
      <xdr:colOff>323850</xdr:colOff>
      <xdr:row>42</xdr:row>
      <xdr:rowOff>238125</xdr:rowOff>
    </xdr:to>
    <xdr:cxnSp macro="">
      <xdr:nvCxnSpPr>
        <xdr:cNvPr id="440" name="Straight Connector 439">
          <a:extLst>
            <a:ext uri="{FF2B5EF4-FFF2-40B4-BE49-F238E27FC236}">
              <a16:creationId xmlns:a16="http://schemas.microsoft.com/office/drawing/2014/main" id="{D1AB4ED1-D6B5-425A-A3E5-2D873D2E87E6}"/>
            </a:ext>
          </a:extLst>
        </xdr:cNvPr>
        <xdr:cNvCxnSpPr/>
      </xdr:nvCxnSpPr>
      <xdr:spPr>
        <a:xfrm rot="10800000" flipV="1">
          <a:off x="9782175" y="7639050"/>
          <a:ext cx="11239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40</xdr:row>
      <xdr:rowOff>0</xdr:rowOff>
    </xdr:from>
    <xdr:to>
      <xdr:col>17</xdr:col>
      <xdr:colOff>323850</xdr:colOff>
      <xdr:row>42</xdr:row>
      <xdr:rowOff>238125</xdr:rowOff>
    </xdr:to>
    <xdr:cxnSp macro="">
      <xdr:nvCxnSpPr>
        <xdr:cNvPr id="441" name="Straight Connector 440">
          <a:extLst>
            <a:ext uri="{FF2B5EF4-FFF2-40B4-BE49-F238E27FC236}">
              <a16:creationId xmlns:a16="http://schemas.microsoft.com/office/drawing/2014/main" id="{01E1768E-09A0-4B46-AAC1-FD9A3A1EC6F1}"/>
            </a:ext>
          </a:extLst>
        </xdr:cNvPr>
        <xdr:cNvCxnSpPr/>
      </xdr:nvCxnSpPr>
      <xdr:spPr>
        <a:xfrm rot="10800000" flipV="1">
          <a:off x="8515350" y="7639050"/>
          <a:ext cx="11430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40</xdr:row>
      <xdr:rowOff>0</xdr:rowOff>
    </xdr:from>
    <xdr:to>
      <xdr:col>14</xdr:col>
      <xdr:colOff>323850</xdr:colOff>
      <xdr:row>42</xdr:row>
      <xdr:rowOff>238125</xdr:rowOff>
    </xdr:to>
    <xdr:cxnSp macro="">
      <xdr:nvCxnSpPr>
        <xdr:cNvPr id="442" name="Straight Connector 441">
          <a:extLst>
            <a:ext uri="{FF2B5EF4-FFF2-40B4-BE49-F238E27FC236}">
              <a16:creationId xmlns:a16="http://schemas.microsoft.com/office/drawing/2014/main" id="{E1353E54-D9D5-4690-A88F-3076EBADD9D4}"/>
            </a:ext>
          </a:extLst>
        </xdr:cNvPr>
        <xdr:cNvCxnSpPr/>
      </xdr:nvCxnSpPr>
      <xdr:spPr>
        <a:xfrm rot="10800000" flipV="1">
          <a:off x="7267575" y="7639050"/>
          <a:ext cx="11715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40</xdr:row>
      <xdr:rowOff>0</xdr:rowOff>
    </xdr:from>
    <xdr:to>
      <xdr:col>11</xdr:col>
      <xdr:colOff>323850</xdr:colOff>
      <xdr:row>42</xdr:row>
      <xdr:rowOff>238125</xdr:rowOff>
    </xdr:to>
    <xdr:cxnSp macro="">
      <xdr:nvCxnSpPr>
        <xdr:cNvPr id="443" name="Straight Connector 442">
          <a:extLst>
            <a:ext uri="{FF2B5EF4-FFF2-40B4-BE49-F238E27FC236}">
              <a16:creationId xmlns:a16="http://schemas.microsoft.com/office/drawing/2014/main" id="{0AE3C8B7-FC07-4C1F-A1E8-CA099D741765}"/>
            </a:ext>
          </a:extLst>
        </xdr:cNvPr>
        <xdr:cNvCxnSpPr/>
      </xdr:nvCxnSpPr>
      <xdr:spPr>
        <a:xfrm rot="10800000" flipV="1">
          <a:off x="5962650" y="7639050"/>
          <a:ext cx="11906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40</xdr:row>
      <xdr:rowOff>0</xdr:rowOff>
    </xdr:from>
    <xdr:to>
      <xdr:col>8</xdr:col>
      <xdr:colOff>323850</xdr:colOff>
      <xdr:row>42</xdr:row>
      <xdr:rowOff>238125</xdr:rowOff>
    </xdr:to>
    <xdr:cxnSp macro="">
      <xdr:nvCxnSpPr>
        <xdr:cNvPr id="444" name="Straight Connector 443">
          <a:extLst>
            <a:ext uri="{FF2B5EF4-FFF2-40B4-BE49-F238E27FC236}">
              <a16:creationId xmlns:a16="http://schemas.microsoft.com/office/drawing/2014/main" id="{35781724-A022-46FA-B00C-8D20B22F028D}"/>
            </a:ext>
          </a:extLst>
        </xdr:cNvPr>
        <xdr:cNvCxnSpPr/>
      </xdr:nvCxnSpPr>
      <xdr:spPr>
        <a:xfrm rot="10800000" flipV="1">
          <a:off x="4686300" y="7639050"/>
          <a:ext cx="11811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43</xdr:row>
      <xdr:rowOff>0</xdr:rowOff>
    </xdr:from>
    <xdr:to>
      <xdr:col>38</xdr:col>
      <xdr:colOff>266700</xdr:colOff>
      <xdr:row>45</xdr:row>
      <xdr:rowOff>238125</xdr:rowOff>
    </xdr:to>
    <xdr:cxnSp macro="">
      <xdr:nvCxnSpPr>
        <xdr:cNvPr id="445" name="Straight Connector 444">
          <a:extLst>
            <a:ext uri="{FF2B5EF4-FFF2-40B4-BE49-F238E27FC236}">
              <a16:creationId xmlns:a16="http://schemas.microsoft.com/office/drawing/2014/main" id="{ED779C9F-5D14-4747-8121-C34053B1D6F6}"/>
            </a:ext>
          </a:extLst>
        </xdr:cNvPr>
        <xdr:cNvCxnSpPr/>
      </xdr:nvCxnSpPr>
      <xdr:spPr>
        <a:xfrm rot="10800000" flipV="1">
          <a:off x="16516350" y="8210550"/>
          <a:ext cx="1085850" cy="5905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43</xdr:row>
      <xdr:rowOff>0</xdr:rowOff>
    </xdr:from>
    <xdr:to>
      <xdr:col>35</xdr:col>
      <xdr:colOff>276225</xdr:colOff>
      <xdr:row>45</xdr:row>
      <xdr:rowOff>238125</xdr:rowOff>
    </xdr:to>
    <xdr:cxnSp macro="">
      <xdr:nvCxnSpPr>
        <xdr:cNvPr id="446" name="Straight Connector 445">
          <a:extLst>
            <a:ext uri="{FF2B5EF4-FFF2-40B4-BE49-F238E27FC236}">
              <a16:creationId xmlns:a16="http://schemas.microsoft.com/office/drawing/2014/main" id="{34A7C3AE-23D8-4623-8EDC-524A0F4F22E6}"/>
            </a:ext>
          </a:extLst>
        </xdr:cNvPr>
        <xdr:cNvCxnSpPr/>
      </xdr:nvCxnSpPr>
      <xdr:spPr>
        <a:xfrm rot="10800000" flipV="1">
          <a:off x="15430500" y="8210550"/>
          <a:ext cx="1066800" cy="5905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43</xdr:row>
      <xdr:rowOff>0</xdr:rowOff>
    </xdr:from>
    <xdr:to>
      <xdr:col>32</xdr:col>
      <xdr:colOff>323850</xdr:colOff>
      <xdr:row>45</xdr:row>
      <xdr:rowOff>238125</xdr:rowOff>
    </xdr:to>
    <xdr:cxnSp macro="">
      <xdr:nvCxnSpPr>
        <xdr:cNvPr id="447" name="Straight Connector 446">
          <a:extLst>
            <a:ext uri="{FF2B5EF4-FFF2-40B4-BE49-F238E27FC236}">
              <a16:creationId xmlns:a16="http://schemas.microsoft.com/office/drawing/2014/main" id="{00005E09-14DA-460C-9EF7-2201FA41D16C}"/>
            </a:ext>
          </a:extLst>
        </xdr:cNvPr>
        <xdr:cNvCxnSpPr/>
      </xdr:nvCxnSpPr>
      <xdr:spPr>
        <a:xfrm rot="10800000" flipV="1">
          <a:off x="14220825" y="8210550"/>
          <a:ext cx="1200150" cy="5905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43</xdr:row>
      <xdr:rowOff>0</xdr:rowOff>
    </xdr:from>
    <xdr:to>
      <xdr:col>29</xdr:col>
      <xdr:colOff>323850</xdr:colOff>
      <xdr:row>45</xdr:row>
      <xdr:rowOff>238125</xdr:rowOff>
    </xdr:to>
    <xdr:cxnSp macro="">
      <xdr:nvCxnSpPr>
        <xdr:cNvPr id="448" name="Straight Connector 447">
          <a:extLst>
            <a:ext uri="{FF2B5EF4-FFF2-40B4-BE49-F238E27FC236}">
              <a16:creationId xmlns:a16="http://schemas.microsoft.com/office/drawing/2014/main" id="{8E045651-5A49-48D6-8D57-95C13AE5933B}"/>
            </a:ext>
          </a:extLst>
        </xdr:cNvPr>
        <xdr:cNvCxnSpPr/>
      </xdr:nvCxnSpPr>
      <xdr:spPr>
        <a:xfrm rot="10800000" flipV="1">
          <a:off x="13058775" y="8210550"/>
          <a:ext cx="1162050" cy="5905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43</xdr:row>
      <xdr:rowOff>0</xdr:rowOff>
    </xdr:from>
    <xdr:to>
      <xdr:col>26</xdr:col>
      <xdr:colOff>314325</xdr:colOff>
      <xdr:row>45</xdr:row>
      <xdr:rowOff>238125</xdr:rowOff>
    </xdr:to>
    <xdr:cxnSp macro="">
      <xdr:nvCxnSpPr>
        <xdr:cNvPr id="449" name="Straight Connector 448">
          <a:extLst>
            <a:ext uri="{FF2B5EF4-FFF2-40B4-BE49-F238E27FC236}">
              <a16:creationId xmlns:a16="http://schemas.microsoft.com/office/drawing/2014/main" id="{49586998-1247-4DCF-93DE-6E8DCCEF8BF3}"/>
            </a:ext>
          </a:extLst>
        </xdr:cNvPr>
        <xdr:cNvCxnSpPr/>
      </xdr:nvCxnSpPr>
      <xdr:spPr>
        <a:xfrm rot="10800000" flipV="1">
          <a:off x="12001500" y="8210550"/>
          <a:ext cx="1047750" cy="5905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43</xdr:row>
      <xdr:rowOff>0</xdr:rowOff>
    </xdr:from>
    <xdr:to>
      <xdr:col>23</xdr:col>
      <xdr:colOff>323850</xdr:colOff>
      <xdr:row>45</xdr:row>
      <xdr:rowOff>238125</xdr:rowOff>
    </xdr:to>
    <xdr:cxnSp macro="">
      <xdr:nvCxnSpPr>
        <xdr:cNvPr id="450" name="Straight Connector 449">
          <a:extLst>
            <a:ext uri="{FF2B5EF4-FFF2-40B4-BE49-F238E27FC236}">
              <a16:creationId xmlns:a16="http://schemas.microsoft.com/office/drawing/2014/main" id="{0EDACCB6-FCC9-4D69-8F80-02DFD5A3BBB4}"/>
            </a:ext>
          </a:extLst>
        </xdr:cNvPr>
        <xdr:cNvCxnSpPr/>
      </xdr:nvCxnSpPr>
      <xdr:spPr>
        <a:xfrm rot="10800000" flipV="1">
          <a:off x="10944225" y="8210550"/>
          <a:ext cx="1028700" cy="5905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43</xdr:row>
      <xdr:rowOff>0</xdr:rowOff>
    </xdr:from>
    <xdr:to>
      <xdr:col>20</xdr:col>
      <xdr:colOff>323850</xdr:colOff>
      <xdr:row>45</xdr:row>
      <xdr:rowOff>238125</xdr:rowOff>
    </xdr:to>
    <xdr:cxnSp macro="">
      <xdr:nvCxnSpPr>
        <xdr:cNvPr id="451" name="Straight Connector 450">
          <a:extLst>
            <a:ext uri="{FF2B5EF4-FFF2-40B4-BE49-F238E27FC236}">
              <a16:creationId xmlns:a16="http://schemas.microsoft.com/office/drawing/2014/main" id="{14A0A7FE-CB1C-4168-951E-B13E88FEE97B}"/>
            </a:ext>
          </a:extLst>
        </xdr:cNvPr>
        <xdr:cNvCxnSpPr/>
      </xdr:nvCxnSpPr>
      <xdr:spPr>
        <a:xfrm rot="10800000" flipV="1">
          <a:off x="9782175" y="8210550"/>
          <a:ext cx="1123950" cy="5905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43</xdr:row>
      <xdr:rowOff>0</xdr:rowOff>
    </xdr:from>
    <xdr:to>
      <xdr:col>17</xdr:col>
      <xdr:colOff>323850</xdr:colOff>
      <xdr:row>45</xdr:row>
      <xdr:rowOff>238125</xdr:rowOff>
    </xdr:to>
    <xdr:cxnSp macro="">
      <xdr:nvCxnSpPr>
        <xdr:cNvPr id="452" name="Straight Connector 451">
          <a:extLst>
            <a:ext uri="{FF2B5EF4-FFF2-40B4-BE49-F238E27FC236}">
              <a16:creationId xmlns:a16="http://schemas.microsoft.com/office/drawing/2014/main" id="{4B8846E3-280F-473F-AF2A-CBE2477B75BC}"/>
            </a:ext>
          </a:extLst>
        </xdr:cNvPr>
        <xdr:cNvCxnSpPr/>
      </xdr:nvCxnSpPr>
      <xdr:spPr>
        <a:xfrm rot="10800000" flipV="1">
          <a:off x="8515350" y="8210550"/>
          <a:ext cx="1143000" cy="5905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43</xdr:row>
      <xdr:rowOff>0</xdr:rowOff>
    </xdr:from>
    <xdr:to>
      <xdr:col>14</xdr:col>
      <xdr:colOff>323850</xdr:colOff>
      <xdr:row>45</xdr:row>
      <xdr:rowOff>238125</xdr:rowOff>
    </xdr:to>
    <xdr:cxnSp macro="">
      <xdr:nvCxnSpPr>
        <xdr:cNvPr id="453" name="Straight Connector 452">
          <a:extLst>
            <a:ext uri="{FF2B5EF4-FFF2-40B4-BE49-F238E27FC236}">
              <a16:creationId xmlns:a16="http://schemas.microsoft.com/office/drawing/2014/main" id="{05FF535A-E6BD-4EAC-858B-25F632186264}"/>
            </a:ext>
          </a:extLst>
        </xdr:cNvPr>
        <xdr:cNvCxnSpPr/>
      </xdr:nvCxnSpPr>
      <xdr:spPr>
        <a:xfrm rot="10800000" flipV="1">
          <a:off x="7267575" y="8210550"/>
          <a:ext cx="1171575" cy="5905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43</xdr:row>
      <xdr:rowOff>0</xdr:rowOff>
    </xdr:from>
    <xdr:to>
      <xdr:col>11</xdr:col>
      <xdr:colOff>323850</xdr:colOff>
      <xdr:row>45</xdr:row>
      <xdr:rowOff>238125</xdr:rowOff>
    </xdr:to>
    <xdr:cxnSp macro="">
      <xdr:nvCxnSpPr>
        <xdr:cNvPr id="454" name="Straight Connector 453">
          <a:extLst>
            <a:ext uri="{FF2B5EF4-FFF2-40B4-BE49-F238E27FC236}">
              <a16:creationId xmlns:a16="http://schemas.microsoft.com/office/drawing/2014/main" id="{930A5595-DBF5-4831-9807-557A3120D98E}"/>
            </a:ext>
          </a:extLst>
        </xdr:cNvPr>
        <xdr:cNvCxnSpPr/>
      </xdr:nvCxnSpPr>
      <xdr:spPr>
        <a:xfrm rot="10800000" flipV="1">
          <a:off x="5962650" y="8210550"/>
          <a:ext cx="1190625" cy="5905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43</xdr:row>
      <xdr:rowOff>0</xdr:rowOff>
    </xdr:from>
    <xdr:to>
      <xdr:col>8</xdr:col>
      <xdr:colOff>323850</xdr:colOff>
      <xdr:row>45</xdr:row>
      <xdr:rowOff>238125</xdr:rowOff>
    </xdr:to>
    <xdr:cxnSp macro="">
      <xdr:nvCxnSpPr>
        <xdr:cNvPr id="455" name="Straight Connector 454">
          <a:extLst>
            <a:ext uri="{FF2B5EF4-FFF2-40B4-BE49-F238E27FC236}">
              <a16:creationId xmlns:a16="http://schemas.microsoft.com/office/drawing/2014/main" id="{65ADD601-999A-44A8-BD2E-84CB57FAF7C9}"/>
            </a:ext>
          </a:extLst>
        </xdr:cNvPr>
        <xdr:cNvCxnSpPr/>
      </xdr:nvCxnSpPr>
      <xdr:spPr>
        <a:xfrm rot="10800000" flipV="1">
          <a:off x="4686300" y="8210550"/>
          <a:ext cx="1181100" cy="5905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40</xdr:row>
      <xdr:rowOff>0</xdr:rowOff>
    </xdr:from>
    <xdr:to>
      <xdr:col>5</xdr:col>
      <xdr:colOff>323850</xdr:colOff>
      <xdr:row>42</xdr:row>
      <xdr:rowOff>238125</xdr:rowOff>
    </xdr:to>
    <xdr:cxnSp macro="">
      <xdr:nvCxnSpPr>
        <xdr:cNvPr id="456" name="Straight Connector 455">
          <a:extLst>
            <a:ext uri="{FF2B5EF4-FFF2-40B4-BE49-F238E27FC236}">
              <a16:creationId xmlns:a16="http://schemas.microsoft.com/office/drawing/2014/main" id="{663A06B7-EEF4-44D4-AAAA-9205B792799F}"/>
            </a:ext>
          </a:extLst>
        </xdr:cNvPr>
        <xdr:cNvCxnSpPr/>
      </xdr:nvCxnSpPr>
      <xdr:spPr>
        <a:xfrm rot="10800000" flipV="1">
          <a:off x="3495675" y="7639050"/>
          <a:ext cx="11620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43</xdr:row>
      <xdr:rowOff>0</xdr:rowOff>
    </xdr:from>
    <xdr:to>
      <xdr:col>5</xdr:col>
      <xdr:colOff>323850</xdr:colOff>
      <xdr:row>45</xdr:row>
      <xdr:rowOff>238125</xdr:rowOff>
    </xdr:to>
    <xdr:cxnSp macro="">
      <xdr:nvCxnSpPr>
        <xdr:cNvPr id="457" name="Straight Connector 456">
          <a:extLst>
            <a:ext uri="{FF2B5EF4-FFF2-40B4-BE49-F238E27FC236}">
              <a16:creationId xmlns:a16="http://schemas.microsoft.com/office/drawing/2014/main" id="{EA1CBFA4-80F1-40B7-8CAD-B7B33C63EC84}"/>
            </a:ext>
          </a:extLst>
        </xdr:cNvPr>
        <xdr:cNvCxnSpPr/>
      </xdr:nvCxnSpPr>
      <xdr:spPr>
        <a:xfrm rot="10800000" flipV="1">
          <a:off x="3495675" y="8210550"/>
          <a:ext cx="1162050" cy="5905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67</xdr:row>
      <xdr:rowOff>0</xdr:rowOff>
    </xdr:from>
    <xdr:to>
      <xdr:col>5</xdr:col>
      <xdr:colOff>333375</xdr:colOff>
      <xdr:row>69</xdr:row>
      <xdr:rowOff>228600</xdr:rowOff>
    </xdr:to>
    <xdr:cxnSp macro="">
      <xdr:nvCxnSpPr>
        <xdr:cNvPr id="458" name="Straight Connector 457">
          <a:extLst>
            <a:ext uri="{FF2B5EF4-FFF2-40B4-BE49-F238E27FC236}">
              <a16:creationId xmlns:a16="http://schemas.microsoft.com/office/drawing/2014/main" id="{B2A512D8-205B-440C-B419-2D07657A9B01}"/>
            </a:ext>
          </a:extLst>
        </xdr:cNvPr>
        <xdr:cNvCxnSpPr/>
      </xdr:nvCxnSpPr>
      <xdr:spPr>
        <a:xfrm>
          <a:off x="3495675" y="13049250"/>
          <a:ext cx="11715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67</xdr:row>
      <xdr:rowOff>0</xdr:rowOff>
    </xdr:from>
    <xdr:to>
      <xdr:col>8</xdr:col>
      <xdr:colOff>333375</xdr:colOff>
      <xdr:row>69</xdr:row>
      <xdr:rowOff>228600</xdr:rowOff>
    </xdr:to>
    <xdr:cxnSp macro="">
      <xdr:nvCxnSpPr>
        <xdr:cNvPr id="459" name="Straight Connector 458">
          <a:extLst>
            <a:ext uri="{FF2B5EF4-FFF2-40B4-BE49-F238E27FC236}">
              <a16:creationId xmlns:a16="http://schemas.microsoft.com/office/drawing/2014/main" id="{53860BB9-9201-4580-949E-0D626357CC3D}"/>
            </a:ext>
          </a:extLst>
        </xdr:cNvPr>
        <xdr:cNvCxnSpPr/>
      </xdr:nvCxnSpPr>
      <xdr:spPr>
        <a:xfrm>
          <a:off x="4686300" y="13049250"/>
          <a:ext cx="11906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67</xdr:row>
      <xdr:rowOff>0</xdr:rowOff>
    </xdr:from>
    <xdr:to>
      <xdr:col>11</xdr:col>
      <xdr:colOff>333375</xdr:colOff>
      <xdr:row>69</xdr:row>
      <xdr:rowOff>228600</xdr:rowOff>
    </xdr:to>
    <xdr:cxnSp macro="">
      <xdr:nvCxnSpPr>
        <xdr:cNvPr id="460" name="Straight Connector 459">
          <a:extLst>
            <a:ext uri="{FF2B5EF4-FFF2-40B4-BE49-F238E27FC236}">
              <a16:creationId xmlns:a16="http://schemas.microsoft.com/office/drawing/2014/main" id="{C9D9C9F4-2AE2-4839-8052-09EA21316D07}"/>
            </a:ext>
          </a:extLst>
        </xdr:cNvPr>
        <xdr:cNvCxnSpPr/>
      </xdr:nvCxnSpPr>
      <xdr:spPr>
        <a:xfrm>
          <a:off x="5962650" y="13049250"/>
          <a:ext cx="12001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70</xdr:row>
      <xdr:rowOff>0</xdr:rowOff>
    </xdr:from>
    <xdr:to>
      <xdr:col>5</xdr:col>
      <xdr:colOff>333375</xdr:colOff>
      <xdr:row>72</xdr:row>
      <xdr:rowOff>228600</xdr:rowOff>
    </xdr:to>
    <xdr:cxnSp macro="">
      <xdr:nvCxnSpPr>
        <xdr:cNvPr id="461" name="Straight Connector 460">
          <a:extLst>
            <a:ext uri="{FF2B5EF4-FFF2-40B4-BE49-F238E27FC236}">
              <a16:creationId xmlns:a16="http://schemas.microsoft.com/office/drawing/2014/main" id="{A3971056-5394-4FEA-8776-7DDD964CA004}"/>
            </a:ext>
          </a:extLst>
        </xdr:cNvPr>
        <xdr:cNvCxnSpPr/>
      </xdr:nvCxnSpPr>
      <xdr:spPr>
        <a:xfrm>
          <a:off x="3495675" y="13620750"/>
          <a:ext cx="11715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70</xdr:row>
      <xdr:rowOff>0</xdr:rowOff>
    </xdr:from>
    <xdr:to>
      <xdr:col>8</xdr:col>
      <xdr:colOff>333375</xdr:colOff>
      <xdr:row>72</xdr:row>
      <xdr:rowOff>228600</xdr:rowOff>
    </xdr:to>
    <xdr:cxnSp macro="">
      <xdr:nvCxnSpPr>
        <xdr:cNvPr id="462" name="Straight Connector 461">
          <a:extLst>
            <a:ext uri="{FF2B5EF4-FFF2-40B4-BE49-F238E27FC236}">
              <a16:creationId xmlns:a16="http://schemas.microsoft.com/office/drawing/2014/main" id="{46F7F2A7-4BEA-44CE-961C-5344283968B4}"/>
            </a:ext>
          </a:extLst>
        </xdr:cNvPr>
        <xdr:cNvCxnSpPr/>
      </xdr:nvCxnSpPr>
      <xdr:spPr>
        <a:xfrm>
          <a:off x="4686300" y="13620750"/>
          <a:ext cx="11906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70</xdr:row>
      <xdr:rowOff>0</xdr:rowOff>
    </xdr:from>
    <xdr:to>
      <xdr:col>11</xdr:col>
      <xdr:colOff>333375</xdr:colOff>
      <xdr:row>72</xdr:row>
      <xdr:rowOff>228600</xdr:rowOff>
    </xdr:to>
    <xdr:cxnSp macro="">
      <xdr:nvCxnSpPr>
        <xdr:cNvPr id="463" name="Straight Connector 462">
          <a:extLst>
            <a:ext uri="{FF2B5EF4-FFF2-40B4-BE49-F238E27FC236}">
              <a16:creationId xmlns:a16="http://schemas.microsoft.com/office/drawing/2014/main" id="{B27EB3E3-2B0B-45F5-AEE0-E737A8BB727F}"/>
            </a:ext>
          </a:extLst>
        </xdr:cNvPr>
        <xdr:cNvCxnSpPr/>
      </xdr:nvCxnSpPr>
      <xdr:spPr>
        <a:xfrm>
          <a:off x="5962650" y="13620750"/>
          <a:ext cx="12001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70</xdr:row>
      <xdr:rowOff>0</xdr:rowOff>
    </xdr:from>
    <xdr:to>
      <xdr:col>14</xdr:col>
      <xdr:colOff>333375</xdr:colOff>
      <xdr:row>72</xdr:row>
      <xdr:rowOff>228600</xdr:rowOff>
    </xdr:to>
    <xdr:cxnSp macro="">
      <xdr:nvCxnSpPr>
        <xdr:cNvPr id="464" name="Straight Connector 463">
          <a:extLst>
            <a:ext uri="{FF2B5EF4-FFF2-40B4-BE49-F238E27FC236}">
              <a16:creationId xmlns:a16="http://schemas.microsoft.com/office/drawing/2014/main" id="{5B2FE1FD-14A4-4CB2-B4E4-466BDC4E4D06}"/>
            </a:ext>
          </a:extLst>
        </xdr:cNvPr>
        <xdr:cNvCxnSpPr/>
      </xdr:nvCxnSpPr>
      <xdr:spPr>
        <a:xfrm>
          <a:off x="7267575" y="13620750"/>
          <a:ext cx="11811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67</xdr:row>
      <xdr:rowOff>0</xdr:rowOff>
    </xdr:from>
    <xdr:to>
      <xdr:col>14</xdr:col>
      <xdr:colOff>333375</xdr:colOff>
      <xdr:row>69</xdr:row>
      <xdr:rowOff>228600</xdr:rowOff>
    </xdr:to>
    <xdr:cxnSp macro="">
      <xdr:nvCxnSpPr>
        <xdr:cNvPr id="465" name="Straight Connector 464">
          <a:extLst>
            <a:ext uri="{FF2B5EF4-FFF2-40B4-BE49-F238E27FC236}">
              <a16:creationId xmlns:a16="http://schemas.microsoft.com/office/drawing/2014/main" id="{1E05B602-9962-4D5D-AEA5-0D71AD8C6053}"/>
            </a:ext>
          </a:extLst>
        </xdr:cNvPr>
        <xdr:cNvCxnSpPr/>
      </xdr:nvCxnSpPr>
      <xdr:spPr>
        <a:xfrm>
          <a:off x="7267575" y="13049250"/>
          <a:ext cx="11811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67</xdr:row>
      <xdr:rowOff>0</xdr:rowOff>
    </xdr:from>
    <xdr:to>
      <xdr:col>17</xdr:col>
      <xdr:colOff>333375</xdr:colOff>
      <xdr:row>69</xdr:row>
      <xdr:rowOff>228600</xdr:rowOff>
    </xdr:to>
    <xdr:cxnSp macro="">
      <xdr:nvCxnSpPr>
        <xdr:cNvPr id="466" name="Straight Connector 465">
          <a:extLst>
            <a:ext uri="{FF2B5EF4-FFF2-40B4-BE49-F238E27FC236}">
              <a16:creationId xmlns:a16="http://schemas.microsoft.com/office/drawing/2014/main" id="{A87BF2D1-E7E7-4A98-B9BB-75AE97BC8D7F}"/>
            </a:ext>
          </a:extLst>
        </xdr:cNvPr>
        <xdr:cNvCxnSpPr/>
      </xdr:nvCxnSpPr>
      <xdr:spPr>
        <a:xfrm>
          <a:off x="8515350" y="13049250"/>
          <a:ext cx="11525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70</xdr:row>
      <xdr:rowOff>0</xdr:rowOff>
    </xdr:from>
    <xdr:to>
      <xdr:col>17</xdr:col>
      <xdr:colOff>333375</xdr:colOff>
      <xdr:row>72</xdr:row>
      <xdr:rowOff>228600</xdr:rowOff>
    </xdr:to>
    <xdr:cxnSp macro="">
      <xdr:nvCxnSpPr>
        <xdr:cNvPr id="467" name="Straight Connector 466">
          <a:extLst>
            <a:ext uri="{FF2B5EF4-FFF2-40B4-BE49-F238E27FC236}">
              <a16:creationId xmlns:a16="http://schemas.microsoft.com/office/drawing/2014/main" id="{673A9A00-1122-4050-AEF2-A6B9E87ED391}"/>
            </a:ext>
          </a:extLst>
        </xdr:cNvPr>
        <xdr:cNvCxnSpPr/>
      </xdr:nvCxnSpPr>
      <xdr:spPr>
        <a:xfrm>
          <a:off x="8515350" y="13620750"/>
          <a:ext cx="11525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67</xdr:row>
      <xdr:rowOff>0</xdr:rowOff>
    </xdr:from>
    <xdr:to>
      <xdr:col>5</xdr:col>
      <xdr:colOff>333375</xdr:colOff>
      <xdr:row>69</xdr:row>
      <xdr:rowOff>238125</xdr:rowOff>
    </xdr:to>
    <xdr:cxnSp macro="">
      <xdr:nvCxnSpPr>
        <xdr:cNvPr id="468" name="Straight Connector 467">
          <a:extLst>
            <a:ext uri="{FF2B5EF4-FFF2-40B4-BE49-F238E27FC236}">
              <a16:creationId xmlns:a16="http://schemas.microsoft.com/office/drawing/2014/main" id="{341F310E-1A25-4136-BB87-867C1FB3C66A}"/>
            </a:ext>
          </a:extLst>
        </xdr:cNvPr>
        <xdr:cNvCxnSpPr/>
      </xdr:nvCxnSpPr>
      <xdr:spPr>
        <a:xfrm rot="10800000" flipV="1">
          <a:off x="3495675" y="13049250"/>
          <a:ext cx="11715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67</xdr:row>
      <xdr:rowOff>0</xdr:rowOff>
    </xdr:from>
    <xdr:to>
      <xdr:col>11</xdr:col>
      <xdr:colOff>333375</xdr:colOff>
      <xdr:row>69</xdr:row>
      <xdr:rowOff>238125</xdr:rowOff>
    </xdr:to>
    <xdr:cxnSp macro="">
      <xdr:nvCxnSpPr>
        <xdr:cNvPr id="469" name="Straight Connector 468">
          <a:extLst>
            <a:ext uri="{FF2B5EF4-FFF2-40B4-BE49-F238E27FC236}">
              <a16:creationId xmlns:a16="http://schemas.microsoft.com/office/drawing/2014/main" id="{8DBA7E54-0FBC-4C77-91FC-4E34B09BEFE7}"/>
            </a:ext>
          </a:extLst>
        </xdr:cNvPr>
        <xdr:cNvCxnSpPr/>
      </xdr:nvCxnSpPr>
      <xdr:spPr>
        <a:xfrm rot="10800000" flipV="1">
          <a:off x="5962650" y="13049250"/>
          <a:ext cx="12001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67</xdr:row>
      <xdr:rowOff>0</xdr:rowOff>
    </xdr:from>
    <xdr:to>
      <xdr:col>8</xdr:col>
      <xdr:colOff>333375</xdr:colOff>
      <xdr:row>69</xdr:row>
      <xdr:rowOff>238125</xdr:rowOff>
    </xdr:to>
    <xdr:cxnSp macro="">
      <xdr:nvCxnSpPr>
        <xdr:cNvPr id="470" name="Straight Connector 469">
          <a:extLst>
            <a:ext uri="{FF2B5EF4-FFF2-40B4-BE49-F238E27FC236}">
              <a16:creationId xmlns:a16="http://schemas.microsoft.com/office/drawing/2014/main" id="{11E75E55-2B7D-4E6D-AE43-8F5C742A10B7}"/>
            </a:ext>
          </a:extLst>
        </xdr:cNvPr>
        <xdr:cNvCxnSpPr/>
      </xdr:nvCxnSpPr>
      <xdr:spPr>
        <a:xfrm rot="10800000" flipV="1">
          <a:off x="4686300" y="13049250"/>
          <a:ext cx="11906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67</xdr:row>
      <xdr:rowOff>0</xdr:rowOff>
    </xdr:from>
    <xdr:to>
      <xdr:col>14</xdr:col>
      <xdr:colOff>333375</xdr:colOff>
      <xdr:row>69</xdr:row>
      <xdr:rowOff>238125</xdr:rowOff>
    </xdr:to>
    <xdr:cxnSp macro="">
      <xdr:nvCxnSpPr>
        <xdr:cNvPr id="471" name="Straight Connector 470">
          <a:extLst>
            <a:ext uri="{FF2B5EF4-FFF2-40B4-BE49-F238E27FC236}">
              <a16:creationId xmlns:a16="http://schemas.microsoft.com/office/drawing/2014/main" id="{A33BFACA-01F2-4E3C-9430-4142B176D167}"/>
            </a:ext>
          </a:extLst>
        </xdr:cNvPr>
        <xdr:cNvCxnSpPr/>
      </xdr:nvCxnSpPr>
      <xdr:spPr>
        <a:xfrm rot="10800000" flipV="1">
          <a:off x="7267575" y="13049250"/>
          <a:ext cx="11811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67</xdr:row>
      <xdr:rowOff>0</xdr:rowOff>
    </xdr:from>
    <xdr:to>
      <xdr:col>17</xdr:col>
      <xdr:colOff>333375</xdr:colOff>
      <xdr:row>69</xdr:row>
      <xdr:rowOff>238125</xdr:rowOff>
    </xdr:to>
    <xdr:cxnSp macro="">
      <xdr:nvCxnSpPr>
        <xdr:cNvPr id="472" name="Straight Connector 471">
          <a:extLst>
            <a:ext uri="{FF2B5EF4-FFF2-40B4-BE49-F238E27FC236}">
              <a16:creationId xmlns:a16="http://schemas.microsoft.com/office/drawing/2014/main" id="{210A011D-27A8-431B-83D7-FA34771C45AB}"/>
            </a:ext>
          </a:extLst>
        </xdr:cNvPr>
        <xdr:cNvCxnSpPr/>
      </xdr:nvCxnSpPr>
      <xdr:spPr>
        <a:xfrm rot="10800000" flipV="1">
          <a:off x="8515350" y="13049250"/>
          <a:ext cx="11525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70</xdr:row>
      <xdr:rowOff>0</xdr:rowOff>
    </xdr:from>
    <xdr:to>
      <xdr:col>5</xdr:col>
      <xdr:colOff>333375</xdr:colOff>
      <xdr:row>72</xdr:row>
      <xdr:rowOff>238125</xdr:rowOff>
    </xdr:to>
    <xdr:cxnSp macro="">
      <xdr:nvCxnSpPr>
        <xdr:cNvPr id="473" name="Straight Connector 472">
          <a:extLst>
            <a:ext uri="{FF2B5EF4-FFF2-40B4-BE49-F238E27FC236}">
              <a16:creationId xmlns:a16="http://schemas.microsoft.com/office/drawing/2014/main" id="{CDDAE8E8-6262-4C14-85BC-2F0018067885}"/>
            </a:ext>
          </a:extLst>
        </xdr:cNvPr>
        <xdr:cNvCxnSpPr/>
      </xdr:nvCxnSpPr>
      <xdr:spPr>
        <a:xfrm rot="10800000" flipV="1">
          <a:off x="3495675" y="13620750"/>
          <a:ext cx="11715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70</xdr:row>
      <xdr:rowOff>0</xdr:rowOff>
    </xdr:from>
    <xdr:to>
      <xdr:col>8</xdr:col>
      <xdr:colOff>333375</xdr:colOff>
      <xdr:row>72</xdr:row>
      <xdr:rowOff>238125</xdr:rowOff>
    </xdr:to>
    <xdr:cxnSp macro="">
      <xdr:nvCxnSpPr>
        <xdr:cNvPr id="474" name="Straight Connector 473">
          <a:extLst>
            <a:ext uri="{FF2B5EF4-FFF2-40B4-BE49-F238E27FC236}">
              <a16:creationId xmlns:a16="http://schemas.microsoft.com/office/drawing/2014/main" id="{A6B91B80-00F4-4D5E-939E-EEC38A4319ED}"/>
            </a:ext>
          </a:extLst>
        </xdr:cNvPr>
        <xdr:cNvCxnSpPr/>
      </xdr:nvCxnSpPr>
      <xdr:spPr>
        <a:xfrm rot="10800000" flipV="1">
          <a:off x="4686300" y="13620750"/>
          <a:ext cx="11906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70</xdr:row>
      <xdr:rowOff>0</xdr:rowOff>
    </xdr:from>
    <xdr:to>
      <xdr:col>11</xdr:col>
      <xdr:colOff>333375</xdr:colOff>
      <xdr:row>72</xdr:row>
      <xdr:rowOff>238125</xdr:rowOff>
    </xdr:to>
    <xdr:cxnSp macro="">
      <xdr:nvCxnSpPr>
        <xdr:cNvPr id="475" name="Straight Connector 474">
          <a:extLst>
            <a:ext uri="{FF2B5EF4-FFF2-40B4-BE49-F238E27FC236}">
              <a16:creationId xmlns:a16="http://schemas.microsoft.com/office/drawing/2014/main" id="{BCA987B3-0390-464D-8ECA-77467B9727FC}"/>
            </a:ext>
          </a:extLst>
        </xdr:cNvPr>
        <xdr:cNvCxnSpPr/>
      </xdr:nvCxnSpPr>
      <xdr:spPr>
        <a:xfrm rot="10800000" flipV="1">
          <a:off x="5962650" y="13620750"/>
          <a:ext cx="12001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70</xdr:row>
      <xdr:rowOff>0</xdr:rowOff>
    </xdr:from>
    <xdr:to>
      <xdr:col>14</xdr:col>
      <xdr:colOff>333375</xdr:colOff>
      <xdr:row>72</xdr:row>
      <xdr:rowOff>238125</xdr:rowOff>
    </xdr:to>
    <xdr:cxnSp macro="">
      <xdr:nvCxnSpPr>
        <xdr:cNvPr id="476" name="Straight Connector 475">
          <a:extLst>
            <a:ext uri="{FF2B5EF4-FFF2-40B4-BE49-F238E27FC236}">
              <a16:creationId xmlns:a16="http://schemas.microsoft.com/office/drawing/2014/main" id="{7B234FCF-1212-4374-94BD-70241ED391DD}"/>
            </a:ext>
          </a:extLst>
        </xdr:cNvPr>
        <xdr:cNvCxnSpPr/>
      </xdr:nvCxnSpPr>
      <xdr:spPr>
        <a:xfrm rot="10800000" flipV="1">
          <a:off x="7267575" y="13620750"/>
          <a:ext cx="11811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70</xdr:row>
      <xdr:rowOff>0</xdr:rowOff>
    </xdr:from>
    <xdr:to>
      <xdr:col>17</xdr:col>
      <xdr:colOff>333375</xdr:colOff>
      <xdr:row>72</xdr:row>
      <xdr:rowOff>238125</xdr:rowOff>
    </xdr:to>
    <xdr:cxnSp macro="">
      <xdr:nvCxnSpPr>
        <xdr:cNvPr id="477" name="Straight Connector 476">
          <a:extLst>
            <a:ext uri="{FF2B5EF4-FFF2-40B4-BE49-F238E27FC236}">
              <a16:creationId xmlns:a16="http://schemas.microsoft.com/office/drawing/2014/main" id="{A8767710-FF07-4688-9C6C-2DF78D01B9B8}"/>
            </a:ext>
          </a:extLst>
        </xdr:cNvPr>
        <xdr:cNvCxnSpPr/>
      </xdr:nvCxnSpPr>
      <xdr:spPr>
        <a:xfrm rot="10800000" flipV="1">
          <a:off x="8515350" y="13620750"/>
          <a:ext cx="11525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70</xdr:row>
      <xdr:rowOff>0</xdr:rowOff>
    </xdr:from>
    <xdr:to>
      <xdr:col>20</xdr:col>
      <xdr:colOff>333375</xdr:colOff>
      <xdr:row>72</xdr:row>
      <xdr:rowOff>238125</xdr:rowOff>
    </xdr:to>
    <xdr:cxnSp macro="">
      <xdr:nvCxnSpPr>
        <xdr:cNvPr id="478" name="Straight Connector 477">
          <a:extLst>
            <a:ext uri="{FF2B5EF4-FFF2-40B4-BE49-F238E27FC236}">
              <a16:creationId xmlns:a16="http://schemas.microsoft.com/office/drawing/2014/main" id="{12DBA3C8-4FC0-4F0C-B1FA-C0A349904676}"/>
            </a:ext>
          </a:extLst>
        </xdr:cNvPr>
        <xdr:cNvCxnSpPr/>
      </xdr:nvCxnSpPr>
      <xdr:spPr>
        <a:xfrm rot="10800000" flipV="1">
          <a:off x="9782175" y="13620750"/>
          <a:ext cx="11334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70</xdr:row>
      <xdr:rowOff>0</xdr:rowOff>
    </xdr:from>
    <xdr:to>
      <xdr:col>23</xdr:col>
      <xdr:colOff>333375</xdr:colOff>
      <xdr:row>72</xdr:row>
      <xdr:rowOff>238125</xdr:rowOff>
    </xdr:to>
    <xdr:cxnSp macro="">
      <xdr:nvCxnSpPr>
        <xdr:cNvPr id="479" name="Straight Connector 478">
          <a:extLst>
            <a:ext uri="{FF2B5EF4-FFF2-40B4-BE49-F238E27FC236}">
              <a16:creationId xmlns:a16="http://schemas.microsoft.com/office/drawing/2014/main" id="{62D1FF18-A32D-487D-B06B-23F0EAA148BB}"/>
            </a:ext>
          </a:extLst>
        </xdr:cNvPr>
        <xdr:cNvCxnSpPr/>
      </xdr:nvCxnSpPr>
      <xdr:spPr>
        <a:xfrm rot="10800000" flipV="1">
          <a:off x="10944225" y="13620750"/>
          <a:ext cx="10382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67</xdr:row>
      <xdr:rowOff>0</xdr:rowOff>
    </xdr:from>
    <xdr:to>
      <xdr:col>20</xdr:col>
      <xdr:colOff>333375</xdr:colOff>
      <xdr:row>69</xdr:row>
      <xdr:rowOff>238125</xdr:rowOff>
    </xdr:to>
    <xdr:cxnSp macro="">
      <xdr:nvCxnSpPr>
        <xdr:cNvPr id="480" name="Straight Connector 479">
          <a:extLst>
            <a:ext uri="{FF2B5EF4-FFF2-40B4-BE49-F238E27FC236}">
              <a16:creationId xmlns:a16="http://schemas.microsoft.com/office/drawing/2014/main" id="{786160AD-4F06-4D65-BE70-4313FE9BBCAF}"/>
            </a:ext>
          </a:extLst>
        </xdr:cNvPr>
        <xdr:cNvCxnSpPr/>
      </xdr:nvCxnSpPr>
      <xdr:spPr>
        <a:xfrm rot="10800000" flipV="1">
          <a:off x="9782175" y="13049250"/>
          <a:ext cx="11334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67</xdr:row>
      <xdr:rowOff>0</xdr:rowOff>
    </xdr:from>
    <xdr:to>
      <xdr:col>23</xdr:col>
      <xdr:colOff>333375</xdr:colOff>
      <xdr:row>69</xdr:row>
      <xdr:rowOff>238125</xdr:rowOff>
    </xdr:to>
    <xdr:cxnSp macro="">
      <xdr:nvCxnSpPr>
        <xdr:cNvPr id="481" name="Straight Connector 480">
          <a:extLst>
            <a:ext uri="{FF2B5EF4-FFF2-40B4-BE49-F238E27FC236}">
              <a16:creationId xmlns:a16="http://schemas.microsoft.com/office/drawing/2014/main" id="{7CBE5F32-034F-4EBF-85A0-EEB27E859481}"/>
            </a:ext>
          </a:extLst>
        </xdr:cNvPr>
        <xdr:cNvCxnSpPr/>
      </xdr:nvCxnSpPr>
      <xdr:spPr>
        <a:xfrm rot="10800000" flipV="1">
          <a:off x="10944225" y="13049250"/>
          <a:ext cx="10382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67</xdr:row>
      <xdr:rowOff>0</xdr:rowOff>
    </xdr:from>
    <xdr:to>
      <xdr:col>26</xdr:col>
      <xdr:colOff>323850</xdr:colOff>
      <xdr:row>69</xdr:row>
      <xdr:rowOff>238125</xdr:rowOff>
    </xdr:to>
    <xdr:cxnSp macro="">
      <xdr:nvCxnSpPr>
        <xdr:cNvPr id="482" name="Straight Connector 481">
          <a:extLst>
            <a:ext uri="{FF2B5EF4-FFF2-40B4-BE49-F238E27FC236}">
              <a16:creationId xmlns:a16="http://schemas.microsoft.com/office/drawing/2014/main" id="{F461C6C3-92DA-416C-B5CF-0AD8EACEF182}"/>
            </a:ext>
          </a:extLst>
        </xdr:cNvPr>
        <xdr:cNvCxnSpPr/>
      </xdr:nvCxnSpPr>
      <xdr:spPr>
        <a:xfrm rot="10800000" flipV="1">
          <a:off x="12001500" y="13049250"/>
          <a:ext cx="10572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70</xdr:row>
      <xdr:rowOff>0</xdr:rowOff>
    </xdr:from>
    <xdr:to>
      <xdr:col>26</xdr:col>
      <xdr:colOff>323850</xdr:colOff>
      <xdr:row>72</xdr:row>
      <xdr:rowOff>238125</xdr:rowOff>
    </xdr:to>
    <xdr:cxnSp macro="">
      <xdr:nvCxnSpPr>
        <xdr:cNvPr id="483" name="Straight Connector 482">
          <a:extLst>
            <a:ext uri="{FF2B5EF4-FFF2-40B4-BE49-F238E27FC236}">
              <a16:creationId xmlns:a16="http://schemas.microsoft.com/office/drawing/2014/main" id="{DFC241DA-8E0C-4AE3-B944-B8CD9F57BE09}"/>
            </a:ext>
          </a:extLst>
        </xdr:cNvPr>
        <xdr:cNvCxnSpPr/>
      </xdr:nvCxnSpPr>
      <xdr:spPr>
        <a:xfrm rot="10800000" flipV="1">
          <a:off x="12001500" y="13620750"/>
          <a:ext cx="10572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67</xdr:row>
      <xdr:rowOff>0</xdr:rowOff>
    </xdr:from>
    <xdr:to>
      <xdr:col>29</xdr:col>
      <xdr:colOff>333375</xdr:colOff>
      <xdr:row>69</xdr:row>
      <xdr:rowOff>238125</xdr:rowOff>
    </xdr:to>
    <xdr:cxnSp macro="">
      <xdr:nvCxnSpPr>
        <xdr:cNvPr id="484" name="Straight Connector 483">
          <a:extLst>
            <a:ext uri="{FF2B5EF4-FFF2-40B4-BE49-F238E27FC236}">
              <a16:creationId xmlns:a16="http://schemas.microsoft.com/office/drawing/2014/main" id="{827A1B0F-0422-4DD0-BC05-96432FBEF0FB}"/>
            </a:ext>
          </a:extLst>
        </xdr:cNvPr>
        <xdr:cNvCxnSpPr/>
      </xdr:nvCxnSpPr>
      <xdr:spPr>
        <a:xfrm rot="10800000" flipV="1">
          <a:off x="13058775" y="13049250"/>
          <a:ext cx="11620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67</xdr:row>
      <xdr:rowOff>0</xdr:rowOff>
    </xdr:from>
    <xdr:to>
      <xdr:col>32</xdr:col>
      <xdr:colOff>333375</xdr:colOff>
      <xdr:row>69</xdr:row>
      <xdr:rowOff>238125</xdr:rowOff>
    </xdr:to>
    <xdr:cxnSp macro="">
      <xdr:nvCxnSpPr>
        <xdr:cNvPr id="485" name="Straight Connector 484">
          <a:extLst>
            <a:ext uri="{FF2B5EF4-FFF2-40B4-BE49-F238E27FC236}">
              <a16:creationId xmlns:a16="http://schemas.microsoft.com/office/drawing/2014/main" id="{760F1683-720A-4157-AE30-E19D8ABFCFC8}"/>
            </a:ext>
          </a:extLst>
        </xdr:cNvPr>
        <xdr:cNvCxnSpPr/>
      </xdr:nvCxnSpPr>
      <xdr:spPr>
        <a:xfrm rot="10800000" flipV="1">
          <a:off x="14220825" y="13049250"/>
          <a:ext cx="12096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67</xdr:row>
      <xdr:rowOff>0</xdr:rowOff>
    </xdr:from>
    <xdr:to>
      <xdr:col>35</xdr:col>
      <xdr:colOff>285750</xdr:colOff>
      <xdr:row>69</xdr:row>
      <xdr:rowOff>238125</xdr:rowOff>
    </xdr:to>
    <xdr:cxnSp macro="">
      <xdr:nvCxnSpPr>
        <xdr:cNvPr id="486" name="Straight Connector 485">
          <a:extLst>
            <a:ext uri="{FF2B5EF4-FFF2-40B4-BE49-F238E27FC236}">
              <a16:creationId xmlns:a16="http://schemas.microsoft.com/office/drawing/2014/main" id="{8A9880A7-8CCC-4BD8-B7D3-55A7C219183B}"/>
            </a:ext>
          </a:extLst>
        </xdr:cNvPr>
        <xdr:cNvCxnSpPr/>
      </xdr:nvCxnSpPr>
      <xdr:spPr>
        <a:xfrm rot="10800000" flipV="1">
          <a:off x="15430500" y="13049250"/>
          <a:ext cx="10763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67</xdr:row>
      <xdr:rowOff>0</xdr:rowOff>
    </xdr:from>
    <xdr:to>
      <xdr:col>38</xdr:col>
      <xdr:colOff>276225</xdr:colOff>
      <xdr:row>69</xdr:row>
      <xdr:rowOff>238125</xdr:rowOff>
    </xdr:to>
    <xdr:cxnSp macro="">
      <xdr:nvCxnSpPr>
        <xdr:cNvPr id="487" name="Straight Connector 486">
          <a:extLst>
            <a:ext uri="{FF2B5EF4-FFF2-40B4-BE49-F238E27FC236}">
              <a16:creationId xmlns:a16="http://schemas.microsoft.com/office/drawing/2014/main" id="{5F539D7B-45CA-4C9E-8575-DE4EF01942D6}"/>
            </a:ext>
          </a:extLst>
        </xdr:cNvPr>
        <xdr:cNvCxnSpPr/>
      </xdr:nvCxnSpPr>
      <xdr:spPr>
        <a:xfrm rot="10800000" flipV="1">
          <a:off x="16516350" y="13049250"/>
          <a:ext cx="10953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70</xdr:row>
      <xdr:rowOff>0</xdr:rowOff>
    </xdr:from>
    <xdr:to>
      <xdr:col>38</xdr:col>
      <xdr:colOff>276225</xdr:colOff>
      <xdr:row>72</xdr:row>
      <xdr:rowOff>238125</xdr:rowOff>
    </xdr:to>
    <xdr:cxnSp macro="">
      <xdr:nvCxnSpPr>
        <xdr:cNvPr id="488" name="Straight Connector 487">
          <a:extLst>
            <a:ext uri="{FF2B5EF4-FFF2-40B4-BE49-F238E27FC236}">
              <a16:creationId xmlns:a16="http://schemas.microsoft.com/office/drawing/2014/main" id="{07D0B950-19F8-4958-8D5A-4537DDA46C0D}"/>
            </a:ext>
          </a:extLst>
        </xdr:cNvPr>
        <xdr:cNvCxnSpPr/>
      </xdr:nvCxnSpPr>
      <xdr:spPr>
        <a:xfrm rot="10800000" flipV="1">
          <a:off x="16516350" y="13620750"/>
          <a:ext cx="10953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70</xdr:row>
      <xdr:rowOff>0</xdr:rowOff>
    </xdr:from>
    <xdr:to>
      <xdr:col>35</xdr:col>
      <xdr:colOff>285750</xdr:colOff>
      <xdr:row>72</xdr:row>
      <xdr:rowOff>238125</xdr:rowOff>
    </xdr:to>
    <xdr:cxnSp macro="">
      <xdr:nvCxnSpPr>
        <xdr:cNvPr id="489" name="Straight Connector 488">
          <a:extLst>
            <a:ext uri="{FF2B5EF4-FFF2-40B4-BE49-F238E27FC236}">
              <a16:creationId xmlns:a16="http://schemas.microsoft.com/office/drawing/2014/main" id="{0C0C4BDC-E1EA-4843-A30C-8DAC75BE5C0F}"/>
            </a:ext>
          </a:extLst>
        </xdr:cNvPr>
        <xdr:cNvCxnSpPr/>
      </xdr:nvCxnSpPr>
      <xdr:spPr>
        <a:xfrm rot="10800000" flipV="1">
          <a:off x="15430500" y="13620750"/>
          <a:ext cx="10763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70</xdr:row>
      <xdr:rowOff>0</xdr:rowOff>
    </xdr:from>
    <xdr:to>
      <xdr:col>32</xdr:col>
      <xdr:colOff>333375</xdr:colOff>
      <xdr:row>72</xdr:row>
      <xdr:rowOff>238125</xdr:rowOff>
    </xdr:to>
    <xdr:cxnSp macro="">
      <xdr:nvCxnSpPr>
        <xdr:cNvPr id="490" name="Straight Connector 489">
          <a:extLst>
            <a:ext uri="{FF2B5EF4-FFF2-40B4-BE49-F238E27FC236}">
              <a16:creationId xmlns:a16="http://schemas.microsoft.com/office/drawing/2014/main" id="{7BA2BF30-14F7-46E9-8275-1139DBCD0812}"/>
            </a:ext>
          </a:extLst>
        </xdr:cNvPr>
        <xdr:cNvCxnSpPr/>
      </xdr:nvCxnSpPr>
      <xdr:spPr>
        <a:xfrm rot="10800000" flipV="1">
          <a:off x="14220825" y="13620750"/>
          <a:ext cx="12096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70</xdr:row>
      <xdr:rowOff>0</xdr:rowOff>
    </xdr:from>
    <xdr:to>
      <xdr:col>29</xdr:col>
      <xdr:colOff>333375</xdr:colOff>
      <xdr:row>72</xdr:row>
      <xdr:rowOff>238125</xdr:rowOff>
    </xdr:to>
    <xdr:cxnSp macro="">
      <xdr:nvCxnSpPr>
        <xdr:cNvPr id="491" name="Straight Connector 490">
          <a:extLst>
            <a:ext uri="{FF2B5EF4-FFF2-40B4-BE49-F238E27FC236}">
              <a16:creationId xmlns:a16="http://schemas.microsoft.com/office/drawing/2014/main" id="{7BB5AA18-5945-4D56-87C0-9B3F43AD96BE}"/>
            </a:ext>
          </a:extLst>
        </xdr:cNvPr>
        <xdr:cNvCxnSpPr/>
      </xdr:nvCxnSpPr>
      <xdr:spPr>
        <a:xfrm rot="10800000" flipV="1">
          <a:off x="13058775" y="13620750"/>
          <a:ext cx="11620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67</xdr:row>
      <xdr:rowOff>0</xdr:rowOff>
    </xdr:from>
    <xdr:to>
      <xdr:col>20</xdr:col>
      <xdr:colOff>333375</xdr:colOff>
      <xdr:row>69</xdr:row>
      <xdr:rowOff>228600</xdr:rowOff>
    </xdr:to>
    <xdr:cxnSp macro="">
      <xdr:nvCxnSpPr>
        <xdr:cNvPr id="492" name="Straight Connector 491">
          <a:extLst>
            <a:ext uri="{FF2B5EF4-FFF2-40B4-BE49-F238E27FC236}">
              <a16:creationId xmlns:a16="http://schemas.microsoft.com/office/drawing/2014/main" id="{7D7B713F-D848-42AF-8B61-F092AD52D7E0}"/>
            </a:ext>
          </a:extLst>
        </xdr:cNvPr>
        <xdr:cNvCxnSpPr/>
      </xdr:nvCxnSpPr>
      <xdr:spPr>
        <a:xfrm>
          <a:off x="9782175" y="13049250"/>
          <a:ext cx="11334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67</xdr:row>
      <xdr:rowOff>0</xdr:rowOff>
    </xdr:from>
    <xdr:to>
      <xdr:col>23</xdr:col>
      <xdr:colOff>333375</xdr:colOff>
      <xdr:row>69</xdr:row>
      <xdr:rowOff>228600</xdr:rowOff>
    </xdr:to>
    <xdr:cxnSp macro="">
      <xdr:nvCxnSpPr>
        <xdr:cNvPr id="493" name="Straight Connector 492">
          <a:extLst>
            <a:ext uri="{FF2B5EF4-FFF2-40B4-BE49-F238E27FC236}">
              <a16:creationId xmlns:a16="http://schemas.microsoft.com/office/drawing/2014/main" id="{3D1E5C0F-F0E0-4EC8-BC3B-0ED9BD4DAF11}"/>
            </a:ext>
          </a:extLst>
        </xdr:cNvPr>
        <xdr:cNvCxnSpPr/>
      </xdr:nvCxnSpPr>
      <xdr:spPr>
        <a:xfrm>
          <a:off x="10944225" y="13049250"/>
          <a:ext cx="10382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67</xdr:row>
      <xdr:rowOff>0</xdr:rowOff>
    </xdr:from>
    <xdr:to>
      <xdr:col>26</xdr:col>
      <xdr:colOff>323850</xdr:colOff>
      <xdr:row>69</xdr:row>
      <xdr:rowOff>228600</xdr:rowOff>
    </xdr:to>
    <xdr:cxnSp macro="">
      <xdr:nvCxnSpPr>
        <xdr:cNvPr id="494" name="Straight Connector 493">
          <a:extLst>
            <a:ext uri="{FF2B5EF4-FFF2-40B4-BE49-F238E27FC236}">
              <a16:creationId xmlns:a16="http://schemas.microsoft.com/office/drawing/2014/main" id="{30B28B9F-5B53-44F8-B2DF-DB2B3ECF13AE}"/>
            </a:ext>
          </a:extLst>
        </xdr:cNvPr>
        <xdr:cNvCxnSpPr/>
      </xdr:nvCxnSpPr>
      <xdr:spPr>
        <a:xfrm>
          <a:off x="12001500" y="13049250"/>
          <a:ext cx="10572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67</xdr:row>
      <xdr:rowOff>0</xdr:rowOff>
    </xdr:from>
    <xdr:to>
      <xdr:col>29</xdr:col>
      <xdr:colOff>333375</xdr:colOff>
      <xdr:row>69</xdr:row>
      <xdr:rowOff>228600</xdr:rowOff>
    </xdr:to>
    <xdr:cxnSp macro="">
      <xdr:nvCxnSpPr>
        <xdr:cNvPr id="495" name="Straight Connector 494">
          <a:extLst>
            <a:ext uri="{FF2B5EF4-FFF2-40B4-BE49-F238E27FC236}">
              <a16:creationId xmlns:a16="http://schemas.microsoft.com/office/drawing/2014/main" id="{7E647348-CB1E-407A-9067-33DC79D2CB7F}"/>
            </a:ext>
          </a:extLst>
        </xdr:cNvPr>
        <xdr:cNvCxnSpPr/>
      </xdr:nvCxnSpPr>
      <xdr:spPr>
        <a:xfrm>
          <a:off x="13058775" y="13049250"/>
          <a:ext cx="11620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67</xdr:row>
      <xdr:rowOff>0</xdr:rowOff>
    </xdr:from>
    <xdr:to>
      <xdr:col>32</xdr:col>
      <xdr:colOff>333375</xdr:colOff>
      <xdr:row>69</xdr:row>
      <xdr:rowOff>228600</xdr:rowOff>
    </xdr:to>
    <xdr:cxnSp macro="">
      <xdr:nvCxnSpPr>
        <xdr:cNvPr id="496" name="Straight Connector 495">
          <a:extLst>
            <a:ext uri="{FF2B5EF4-FFF2-40B4-BE49-F238E27FC236}">
              <a16:creationId xmlns:a16="http://schemas.microsoft.com/office/drawing/2014/main" id="{84A3F906-295D-440D-A046-9D3CA17EC390}"/>
            </a:ext>
          </a:extLst>
        </xdr:cNvPr>
        <xdr:cNvCxnSpPr/>
      </xdr:nvCxnSpPr>
      <xdr:spPr>
        <a:xfrm>
          <a:off x="14220825" y="13049250"/>
          <a:ext cx="12096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67</xdr:row>
      <xdr:rowOff>0</xdr:rowOff>
    </xdr:from>
    <xdr:to>
      <xdr:col>35</xdr:col>
      <xdr:colOff>285750</xdr:colOff>
      <xdr:row>69</xdr:row>
      <xdr:rowOff>228600</xdr:rowOff>
    </xdr:to>
    <xdr:cxnSp macro="">
      <xdr:nvCxnSpPr>
        <xdr:cNvPr id="497" name="Straight Connector 496">
          <a:extLst>
            <a:ext uri="{FF2B5EF4-FFF2-40B4-BE49-F238E27FC236}">
              <a16:creationId xmlns:a16="http://schemas.microsoft.com/office/drawing/2014/main" id="{DD628D93-2DF6-43CB-A345-AFDEBCF2C75C}"/>
            </a:ext>
          </a:extLst>
        </xdr:cNvPr>
        <xdr:cNvCxnSpPr/>
      </xdr:nvCxnSpPr>
      <xdr:spPr>
        <a:xfrm>
          <a:off x="15430500" y="13049250"/>
          <a:ext cx="10763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67</xdr:row>
      <xdr:rowOff>0</xdr:rowOff>
    </xdr:from>
    <xdr:to>
      <xdr:col>38</xdr:col>
      <xdr:colOff>276225</xdr:colOff>
      <xdr:row>69</xdr:row>
      <xdr:rowOff>228600</xdr:rowOff>
    </xdr:to>
    <xdr:cxnSp macro="">
      <xdr:nvCxnSpPr>
        <xdr:cNvPr id="498" name="Straight Connector 497">
          <a:extLst>
            <a:ext uri="{FF2B5EF4-FFF2-40B4-BE49-F238E27FC236}">
              <a16:creationId xmlns:a16="http://schemas.microsoft.com/office/drawing/2014/main" id="{21C29A24-BF3B-4417-BA87-384091143F17}"/>
            </a:ext>
          </a:extLst>
        </xdr:cNvPr>
        <xdr:cNvCxnSpPr/>
      </xdr:nvCxnSpPr>
      <xdr:spPr>
        <a:xfrm>
          <a:off x="16516350" y="13049250"/>
          <a:ext cx="10953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70</xdr:row>
      <xdr:rowOff>0</xdr:rowOff>
    </xdr:from>
    <xdr:to>
      <xdr:col>38</xdr:col>
      <xdr:colOff>276225</xdr:colOff>
      <xdr:row>72</xdr:row>
      <xdr:rowOff>228600</xdr:rowOff>
    </xdr:to>
    <xdr:cxnSp macro="">
      <xdr:nvCxnSpPr>
        <xdr:cNvPr id="499" name="Straight Connector 498">
          <a:extLst>
            <a:ext uri="{FF2B5EF4-FFF2-40B4-BE49-F238E27FC236}">
              <a16:creationId xmlns:a16="http://schemas.microsoft.com/office/drawing/2014/main" id="{7CC0DAA8-7408-461A-8F36-CFC0BA61A4AA}"/>
            </a:ext>
          </a:extLst>
        </xdr:cNvPr>
        <xdr:cNvCxnSpPr/>
      </xdr:nvCxnSpPr>
      <xdr:spPr>
        <a:xfrm>
          <a:off x="16516350" y="13620750"/>
          <a:ext cx="10953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70</xdr:row>
      <xdr:rowOff>0</xdr:rowOff>
    </xdr:from>
    <xdr:to>
      <xdr:col>35</xdr:col>
      <xdr:colOff>285750</xdr:colOff>
      <xdr:row>72</xdr:row>
      <xdr:rowOff>228600</xdr:rowOff>
    </xdr:to>
    <xdr:cxnSp macro="">
      <xdr:nvCxnSpPr>
        <xdr:cNvPr id="500" name="Straight Connector 499">
          <a:extLst>
            <a:ext uri="{FF2B5EF4-FFF2-40B4-BE49-F238E27FC236}">
              <a16:creationId xmlns:a16="http://schemas.microsoft.com/office/drawing/2014/main" id="{03A83876-62B9-4633-B58B-C3A21CD58B8D}"/>
            </a:ext>
          </a:extLst>
        </xdr:cNvPr>
        <xdr:cNvCxnSpPr/>
      </xdr:nvCxnSpPr>
      <xdr:spPr>
        <a:xfrm>
          <a:off x="15430500" y="13620750"/>
          <a:ext cx="10763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70</xdr:row>
      <xdr:rowOff>0</xdr:rowOff>
    </xdr:from>
    <xdr:to>
      <xdr:col>32</xdr:col>
      <xdr:colOff>333375</xdr:colOff>
      <xdr:row>72</xdr:row>
      <xdr:rowOff>228600</xdr:rowOff>
    </xdr:to>
    <xdr:cxnSp macro="">
      <xdr:nvCxnSpPr>
        <xdr:cNvPr id="501" name="Straight Connector 500">
          <a:extLst>
            <a:ext uri="{FF2B5EF4-FFF2-40B4-BE49-F238E27FC236}">
              <a16:creationId xmlns:a16="http://schemas.microsoft.com/office/drawing/2014/main" id="{D9E8981A-1C55-4FE0-B94B-24B14E0D8BD7}"/>
            </a:ext>
          </a:extLst>
        </xdr:cNvPr>
        <xdr:cNvCxnSpPr/>
      </xdr:nvCxnSpPr>
      <xdr:spPr>
        <a:xfrm>
          <a:off x="14220825" y="13620750"/>
          <a:ext cx="12096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70</xdr:row>
      <xdr:rowOff>0</xdr:rowOff>
    </xdr:from>
    <xdr:to>
      <xdr:col>29</xdr:col>
      <xdr:colOff>333375</xdr:colOff>
      <xdr:row>72</xdr:row>
      <xdr:rowOff>228600</xdr:rowOff>
    </xdr:to>
    <xdr:cxnSp macro="">
      <xdr:nvCxnSpPr>
        <xdr:cNvPr id="502" name="Straight Connector 501">
          <a:extLst>
            <a:ext uri="{FF2B5EF4-FFF2-40B4-BE49-F238E27FC236}">
              <a16:creationId xmlns:a16="http://schemas.microsoft.com/office/drawing/2014/main" id="{22A7BCF4-52D1-449C-8054-244EB08A1583}"/>
            </a:ext>
          </a:extLst>
        </xdr:cNvPr>
        <xdr:cNvCxnSpPr/>
      </xdr:nvCxnSpPr>
      <xdr:spPr>
        <a:xfrm>
          <a:off x="13058775" y="13620750"/>
          <a:ext cx="11620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70</xdr:row>
      <xdr:rowOff>0</xdr:rowOff>
    </xdr:from>
    <xdr:to>
      <xdr:col>26</xdr:col>
      <xdr:colOff>323850</xdr:colOff>
      <xdr:row>72</xdr:row>
      <xdr:rowOff>228600</xdr:rowOff>
    </xdr:to>
    <xdr:cxnSp macro="">
      <xdr:nvCxnSpPr>
        <xdr:cNvPr id="503" name="Straight Connector 502">
          <a:extLst>
            <a:ext uri="{FF2B5EF4-FFF2-40B4-BE49-F238E27FC236}">
              <a16:creationId xmlns:a16="http://schemas.microsoft.com/office/drawing/2014/main" id="{F14E77A4-0594-41B3-8617-71A29140BA16}"/>
            </a:ext>
          </a:extLst>
        </xdr:cNvPr>
        <xdr:cNvCxnSpPr/>
      </xdr:nvCxnSpPr>
      <xdr:spPr>
        <a:xfrm>
          <a:off x="12001500" y="13620750"/>
          <a:ext cx="10572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70</xdr:row>
      <xdr:rowOff>0</xdr:rowOff>
    </xdr:from>
    <xdr:to>
      <xdr:col>23</xdr:col>
      <xdr:colOff>333375</xdr:colOff>
      <xdr:row>72</xdr:row>
      <xdr:rowOff>228600</xdr:rowOff>
    </xdr:to>
    <xdr:cxnSp macro="">
      <xdr:nvCxnSpPr>
        <xdr:cNvPr id="504" name="Straight Connector 503">
          <a:extLst>
            <a:ext uri="{FF2B5EF4-FFF2-40B4-BE49-F238E27FC236}">
              <a16:creationId xmlns:a16="http://schemas.microsoft.com/office/drawing/2014/main" id="{DC65B74C-B306-48A3-9F5D-6E9EAE76ED81}"/>
            </a:ext>
          </a:extLst>
        </xdr:cNvPr>
        <xdr:cNvCxnSpPr/>
      </xdr:nvCxnSpPr>
      <xdr:spPr>
        <a:xfrm>
          <a:off x="10944225" y="13620750"/>
          <a:ext cx="10382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70</xdr:row>
      <xdr:rowOff>0</xdr:rowOff>
    </xdr:from>
    <xdr:to>
      <xdr:col>20</xdr:col>
      <xdr:colOff>333375</xdr:colOff>
      <xdr:row>72</xdr:row>
      <xdr:rowOff>228600</xdr:rowOff>
    </xdr:to>
    <xdr:cxnSp macro="">
      <xdr:nvCxnSpPr>
        <xdr:cNvPr id="505" name="Straight Connector 504">
          <a:extLst>
            <a:ext uri="{FF2B5EF4-FFF2-40B4-BE49-F238E27FC236}">
              <a16:creationId xmlns:a16="http://schemas.microsoft.com/office/drawing/2014/main" id="{7BA188B2-F178-4A89-A6C6-408DF20C9BA8}"/>
            </a:ext>
          </a:extLst>
        </xdr:cNvPr>
        <xdr:cNvCxnSpPr/>
      </xdr:nvCxnSpPr>
      <xdr:spPr>
        <a:xfrm>
          <a:off x="9782175" y="13620750"/>
          <a:ext cx="11334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76</xdr:row>
      <xdr:rowOff>0</xdr:rowOff>
    </xdr:from>
    <xdr:to>
      <xdr:col>5</xdr:col>
      <xdr:colOff>333375</xdr:colOff>
      <xdr:row>78</xdr:row>
      <xdr:rowOff>228600</xdr:rowOff>
    </xdr:to>
    <xdr:cxnSp macro="">
      <xdr:nvCxnSpPr>
        <xdr:cNvPr id="506" name="Straight Connector 505">
          <a:extLst>
            <a:ext uri="{FF2B5EF4-FFF2-40B4-BE49-F238E27FC236}">
              <a16:creationId xmlns:a16="http://schemas.microsoft.com/office/drawing/2014/main" id="{F5CD3D4D-6D1B-4832-99E5-B891B04D7865}"/>
            </a:ext>
          </a:extLst>
        </xdr:cNvPr>
        <xdr:cNvCxnSpPr/>
      </xdr:nvCxnSpPr>
      <xdr:spPr>
        <a:xfrm>
          <a:off x="3495675" y="14763750"/>
          <a:ext cx="1171575" cy="6096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76</xdr:row>
      <xdr:rowOff>0</xdr:rowOff>
    </xdr:from>
    <xdr:to>
      <xdr:col>8</xdr:col>
      <xdr:colOff>333375</xdr:colOff>
      <xdr:row>78</xdr:row>
      <xdr:rowOff>228600</xdr:rowOff>
    </xdr:to>
    <xdr:cxnSp macro="">
      <xdr:nvCxnSpPr>
        <xdr:cNvPr id="507" name="Straight Connector 506">
          <a:extLst>
            <a:ext uri="{FF2B5EF4-FFF2-40B4-BE49-F238E27FC236}">
              <a16:creationId xmlns:a16="http://schemas.microsoft.com/office/drawing/2014/main" id="{177F848C-D2CE-4A33-BCC8-A6D81A1B6D9B}"/>
            </a:ext>
          </a:extLst>
        </xdr:cNvPr>
        <xdr:cNvCxnSpPr/>
      </xdr:nvCxnSpPr>
      <xdr:spPr>
        <a:xfrm>
          <a:off x="4686300" y="14763750"/>
          <a:ext cx="1190625" cy="6096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76</xdr:row>
      <xdr:rowOff>0</xdr:rowOff>
    </xdr:from>
    <xdr:to>
      <xdr:col>11</xdr:col>
      <xdr:colOff>333375</xdr:colOff>
      <xdr:row>78</xdr:row>
      <xdr:rowOff>228600</xdr:rowOff>
    </xdr:to>
    <xdr:cxnSp macro="">
      <xdr:nvCxnSpPr>
        <xdr:cNvPr id="508" name="Straight Connector 507">
          <a:extLst>
            <a:ext uri="{FF2B5EF4-FFF2-40B4-BE49-F238E27FC236}">
              <a16:creationId xmlns:a16="http://schemas.microsoft.com/office/drawing/2014/main" id="{33997A11-7C06-4379-9C13-740C4C6BB1D2}"/>
            </a:ext>
          </a:extLst>
        </xdr:cNvPr>
        <xdr:cNvCxnSpPr/>
      </xdr:nvCxnSpPr>
      <xdr:spPr>
        <a:xfrm>
          <a:off x="5962650" y="14763750"/>
          <a:ext cx="1200150" cy="6096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79</xdr:row>
      <xdr:rowOff>0</xdr:rowOff>
    </xdr:from>
    <xdr:to>
      <xdr:col>5</xdr:col>
      <xdr:colOff>333375</xdr:colOff>
      <xdr:row>81</xdr:row>
      <xdr:rowOff>228600</xdr:rowOff>
    </xdr:to>
    <xdr:cxnSp macro="">
      <xdr:nvCxnSpPr>
        <xdr:cNvPr id="509" name="Straight Connector 508">
          <a:extLst>
            <a:ext uri="{FF2B5EF4-FFF2-40B4-BE49-F238E27FC236}">
              <a16:creationId xmlns:a16="http://schemas.microsoft.com/office/drawing/2014/main" id="{3AFC56AC-7ED0-4CFC-8ABB-7B336A97FDFB}"/>
            </a:ext>
          </a:extLst>
        </xdr:cNvPr>
        <xdr:cNvCxnSpPr/>
      </xdr:nvCxnSpPr>
      <xdr:spPr>
        <a:xfrm>
          <a:off x="3495675" y="15392400"/>
          <a:ext cx="11715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79</xdr:row>
      <xdr:rowOff>0</xdr:rowOff>
    </xdr:from>
    <xdr:to>
      <xdr:col>8</xdr:col>
      <xdr:colOff>333375</xdr:colOff>
      <xdr:row>81</xdr:row>
      <xdr:rowOff>228600</xdr:rowOff>
    </xdr:to>
    <xdr:cxnSp macro="">
      <xdr:nvCxnSpPr>
        <xdr:cNvPr id="510" name="Straight Connector 509">
          <a:extLst>
            <a:ext uri="{FF2B5EF4-FFF2-40B4-BE49-F238E27FC236}">
              <a16:creationId xmlns:a16="http://schemas.microsoft.com/office/drawing/2014/main" id="{9A036CD0-594A-496C-A80D-9EDB61AA7828}"/>
            </a:ext>
          </a:extLst>
        </xdr:cNvPr>
        <xdr:cNvCxnSpPr/>
      </xdr:nvCxnSpPr>
      <xdr:spPr>
        <a:xfrm>
          <a:off x="4686300" y="15392400"/>
          <a:ext cx="11906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79</xdr:row>
      <xdr:rowOff>0</xdr:rowOff>
    </xdr:from>
    <xdr:to>
      <xdr:col>11</xdr:col>
      <xdr:colOff>333375</xdr:colOff>
      <xdr:row>81</xdr:row>
      <xdr:rowOff>228600</xdr:rowOff>
    </xdr:to>
    <xdr:cxnSp macro="">
      <xdr:nvCxnSpPr>
        <xdr:cNvPr id="511" name="Straight Connector 510">
          <a:extLst>
            <a:ext uri="{FF2B5EF4-FFF2-40B4-BE49-F238E27FC236}">
              <a16:creationId xmlns:a16="http://schemas.microsoft.com/office/drawing/2014/main" id="{286738A8-80F4-403C-BDBF-EB9EC0E9F3C2}"/>
            </a:ext>
          </a:extLst>
        </xdr:cNvPr>
        <xdr:cNvCxnSpPr/>
      </xdr:nvCxnSpPr>
      <xdr:spPr>
        <a:xfrm>
          <a:off x="5962650" y="15392400"/>
          <a:ext cx="12001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79</xdr:row>
      <xdr:rowOff>0</xdr:rowOff>
    </xdr:from>
    <xdr:to>
      <xdr:col>14</xdr:col>
      <xdr:colOff>333375</xdr:colOff>
      <xdr:row>81</xdr:row>
      <xdr:rowOff>228600</xdr:rowOff>
    </xdr:to>
    <xdr:cxnSp macro="">
      <xdr:nvCxnSpPr>
        <xdr:cNvPr id="512" name="Straight Connector 511">
          <a:extLst>
            <a:ext uri="{FF2B5EF4-FFF2-40B4-BE49-F238E27FC236}">
              <a16:creationId xmlns:a16="http://schemas.microsoft.com/office/drawing/2014/main" id="{0EE10756-9033-475B-BC6E-E62420F2E703}"/>
            </a:ext>
          </a:extLst>
        </xdr:cNvPr>
        <xdr:cNvCxnSpPr/>
      </xdr:nvCxnSpPr>
      <xdr:spPr>
        <a:xfrm>
          <a:off x="7267575" y="15392400"/>
          <a:ext cx="11811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76</xdr:row>
      <xdr:rowOff>0</xdr:rowOff>
    </xdr:from>
    <xdr:to>
      <xdr:col>14</xdr:col>
      <xdr:colOff>333375</xdr:colOff>
      <xdr:row>78</xdr:row>
      <xdr:rowOff>228600</xdr:rowOff>
    </xdr:to>
    <xdr:cxnSp macro="">
      <xdr:nvCxnSpPr>
        <xdr:cNvPr id="513" name="Straight Connector 512">
          <a:extLst>
            <a:ext uri="{FF2B5EF4-FFF2-40B4-BE49-F238E27FC236}">
              <a16:creationId xmlns:a16="http://schemas.microsoft.com/office/drawing/2014/main" id="{4BA64103-46E4-4E00-9EC0-EE048B8747E2}"/>
            </a:ext>
          </a:extLst>
        </xdr:cNvPr>
        <xdr:cNvCxnSpPr/>
      </xdr:nvCxnSpPr>
      <xdr:spPr>
        <a:xfrm>
          <a:off x="7267575" y="14763750"/>
          <a:ext cx="1181100" cy="6096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76</xdr:row>
      <xdr:rowOff>0</xdr:rowOff>
    </xdr:from>
    <xdr:to>
      <xdr:col>17</xdr:col>
      <xdr:colOff>333375</xdr:colOff>
      <xdr:row>78</xdr:row>
      <xdr:rowOff>228600</xdr:rowOff>
    </xdr:to>
    <xdr:cxnSp macro="">
      <xdr:nvCxnSpPr>
        <xdr:cNvPr id="514" name="Straight Connector 513">
          <a:extLst>
            <a:ext uri="{FF2B5EF4-FFF2-40B4-BE49-F238E27FC236}">
              <a16:creationId xmlns:a16="http://schemas.microsoft.com/office/drawing/2014/main" id="{F07FCABA-E090-4671-92D5-22DA824C9AE6}"/>
            </a:ext>
          </a:extLst>
        </xdr:cNvPr>
        <xdr:cNvCxnSpPr/>
      </xdr:nvCxnSpPr>
      <xdr:spPr>
        <a:xfrm>
          <a:off x="8515350" y="14763750"/>
          <a:ext cx="1152525" cy="6096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79</xdr:row>
      <xdr:rowOff>0</xdr:rowOff>
    </xdr:from>
    <xdr:to>
      <xdr:col>17</xdr:col>
      <xdr:colOff>333375</xdr:colOff>
      <xdr:row>81</xdr:row>
      <xdr:rowOff>228600</xdr:rowOff>
    </xdr:to>
    <xdr:cxnSp macro="">
      <xdr:nvCxnSpPr>
        <xdr:cNvPr id="515" name="Straight Connector 514">
          <a:extLst>
            <a:ext uri="{FF2B5EF4-FFF2-40B4-BE49-F238E27FC236}">
              <a16:creationId xmlns:a16="http://schemas.microsoft.com/office/drawing/2014/main" id="{4A38782D-96EE-4AD0-8151-5B216A134361}"/>
            </a:ext>
          </a:extLst>
        </xdr:cNvPr>
        <xdr:cNvCxnSpPr/>
      </xdr:nvCxnSpPr>
      <xdr:spPr>
        <a:xfrm>
          <a:off x="8515350" y="15392400"/>
          <a:ext cx="11525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76</xdr:row>
      <xdr:rowOff>0</xdr:rowOff>
    </xdr:from>
    <xdr:to>
      <xdr:col>5</xdr:col>
      <xdr:colOff>333375</xdr:colOff>
      <xdr:row>78</xdr:row>
      <xdr:rowOff>238125</xdr:rowOff>
    </xdr:to>
    <xdr:cxnSp macro="">
      <xdr:nvCxnSpPr>
        <xdr:cNvPr id="516" name="Straight Connector 515">
          <a:extLst>
            <a:ext uri="{FF2B5EF4-FFF2-40B4-BE49-F238E27FC236}">
              <a16:creationId xmlns:a16="http://schemas.microsoft.com/office/drawing/2014/main" id="{4EFB8593-7964-482F-96E7-E39668BA216B}"/>
            </a:ext>
          </a:extLst>
        </xdr:cNvPr>
        <xdr:cNvCxnSpPr/>
      </xdr:nvCxnSpPr>
      <xdr:spPr>
        <a:xfrm rot="10800000" flipV="1">
          <a:off x="3495675" y="14763750"/>
          <a:ext cx="1171575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76</xdr:row>
      <xdr:rowOff>0</xdr:rowOff>
    </xdr:from>
    <xdr:to>
      <xdr:col>11</xdr:col>
      <xdr:colOff>333375</xdr:colOff>
      <xdr:row>78</xdr:row>
      <xdr:rowOff>238125</xdr:rowOff>
    </xdr:to>
    <xdr:cxnSp macro="">
      <xdr:nvCxnSpPr>
        <xdr:cNvPr id="517" name="Straight Connector 516">
          <a:extLst>
            <a:ext uri="{FF2B5EF4-FFF2-40B4-BE49-F238E27FC236}">
              <a16:creationId xmlns:a16="http://schemas.microsoft.com/office/drawing/2014/main" id="{BCDEA57D-9C10-49EA-8972-05C0100CFB32}"/>
            </a:ext>
          </a:extLst>
        </xdr:cNvPr>
        <xdr:cNvCxnSpPr/>
      </xdr:nvCxnSpPr>
      <xdr:spPr>
        <a:xfrm rot="10800000" flipV="1">
          <a:off x="5962650" y="14763750"/>
          <a:ext cx="1200150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76</xdr:row>
      <xdr:rowOff>0</xdr:rowOff>
    </xdr:from>
    <xdr:to>
      <xdr:col>8</xdr:col>
      <xdr:colOff>333375</xdr:colOff>
      <xdr:row>78</xdr:row>
      <xdr:rowOff>238125</xdr:rowOff>
    </xdr:to>
    <xdr:cxnSp macro="">
      <xdr:nvCxnSpPr>
        <xdr:cNvPr id="518" name="Straight Connector 517">
          <a:extLst>
            <a:ext uri="{FF2B5EF4-FFF2-40B4-BE49-F238E27FC236}">
              <a16:creationId xmlns:a16="http://schemas.microsoft.com/office/drawing/2014/main" id="{DD2F8F03-F958-4582-BDF5-280E4B5FB445}"/>
            </a:ext>
          </a:extLst>
        </xdr:cNvPr>
        <xdr:cNvCxnSpPr/>
      </xdr:nvCxnSpPr>
      <xdr:spPr>
        <a:xfrm rot="10800000" flipV="1">
          <a:off x="4686300" y="14763750"/>
          <a:ext cx="1190625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76</xdr:row>
      <xdr:rowOff>0</xdr:rowOff>
    </xdr:from>
    <xdr:to>
      <xdr:col>14</xdr:col>
      <xdr:colOff>333375</xdr:colOff>
      <xdr:row>78</xdr:row>
      <xdr:rowOff>238125</xdr:rowOff>
    </xdr:to>
    <xdr:cxnSp macro="">
      <xdr:nvCxnSpPr>
        <xdr:cNvPr id="519" name="Straight Connector 518">
          <a:extLst>
            <a:ext uri="{FF2B5EF4-FFF2-40B4-BE49-F238E27FC236}">
              <a16:creationId xmlns:a16="http://schemas.microsoft.com/office/drawing/2014/main" id="{48B6431A-0022-4242-98AD-35B91EA1D2CC}"/>
            </a:ext>
          </a:extLst>
        </xdr:cNvPr>
        <xdr:cNvCxnSpPr/>
      </xdr:nvCxnSpPr>
      <xdr:spPr>
        <a:xfrm rot="10800000" flipV="1">
          <a:off x="7267575" y="14763750"/>
          <a:ext cx="1181100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76</xdr:row>
      <xdr:rowOff>0</xdr:rowOff>
    </xdr:from>
    <xdr:to>
      <xdr:col>17</xdr:col>
      <xdr:colOff>333375</xdr:colOff>
      <xdr:row>78</xdr:row>
      <xdr:rowOff>238125</xdr:rowOff>
    </xdr:to>
    <xdr:cxnSp macro="">
      <xdr:nvCxnSpPr>
        <xdr:cNvPr id="520" name="Straight Connector 519">
          <a:extLst>
            <a:ext uri="{FF2B5EF4-FFF2-40B4-BE49-F238E27FC236}">
              <a16:creationId xmlns:a16="http://schemas.microsoft.com/office/drawing/2014/main" id="{4400480B-7691-4AFD-B7B6-66B19DFD2D9B}"/>
            </a:ext>
          </a:extLst>
        </xdr:cNvPr>
        <xdr:cNvCxnSpPr/>
      </xdr:nvCxnSpPr>
      <xdr:spPr>
        <a:xfrm rot="10800000" flipV="1">
          <a:off x="8515350" y="14763750"/>
          <a:ext cx="1152525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79</xdr:row>
      <xdr:rowOff>0</xdr:rowOff>
    </xdr:from>
    <xdr:to>
      <xdr:col>5</xdr:col>
      <xdr:colOff>333375</xdr:colOff>
      <xdr:row>81</xdr:row>
      <xdr:rowOff>238125</xdr:rowOff>
    </xdr:to>
    <xdr:cxnSp macro="">
      <xdr:nvCxnSpPr>
        <xdr:cNvPr id="521" name="Straight Connector 520">
          <a:extLst>
            <a:ext uri="{FF2B5EF4-FFF2-40B4-BE49-F238E27FC236}">
              <a16:creationId xmlns:a16="http://schemas.microsoft.com/office/drawing/2014/main" id="{423603E4-8267-480E-B1E6-8785C1A85964}"/>
            </a:ext>
          </a:extLst>
        </xdr:cNvPr>
        <xdr:cNvCxnSpPr/>
      </xdr:nvCxnSpPr>
      <xdr:spPr>
        <a:xfrm rot="10800000" flipV="1">
          <a:off x="3495675" y="15392400"/>
          <a:ext cx="11715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79</xdr:row>
      <xdr:rowOff>0</xdr:rowOff>
    </xdr:from>
    <xdr:to>
      <xdr:col>8</xdr:col>
      <xdr:colOff>333375</xdr:colOff>
      <xdr:row>81</xdr:row>
      <xdr:rowOff>238125</xdr:rowOff>
    </xdr:to>
    <xdr:cxnSp macro="">
      <xdr:nvCxnSpPr>
        <xdr:cNvPr id="522" name="Straight Connector 521">
          <a:extLst>
            <a:ext uri="{FF2B5EF4-FFF2-40B4-BE49-F238E27FC236}">
              <a16:creationId xmlns:a16="http://schemas.microsoft.com/office/drawing/2014/main" id="{10A463DF-7A96-461C-8CAE-C4CFE86969A7}"/>
            </a:ext>
          </a:extLst>
        </xdr:cNvPr>
        <xdr:cNvCxnSpPr/>
      </xdr:nvCxnSpPr>
      <xdr:spPr>
        <a:xfrm rot="10800000" flipV="1">
          <a:off x="4686300" y="15392400"/>
          <a:ext cx="11906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79</xdr:row>
      <xdr:rowOff>0</xdr:rowOff>
    </xdr:from>
    <xdr:to>
      <xdr:col>11</xdr:col>
      <xdr:colOff>333375</xdr:colOff>
      <xdr:row>81</xdr:row>
      <xdr:rowOff>238125</xdr:rowOff>
    </xdr:to>
    <xdr:cxnSp macro="">
      <xdr:nvCxnSpPr>
        <xdr:cNvPr id="523" name="Straight Connector 522">
          <a:extLst>
            <a:ext uri="{FF2B5EF4-FFF2-40B4-BE49-F238E27FC236}">
              <a16:creationId xmlns:a16="http://schemas.microsoft.com/office/drawing/2014/main" id="{5AB6535A-E5EE-48C8-927B-3F6092CB87A3}"/>
            </a:ext>
          </a:extLst>
        </xdr:cNvPr>
        <xdr:cNvCxnSpPr/>
      </xdr:nvCxnSpPr>
      <xdr:spPr>
        <a:xfrm rot="10800000" flipV="1">
          <a:off x="5962650" y="15392400"/>
          <a:ext cx="12001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79</xdr:row>
      <xdr:rowOff>0</xdr:rowOff>
    </xdr:from>
    <xdr:to>
      <xdr:col>14</xdr:col>
      <xdr:colOff>333375</xdr:colOff>
      <xdr:row>81</xdr:row>
      <xdr:rowOff>238125</xdr:rowOff>
    </xdr:to>
    <xdr:cxnSp macro="">
      <xdr:nvCxnSpPr>
        <xdr:cNvPr id="524" name="Straight Connector 523">
          <a:extLst>
            <a:ext uri="{FF2B5EF4-FFF2-40B4-BE49-F238E27FC236}">
              <a16:creationId xmlns:a16="http://schemas.microsoft.com/office/drawing/2014/main" id="{F8BF77E3-08D1-4451-BE43-1F204B4D9FAA}"/>
            </a:ext>
          </a:extLst>
        </xdr:cNvPr>
        <xdr:cNvCxnSpPr/>
      </xdr:nvCxnSpPr>
      <xdr:spPr>
        <a:xfrm rot="10800000" flipV="1">
          <a:off x="7267575" y="15392400"/>
          <a:ext cx="11811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79</xdr:row>
      <xdr:rowOff>0</xdr:rowOff>
    </xdr:from>
    <xdr:to>
      <xdr:col>17</xdr:col>
      <xdr:colOff>333375</xdr:colOff>
      <xdr:row>81</xdr:row>
      <xdr:rowOff>238125</xdr:rowOff>
    </xdr:to>
    <xdr:cxnSp macro="">
      <xdr:nvCxnSpPr>
        <xdr:cNvPr id="525" name="Straight Connector 524">
          <a:extLst>
            <a:ext uri="{FF2B5EF4-FFF2-40B4-BE49-F238E27FC236}">
              <a16:creationId xmlns:a16="http://schemas.microsoft.com/office/drawing/2014/main" id="{4902A450-425D-41C2-91D5-77F219CF02EE}"/>
            </a:ext>
          </a:extLst>
        </xdr:cNvPr>
        <xdr:cNvCxnSpPr/>
      </xdr:nvCxnSpPr>
      <xdr:spPr>
        <a:xfrm rot="10800000" flipV="1">
          <a:off x="8515350" y="15392400"/>
          <a:ext cx="11525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79</xdr:row>
      <xdr:rowOff>0</xdr:rowOff>
    </xdr:from>
    <xdr:to>
      <xdr:col>20</xdr:col>
      <xdr:colOff>333375</xdr:colOff>
      <xdr:row>81</xdr:row>
      <xdr:rowOff>238125</xdr:rowOff>
    </xdr:to>
    <xdr:cxnSp macro="">
      <xdr:nvCxnSpPr>
        <xdr:cNvPr id="526" name="Straight Connector 525">
          <a:extLst>
            <a:ext uri="{FF2B5EF4-FFF2-40B4-BE49-F238E27FC236}">
              <a16:creationId xmlns:a16="http://schemas.microsoft.com/office/drawing/2014/main" id="{F4DB9894-2132-4021-AF2E-20DD3BCA5BA6}"/>
            </a:ext>
          </a:extLst>
        </xdr:cNvPr>
        <xdr:cNvCxnSpPr/>
      </xdr:nvCxnSpPr>
      <xdr:spPr>
        <a:xfrm rot="10800000" flipV="1">
          <a:off x="9782175" y="15392400"/>
          <a:ext cx="11334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79</xdr:row>
      <xdr:rowOff>0</xdr:rowOff>
    </xdr:from>
    <xdr:to>
      <xdr:col>23</xdr:col>
      <xdr:colOff>333375</xdr:colOff>
      <xdr:row>81</xdr:row>
      <xdr:rowOff>238125</xdr:rowOff>
    </xdr:to>
    <xdr:cxnSp macro="">
      <xdr:nvCxnSpPr>
        <xdr:cNvPr id="527" name="Straight Connector 526">
          <a:extLst>
            <a:ext uri="{FF2B5EF4-FFF2-40B4-BE49-F238E27FC236}">
              <a16:creationId xmlns:a16="http://schemas.microsoft.com/office/drawing/2014/main" id="{C3663D1D-497A-453A-AF2C-0F21232BE25A}"/>
            </a:ext>
          </a:extLst>
        </xdr:cNvPr>
        <xdr:cNvCxnSpPr/>
      </xdr:nvCxnSpPr>
      <xdr:spPr>
        <a:xfrm rot="10800000" flipV="1">
          <a:off x="10944225" y="15392400"/>
          <a:ext cx="10382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76</xdr:row>
      <xdr:rowOff>0</xdr:rowOff>
    </xdr:from>
    <xdr:to>
      <xdr:col>20</xdr:col>
      <xdr:colOff>333375</xdr:colOff>
      <xdr:row>78</xdr:row>
      <xdr:rowOff>238125</xdr:rowOff>
    </xdr:to>
    <xdr:cxnSp macro="">
      <xdr:nvCxnSpPr>
        <xdr:cNvPr id="528" name="Straight Connector 527">
          <a:extLst>
            <a:ext uri="{FF2B5EF4-FFF2-40B4-BE49-F238E27FC236}">
              <a16:creationId xmlns:a16="http://schemas.microsoft.com/office/drawing/2014/main" id="{29D8DFC0-CFBC-4976-B639-540054D150A9}"/>
            </a:ext>
          </a:extLst>
        </xdr:cNvPr>
        <xdr:cNvCxnSpPr/>
      </xdr:nvCxnSpPr>
      <xdr:spPr>
        <a:xfrm rot="10800000" flipV="1">
          <a:off x="9782175" y="14763750"/>
          <a:ext cx="1133475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76</xdr:row>
      <xdr:rowOff>0</xdr:rowOff>
    </xdr:from>
    <xdr:to>
      <xdr:col>23</xdr:col>
      <xdr:colOff>333375</xdr:colOff>
      <xdr:row>78</xdr:row>
      <xdr:rowOff>238125</xdr:rowOff>
    </xdr:to>
    <xdr:cxnSp macro="">
      <xdr:nvCxnSpPr>
        <xdr:cNvPr id="529" name="Straight Connector 528">
          <a:extLst>
            <a:ext uri="{FF2B5EF4-FFF2-40B4-BE49-F238E27FC236}">
              <a16:creationId xmlns:a16="http://schemas.microsoft.com/office/drawing/2014/main" id="{5A03FA34-E6A7-471F-B2FD-DC0C288D3585}"/>
            </a:ext>
          </a:extLst>
        </xdr:cNvPr>
        <xdr:cNvCxnSpPr/>
      </xdr:nvCxnSpPr>
      <xdr:spPr>
        <a:xfrm rot="10800000" flipV="1">
          <a:off x="10944225" y="14763750"/>
          <a:ext cx="1038225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76</xdr:row>
      <xdr:rowOff>0</xdr:rowOff>
    </xdr:from>
    <xdr:to>
      <xdr:col>26</xdr:col>
      <xdr:colOff>323850</xdr:colOff>
      <xdr:row>78</xdr:row>
      <xdr:rowOff>238125</xdr:rowOff>
    </xdr:to>
    <xdr:cxnSp macro="">
      <xdr:nvCxnSpPr>
        <xdr:cNvPr id="530" name="Straight Connector 529">
          <a:extLst>
            <a:ext uri="{FF2B5EF4-FFF2-40B4-BE49-F238E27FC236}">
              <a16:creationId xmlns:a16="http://schemas.microsoft.com/office/drawing/2014/main" id="{DBF7132E-A897-49CC-A09E-8C936514A249}"/>
            </a:ext>
          </a:extLst>
        </xdr:cNvPr>
        <xdr:cNvCxnSpPr/>
      </xdr:nvCxnSpPr>
      <xdr:spPr>
        <a:xfrm rot="10800000" flipV="1">
          <a:off x="12001500" y="14763750"/>
          <a:ext cx="1057275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79</xdr:row>
      <xdr:rowOff>0</xdr:rowOff>
    </xdr:from>
    <xdr:to>
      <xdr:col>26</xdr:col>
      <xdr:colOff>323850</xdr:colOff>
      <xdr:row>81</xdr:row>
      <xdr:rowOff>238125</xdr:rowOff>
    </xdr:to>
    <xdr:cxnSp macro="">
      <xdr:nvCxnSpPr>
        <xdr:cNvPr id="531" name="Straight Connector 530">
          <a:extLst>
            <a:ext uri="{FF2B5EF4-FFF2-40B4-BE49-F238E27FC236}">
              <a16:creationId xmlns:a16="http://schemas.microsoft.com/office/drawing/2014/main" id="{650BF5D4-8D7E-4E8A-8CC8-726EAB9148ED}"/>
            </a:ext>
          </a:extLst>
        </xdr:cNvPr>
        <xdr:cNvCxnSpPr/>
      </xdr:nvCxnSpPr>
      <xdr:spPr>
        <a:xfrm rot="10800000" flipV="1">
          <a:off x="12001500" y="15392400"/>
          <a:ext cx="10572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76</xdr:row>
      <xdr:rowOff>0</xdr:rowOff>
    </xdr:from>
    <xdr:to>
      <xdr:col>29</xdr:col>
      <xdr:colOff>333375</xdr:colOff>
      <xdr:row>78</xdr:row>
      <xdr:rowOff>238125</xdr:rowOff>
    </xdr:to>
    <xdr:cxnSp macro="">
      <xdr:nvCxnSpPr>
        <xdr:cNvPr id="532" name="Straight Connector 531">
          <a:extLst>
            <a:ext uri="{FF2B5EF4-FFF2-40B4-BE49-F238E27FC236}">
              <a16:creationId xmlns:a16="http://schemas.microsoft.com/office/drawing/2014/main" id="{109A3D12-113E-43EA-8A11-86DC7DBEED07}"/>
            </a:ext>
          </a:extLst>
        </xdr:cNvPr>
        <xdr:cNvCxnSpPr/>
      </xdr:nvCxnSpPr>
      <xdr:spPr>
        <a:xfrm rot="10800000" flipV="1">
          <a:off x="13058775" y="14763750"/>
          <a:ext cx="1162050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76</xdr:row>
      <xdr:rowOff>0</xdr:rowOff>
    </xdr:from>
    <xdr:to>
      <xdr:col>32</xdr:col>
      <xdr:colOff>333375</xdr:colOff>
      <xdr:row>78</xdr:row>
      <xdr:rowOff>238125</xdr:rowOff>
    </xdr:to>
    <xdr:cxnSp macro="">
      <xdr:nvCxnSpPr>
        <xdr:cNvPr id="533" name="Straight Connector 532">
          <a:extLst>
            <a:ext uri="{FF2B5EF4-FFF2-40B4-BE49-F238E27FC236}">
              <a16:creationId xmlns:a16="http://schemas.microsoft.com/office/drawing/2014/main" id="{2EA96D0C-C5D9-45AB-A7A3-A9D9ED68F411}"/>
            </a:ext>
          </a:extLst>
        </xdr:cNvPr>
        <xdr:cNvCxnSpPr/>
      </xdr:nvCxnSpPr>
      <xdr:spPr>
        <a:xfrm rot="10800000" flipV="1">
          <a:off x="14220825" y="14763750"/>
          <a:ext cx="1209675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76</xdr:row>
      <xdr:rowOff>0</xdr:rowOff>
    </xdr:from>
    <xdr:to>
      <xdr:col>35</xdr:col>
      <xdr:colOff>285750</xdr:colOff>
      <xdr:row>78</xdr:row>
      <xdr:rowOff>238125</xdr:rowOff>
    </xdr:to>
    <xdr:cxnSp macro="">
      <xdr:nvCxnSpPr>
        <xdr:cNvPr id="534" name="Straight Connector 533">
          <a:extLst>
            <a:ext uri="{FF2B5EF4-FFF2-40B4-BE49-F238E27FC236}">
              <a16:creationId xmlns:a16="http://schemas.microsoft.com/office/drawing/2014/main" id="{5BB1C1C2-7B3A-48A7-A796-88F344E348F3}"/>
            </a:ext>
          </a:extLst>
        </xdr:cNvPr>
        <xdr:cNvCxnSpPr/>
      </xdr:nvCxnSpPr>
      <xdr:spPr>
        <a:xfrm rot="10800000" flipV="1">
          <a:off x="15430500" y="14763750"/>
          <a:ext cx="1076325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76</xdr:row>
      <xdr:rowOff>0</xdr:rowOff>
    </xdr:from>
    <xdr:to>
      <xdr:col>38</xdr:col>
      <xdr:colOff>276225</xdr:colOff>
      <xdr:row>78</xdr:row>
      <xdr:rowOff>238125</xdr:rowOff>
    </xdr:to>
    <xdr:cxnSp macro="">
      <xdr:nvCxnSpPr>
        <xdr:cNvPr id="535" name="Straight Connector 534">
          <a:extLst>
            <a:ext uri="{FF2B5EF4-FFF2-40B4-BE49-F238E27FC236}">
              <a16:creationId xmlns:a16="http://schemas.microsoft.com/office/drawing/2014/main" id="{AC5F1FD4-028B-4B62-8294-312E5C9B533B}"/>
            </a:ext>
          </a:extLst>
        </xdr:cNvPr>
        <xdr:cNvCxnSpPr/>
      </xdr:nvCxnSpPr>
      <xdr:spPr>
        <a:xfrm rot="10800000" flipV="1">
          <a:off x="16516350" y="14763750"/>
          <a:ext cx="1095375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79</xdr:row>
      <xdr:rowOff>0</xdr:rowOff>
    </xdr:from>
    <xdr:to>
      <xdr:col>38</xdr:col>
      <xdr:colOff>276225</xdr:colOff>
      <xdr:row>81</xdr:row>
      <xdr:rowOff>238125</xdr:rowOff>
    </xdr:to>
    <xdr:cxnSp macro="">
      <xdr:nvCxnSpPr>
        <xdr:cNvPr id="536" name="Straight Connector 535">
          <a:extLst>
            <a:ext uri="{FF2B5EF4-FFF2-40B4-BE49-F238E27FC236}">
              <a16:creationId xmlns:a16="http://schemas.microsoft.com/office/drawing/2014/main" id="{10B5512A-1343-4F3B-B549-06AFDBCAC461}"/>
            </a:ext>
          </a:extLst>
        </xdr:cNvPr>
        <xdr:cNvCxnSpPr/>
      </xdr:nvCxnSpPr>
      <xdr:spPr>
        <a:xfrm rot="10800000" flipV="1">
          <a:off x="16516350" y="15392400"/>
          <a:ext cx="10953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79</xdr:row>
      <xdr:rowOff>0</xdr:rowOff>
    </xdr:from>
    <xdr:to>
      <xdr:col>35</xdr:col>
      <xdr:colOff>285750</xdr:colOff>
      <xdr:row>81</xdr:row>
      <xdr:rowOff>238125</xdr:rowOff>
    </xdr:to>
    <xdr:cxnSp macro="">
      <xdr:nvCxnSpPr>
        <xdr:cNvPr id="537" name="Straight Connector 536">
          <a:extLst>
            <a:ext uri="{FF2B5EF4-FFF2-40B4-BE49-F238E27FC236}">
              <a16:creationId xmlns:a16="http://schemas.microsoft.com/office/drawing/2014/main" id="{EBF11673-6D96-4E18-8A34-8705994B9F9F}"/>
            </a:ext>
          </a:extLst>
        </xdr:cNvPr>
        <xdr:cNvCxnSpPr/>
      </xdr:nvCxnSpPr>
      <xdr:spPr>
        <a:xfrm rot="10800000" flipV="1">
          <a:off x="15430500" y="15392400"/>
          <a:ext cx="10763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79</xdr:row>
      <xdr:rowOff>0</xdr:rowOff>
    </xdr:from>
    <xdr:to>
      <xdr:col>32</xdr:col>
      <xdr:colOff>333375</xdr:colOff>
      <xdr:row>81</xdr:row>
      <xdr:rowOff>238125</xdr:rowOff>
    </xdr:to>
    <xdr:cxnSp macro="">
      <xdr:nvCxnSpPr>
        <xdr:cNvPr id="538" name="Straight Connector 537">
          <a:extLst>
            <a:ext uri="{FF2B5EF4-FFF2-40B4-BE49-F238E27FC236}">
              <a16:creationId xmlns:a16="http://schemas.microsoft.com/office/drawing/2014/main" id="{A6AB0EDE-34E9-4796-B337-C5CB5834A5C7}"/>
            </a:ext>
          </a:extLst>
        </xdr:cNvPr>
        <xdr:cNvCxnSpPr/>
      </xdr:nvCxnSpPr>
      <xdr:spPr>
        <a:xfrm rot="10800000" flipV="1">
          <a:off x="14220825" y="15392400"/>
          <a:ext cx="12096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79</xdr:row>
      <xdr:rowOff>0</xdr:rowOff>
    </xdr:from>
    <xdr:to>
      <xdr:col>29</xdr:col>
      <xdr:colOff>333375</xdr:colOff>
      <xdr:row>81</xdr:row>
      <xdr:rowOff>238125</xdr:rowOff>
    </xdr:to>
    <xdr:cxnSp macro="">
      <xdr:nvCxnSpPr>
        <xdr:cNvPr id="539" name="Straight Connector 538">
          <a:extLst>
            <a:ext uri="{FF2B5EF4-FFF2-40B4-BE49-F238E27FC236}">
              <a16:creationId xmlns:a16="http://schemas.microsoft.com/office/drawing/2014/main" id="{B147AC83-4707-48FC-883A-00B2F44D4971}"/>
            </a:ext>
          </a:extLst>
        </xdr:cNvPr>
        <xdr:cNvCxnSpPr/>
      </xdr:nvCxnSpPr>
      <xdr:spPr>
        <a:xfrm rot="10800000" flipV="1">
          <a:off x="13058775" y="15392400"/>
          <a:ext cx="11620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76</xdr:row>
      <xdr:rowOff>0</xdr:rowOff>
    </xdr:from>
    <xdr:to>
      <xdr:col>20</xdr:col>
      <xdr:colOff>333375</xdr:colOff>
      <xdr:row>78</xdr:row>
      <xdr:rowOff>228600</xdr:rowOff>
    </xdr:to>
    <xdr:cxnSp macro="">
      <xdr:nvCxnSpPr>
        <xdr:cNvPr id="540" name="Straight Connector 539">
          <a:extLst>
            <a:ext uri="{FF2B5EF4-FFF2-40B4-BE49-F238E27FC236}">
              <a16:creationId xmlns:a16="http://schemas.microsoft.com/office/drawing/2014/main" id="{49DC3301-2800-4E05-AA75-A6DDFD5E5DD1}"/>
            </a:ext>
          </a:extLst>
        </xdr:cNvPr>
        <xdr:cNvCxnSpPr/>
      </xdr:nvCxnSpPr>
      <xdr:spPr>
        <a:xfrm>
          <a:off x="9782175" y="14763750"/>
          <a:ext cx="1133475" cy="6096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76</xdr:row>
      <xdr:rowOff>0</xdr:rowOff>
    </xdr:from>
    <xdr:to>
      <xdr:col>23</xdr:col>
      <xdr:colOff>333375</xdr:colOff>
      <xdr:row>78</xdr:row>
      <xdr:rowOff>228600</xdr:rowOff>
    </xdr:to>
    <xdr:cxnSp macro="">
      <xdr:nvCxnSpPr>
        <xdr:cNvPr id="541" name="Straight Connector 540">
          <a:extLst>
            <a:ext uri="{FF2B5EF4-FFF2-40B4-BE49-F238E27FC236}">
              <a16:creationId xmlns:a16="http://schemas.microsoft.com/office/drawing/2014/main" id="{F64A1875-2DEE-4097-AEC0-B88B1DAF9B12}"/>
            </a:ext>
          </a:extLst>
        </xdr:cNvPr>
        <xdr:cNvCxnSpPr/>
      </xdr:nvCxnSpPr>
      <xdr:spPr>
        <a:xfrm>
          <a:off x="10944225" y="14763750"/>
          <a:ext cx="1038225" cy="6096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76</xdr:row>
      <xdr:rowOff>0</xdr:rowOff>
    </xdr:from>
    <xdr:to>
      <xdr:col>26</xdr:col>
      <xdr:colOff>323850</xdr:colOff>
      <xdr:row>78</xdr:row>
      <xdr:rowOff>228600</xdr:rowOff>
    </xdr:to>
    <xdr:cxnSp macro="">
      <xdr:nvCxnSpPr>
        <xdr:cNvPr id="542" name="Straight Connector 541">
          <a:extLst>
            <a:ext uri="{FF2B5EF4-FFF2-40B4-BE49-F238E27FC236}">
              <a16:creationId xmlns:a16="http://schemas.microsoft.com/office/drawing/2014/main" id="{B595512E-E612-40FD-A616-60CF5967D22D}"/>
            </a:ext>
          </a:extLst>
        </xdr:cNvPr>
        <xdr:cNvCxnSpPr/>
      </xdr:nvCxnSpPr>
      <xdr:spPr>
        <a:xfrm>
          <a:off x="12001500" y="14763750"/>
          <a:ext cx="1057275" cy="6096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76</xdr:row>
      <xdr:rowOff>0</xdr:rowOff>
    </xdr:from>
    <xdr:to>
      <xdr:col>29</xdr:col>
      <xdr:colOff>333375</xdr:colOff>
      <xdr:row>78</xdr:row>
      <xdr:rowOff>228600</xdr:rowOff>
    </xdr:to>
    <xdr:cxnSp macro="">
      <xdr:nvCxnSpPr>
        <xdr:cNvPr id="543" name="Straight Connector 542">
          <a:extLst>
            <a:ext uri="{FF2B5EF4-FFF2-40B4-BE49-F238E27FC236}">
              <a16:creationId xmlns:a16="http://schemas.microsoft.com/office/drawing/2014/main" id="{D394BFBE-F8A3-4E5D-8353-1BD3C4BD6C82}"/>
            </a:ext>
          </a:extLst>
        </xdr:cNvPr>
        <xdr:cNvCxnSpPr/>
      </xdr:nvCxnSpPr>
      <xdr:spPr>
        <a:xfrm>
          <a:off x="13058775" y="14763750"/>
          <a:ext cx="1162050" cy="6096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76</xdr:row>
      <xdr:rowOff>0</xdr:rowOff>
    </xdr:from>
    <xdr:to>
      <xdr:col>32</xdr:col>
      <xdr:colOff>333375</xdr:colOff>
      <xdr:row>78</xdr:row>
      <xdr:rowOff>228600</xdr:rowOff>
    </xdr:to>
    <xdr:cxnSp macro="">
      <xdr:nvCxnSpPr>
        <xdr:cNvPr id="544" name="Straight Connector 543">
          <a:extLst>
            <a:ext uri="{FF2B5EF4-FFF2-40B4-BE49-F238E27FC236}">
              <a16:creationId xmlns:a16="http://schemas.microsoft.com/office/drawing/2014/main" id="{B8517DB6-EC14-417E-9D55-85752753AE5E}"/>
            </a:ext>
          </a:extLst>
        </xdr:cNvPr>
        <xdr:cNvCxnSpPr/>
      </xdr:nvCxnSpPr>
      <xdr:spPr>
        <a:xfrm>
          <a:off x="14220825" y="14763750"/>
          <a:ext cx="1209675" cy="6096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76</xdr:row>
      <xdr:rowOff>0</xdr:rowOff>
    </xdr:from>
    <xdr:to>
      <xdr:col>35</xdr:col>
      <xdr:colOff>285750</xdr:colOff>
      <xdr:row>78</xdr:row>
      <xdr:rowOff>228600</xdr:rowOff>
    </xdr:to>
    <xdr:cxnSp macro="">
      <xdr:nvCxnSpPr>
        <xdr:cNvPr id="545" name="Straight Connector 544">
          <a:extLst>
            <a:ext uri="{FF2B5EF4-FFF2-40B4-BE49-F238E27FC236}">
              <a16:creationId xmlns:a16="http://schemas.microsoft.com/office/drawing/2014/main" id="{CE7A5DC5-CC83-4CE6-91A3-7ECD2C2575C6}"/>
            </a:ext>
          </a:extLst>
        </xdr:cNvPr>
        <xdr:cNvCxnSpPr/>
      </xdr:nvCxnSpPr>
      <xdr:spPr>
        <a:xfrm>
          <a:off x="15430500" y="14763750"/>
          <a:ext cx="1076325" cy="6096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76</xdr:row>
      <xdr:rowOff>0</xdr:rowOff>
    </xdr:from>
    <xdr:to>
      <xdr:col>38</xdr:col>
      <xdr:colOff>276225</xdr:colOff>
      <xdr:row>78</xdr:row>
      <xdr:rowOff>228600</xdr:rowOff>
    </xdr:to>
    <xdr:cxnSp macro="">
      <xdr:nvCxnSpPr>
        <xdr:cNvPr id="546" name="Straight Connector 545">
          <a:extLst>
            <a:ext uri="{FF2B5EF4-FFF2-40B4-BE49-F238E27FC236}">
              <a16:creationId xmlns:a16="http://schemas.microsoft.com/office/drawing/2014/main" id="{B06D091A-F4D0-4242-8F84-563450EE52B2}"/>
            </a:ext>
          </a:extLst>
        </xdr:cNvPr>
        <xdr:cNvCxnSpPr/>
      </xdr:nvCxnSpPr>
      <xdr:spPr>
        <a:xfrm>
          <a:off x="16516350" y="14763750"/>
          <a:ext cx="1095375" cy="6096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79</xdr:row>
      <xdr:rowOff>0</xdr:rowOff>
    </xdr:from>
    <xdr:to>
      <xdr:col>38</xdr:col>
      <xdr:colOff>276225</xdr:colOff>
      <xdr:row>81</xdr:row>
      <xdr:rowOff>228600</xdr:rowOff>
    </xdr:to>
    <xdr:cxnSp macro="">
      <xdr:nvCxnSpPr>
        <xdr:cNvPr id="547" name="Straight Connector 546">
          <a:extLst>
            <a:ext uri="{FF2B5EF4-FFF2-40B4-BE49-F238E27FC236}">
              <a16:creationId xmlns:a16="http://schemas.microsoft.com/office/drawing/2014/main" id="{55D4E4D0-FF4A-478D-852E-EE146B52C639}"/>
            </a:ext>
          </a:extLst>
        </xdr:cNvPr>
        <xdr:cNvCxnSpPr/>
      </xdr:nvCxnSpPr>
      <xdr:spPr>
        <a:xfrm>
          <a:off x="16516350" y="15392400"/>
          <a:ext cx="10953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79</xdr:row>
      <xdr:rowOff>0</xdr:rowOff>
    </xdr:from>
    <xdr:to>
      <xdr:col>35</xdr:col>
      <xdr:colOff>285750</xdr:colOff>
      <xdr:row>81</xdr:row>
      <xdr:rowOff>228600</xdr:rowOff>
    </xdr:to>
    <xdr:cxnSp macro="">
      <xdr:nvCxnSpPr>
        <xdr:cNvPr id="548" name="Straight Connector 547">
          <a:extLst>
            <a:ext uri="{FF2B5EF4-FFF2-40B4-BE49-F238E27FC236}">
              <a16:creationId xmlns:a16="http://schemas.microsoft.com/office/drawing/2014/main" id="{133723DA-B2CC-4D76-AB58-424407AE7538}"/>
            </a:ext>
          </a:extLst>
        </xdr:cNvPr>
        <xdr:cNvCxnSpPr/>
      </xdr:nvCxnSpPr>
      <xdr:spPr>
        <a:xfrm>
          <a:off x="15430500" y="15392400"/>
          <a:ext cx="10763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79</xdr:row>
      <xdr:rowOff>0</xdr:rowOff>
    </xdr:from>
    <xdr:to>
      <xdr:col>32</xdr:col>
      <xdr:colOff>333375</xdr:colOff>
      <xdr:row>81</xdr:row>
      <xdr:rowOff>228600</xdr:rowOff>
    </xdr:to>
    <xdr:cxnSp macro="">
      <xdr:nvCxnSpPr>
        <xdr:cNvPr id="549" name="Straight Connector 548">
          <a:extLst>
            <a:ext uri="{FF2B5EF4-FFF2-40B4-BE49-F238E27FC236}">
              <a16:creationId xmlns:a16="http://schemas.microsoft.com/office/drawing/2014/main" id="{B46E540B-1CB6-4FA6-B9FD-52189663451C}"/>
            </a:ext>
          </a:extLst>
        </xdr:cNvPr>
        <xdr:cNvCxnSpPr/>
      </xdr:nvCxnSpPr>
      <xdr:spPr>
        <a:xfrm>
          <a:off x="14220825" y="15392400"/>
          <a:ext cx="12096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79</xdr:row>
      <xdr:rowOff>0</xdr:rowOff>
    </xdr:from>
    <xdr:to>
      <xdr:col>29</xdr:col>
      <xdr:colOff>333375</xdr:colOff>
      <xdr:row>81</xdr:row>
      <xdr:rowOff>228600</xdr:rowOff>
    </xdr:to>
    <xdr:cxnSp macro="">
      <xdr:nvCxnSpPr>
        <xdr:cNvPr id="550" name="Straight Connector 549">
          <a:extLst>
            <a:ext uri="{FF2B5EF4-FFF2-40B4-BE49-F238E27FC236}">
              <a16:creationId xmlns:a16="http://schemas.microsoft.com/office/drawing/2014/main" id="{58B320C7-5BDC-4337-8C85-EF9FDCC5B90A}"/>
            </a:ext>
          </a:extLst>
        </xdr:cNvPr>
        <xdr:cNvCxnSpPr/>
      </xdr:nvCxnSpPr>
      <xdr:spPr>
        <a:xfrm>
          <a:off x="13058775" y="15392400"/>
          <a:ext cx="11620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79</xdr:row>
      <xdr:rowOff>0</xdr:rowOff>
    </xdr:from>
    <xdr:to>
      <xdr:col>26</xdr:col>
      <xdr:colOff>323850</xdr:colOff>
      <xdr:row>81</xdr:row>
      <xdr:rowOff>228600</xdr:rowOff>
    </xdr:to>
    <xdr:cxnSp macro="">
      <xdr:nvCxnSpPr>
        <xdr:cNvPr id="551" name="Straight Connector 550">
          <a:extLst>
            <a:ext uri="{FF2B5EF4-FFF2-40B4-BE49-F238E27FC236}">
              <a16:creationId xmlns:a16="http://schemas.microsoft.com/office/drawing/2014/main" id="{C4EEF3AC-7DC4-431C-8FF3-0FF007974DD9}"/>
            </a:ext>
          </a:extLst>
        </xdr:cNvPr>
        <xdr:cNvCxnSpPr/>
      </xdr:nvCxnSpPr>
      <xdr:spPr>
        <a:xfrm>
          <a:off x="12001500" y="15392400"/>
          <a:ext cx="10572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79</xdr:row>
      <xdr:rowOff>0</xdr:rowOff>
    </xdr:from>
    <xdr:to>
      <xdr:col>23</xdr:col>
      <xdr:colOff>333375</xdr:colOff>
      <xdr:row>81</xdr:row>
      <xdr:rowOff>228600</xdr:rowOff>
    </xdr:to>
    <xdr:cxnSp macro="">
      <xdr:nvCxnSpPr>
        <xdr:cNvPr id="552" name="Straight Connector 551">
          <a:extLst>
            <a:ext uri="{FF2B5EF4-FFF2-40B4-BE49-F238E27FC236}">
              <a16:creationId xmlns:a16="http://schemas.microsoft.com/office/drawing/2014/main" id="{E8A27BCD-F85B-4DEA-83F1-FF13D10D77FD}"/>
            </a:ext>
          </a:extLst>
        </xdr:cNvPr>
        <xdr:cNvCxnSpPr/>
      </xdr:nvCxnSpPr>
      <xdr:spPr>
        <a:xfrm>
          <a:off x="10944225" y="15392400"/>
          <a:ext cx="10382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79</xdr:row>
      <xdr:rowOff>0</xdr:rowOff>
    </xdr:from>
    <xdr:to>
      <xdr:col>20</xdr:col>
      <xdr:colOff>333375</xdr:colOff>
      <xdr:row>81</xdr:row>
      <xdr:rowOff>228600</xdr:rowOff>
    </xdr:to>
    <xdr:cxnSp macro="">
      <xdr:nvCxnSpPr>
        <xdr:cNvPr id="553" name="Straight Connector 552">
          <a:extLst>
            <a:ext uri="{FF2B5EF4-FFF2-40B4-BE49-F238E27FC236}">
              <a16:creationId xmlns:a16="http://schemas.microsoft.com/office/drawing/2014/main" id="{FAF7ED2C-0A93-4E80-AB71-FBD8B3D329FD}"/>
            </a:ext>
          </a:extLst>
        </xdr:cNvPr>
        <xdr:cNvCxnSpPr/>
      </xdr:nvCxnSpPr>
      <xdr:spPr>
        <a:xfrm>
          <a:off x="9782175" y="15392400"/>
          <a:ext cx="11334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9525</xdr:colOff>
      <xdr:row>73</xdr:row>
      <xdr:rowOff>0</xdr:rowOff>
    </xdr:from>
    <xdr:to>
      <xdr:col>6</xdr:col>
      <xdr:colOff>0</xdr:colOff>
      <xdr:row>75</xdr:row>
      <xdr:rowOff>238125</xdr:rowOff>
    </xdr:to>
    <xdr:cxnSp macro="">
      <xdr:nvCxnSpPr>
        <xdr:cNvPr id="554" name="Straight Connector 553">
          <a:extLst>
            <a:ext uri="{FF2B5EF4-FFF2-40B4-BE49-F238E27FC236}">
              <a16:creationId xmlns:a16="http://schemas.microsoft.com/office/drawing/2014/main" id="{BF43E3E1-576B-46E7-A5AF-C6E91DA4E7F5}"/>
            </a:ext>
          </a:extLst>
        </xdr:cNvPr>
        <xdr:cNvCxnSpPr/>
      </xdr:nvCxnSpPr>
      <xdr:spPr>
        <a:xfrm rot="10800000" flipV="1">
          <a:off x="3505200" y="14192250"/>
          <a:ext cx="11811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73</xdr:row>
      <xdr:rowOff>0</xdr:rowOff>
    </xdr:from>
    <xdr:to>
      <xdr:col>5</xdr:col>
      <xdr:colOff>333375</xdr:colOff>
      <xdr:row>75</xdr:row>
      <xdr:rowOff>228600</xdr:rowOff>
    </xdr:to>
    <xdr:cxnSp macro="">
      <xdr:nvCxnSpPr>
        <xdr:cNvPr id="555" name="Straight Connector 554">
          <a:extLst>
            <a:ext uri="{FF2B5EF4-FFF2-40B4-BE49-F238E27FC236}">
              <a16:creationId xmlns:a16="http://schemas.microsoft.com/office/drawing/2014/main" id="{B7271733-0218-43E7-9DB4-012A4C94AEA2}"/>
            </a:ext>
          </a:extLst>
        </xdr:cNvPr>
        <xdr:cNvCxnSpPr/>
      </xdr:nvCxnSpPr>
      <xdr:spPr>
        <a:xfrm>
          <a:off x="3495675" y="14192250"/>
          <a:ext cx="11715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73</xdr:row>
      <xdr:rowOff>0</xdr:rowOff>
    </xdr:from>
    <xdr:to>
      <xdr:col>8</xdr:col>
      <xdr:colOff>333375</xdr:colOff>
      <xdr:row>75</xdr:row>
      <xdr:rowOff>228600</xdr:rowOff>
    </xdr:to>
    <xdr:cxnSp macro="">
      <xdr:nvCxnSpPr>
        <xdr:cNvPr id="556" name="Straight Connector 555">
          <a:extLst>
            <a:ext uri="{FF2B5EF4-FFF2-40B4-BE49-F238E27FC236}">
              <a16:creationId xmlns:a16="http://schemas.microsoft.com/office/drawing/2014/main" id="{F0761B50-AE33-4D2A-B42D-4FF1EADE1D7F}"/>
            </a:ext>
          </a:extLst>
        </xdr:cNvPr>
        <xdr:cNvCxnSpPr/>
      </xdr:nvCxnSpPr>
      <xdr:spPr>
        <a:xfrm>
          <a:off x="4686300" y="14192250"/>
          <a:ext cx="11906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73</xdr:row>
      <xdr:rowOff>0</xdr:rowOff>
    </xdr:from>
    <xdr:to>
      <xdr:col>11</xdr:col>
      <xdr:colOff>333375</xdr:colOff>
      <xdr:row>75</xdr:row>
      <xdr:rowOff>228600</xdr:rowOff>
    </xdr:to>
    <xdr:cxnSp macro="">
      <xdr:nvCxnSpPr>
        <xdr:cNvPr id="557" name="Straight Connector 556">
          <a:extLst>
            <a:ext uri="{FF2B5EF4-FFF2-40B4-BE49-F238E27FC236}">
              <a16:creationId xmlns:a16="http://schemas.microsoft.com/office/drawing/2014/main" id="{86D59617-9C97-4914-BBF6-9F20D4C2CACE}"/>
            </a:ext>
          </a:extLst>
        </xdr:cNvPr>
        <xdr:cNvCxnSpPr/>
      </xdr:nvCxnSpPr>
      <xdr:spPr>
        <a:xfrm>
          <a:off x="5962650" y="14192250"/>
          <a:ext cx="12001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73</xdr:row>
      <xdr:rowOff>0</xdr:rowOff>
    </xdr:from>
    <xdr:to>
      <xdr:col>14</xdr:col>
      <xdr:colOff>333375</xdr:colOff>
      <xdr:row>75</xdr:row>
      <xdr:rowOff>228600</xdr:rowOff>
    </xdr:to>
    <xdr:cxnSp macro="">
      <xdr:nvCxnSpPr>
        <xdr:cNvPr id="558" name="Straight Connector 557">
          <a:extLst>
            <a:ext uri="{FF2B5EF4-FFF2-40B4-BE49-F238E27FC236}">
              <a16:creationId xmlns:a16="http://schemas.microsoft.com/office/drawing/2014/main" id="{59463D31-7B2D-4BC4-AF33-74C7D903D0A0}"/>
            </a:ext>
          </a:extLst>
        </xdr:cNvPr>
        <xdr:cNvCxnSpPr/>
      </xdr:nvCxnSpPr>
      <xdr:spPr>
        <a:xfrm>
          <a:off x="7267575" y="14192250"/>
          <a:ext cx="11811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73</xdr:row>
      <xdr:rowOff>0</xdr:rowOff>
    </xdr:from>
    <xdr:to>
      <xdr:col>17</xdr:col>
      <xdr:colOff>333375</xdr:colOff>
      <xdr:row>75</xdr:row>
      <xdr:rowOff>228600</xdr:rowOff>
    </xdr:to>
    <xdr:cxnSp macro="">
      <xdr:nvCxnSpPr>
        <xdr:cNvPr id="559" name="Straight Connector 558">
          <a:extLst>
            <a:ext uri="{FF2B5EF4-FFF2-40B4-BE49-F238E27FC236}">
              <a16:creationId xmlns:a16="http://schemas.microsoft.com/office/drawing/2014/main" id="{7D7B0F80-4FE9-410E-9FBA-A3C624088166}"/>
            </a:ext>
          </a:extLst>
        </xdr:cNvPr>
        <xdr:cNvCxnSpPr/>
      </xdr:nvCxnSpPr>
      <xdr:spPr>
        <a:xfrm>
          <a:off x="8515350" y="14192250"/>
          <a:ext cx="11525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73</xdr:row>
      <xdr:rowOff>0</xdr:rowOff>
    </xdr:from>
    <xdr:to>
      <xdr:col>20</xdr:col>
      <xdr:colOff>333375</xdr:colOff>
      <xdr:row>75</xdr:row>
      <xdr:rowOff>228600</xdr:rowOff>
    </xdr:to>
    <xdr:cxnSp macro="">
      <xdr:nvCxnSpPr>
        <xdr:cNvPr id="560" name="Straight Connector 559">
          <a:extLst>
            <a:ext uri="{FF2B5EF4-FFF2-40B4-BE49-F238E27FC236}">
              <a16:creationId xmlns:a16="http://schemas.microsoft.com/office/drawing/2014/main" id="{C8698631-320E-43DA-A136-82B7554A7E3A}"/>
            </a:ext>
          </a:extLst>
        </xdr:cNvPr>
        <xdr:cNvCxnSpPr/>
      </xdr:nvCxnSpPr>
      <xdr:spPr>
        <a:xfrm>
          <a:off x="9782175" y="14192250"/>
          <a:ext cx="11334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73</xdr:row>
      <xdr:rowOff>0</xdr:rowOff>
    </xdr:from>
    <xdr:to>
      <xdr:col>23</xdr:col>
      <xdr:colOff>333375</xdr:colOff>
      <xdr:row>75</xdr:row>
      <xdr:rowOff>228600</xdr:rowOff>
    </xdr:to>
    <xdr:cxnSp macro="">
      <xdr:nvCxnSpPr>
        <xdr:cNvPr id="561" name="Straight Connector 560">
          <a:extLst>
            <a:ext uri="{FF2B5EF4-FFF2-40B4-BE49-F238E27FC236}">
              <a16:creationId xmlns:a16="http://schemas.microsoft.com/office/drawing/2014/main" id="{46A81495-2D36-429D-B7B6-C0CBD5F4E222}"/>
            </a:ext>
          </a:extLst>
        </xdr:cNvPr>
        <xdr:cNvCxnSpPr/>
      </xdr:nvCxnSpPr>
      <xdr:spPr>
        <a:xfrm>
          <a:off x="10944225" y="14192250"/>
          <a:ext cx="10382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73</xdr:row>
      <xdr:rowOff>0</xdr:rowOff>
    </xdr:from>
    <xdr:to>
      <xdr:col>26</xdr:col>
      <xdr:colOff>323850</xdr:colOff>
      <xdr:row>75</xdr:row>
      <xdr:rowOff>228600</xdr:rowOff>
    </xdr:to>
    <xdr:cxnSp macro="">
      <xdr:nvCxnSpPr>
        <xdr:cNvPr id="562" name="Straight Connector 561">
          <a:extLst>
            <a:ext uri="{FF2B5EF4-FFF2-40B4-BE49-F238E27FC236}">
              <a16:creationId xmlns:a16="http://schemas.microsoft.com/office/drawing/2014/main" id="{72A451AE-98D1-4E4C-AF23-12457B65FD6E}"/>
            </a:ext>
          </a:extLst>
        </xdr:cNvPr>
        <xdr:cNvCxnSpPr/>
      </xdr:nvCxnSpPr>
      <xdr:spPr>
        <a:xfrm>
          <a:off x="12001500" y="14192250"/>
          <a:ext cx="10572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73</xdr:row>
      <xdr:rowOff>0</xdr:rowOff>
    </xdr:from>
    <xdr:to>
      <xdr:col>29</xdr:col>
      <xdr:colOff>333375</xdr:colOff>
      <xdr:row>75</xdr:row>
      <xdr:rowOff>228600</xdr:rowOff>
    </xdr:to>
    <xdr:cxnSp macro="">
      <xdr:nvCxnSpPr>
        <xdr:cNvPr id="563" name="Straight Connector 562">
          <a:extLst>
            <a:ext uri="{FF2B5EF4-FFF2-40B4-BE49-F238E27FC236}">
              <a16:creationId xmlns:a16="http://schemas.microsoft.com/office/drawing/2014/main" id="{C558061F-B675-4B1A-B697-97141C6E8A15}"/>
            </a:ext>
          </a:extLst>
        </xdr:cNvPr>
        <xdr:cNvCxnSpPr/>
      </xdr:nvCxnSpPr>
      <xdr:spPr>
        <a:xfrm>
          <a:off x="13058775" y="14192250"/>
          <a:ext cx="11620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73</xdr:row>
      <xdr:rowOff>0</xdr:rowOff>
    </xdr:from>
    <xdr:to>
      <xdr:col>32</xdr:col>
      <xdr:colOff>333375</xdr:colOff>
      <xdr:row>75</xdr:row>
      <xdr:rowOff>228600</xdr:rowOff>
    </xdr:to>
    <xdr:cxnSp macro="">
      <xdr:nvCxnSpPr>
        <xdr:cNvPr id="564" name="Straight Connector 563">
          <a:extLst>
            <a:ext uri="{FF2B5EF4-FFF2-40B4-BE49-F238E27FC236}">
              <a16:creationId xmlns:a16="http://schemas.microsoft.com/office/drawing/2014/main" id="{E9DB83EF-B4C1-4248-97F0-45403E7BFD8F}"/>
            </a:ext>
          </a:extLst>
        </xdr:cNvPr>
        <xdr:cNvCxnSpPr/>
      </xdr:nvCxnSpPr>
      <xdr:spPr>
        <a:xfrm>
          <a:off x="14220825" y="14192250"/>
          <a:ext cx="12096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73</xdr:row>
      <xdr:rowOff>0</xdr:rowOff>
    </xdr:from>
    <xdr:to>
      <xdr:col>35</xdr:col>
      <xdr:colOff>285750</xdr:colOff>
      <xdr:row>75</xdr:row>
      <xdr:rowOff>228600</xdr:rowOff>
    </xdr:to>
    <xdr:cxnSp macro="">
      <xdr:nvCxnSpPr>
        <xdr:cNvPr id="565" name="Straight Connector 564">
          <a:extLst>
            <a:ext uri="{FF2B5EF4-FFF2-40B4-BE49-F238E27FC236}">
              <a16:creationId xmlns:a16="http://schemas.microsoft.com/office/drawing/2014/main" id="{736DD30E-EFD3-44AB-9654-32EA501F7735}"/>
            </a:ext>
          </a:extLst>
        </xdr:cNvPr>
        <xdr:cNvCxnSpPr/>
      </xdr:nvCxnSpPr>
      <xdr:spPr>
        <a:xfrm>
          <a:off x="15430500" y="14192250"/>
          <a:ext cx="10763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73</xdr:row>
      <xdr:rowOff>0</xdr:rowOff>
    </xdr:from>
    <xdr:to>
      <xdr:col>38</xdr:col>
      <xdr:colOff>276225</xdr:colOff>
      <xdr:row>75</xdr:row>
      <xdr:rowOff>228600</xdr:rowOff>
    </xdr:to>
    <xdr:cxnSp macro="">
      <xdr:nvCxnSpPr>
        <xdr:cNvPr id="566" name="Straight Connector 565">
          <a:extLst>
            <a:ext uri="{FF2B5EF4-FFF2-40B4-BE49-F238E27FC236}">
              <a16:creationId xmlns:a16="http://schemas.microsoft.com/office/drawing/2014/main" id="{51168057-7D45-499F-A1CD-AA6575947B7E}"/>
            </a:ext>
          </a:extLst>
        </xdr:cNvPr>
        <xdr:cNvCxnSpPr/>
      </xdr:nvCxnSpPr>
      <xdr:spPr>
        <a:xfrm>
          <a:off x="16516350" y="14192250"/>
          <a:ext cx="10953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73</xdr:row>
      <xdr:rowOff>9525</xdr:rowOff>
    </xdr:from>
    <xdr:to>
      <xdr:col>38</xdr:col>
      <xdr:colOff>333375</xdr:colOff>
      <xdr:row>76</xdr:row>
      <xdr:rowOff>0</xdr:rowOff>
    </xdr:to>
    <xdr:cxnSp macro="">
      <xdr:nvCxnSpPr>
        <xdr:cNvPr id="567" name="Straight Connector 566">
          <a:extLst>
            <a:ext uri="{FF2B5EF4-FFF2-40B4-BE49-F238E27FC236}">
              <a16:creationId xmlns:a16="http://schemas.microsoft.com/office/drawing/2014/main" id="{896FF3F8-BD02-4ABE-A650-CD8B0FC3C59C}"/>
            </a:ext>
          </a:extLst>
        </xdr:cNvPr>
        <xdr:cNvCxnSpPr/>
      </xdr:nvCxnSpPr>
      <xdr:spPr>
        <a:xfrm rot="10800000" flipV="1">
          <a:off x="16516350" y="14201775"/>
          <a:ext cx="1104900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73</xdr:row>
      <xdr:rowOff>0</xdr:rowOff>
    </xdr:from>
    <xdr:to>
      <xdr:col>33</xdr:col>
      <xdr:colOff>47625</xdr:colOff>
      <xdr:row>75</xdr:row>
      <xdr:rowOff>238125</xdr:rowOff>
    </xdr:to>
    <xdr:cxnSp macro="">
      <xdr:nvCxnSpPr>
        <xdr:cNvPr id="568" name="Straight Connector 567">
          <a:extLst>
            <a:ext uri="{FF2B5EF4-FFF2-40B4-BE49-F238E27FC236}">
              <a16:creationId xmlns:a16="http://schemas.microsoft.com/office/drawing/2014/main" id="{46FF3949-CADA-4601-B0F3-13AC14FD6C37}"/>
            </a:ext>
          </a:extLst>
        </xdr:cNvPr>
        <xdr:cNvCxnSpPr/>
      </xdr:nvCxnSpPr>
      <xdr:spPr>
        <a:xfrm rot="10800000" flipV="1">
          <a:off x="14220825" y="14192250"/>
          <a:ext cx="12573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73</xdr:row>
      <xdr:rowOff>0</xdr:rowOff>
    </xdr:from>
    <xdr:to>
      <xdr:col>36</xdr:col>
      <xdr:colOff>0</xdr:colOff>
      <xdr:row>75</xdr:row>
      <xdr:rowOff>238125</xdr:rowOff>
    </xdr:to>
    <xdr:cxnSp macro="">
      <xdr:nvCxnSpPr>
        <xdr:cNvPr id="569" name="Straight Connector 568">
          <a:extLst>
            <a:ext uri="{FF2B5EF4-FFF2-40B4-BE49-F238E27FC236}">
              <a16:creationId xmlns:a16="http://schemas.microsoft.com/office/drawing/2014/main" id="{FA35F054-BEB1-400F-B0E6-874CFF6D16A1}"/>
            </a:ext>
          </a:extLst>
        </xdr:cNvPr>
        <xdr:cNvCxnSpPr/>
      </xdr:nvCxnSpPr>
      <xdr:spPr>
        <a:xfrm rot="10800000" flipV="1">
          <a:off x="15430500" y="14192250"/>
          <a:ext cx="10858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73</xdr:row>
      <xdr:rowOff>0</xdr:rowOff>
    </xdr:from>
    <xdr:to>
      <xdr:col>30</xdr:col>
      <xdr:colOff>47625</xdr:colOff>
      <xdr:row>75</xdr:row>
      <xdr:rowOff>238125</xdr:rowOff>
    </xdr:to>
    <xdr:cxnSp macro="">
      <xdr:nvCxnSpPr>
        <xdr:cNvPr id="570" name="Straight Connector 569">
          <a:extLst>
            <a:ext uri="{FF2B5EF4-FFF2-40B4-BE49-F238E27FC236}">
              <a16:creationId xmlns:a16="http://schemas.microsoft.com/office/drawing/2014/main" id="{707EAE6E-0A8D-437C-8D94-368A71921A47}"/>
            </a:ext>
          </a:extLst>
        </xdr:cNvPr>
        <xdr:cNvCxnSpPr/>
      </xdr:nvCxnSpPr>
      <xdr:spPr>
        <a:xfrm rot="10800000" flipV="1">
          <a:off x="13058775" y="14192250"/>
          <a:ext cx="12096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73</xdr:row>
      <xdr:rowOff>0</xdr:rowOff>
    </xdr:from>
    <xdr:to>
      <xdr:col>27</xdr:col>
      <xdr:colOff>38100</xdr:colOff>
      <xdr:row>75</xdr:row>
      <xdr:rowOff>238125</xdr:rowOff>
    </xdr:to>
    <xdr:cxnSp macro="">
      <xdr:nvCxnSpPr>
        <xdr:cNvPr id="571" name="Straight Connector 570">
          <a:extLst>
            <a:ext uri="{FF2B5EF4-FFF2-40B4-BE49-F238E27FC236}">
              <a16:creationId xmlns:a16="http://schemas.microsoft.com/office/drawing/2014/main" id="{868E45AA-FD64-4BC1-8976-B4DAF868E849}"/>
            </a:ext>
          </a:extLst>
        </xdr:cNvPr>
        <xdr:cNvCxnSpPr/>
      </xdr:nvCxnSpPr>
      <xdr:spPr>
        <a:xfrm rot="10800000" flipV="1">
          <a:off x="12001500" y="14192250"/>
          <a:ext cx="10953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73</xdr:row>
      <xdr:rowOff>0</xdr:rowOff>
    </xdr:from>
    <xdr:to>
      <xdr:col>24</xdr:col>
      <xdr:colOff>47625</xdr:colOff>
      <xdr:row>75</xdr:row>
      <xdr:rowOff>238125</xdr:rowOff>
    </xdr:to>
    <xdr:cxnSp macro="">
      <xdr:nvCxnSpPr>
        <xdr:cNvPr id="572" name="Straight Connector 571">
          <a:extLst>
            <a:ext uri="{FF2B5EF4-FFF2-40B4-BE49-F238E27FC236}">
              <a16:creationId xmlns:a16="http://schemas.microsoft.com/office/drawing/2014/main" id="{0532E0D7-2D4F-4F69-A39C-9ADAD4EA387A}"/>
            </a:ext>
          </a:extLst>
        </xdr:cNvPr>
        <xdr:cNvCxnSpPr/>
      </xdr:nvCxnSpPr>
      <xdr:spPr>
        <a:xfrm rot="10800000" flipV="1">
          <a:off x="10944225" y="14192250"/>
          <a:ext cx="11049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73</xdr:row>
      <xdr:rowOff>0</xdr:rowOff>
    </xdr:from>
    <xdr:to>
      <xdr:col>21</xdr:col>
      <xdr:colOff>38100</xdr:colOff>
      <xdr:row>75</xdr:row>
      <xdr:rowOff>238125</xdr:rowOff>
    </xdr:to>
    <xdr:cxnSp macro="">
      <xdr:nvCxnSpPr>
        <xdr:cNvPr id="573" name="Straight Connector 572">
          <a:extLst>
            <a:ext uri="{FF2B5EF4-FFF2-40B4-BE49-F238E27FC236}">
              <a16:creationId xmlns:a16="http://schemas.microsoft.com/office/drawing/2014/main" id="{25C8FFF4-EBC5-43B3-BAE5-D6861E775CF2}"/>
            </a:ext>
          </a:extLst>
        </xdr:cNvPr>
        <xdr:cNvCxnSpPr/>
      </xdr:nvCxnSpPr>
      <xdr:spPr>
        <a:xfrm rot="10800000" flipV="1">
          <a:off x="9782175" y="14192250"/>
          <a:ext cx="12001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73</xdr:row>
      <xdr:rowOff>0</xdr:rowOff>
    </xdr:from>
    <xdr:to>
      <xdr:col>18</xdr:col>
      <xdr:colOff>47625</xdr:colOff>
      <xdr:row>75</xdr:row>
      <xdr:rowOff>238125</xdr:rowOff>
    </xdr:to>
    <xdr:cxnSp macro="">
      <xdr:nvCxnSpPr>
        <xdr:cNvPr id="574" name="Straight Connector 573">
          <a:extLst>
            <a:ext uri="{FF2B5EF4-FFF2-40B4-BE49-F238E27FC236}">
              <a16:creationId xmlns:a16="http://schemas.microsoft.com/office/drawing/2014/main" id="{58494E40-24E0-4ECF-A6E1-5A4D6C2A0194}"/>
            </a:ext>
          </a:extLst>
        </xdr:cNvPr>
        <xdr:cNvCxnSpPr/>
      </xdr:nvCxnSpPr>
      <xdr:spPr>
        <a:xfrm rot="10800000" flipV="1">
          <a:off x="8515350" y="14192250"/>
          <a:ext cx="13144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73</xdr:row>
      <xdr:rowOff>0</xdr:rowOff>
    </xdr:from>
    <xdr:to>
      <xdr:col>15</xdr:col>
      <xdr:colOff>47625</xdr:colOff>
      <xdr:row>75</xdr:row>
      <xdr:rowOff>238125</xdr:rowOff>
    </xdr:to>
    <xdr:cxnSp macro="">
      <xdr:nvCxnSpPr>
        <xdr:cNvPr id="575" name="Straight Connector 574">
          <a:extLst>
            <a:ext uri="{FF2B5EF4-FFF2-40B4-BE49-F238E27FC236}">
              <a16:creationId xmlns:a16="http://schemas.microsoft.com/office/drawing/2014/main" id="{3CA140E7-3995-4F71-B22D-8A09870D1DD7}"/>
            </a:ext>
          </a:extLst>
        </xdr:cNvPr>
        <xdr:cNvCxnSpPr/>
      </xdr:nvCxnSpPr>
      <xdr:spPr>
        <a:xfrm rot="10800000" flipV="1">
          <a:off x="7267575" y="14192250"/>
          <a:ext cx="12954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73</xdr:row>
      <xdr:rowOff>0</xdr:rowOff>
    </xdr:from>
    <xdr:to>
      <xdr:col>12</xdr:col>
      <xdr:colOff>47625</xdr:colOff>
      <xdr:row>75</xdr:row>
      <xdr:rowOff>238125</xdr:rowOff>
    </xdr:to>
    <xdr:cxnSp macro="">
      <xdr:nvCxnSpPr>
        <xdr:cNvPr id="576" name="Straight Connector 575">
          <a:extLst>
            <a:ext uri="{FF2B5EF4-FFF2-40B4-BE49-F238E27FC236}">
              <a16:creationId xmlns:a16="http://schemas.microsoft.com/office/drawing/2014/main" id="{8AD52271-0625-4250-8E00-2341DAD2E319}"/>
            </a:ext>
          </a:extLst>
        </xdr:cNvPr>
        <xdr:cNvCxnSpPr/>
      </xdr:nvCxnSpPr>
      <xdr:spPr>
        <a:xfrm rot="10800000" flipV="1">
          <a:off x="5962650" y="14192250"/>
          <a:ext cx="13525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73</xdr:row>
      <xdr:rowOff>0</xdr:rowOff>
    </xdr:from>
    <xdr:to>
      <xdr:col>9</xdr:col>
      <xdr:colOff>47625</xdr:colOff>
      <xdr:row>75</xdr:row>
      <xdr:rowOff>238125</xdr:rowOff>
    </xdr:to>
    <xdr:cxnSp macro="">
      <xdr:nvCxnSpPr>
        <xdr:cNvPr id="577" name="Straight Connector 576">
          <a:extLst>
            <a:ext uri="{FF2B5EF4-FFF2-40B4-BE49-F238E27FC236}">
              <a16:creationId xmlns:a16="http://schemas.microsoft.com/office/drawing/2014/main" id="{B49ADCE3-09A1-466C-B64F-C7DA22A67384}"/>
            </a:ext>
          </a:extLst>
        </xdr:cNvPr>
        <xdr:cNvCxnSpPr/>
      </xdr:nvCxnSpPr>
      <xdr:spPr>
        <a:xfrm rot="10800000" flipV="1">
          <a:off x="4686300" y="14192250"/>
          <a:ext cx="13239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82</xdr:row>
      <xdr:rowOff>0</xdr:rowOff>
    </xdr:from>
    <xdr:to>
      <xdr:col>5</xdr:col>
      <xdr:colOff>333375</xdr:colOff>
      <xdr:row>84</xdr:row>
      <xdr:rowOff>228600</xdr:rowOff>
    </xdr:to>
    <xdr:cxnSp macro="">
      <xdr:nvCxnSpPr>
        <xdr:cNvPr id="578" name="Straight Connector 577">
          <a:extLst>
            <a:ext uri="{FF2B5EF4-FFF2-40B4-BE49-F238E27FC236}">
              <a16:creationId xmlns:a16="http://schemas.microsoft.com/office/drawing/2014/main" id="{309C036D-1A53-45DC-BDB8-07E9B97FBB55}"/>
            </a:ext>
          </a:extLst>
        </xdr:cNvPr>
        <xdr:cNvCxnSpPr/>
      </xdr:nvCxnSpPr>
      <xdr:spPr>
        <a:xfrm>
          <a:off x="3495675" y="15963900"/>
          <a:ext cx="11715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82</xdr:row>
      <xdr:rowOff>0</xdr:rowOff>
    </xdr:from>
    <xdr:to>
      <xdr:col>8</xdr:col>
      <xdr:colOff>333375</xdr:colOff>
      <xdr:row>84</xdr:row>
      <xdr:rowOff>228600</xdr:rowOff>
    </xdr:to>
    <xdr:cxnSp macro="">
      <xdr:nvCxnSpPr>
        <xdr:cNvPr id="579" name="Straight Connector 578">
          <a:extLst>
            <a:ext uri="{FF2B5EF4-FFF2-40B4-BE49-F238E27FC236}">
              <a16:creationId xmlns:a16="http://schemas.microsoft.com/office/drawing/2014/main" id="{6B573DB5-D0EB-43DE-985F-3DF7E376EA5C}"/>
            </a:ext>
          </a:extLst>
        </xdr:cNvPr>
        <xdr:cNvCxnSpPr/>
      </xdr:nvCxnSpPr>
      <xdr:spPr>
        <a:xfrm>
          <a:off x="4686300" y="15963900"/>
          <a:ext cx="11906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82</xdr:row>
      <xdr:rowOff>0</xdr:rowOff>
    </xdr:from>
    <xdr:to>
      <xdr:col>11</xdr:col>
      <xdr:colOff>333375</xdr:colOff>
      <xdr:row>84</xdr:row>
      <xdr:rowOff>228600</xdr:rowOff>
    </xdr:to>
    <xdr:cxnSp macro="">
      <xdr:nvCxnSpPr>
        <xdr:cNvPr id="580" name="Straight Connector 579">
          <a:extLst>
            <a:ext uri="{FF2B5EF4-FFF2-40B4-BE49-F238E27FC236}">
              <a16:creationId xmlns:a16="http://schemas.microsoft.com/office/drawing/2014/main" id="{C55DAC59-5D75-4EDD-A3CD-52B42339F244}"/>
            </a:ext>
          </a:extLst>
        </xdr:cNvPr>
        <xdr:cNvCxnSpPr/>
      </xdr:nvCxnSpPr>
      <xdr:spPr>
        <a:xfrm>
          <a:off x="5962650" y="15963900"/>
          <a:ext cx="12001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85</xdr:row>
      <xdr:rowOff>0</xdr:rowOff>
    </xdr:from>
    <xdr:to>
      <xdr:col>5</xdr:col>
      <xdr:colOff>333375</xdr:colOff>
      <xdr:row>87</xdr:row>
      <xdr:rowOff>228600</xdr:rowOff>
    </xdr:to>
    <xdr:cxnSp macro="">
      <xdr:nvCxnSpPr>
        <xdr:cNvPr id="581" name="Straight Connector 580">
          <a:extLst>
            <a:ext uri="{FF2B5EF4-FFF2-40B4-BE49-F238E27FC236}">
              <a16:creationId xmlns:a16="http://schemas.microsoft.com/office/drawing/2014/main" id="{0DAA7FBE-F2F3-4258-BFA2-7DF3A7261D0A}"/>
            </a:ext>
          </a:extLst>
        </xdr:cNvPr>
        <xdr:cNvCxnSpPr/>
      </xdr:nvCxnSpPr>
      <xdr:spPr>
        <a:xfrm>
          <a:off x="3495675" y="16535400"/>
          <a:ext cx="11715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85</xdr:row>
      <xdr:rowOff>0</xdr:rowOff>
    </xdr:from>
    <xdr:to>
      <xdr:col>8</xdr:col>
      <xdr:colOff>333375</xdr:colOff>
      <xdr:row>87</xdr:row>
      <xdr:rowOff>228600</xdr:rowOff>
    </xdr:to>
    <xdr:cxnSp macro="">
      <xdr:nvCxnSpPr>
        <xdr:cNvPr id="582" name="Straight Connector 581">
          <a:extLst>
            <a:ext uri="{FF2B5EF4-FFF2-40B4-BE49-F238E27FC236}">
              <a16:creationId xmlns:a16="http://schemas.microsoft.com/office/drawing/2014/main" id="{9D041CF1-A0F8-4FB4-8767-AA27F7C943D7}"/>
            </a:ext>
          </a:extLst>
        </xdr:cNvPr>
        <xdr:cNvCxnSpPr/>
      </xdr:nvCxnSpPr>
      <xdr:spPr>
        <a:xfrm>
          <a:off x="4686300" y="16535400"/>
          <a:ext cx="11906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85</xdr:row>
      <xdr:rowOff>0</xdr:rowOff>
    </xdr:from>
    <xdr:to>
      <xdr:col>11</xdr:col>
      <xdr:colOff>333375</xdr:colOff>
      <xdr:row>87</xdr:row>
      <xdr:rowOff>228600</xdr:rowOff>
    </xdr:to>
    <xdr:cxnSp macro="">
      <xdr:nvCxnSpPr>
        <xdr:cNvPr id="583" name="Straight Connector 582">
          <a:extLst>
            <a:ext uri="{FF2B5EF4-FFF2-40B4-BE49-F238E27FC236}">
              <a16:creationId xmlns:a16="http://schemas.microsoft.com/office/drawing/2014/main" id="{D53DFC55-6B31-43A9-B533-C55E18323737}"/>
            </a:ext>
          </a:extLst>
        </xdr:cNvPr>
        <xdr:cNvCxnSpPr/>
      </xdr:nvCxnSpPr>
      <xdr:spPr>
        <a:xfrm>
          <a:off x="5962650" y="16535400"/>
          <a:ext cx="12001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85</xdr:row>
      <xdr:rowOff>0</xdr:rowOff>
    </xdr:from>
    <xdr:to>
      <xdr:col>14</xdr:col>
      <xdr:colOff>333375</xdr:colOff>
      <xdr:row>87</xdr:row>
      <xdr:rowOff>228600</xdr:rowOff>
    </xdr:to>
    <xdr:cxnSp macro="">
      <xdr:nvCxnSpPr>
        <xdr:cNvPr id="584" name="Straight Connector 583">
          <a:extLst>
            <a:ext uri="{FF2B5EF4-FFF2-40B4-BE49-F238E27FC236}">
              <a16:creationId xmlns:a16="http://schemas.microsoft.com/office/drawing/2014/main" id="{6FB70129-E075-4F29-A3AC-3C1E583ADC97}"/>
            </a:ext>
          </a:extLst>
        </xdr:cNvPr>
        <xdr:cNvCxnSpPr/>
      </xdr:nvCxnSpPr>
      <xdr:spPr>
        <a:xfrm>
          <a:off x="7267575" y="16535400"/>
          <a:ext cx="11811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82</xdr:row>
      <xdr:rowOff>0</xdr:rowOff>
    </xdr:from>
    <xdr:to>
      <xdr:col>14</xdr:col>
      <xdr:colOff>333375</xdr:colOff>
      <xdr:row>84</xdr:row>
      <xdr:rowOff>228600</xdr:rowOff>
    </xdr:to>
    <xdr:cxnSp macro="">
      <xdr:nvCxnSpPr>
        <xdr:cNvPr id="585" name="Straight Connector 584">
          <a:extLst>
            <a:ext uri="{FF2B5EF4-FFF2-40B4-BE49-F238E27FC236}">
              <a16:creationId xmlns:a16="http://schemas.microsoft.com/office/drawing/2014/main" id="{BCB4EF05-E057-4F1E-8758-B82E0548AAE7}"/>
            </a:ext>
          </a:extLst>
        </xdr:cNvPr>
        <xdr:cNvCxnSpPr/>
      </xdr:nvCxnSpPr>
      <xdr:spPr>
        <a:xfrm>
          <a:off x="7267575" y="15963900"/>
          <a:ext cx="11811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82</xdr:row>
      <xdr:rowOff>0</xdr:rowOff>
    </xdr:from>
    <xdr:to>
      <xdr:col>17</xdr:col>
      <xdr:colOff>333375</xdr:colOff>
      <xdr:row>84</xdr:row>
      <xdr:rowOff>228600</xdr:rowOff>
    </xdr:to>
    <xdr:cxnSp macro="">
      <xdr:nvCxnSpPr>
        <xdr:cNvPr id="586" name="Straight Connector 585">
          <a:extLst>
            <a:ext uri="{FF2B5EF4-FFF2-40B4-BE49-F238E27FC236}">
              <a16:creationId xmlns:a16="http://schemas.microsoft.com/office/drawing/2014/main" id="{E22F6DAF-243E-468F-87A6-42873F584D32}"/>
            </a:ext>
          </a:extLst>
        </xdr:cNvPr>
        <xdr:cNvCxnSpPr/>
      </xdr:nvCxnSpPr>
      <xdr:spPr>
        <a:xfrm>
          <a:off x="8515350" y="15963900"/>
          <a:ext cx="11525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85</xdr:row>
      <xdr:rowOff>0</xdr:rowOff>
    </xdr:from>
    <xdr:to>
      <xdr:col>17</xdr:col>
      <xdr:colOff>333375</xdr:colOff>
      <xdr:row>87</xdr:row>
      <xdr:rowOff>228600</xdr:rowOff>
    </xdr:to>
    <xdr:cxnSp macro="">
      <xdr:nvCxnSpPr>
        <xdr:cNvPr id="587" name="Straight Connector 586">
          <a:extLst>
            <a:ext uri="{FF2B5EF4-FFF2-40B4-BE49-F238E27FC236}">
              <a16:creationId xmlns:a16="http://schemas.microsoft.com/office/drawing/2014/main" id="{425EBD4D-B0E5-4514-92BD-84A5827F4148}"/>
            </a:ext>
          </a:extLst>
        </xdr:cNvPr>
        <xdr:cNvCxnSpPr/>
      </xdr:nvCxnSpPr>
      <xdr:spPr>
        <a:xfrm>
          <a:off x="8515350" y="16535400"/>
          <a:ext cx="11525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82</xdr:row>
      <xdr:rowOff>0</xdr:rowOff>
    </xdr:from>
    <xdr:to>
      <xdr:col>5</xdr:col>
      <xdr:colOff>333375</xdr:colOff>
      <xdr:row>84</xdr:row>
      <xdr:rowOff>238125</xdr:rowOff>
    </xdr:to>
    <xdr:cxnSp macro="">
      <xdr:nvCxnSpPr>
        <xdr:cNvPr id="588" name="Straight Connector 587">
          <a:extLst>
            <a:ext uri="{FF2B5EF4-FFF2-40B4-BE49-F238E27FC236}">
              <a16:creationId xmlns:a16="http://schemas.microsoft.com/office/drawing/2014/main" id="{B0ABDD75-FAA5-41B0-8B24-716E2F271DE3}"/>
            </a:ext>
          </a:extLst>
        </xdr:cNvPr>
        <xdr:cNvCxnSpPr/>
      </xdr:nvCxnSpPr>
      <xdr:spPr>
        <a:xfrm rot="10800000" flipV="1">
          <a:off x="3495675" y="15963900"/>
          <a:ext cx="11715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82</xdr:row>
      <xdr:rowOff>0</xdr:rowOff>
    </xdr:from>
    <xdr:to>
      <xdr:col>11</xdr:col>
      <xdr:colOff>333375</xdr:colOff>
      <xdr:row>84</xdr:row>
      <xdr:rowOff>238125</xdr:rowOff>
    </xdr:to>
    <xdr:cxnSp macro="">
      <xdr:nvCxnSpPr>
        <xdr:cNvPr id="589" name="Straight Connector 588">
          <a:extLst>
            <a:ext uri="{FF2B5EF4-FFF2-40B4-BE49-F238E27FC236}">
              <a16:creationId xmlns:a16="http://schemas.microsoft.com/office/drawing/2014/main" id="{EE2AB53F-90D0-4D55-9E86-1F8326736634}"/>
            </a:ext>
          </a:extLst>
        </xdr:cNvPr>
        <xdr:cNvCxnSpPr/>
      </xdr:nvCxnSpPr>
      <xdr:spPr>
        <a:xfrm rot="10800000" flipV="1">
          <a:off x="5962650" y="15963900"/>
          <a:ext cx="12001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82</xdr:row>
      <xdr:rowOff>0</xdr:rowOff>
    </xdr:from>
    <xdr:to>
      <xdr:col>8</xdr:col>
      <xdr:colOff>333375</xdr:colOff>
      <xdr:row>84</xdr:row>
      <xdr:rowOff>238125</xdr:rowOff>
    </xdr:to>
    <xdr:cxnSp macro="">
      <xdr:nvCxnSpPr>
        <xdr:cNvPr id="590" name="Straight Connector 589">
          <a:extLst>
            <a:ext uri="{FF2B5EF4-FFF2-40B4-BE49-F238E27FC236}">
              <a16:creationId xmlns:a16="http://schemas.microsoft.com/office/drawing/2014/main" id="{0E5532C0-B93F-471B-B43C-C266BF81CD70}"/>
            </a:ext>
          </a:extLst>
        </xdr:cNvPr>
        <xdr:cNvCxnSpPr/>
      </xdr:nvCxnSpPr>
      <xdr:spPr>
        <a:xfrm rot="10800000" flipV="1">
          <a:off x="4686300" y="15963900"/>
          <a:ext cx="11906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82</xdr:row>
      <xdr:rowOff>0</xdr:rowOff>
    </xdr:from>
    <xdr:to>
      <xdr:col>14</xdr:col>
      <xdr:colOff>333375</xdr:colOff>
      <xdr:row>84</xdr:row>
      <xdr:rowOff>238125</xdr:rowOff>
    </xdr:to>
    <xdr:cxnSp macro="">
      <xdr:nvCxnSpPr>
        <xdr:cNvPr id="591" name="Straight Connector 590">
          <a:extLst>
            <a:ext uri="{FF2B5EF4-FFF2-40B4-BE49-F238E27FC236}">
              <a16:creationId xmlns:a16="http://schemas.microsoft.com/office/drawing/2014/main" id="{6575421F-EF7F-443F-A8A2-D034EF2441EC}"/>
            </a:ext>
          </a:extLst>
        </xdr:cNvPr>
        <xdr:cNvCxnSpPr/>
      </xdr:nvCxnSpPr>
      <xdr:spPr>
        <a:xfrm rot="10800000" flipV="1">
          <a:off x="7267575" y="15963900"/>
          <a:ext cx="11811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82</xdr:row>
      <xdr:rowOff>0</xdr:rowOff>
    </xdr:from>
    <xdr:to>
      <xdr:col>17</xdr:col>
      <xdr:colOff>333375</xdr:colOff>
      <xdr:row>84</xdr:row>
      <xdr:rowOff>238125</xdr:rowOff>
    </xdr:to>
    <xdr:cxnSp macro="">
      <xdr:nvCxnSpPr>
        <xdr:cNvPr id="592" name="Straight Connector 591">
          <a:extLst>
            <a:ext uri="{FF2B5EF4-FFF2-40B4-BE49-F238E27FC236}">
              <a16:creationId xmlns:a16="http://schemas.microsoft.com/office/drawing/2014/main" id="{75B11BBA-3FD7-4418-AC9D-517D08092F0F}"/>
            </a:ext>
          </a:extLst>
        </xdr:cNvPr>
        <xdr:cNvCxnSpPr/>
      </xdr:nvCxnSpPr>
      <xdr:spPr>
        <a:xfrm rot="10800000" flipV="1">
          <a:off x="8515350" y="15963900"/>
          <a:ext cx="11525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85</xdr:row>
      <xdr:rowOff>0</xdr:rowOff>
    </xdr:from>
    <xdr:to>
      <xdr:col>5</xdr:col>
      <xdr:colOff>333375</xdr:colOff>
      <xdr:row>87</xdr:row>
      <xdr:rowOff>238125</xdr:rowOff>
    </xdr:to>
    <xdr:cxnSp macro="">
      <xdr:nvCxnSpPr>
        <xdr:cNvPr id="593" name="Straight Connector 592">
          <a:extLst>
            <a:ext uri="{FF2B5EF4-FFF2-40B4-BE49-F238E27FC236}">
              <a16:creationId xmlns:a16="http://schemas.microsoft.com/office/drawing/2014/main" id="{968533B9-FA6B-4534-96BB-2FB1D51A8EF4}"/>
            </a:ext>
          </a:extLst>
        </xdr:cNvPr>
        <xdr:cNvCxnSpPr/>
      </xdr:nvCxnSpPr>
      <xdr:spPr>
        <a:xfrm rot="10800000" flipV="1">
          <a:off x="3495675" y="16535400"/>
          <a:ext cx="11715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85</xdr:row>
      <xdr:rowOff>0</xdr:rowOff>
    </xdr:from>
    <xdr:to>
      <xdr:col>8</xdr:col>
      <xdr:colOff>333375</xdr:colOff>
      <xdr:row>87</xdr:row>
      <xdr:rowOff>238125</xdr:rowOff>
    </xdr:to>
    <xdr:cxnSp macro="">
      <xdr:nvCxnSpPr>
        <xdr:cNvPr id="594" name="Straight Connector 593">
          <a:extLst>
            <a:ext uri="{FF2B5EF4-FFF2-40B4-BE49-F238E27FC236}">
              <a16:creationId xmlns:a16="http://schemas.microsoft.com/office/drawing/2014/main" id="{3C0A5ADF-2827-4361-8441-51E3B9E37C59}"/>
            </a:ext>
          </a:extLst>
        </xdr:cNvPr>
        <xdr:cNvCxnSpPr/>
      </xdr:nvCxnSpPr>
      <xdr:spPr>
        <a:xfrm rot="10800000" flipV="1">
          <a:off x="4686300" y="16535400"/>
          <a:ext cx="11906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85</xdr:row>
      <xdr:rowOff>0</xdr:rowOff>
    </xdr:from>
    <xdr:to>
      <xdr:col>11</xdr:col>
      <xdr:colOff>333375</xdr:colOff>
      <xdr:row>87</xdr:row>
      <xdr:rowOff>238125</xdr:rowOff>
    </xdr:to>
    <xdr:cxnSp macro="">
      <xdr:nvCxnSpPr>
        <xdr:cNvPr id="595" name="Straight Connector 594">
          <a:extLst>
            <a:ext uri="{FF2B5EF4-FFF2-40B4-BE49-F238E27FC236}">
              <a16:creationId xmlns:a16="http://schemas.microsoft.com/office/drawing/2014/main" id="{580A832D-F99C-40E0-8553-CA6168271831}"/>
            </a:ext>
          </a:extLst>
        </xdr:cNvPr>
        <xdr:cNvCxnSpPr/>
      </xdr:nvCxnSpPr>
      <xdr:spPr>
        <a:xfrm rot="10800000" flipV="1">
          <a:off x="5962650" y="16535400"/>
          <a:ext cx="12001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85</xdr:row>
      <xdr:rowOff>0</xdr:rowOff>
    </xdr:from>
    <xdr:to>
      <xdr:col>14</xdr:col>
      <xdr:colOff>333375</xdr:colOff>
      <xdr:row>87</xdr:row>
      <xdr:rowOff>238125</xdr:rowOff>
    </xdr:to>
    <xdr:cxnSp macro="">
      <xdr:nvCxnSpPr>
        <xdr:cNvPr id="596" name="Straight Connector 595">
          <a:extLst>
            <a:ext uri="{FF2B5EF4-FFF2-40B4-BE49-F238E27FC236}">
              <a16:creationId xmlns:a16="http://schemas.microsoft.com/office/drawing/2014/main" id="{5385161C-3FC2-4843-9CBB-8C5E12673C1A}"/>
            </a:ext>
          </a:extLst>
        </xdr:cNvPr>
        <xdr:cNvCxnSpPr/>
      </xdr:nvCxnSpPr>
      <xdr:spPr>
        <a:xfrm rot="10800000" flipV="1">
          <a:off x="7267575" y="16535400"/>
          <a:ext cx="11811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85</xdr:row>
      <xdr:rowOff>0</xdr:rowOff>
    </xdr:from>
    <xdr:to>
      <xdr:col>17</xdr:col>
      <xdr:colOff>333375</xdr:colOff>
      <xdr:row>87</xdr:row>
      <xdr:rowOff>238125</xdr:rowOff>
    </xdr:to>
    <xdr:cxnSp macro="">
      <xdr:nvCxnSpPr>
        <xdr:cNvPr id="597" name="Straight Connector 596">
          <a:extLst>
            <a:ext uri="{FF2B5EF4-FFF2-40B4-BE49-F238E27FC236}">
              <a16:creationId xmlns:a16="http://schemas.microsoft.com/office/drawing/2014/main" id="{E76B9F1F-AEE5-40DA-9FBC-D3424DF1C1BC}"/>
            </a:ext>
          </a:extLst>
        </xdr:cNvPr>
        <xdr:cNvCxnSpPr/>
      </xdr:nvCxnSpPr>
      <xdr:spPr>
        <a:xfrm rot="10800000" flipV="1">
          <a:off x="8515350" y="16535400"/>
          <a:ext cx="11525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85</xdr:row>
      <xdr:rowOff>0</xdr:rowOff>
    </xdr:from>
    <xdr:to>
      <xdr:col>20</xdr:col>
      <xdr:colOff>333375</xdr:colOff>
      <xdr:row>87</xdr:row>
      <xdr:rowOff>238125</xdr:rowOff>
    </xdr:to>
    <xdr:cxnSp macro="">
      <xdr:nvCxnSpPr>
        <xdr:cNvPr id="598" name="Straight Connector 597">
          <a:extLst>
            <a:ext uri="{FF2B5EF4-FFF2-40B4-BE49-F238E27FC236}">
              <a16:creationId xmlns:a16="http://schemas.microsoft.com/office/drawing/2014/main" id="{E5FF7469-CD94-48ED-A23D-0AF0ED107146}"/>
            </a:ext>
          </a:extLst>
        </xdr:cNvPr>
        <xdr:cNvCxnSpPr/>
      </xdr:nvCxnSpPr>
      <xdr:spPr>
        <a:xfrm rot="10800000" flipV="1">
          <a:off x="9782175" y="16535400"/>
          <a:ext cx="11334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85</xdr:row>
      <xdr:rowOff>0</xdr:rowOff>
    </xdr:from>
    <xdr:to>
      <xdr:col>23</xdr:col>
      <xdr:colOff>333375</xdr:colOff>
      <xdr:row>87</xdr:row>
      <xdr:rowOff>238125</xdr:rowOff>
    </xdr:to>
    <xdr:cxnSp macro="">
      <xdr:nvCxnSpPr>
        <xdr:cNvPr id="599" name="Straight Connector 598">
          <a:extLst>
            <a:ext uri="{FF2B5EF4-FFF2-40B4-BE49-F238E27FC236}">
              <a16:creationId xmlns:a16="http://schemas.microsoft.com/office/drawing/2014/main" id="{2EDAB3E1-64A2-442A-BD6A-2E4E3C123264}"/>
            </a:ext>
          </a:extLst>
        </xdr:cNvPr>
        <xdr:cNvCxnSpPr/>
      </xdr:nvCxnSpPr>
      <xdr:spPr>
        <a:xfrm rot="10800000" flipV="1">
          <a:off x="10944225" y="16535400"/>
          <a:ext cx="10382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82</xdr:row>
      <xdr:rowOff>0</xdr:rowOff>
    </xdr:from>
    <xdr:to>
      <xdr:col>20</xdr:col>
      <xdr:colOff>333375</xdr:colOff>
      <xdr:row>84</xdr:row>
      <xdr:rowOff>238125</xdr:rowOff>
    </xdr:to>
    <xdr:cxnSp macro="">
      <xdr:nvCxnSpPr>
        <xdr:cNvPr id="600" name="Straight Connector 599">
          <a:extLst>
            <a:ext uri="{FF2B5EF4-FFF2-40B4-BE49-F238E27FC236}">
              <a16:creationId xmlns:a16="http://schemas.microsoft.com/office/drawing/2014/main" id="{01161230-DAE4-4BEB-9B33-3238F4582E64}"/>
            </a:ext>
          </a:extLst>
        </xdr:cNvPr>
        <xdr:cNvCxnSpPr/>
      </xdr:nvCxnSpPr>
      <xdr:spPr>
        <a:xfrm rot="10800000" flipV="1">
          <a:off x="9782175" y="15963900"/>
          <a:ext cx="11334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82</xdr:row>
      <xdr:rowOff>0</xdr:rowOff>
    </xdr:from>
    <xdr:to>
      <xdr:col>23</xdr:col>
      <xdr:colOff>333375</xdr:colOff>
      <xdr:row>84</xdr:row>
      <xdr:rowOff>238125</xdr:rowOff>
    </xdr:to>
    <xdr:cxnSp macro="">
      <xdr:nvCxnSpPr>
        <xdr:cNvPr id="601" name="Straight Connector 600">
          <a:extLst>
            <a:ext uri="{FF2B5EF4-FFF2-40B4-BE49-F238E27FC236}">
              <a16:creationId xmlns:a16="http://schemas.microsoft.com/office/drawing/2014/main" id="{D2B4C16A-BF99-4619-A739-09B43498B952}"/>
            </a:ext>
          </a:extLst>
        </xdr:cNvPr>
        <xdr:cNvCxnSpPr/>
      </xdr:nvCxnSpPr>
      <xdr:spPr>
        <a:xfrm rot="10800000" flipV="1">
          <a:off x="10944225" y="15963900"/>
          <a:ext cx="10382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82</xdr:row>
      <xdr:rowOff>0</xdr:rowOff>
    </xdr:from>
    <xdr:to>
      <xdr:col>26</xdr:col>
      <xdr:colOff>323850</xdr:colOff>
      <xdr:row>84</xdr:row>
      <xdr:rowOff>238125</xdr:rowOff>
    </xdr:to>
    <xdr:cxnSp macro="">
      <xdr:nvCxnSpPr>
        <xdr:cNvPr id="602" name="Straight Connector 601">
          <a:extLst>
            <a:ext uri="{FF2B5EF4-FFF2-40B4-BE49-F238E27FC236}">
              <a16:creationId xmlns:a16="http://schemas.microsoft.com/office/drawing/2014/main" id="{74273CEF-97F0-4D6C-9A9D-62888E8D3BAF}"/>
            </a:ext>
          </a:extLst>
        </xdr:cNvPr>
        <xdr:cNvCxnSpPr/>
      </xdr:nvCxnSpPr>
      <xdr:spPr>
        <a:xfrm rot="10800000" flipV="1">
          <a:off x="12001500" y="15963900"/>
          <a:ext cx="10572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85</xdr:row>
      <xdr:rowOff>0</xdr:rowOff>
    </xdr:from>
    <xdr:to>
      <xdr:col>26</xdr:col>
      <xdr:colOff>323850</xdr:colOff>
      <xdr:row>87</xdr:row>
      <xdr:rowOff>238125</xdr:rowOff>
    </xdr:to>
    <xdr:cxnSp macro="">
      <xdr:nvCxnSpPr>
        <xdr:cNvPr id="603" name="Straight Connector 602">
          <a:extLst>
            <a:ext uri="{FF2B5EF4-FFF2-40B4-BE49-F238E27FC236}">
              <a16:creationId xmlns:a16="http://schemas.microsoft.com/office/drawing/2014/main" id="{85843112-6533-4BF5-BA56-D40EB70539CC}"/>
            </a:ext>
          </a:extLst>
        </xdr:cNvPr>
        <xdr:cNvCxnSpPr/>
      </xdr:nvCxnSpPr>
      <xdr:spPr>
        <a:xfrm rot="10800000" flipV="1">
          <a:off x="12001500" y="16535400"/>
          <a:ext cx="10572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82</xdr:row>
      <xdr:rowOff>0</xdr:rowOff>
    </xdr:from>
    <xdr:to>
      <xdr:col>29</xdr:col>
      <xdr:colOff>333375</xdr:colOff>
      <xdr:row>84</xdr:row>
      <xdr:rowOff>238125</xdr:rowOff>
    </xdr:to>
    <xdr:cxnSp macro="">
      <xdr:nvCxnSpPr>
        <xdr:cNvPr id="604" name="Straight Connector 603">
          <a:extLst>
            <a:ext uri="{FF2B5EF4-FFF2-40B4-BE49-F238E27FC236}">
              <a16:creationId xmlns:a16="http://schemas.microsoft.com/office/drawing/2014/main" id="{7EFAB26A-E088-4E39-A46A-504B12D7DFFB}"/>
            </a:ext>
          </a:extLst>
        </xdr:cNvPr>
        <xdr:cNvCxnSpPr/>
      </xdr:nvCxnSpPr>
      <xdr:spPr>
        <a:xfrm rot="10800000" flipV="1">
          <a:off x="13058775" y="15963900"/>
          <a:ext cx="11620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82</xdr:row>
      <xdr:rowOff>0</xdr:rowOff>
    </xdr:from>
    <xdr:to>
      <xdr:col>32</xdr:col>
      <xdr:colOff>333375</xdr:colOff>
      <xdr:row>84</xdr:row>
      <xdr:rowOff>238125</xdr:rowOff>
    </xdr:to>
    <xdr:cxnSp macro="">
      <xdr:nvCxnSpPr>
        <xdr:cNvPr id="605" name="Straight Connector 604">
          <a:extLst>
            <a:ext uri="{FF2B5EF4-FFF2-40B4-BE49-F238E27FC236}">
              <a16:creationId xmlns:a16="http://schemas.microsoft.com/office/drawing/2014/main" id="{DE93D393-AFA5-4C69-8B0E-50FBB070A3CA}"/>
            </a:ext>
          </a:extLst>
        </xdr:cNvPr>
        <xdr:cNvCxnSpPr/>
      </xdr:nvCxnSpPr>
      <xdr:spPr>
        <a:xfrm rot="10800000" flipV="1">
          <a:off x="14220825" y="15963900"/>
          <a:ext cx="12096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82</xdr:row>
      <xdr:rowOff>0</xdr:rowOff>
    </xdr:from>
    <xdr:to>
      <xdr:col>35</xdr:col>
      <xdr:colOff>285750</xdr:colOff>
      <xdr:row>84</xdr:row>
      <xdr:rowOff>238125</xdr:rowOff>
    </xdr:to>
    <xdr:cxnSp macro="">
      <xdr:nvCxnSpPr>
        <xdr:cNvPr id="606" name="Straight Connector 605">
          <a:extLst>
            <a:ext uri="{FF2B5EF4-FFF2-40B4-BE49-F238E27FC236}">
              <a16:creationId xmlns:a16="http://schemas.microsoft.com/office/drawing/2014/main" id="{44C64C6B-07A4-4638-A986-FC29ABE2A143}"/>
            </a:ext>
          </a:extLst>
        </xdr:cNvPr>
        <xdr:cNvCxnSpPr/>
      </xdr:nvCxnSpPr>
      <xdr:spPr>
        <a:xfrm rot="10800000" flipV="1">
          <a:off x="15430500" y="15963900"/>
          <a:ext cx="10763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82</xdr:row>
      <xdr:rowOff>0</xdr:rowOff>
    </xdr:from>
    <xdr:to>
      <xdr:col>38</xdr:col>
      <xdr:colOff>276225</xdr:colOff>
      <xdr:row>84</xdr:row>
      <xdr:rowOff>238125</xdr:rowOff>
    </xdr:to>
    <xdr:cxnSp macro="">
      <xdr:nvCxnSpPr>
        <xdr:cNvPr id="607" name="Straight Connector 606">
          <a:extLst>
            <a:ext uri="{FF2B5EF4-FFF2-40B4-BE49-F238E27FC236}">
              <a16:creationId xmlns:a16="http://schemas.microsoft.com/office/drawing/2014/main" id="{6EF19924-63CB-450B-884F-FB2170C7C3AE}"/>
            </a:ext>
          </a:extLst>
        </xdr:cNvPr>
        <xdr:cNvCxnSpPr/>
      </xdr:nvCxnSpPr>
      <xdr:spPr>
        <a:xfrm rot="10800000" flipV="1">
          <a:off x="16516350" y="15963900"/>
          <a:ext cx="10953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85</xdr:row>
      <xdr:rowOff>0</xdr:rowOff>
    </xdr:from>
    <xdr:to>
      <xdr:col>38</xdr:col>
      <xdr:colOff>276225</xdr:colOff>
      <xdr:row>87</xdr:row>
      <xdr:rowOff>238125</xdr:rowOff>
    </xdr:to>
    <xdr:cxnSp macro="">
      <xdr:nvCxnSpPr>
        <xdr:cNvPr id="608" name="Straight Connector 607">
          <a:extLst>
            <a:ext uri="{FF2B5EF4-FFF2-40B4-BE49-F238E27FC236}">
              <a16:creationId xmlns:a16="http://schemas.microsoft.com/office/drawing/2014/main" id="{B6560E31-7DE1-405D-821C-6D9EF70D5B44}"/>
            </a:ext>
          </a:extLst>
        </xdr:cNvPr>
        <xdr:cNvCxnSpPr/>
      </xdr:nvCxnSpPr>
      <xdr:spPr>
        <a:xfrm rot="10800000" flipV="1">
          <a:off x="16516350" y="16535400"/>
          <a:ext cx="10953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85</xdr:row>
      <xdr:rowOff>0</xdr:rowOff>
    </xdr:from>
    <xdr:to>
      <xdr:col>35</xdr:col>
      <xdr:colOff>285750</xdr:colOff>
      <xdr:row>87</xdr:row>
      <xdr:rowOff>238125</xdr:rowOff>
    </xdr:to>
    <xdr:cxnSp macro="">
      <xdr:nvCxnSpPr>
        <xdr:cNvPr id="609" name="Straight Connector 608">
          <a:extLst>
            <a:ext uri="{FF2B5EF4-FFF2-40B4-BE49-F238E27FC236}">
              <a16:creationId xmlns:a16="http://schemas.microsoft.com/office/drawing/2014/main" id="{D3F371F1-CB17-4FCD-A71A-05F2154AD7C7}"/>
            </a:ext>
          </a:extLst>
        </xdr:cNvPr>
        <xdr:cNvCxnSpPr/>
      </xdr:nvCxnSpPr>
      <xdr:spPr>
        <a:xfrm rot="10800000" flipV="1">
          <a:off x="15430500" y="16535400"/>
          <a:ext cx="10763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85</xdr:row>
      <xdr:rowOff>0</xdr:rowOff>
    </xdr:from>
    <xdr:to>
      <xdr:col>32</xdr:col>
      <xdr:colOff>333375</xdr:colOff>
      <xdr:row>87</xdr:row>
      <xdr:rowOff>238125</xdr:rowOff>
    </xdr:to>
    <xdr:cxnSp macro="">
      <xdr:nvCxnSpPr>
        <xdr:cNvPr id="610" name="Straight Connector 609">
          <a:extLst>
            <a:ext uri="{FF2B5EF4-FFF2-40B4-BE49-F238E27FC236}">
              <a16:creationId xmlns:a16="http://schemas.microsoft.com/office/drawing/2014/main" id="{B2527005-AB5B-4498-9F47-EDD6797021DD}"/>
            </a:ext>
          </a:extLst>
        </xdr:cNvPr>
        <xdr:cNvCxnSpPr/>
      </xdr:nvCxnSpPr>
      <xdr:spPr>
        <a:xfrm rot="10800000" flipV="1">
          <a:off x="14220825" y="16535400"/>
          <a:ext cx="12096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85</xdr:row>
      <xdr:rowOff>0</xdr:rowOff>
    </xdr:from>
    <xdr:to>
      <xdr:col>29</xdr:col>
      <xdr:colOff>333375</xdr:colOff>
      <xdr:row>87</xdr:row>
      <xdr:rowOff>238125</xdr:rowOff>
    </xdr:to>
    <xdr:cxnSp macro="">
      <xdr:nvCxnSpPr>
        <xdr:cNvPr id="611" name="Straight Connector 610">
          <a:extLst>
            <a:ext uri="{FF2B5EF4-FFF2-40B4-BE49-F238E27FC236}">
              <a16:creationId xmlns:a16="http://schemas.microsoft.com/office/drawing/2014/main" id="{38660554-E6FA-4D54-A7A1-3B3F758AA978}"/>
            </a:ext>
          </a:extLst>
        </xdr:cNvPr>
        <xdr:cNvCxnSpPr/>
      </xdr:nvCxnSpPr>
      <xdr:spPr>
        <a:xfrm rot="10800000" flipV="1">
          <a:off x="13058775" y="16535400"/>
          <a:ext cx="11620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82</xdr:row>
      <xdr:rowOff>0</xdr:rowOff>
    </xdr:from>
    <xdr:to>
      <xdr:col>20</xdr:col>
      <xdr:colOff>333375</xdr:colOff>
      <xdr:row>84</xdr:row>
      <xdr:rowOff>228600</xdr:rowOff>
    </xdr:to>
    <xdr:cxnSp macro="">
      <xdr:nvCxnSpPr>
        <xdr:cNvPr id="612" name="Straight Connector 611">
          <a:extLst>
            <a:ext uri="{FF2B5EF4-FFF2-40B4-BE49-F238E27FC236}">
              <a16:creationId xmlns:a16="http://schemas.microsoft.com/office/drawing/2014/main" id="{8CB73FAB-D595-4C9F-B95A-88A10ECD8643}"/>
            </a:ext>
          </a:extLst>
        </xdr:cNvPr>
        <xdr:cNvCxnSpPr/>
      </xdr:nvCxnSpPr>
      <xdr:spPr>
        <a:xfrm>
          <a:off x="9782175" y="15963900"/>
          <a:ext cx="11334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82</xdr:row>
      <xdr:rowOff>0</xdr:rowOff>
    </xdr:from>
    <xdr:to>
      <xdr:col>23</xdr:col>
      <xdr:colOff>333375</xdr:colOff>
      <xdr:row>84</xdr:row>
      <xdr:rowOff>228600</xdr:rowOff>
    </xdr:to>
    <xdr:cxnSp macro="">
      <xdr:nvCxnSpPr>
        <xdr:cNvPr id="613" name="Straight Connector 612">
          <a:extLst>
            <a:ext uri="{FF2B5EF4-FFF2-40B4-BE49-F238E27FC236}">
              <a16:creationId xmlns:a16="http://schemas.microsoft.com/office/drawing/2014/main" id="{71041E9B-8597-4BF5-955B-CFEC2A1D1A2A}"/>
            </a:ext>
          </a:extLst>
        </xdr:cNvPr>
        <xdr:cNvCxnSpPr/>
      </xdr:nvCxnSpPr>
      <xdr:spPr>
        <a:xfrm>
          <a:off x="10944225" y="15963900"/>
          <a:ext cx="10382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82</xdr:row>
      <xdr:rowOff>0</xdr:rowOff>
    </xdr:from>
    <xdr:to>
      <xdr:col>26</xdr:col>
      <xdr:colOff>323850</xdr:colOff>
      <xdr:row>84</xdr:row>
      <xdr:rowOff>228600</xdr:rowOff>
    </xdr:to>
    <xdr:cxnSp macro="">
      <xdr:nvCxnSpPr>
        <xdr:cNvPr id="614" name="Straight Connector 613">
          <a:extLst>
            <a:ext uri="{FF2B5EF4-FFF2-40B4-BE49-F238E27FC236}">
              <a16:creationId xmlns:a16="http://schemas.microsoft.com/office/drawing/2014/main" id="{A08FBFF7-D177-47C1-B6CE-7C54E61BCFF3}"/>
            </a:ext>
          </a:extLst>
        </xdr:cNvPr>
        <xdr:cNvCxnSpPr/>
      </xdr:nvCxnSpPr>
      <xdr:spPr>
        <a:xfrm>
          <a:off x="12001500" y="15963900"/>
          <a:ext cx="10572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82</xdr:row>
      <xdr:rowOff>0</xdr:rowOff>
    </xdr:from>
    <xdr:to>
      <xdr:col>29</xdr:col>
      <xdr:colOff>333375</xdr:colOff>
      <xdr:row>84</xdr:row>
      <xdr:rowOff>228600</xdr:rowOff>
    </xdr:to>
    <xdr:cxnSp macro="">
      <xdr:nvCxnSpPr>
        <xdr:cNvPr id="615" name="Straight Connector 614">
          <a:extLst>
            <a:ext uri="{FF2B5EF4-FFF2-40B4-BE49-F238E27FC236}">
              <a16:creationId xmlns:a16="http://schemas.microsoft.com/office/drawing/2014/main" id="{7E1189D7-73A0-4FF0-A84A-D5FAFBA5EEC7}"/>
            </a:ext>
          </a:extLst>
        </xdr:cNvPr>
        <xdr:cNvCxnSpPr/>
      </xdr:nvCxnSpPr>
      <xdr:spPr>
        <a:xfrm>
          <a:off x="13058775" y="15963900"/>
          <a:ext cx="11620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82</xdr:row>
      <xdr:rowOff>0</xdr:rowOff>
    </xdr:from>
    <xdr:to>
      <xdr:col>32</xdr:col>
      <xdr:colOff>333375</xdr:colOff>
      <xdr:row>84</xdr:row>
      <xdr:rowOff>228600</xdr:rowOff>
    </xdr:to>
    <xdr:cxnSp macro="">
      <xdr:nvCxnSpPr>
        <xdr:cNvPr id="616" name="Straight Connector 615">
          <a:extLst>
            <a:ext uri="{FF2B5EF4-FFF2-40B4-BE49-F238E27FC236}">
              <a16:creationId xmlns:a16="http://schemas.microsoft.com/office/drawing/2014/main" id="{BDC936FE-9841-4633-A75F-C2181222ADE0}"/>
            </a:ext>
          </a:extLst>
        </xdr:cNvPr>
        <xdr:cNvCxnSpPr/>
      </xdr:nvCxnSpPr>
      <xdr:spPr>
        <a:xfrm>
          <a:off x="14220825" y="15963900"/>
          <a:ext cx="12096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82</xdr:row>
      <xdr:rowOff>0</xdr:rowOff>
    </xdr:from>
    <xdr:to>
      <xdr:col>35</xdr:col>
      <xdr:colOff>285750</xdr:colOff>
      <xdr:row>84</xdr:row>
      <xdr:rowOff>228600</xdr:rowOff>
    </xdr:to>
    <xdr:cxnSp macro="">
      <xdr:nvCxnSpPr>
        <xdr:cNvPr id="617" name="Straight Connector 616">
          <a:extLst>
            <a:ext uri="{FF2B5EF4-FFF2-40B4-BE49-F238E27FC236}">
              <a16:creationId xmlns:a16="http://schemas.microsoft.com/office/drawing/2014/main" id="{18BC4933-AB83-40EA-B08D-4EB291970701}"/>
            </a:ext>
          </a:extLst>
        </xdr:cNvPr>
        <xdr:cNvCxnSpPr/>
      </xdr:nvCxnSpPr>
      <xdr:spPr>
        <a:xfrm>
          <a:off x="15430500" y="15963900"/>
          <a:ext cx="10763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82</xdr:row>
      <xdr:rowOff>0</xdr:rowOff>
    </xdr:from>
    <xdr:to>
      <xdr:col>38</xdr:col>
      <xdr:colOff>276225</xdr:colOff>
      <xdr:row>84</xdr:row>
      <xdr:rowOff>228600</xdr:rowOff>
    </xdr:to>
    <xdr:cxnSp macro="">
      <xdr:nvCxnSpPr>
        <xdr:cNvPr id="618" name="Straight Connector 617">
          <a:extLst>
            <a:ext uri="{FF2B5EF4-FFF2-40B4-BE49-F238E27FC236}">
              <a16:creationId xmlns:a16="http://schemas.microsoft.com/office/drawing/2014/main" id="{3C496239-A6A2-4D8E-AB35-9F38D416D739}"/>
            </a:ext>
          </a:extLst>
        </xdr:cNvPr>
        <xdr:cNvCxnSpPr/>
      </xdr:nvCxnSpPr>
      <xdr:spPr>
        <a:xfrm>
          <a:off x="16516350" y="15963900"/>
          <a:ext cx="10953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85</xdr:row>
      <xdr:rowOff>0</xdr:rowOff>
    </xdr:from>
    <xdr:to>
      <xdr:col>38</xdr:col>
      <xdr:colOff>276225</xdr:colOff>
      <xdr:row>87</xdr:row>
      <xdr:rowOff>228600</xdr:rowOff>
    </xdr:to>
    <xdr:cxnSp macro="">
      <xdr:nvCxnSpPr>
        <xdr:cNvPr id="619" name="Straight Connector 618">
          <a:extLst>
            <a:ext uri="{FF2B5EF4-FFF2-40B4-BE49-F238E27FC236}">
              <a16:creationId xmlns:a16="http://schemas.microsoft.com/office/drawing/2014/main" id="{44319189-F203-4E81-8C18-FBDB4DB2A8D9}"/>
            </a:ext>
          </a:extLst>
        </xdr:cNvPr>
        <xdr:cNvCxnSpPr/>
      </xdr:nvCxnSpPr>
      <xdr:spPr>
        <a:xfrm>
          <a:off x="16516350" y="16535400"/>
          <a:ext cx="10953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85</xdr:row>
      <xdr:rowOff>0</xdr:rowOff>
    </xdr:from>
    <xdr:to>
      <xdr:col>35</xdr:col>
      <xdr:colOff>285750</xdr:colOff>
      <xdr:row>87</xdr:row>
      <xdr:rowOff>228600</xdr:rowOff>
    </xdr:to>
    <xdr:cxnSp macro="">
      <xdr:nvCxnSpPr>
        <xdr:cNvPr id="620" name="Straight Connector 619">
          <a:extLst>
            <a:ext uri="{FF2B5EF4-FFF2-40B4-BE49-F238E27FC236}">
              <a16:creationId xmlns:a16="http://schemas.microsoft.com/office/drawing/2014/main" id="{8B747481-CE81-4717-8A80-3AFAAAC09AC5}"/>
            </a:ext>
          </a:extLst>
        </xdr:cNvPr>
        <xdr:cNvCxnSpPr/>
      </xdr:nvCxnSpPr>
      <xdr:spPr>
        <a:xfrm>
          <a:off x="15430500" y="16535400"/>
          <a:ext cx="10763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85</xdr:row>
      <xdr:rowOff>0</xdr:rowOff>
    </xdr:from>
    <xdr:to>
      <xdr:col>32</xdr:col>
      <xdr:colOff>333375</xdr:colOff>
      <xdr:row>87</xdr:row>
      <xdr:rowOff>228600</xdr:rowOff>
    </xdr:to>
    <xdr:cxnSp macro="">
      <xdr:nvCxnSpPr>
        <xdr:cNvPr id="621" name="Straight Connector 620">
          <a:extLst>
            <a:ext uri="{FF2B5EF4-FFF2-40B4-BE49-F238E27FC236}">
              <a16:creationId xmlns:a16="http://schemas.microsoft.com/office/drawing/2014/main" id="{BA668DEA-8097-492C-8EAD-0154FFC57F45}"/>
            </a:ext>
          </a:extLst>
        </xdr:cNvPr>
        <xdr:cNvCxnSpPr/>
      </xdr:nvCxnSpPr>
      <xdr:spPr>
        <a:xfrm>
          <a:off x="14220825" y="16535400"/>
          <a:ext cx="12096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85</xdr:row>
      <xdr:rowOff>0</xdr:rowOff>
    </xdr:from>
    <xdr:to>
      <xdr:col>29</xdr:col>
      <xdr:colOff>333375</xdr:colOff>
      <xdr:row>87</xdr:row>
      <xdr:rowOff>228600</xdr:rowOff>
    </xdr:to>
    <xdr:cxnSp macro="">
      <xdr:nvCxnSpPr>
        <xdr:cNvPr id="622" name="Straight Connector 621">
          <a:extLst>
            <a:ext uri="{FF2B5EF4-FFF2-40B4-BE49-F238E27FC236}">
              <a16:creationId xmlns:a16="http://schemas.microsoft.com/office/drawing/2014/main" id="{3DF8FA8E-1F1E-4C59-B9A3-5F2535CE606D}"/>
            </a:ext>
          </a:extLst>
        </xdr:cNvPr>
        <xdr:cNvCxnSpPr/>
      </xdr:nvCxnSpPr>
      <xdr:spPr>
        <a:xfrm>
          <a:off x="13058775" y="16535400"/>
          <a:ext cx="11620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85</xdr:row>
      <xdr:rowOff>0</xdr:rowOff>
    </xdr:from>
    <xdr:to>
      <xdr:col>26</xdr:col>
      <xdr:colOff>323850</xdr:colOff>
      <xdr:row>87</xdr:row>
      <xdr:rowOff>228600</xdr:rowOff>
    </xdr:to>
    <xdr:cxnSp macro="">
      <xdr:nvCxnSpPr>
        <xdr:cNvPr id="623" name="Straight Connector 622">
          <a:extLst>
            <a:ext uri="{FF2B5EF4-FFF2-40B4-BE49-F238E27FC236}">
              <a16:creationId xmlns:a16="http://schemas.microsoft.com/office/drawing/2014/main" id="{39AA9D4A-B9A9-4D25-BD9E-EA6ACDFFF25A}"/>
            </a:ext>
          </a:extLst>
        </xdr:cNvPr>
        <xdr:cNvCxnSpPr/>
      </xdr:nvCxnSpPr>
      <xdr:spPr>
        <a:xfrm>
          <a:off x="12001500" y="16535400"/>
          <a:ext cx="10572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85</xdr:row>
      <xdr:rowOff>0</xdr:rowOff>
    </xdr:from>
    <xdr:to>
      <xdr:col>23</xdr:col>
      <xdr:colOff>333375</xdr:colOff>
      <xdr:row>87</xdr:row>
      <xdr:rowOff>228600</xdr:rowOff>
    </xdr:to>
    <xdr:cxnSp macro="">
      <xdr:nvCxnSpPr>
        <xdr:cNvPr id="624" name="Straight Connector 623">
          <a:extLst>
            <a:ext uri="{FF2B5EF4-FFF2-40B4-BE49-F238E27FC236}">
              <a16:creationId xmlns:a16="http://schemas.microsoft.com/office/drawing/2014/main" id="{A8FE08C7-5D69-4118-8C03-BB2077807CF8}"/>
            </a:ext>
          </a:extLst>
        </xdr:cNvPr>
        <xdr:cNvCxnSpPr/>
      </xdr:nvCxnSpPr>
      <xdr:spPr>
        <a:xfrm>
          <a:off x="10944225" y="16535400"/>
          <a:ext cx="10382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85</xdr:row>
      <xdr:rowOff>0</xdr:rowOff>
    </xdr:from>
    <xdr:to>
      <xdr:col>20</xdr:col>
      <xdr:colOff>333375</xdr:colOff>
      <xdr:row>87</xdr:row>
      <xdr:rowOff>228600</xdr:rowOff>
    </xdr:to>
    <xdr:cxnSp macro="">
      <xdr:nvCxnSpPr>
        <xdr:cNvPr id="625" name="Straight Connector 624">
          <a:extLst>
            <a:ext uri="{FF2B5EF4-FFF2-40B4-BE49-F238E27FC236}">
              <a16:creationId xmlns:a16="http://schemas.microsoft.com/office/drawing/2014/main" id="{633671A9-B6C8-4E0F-8204-1A93634D428A}"/>
            </a:ext>
          </a:extLst>
        </xdr:cNvPr>
        <xdr:cNvCxnSpPr/>
      </xdr:nvCxnSpPr>
      <xdr:spPr>
        <a:xfrm>
          <a:off x="9782175" y="16535400"/>
          <a:ext cx="11334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88</xdr:row>
      <xdr:rowOff>0</xdr:rowOff>
    </xdr:from>
    <xdr:to>
      <xdr:col>5</xdr:col>
      <xdr:colOff>333375</xdr:colOff>
      <xdr:row>90</xdr:row>
      <xdr:rowOff>228600</xdr:rowOff>
    </xdr:to>
    <xdr:cxnSp macro="">
      <xdr:nvCxnSpPr>
        <xdr:cNvPr id="626" name="Straight Connector 625">
          <a:extLst>
            <a:ext uri="{FF2B5EF4-FFF2-40B4-BE49-F238E27FC236}">
              <a16:creationId xmlns:a16="http://schemas.microsoft.com/office/drawing/2014/main" id="{93E6704E-554F-46A9-92AC-895617971227}"/>
            </a:ext>
          </a:extLst>
        </xdr:cNvPr>
        <xdr:cNvCxnSpPr/>
      </xdr:nvCxnSpPr>
      <xdr:spPr>
        <a:xfrm>
          <a:off x="3495675" y="17106900"/>
          <a:ext cx="11715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88</xdr:row>
      <xdr:rowOff>0</xdr:rowOff>
    </xdr:from>
    <xdr:to>
      <xdr:col>8</xdr:col>
      <xdr:colOff>333375</xdr:colOff>
      <xdr:row>90</xdr:row>
      <xdr:rowOff>228600</xdr:rowOff>
    </xdr:to>
    <xdr:cxnSp macro="">
      <xdr:nvCxnSpPr>
        <xdr:cNvPr id="627" name="Straight Connector 626">
          <a:extLst>
            <a:ext uri="{FF2B5EF4-FFF2-40B4-BE49-F238E27FC236}">
              <a16:creationId xmlns:a16="http://schemas.microsoft.com/office/drawing/2014/main" id="{7CB5D455-A0BF-4669-887B-67B5854C66F7}"/>
            </a:ext>
          </a:extLst>
        </xdr:cNvPr>
        <xdr:cNvCxnSpPr/>
      </xdr:nvCxnSpPr>
      <xdr:spPr>
        <a:xfrm>
          <a:off x="4686300" y="17106900"/>
          <a:ext cx="11906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88</xdr:row>
      <xdr:rowOff>0</xdr:rowOff>
    </xdr:from>
    <xdr:to>
      <xdr:col>11</xdr:col>
      <xdr:colOff>333375</xdr:colOff>
      <xdr:row>90</xdr:row>
      <xdr:rowOff>228600</xdr:rowOff>
    </xdr:to>
    <xdr:cxnSp macro="">
      <xdr:nvCxnSpPr>
        <xdr:cNvPr id="628" name="Straight Connector 627">
          <a:extLst>
            <a:ext uri="{FF2B5EF4-FFF2-40B4-BE49-F238E27FC236}">
              <a16:creationId xmlns:a16="http://schemas.microsoft.com/office/drawing/2014/main" id="{F84D1DFC-363A-4CFB-8CED-C7C0A22775A7}"/>
            </a:ext>
          </a:extLst>
        </xdr:cNvPr>
        <xdr:cNvCxnSpPr/>
      </xdr:nvCxnSpPr>
      <xdr:spPr>
        <a:xfrm>
          <a:off x="5962650" y="17106900"/>
          <a:ext cx="12001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91</xdr:row>
      <xdr:rowOff>0</xdr:rowOff>
    </xdr:from>
    <xdr:to>
      <xdr:col>5</xdr:col>
      <xdr:colOff>333375</xdr:colOff>
      <xdr:row>93</xdr:row>
      <xdr:rowOff>228600</xdr:rowOff>
    </xdr:to>
    <xdr:cxnSp macro="">
      <xdr:nvCxnSpPr>
        <xdr:cNvPr id="629" name="Straight Connector 628">
          <a:extLst>
            <a:ext uri="{FF2B5EF4-FFF2-40B4-BE49-F238E27FC236}">
              <a16:creationId xmlns:a16="http://schemas.microsoft.com/office/drawing/2014/main" id="{A455A843-ED75-4D57-B380-C69A6BF5351D}"/>
            </a:ext>
          </a:extLst>
        </xdr:cNvPr>
        <xdr:cNvCxnSpPr/>
      </xdr:nvCxnSpPr>
      <xdr:spPr>
        <a:xfrm>
          <a:off x="3495675" y="17678400"/>
          <a:ext cx="11715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91</xdr:row>
      <xdr:rowOff>0</xdr:rowOff>
    </xdr:from>
    <xdr:to>
      <xdr:col>8</xdr:col>
      <xdr:colOff>333375</xdr:colOff>
      <xdr:row>93</xdr:row>
      <xdr:rowOff>228600</xdr:rowOff>
    </xdr:to>
    <xdr:cxnSp macro="">
      <xdr:nvCxnSpPr>
        <xdr:cNvPr id="630" name="Straight Connector 629">
          <a:extLst>
            <a:ext uri="{FF2B5EF4-FFF2-40B4-BE49-F238E27FC236}">
              <a16:creationId xmlns:a16="http://schemas.microsoft.com/office/drawing/2014/main" id="{6CFB29D4-7D24-4BC8-A058-9538D8A0B3D2}"/>
            </a:ext>
          </a:extLst>
        </xdr:cNvPr>
        <xdr:cNvCxnSpPr/>
      </xdr:nvCxnSpPr>
      <xdr:spPr>
        <a:xfrm>
          <a:off x="4686300" y="17678400"/>
          <a:ext cx="11906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91</xdr:row>
      <xdr:rowOff>0</xdr:rowOff>
    </xdr:from>
    <xdr:to>
      <xdr:col>11</xdr:col>
      <xdr:colOff>333375</xdr:colOff>
      <xdr:row>93</xdr:row>
      <xdr:rowOff>228600</xdr:rowOff>
    </xdr:to>
    <xdr:cxnSp macro="">
      <xdr:nvCxnSpPr>
        <xdr:cNvPr id="631" name="Straight Connector 630">
          <a:extLst>
            <a:ext uri="{FF2B5EF4-FFF2-40B4-BE49-F238E27FC236}">
              <a16:creationId xmlns:a16="http://schemas.microsoft.com/office/drawing/2014/main" id="{26ADCAE0-BBC0-4959-BFCC-997FCC6018D9}"/>
            </a:ext>
          </a:extLst>
        </xdr:cNvPr>
        <xdr:cNvCxnSpPr/>
      </xdr:nvCxnSpPr>
      <xdr:spPr>
        <a:xfrm>
          <a:off x="5962650" y="17678400"/>
          <a:ext cx="12001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91</xdr:row>
      <xdr:rowOff>0</xdr:rowOff>
    </xdr:from>
    <xdr:to>
      <xdr:col>14</xdr:col>
      <xdr:colOff>333375</xdr:colOff>
      <xdr:row>93</xdr:row>
      <xdr:rowOff>228600</xdr:rowOff>
    </xdr:to>
    <xdr:cxnSp macro="">
      <xdr:nvCxnSpPr>
        <xdr:cNvPr id="632" name="Straight Connector 631">
          <a:extLst>
            <a:ext uri="{FF2B5EF4-FFF2-40B4-BE49-F238E27FC236}">
              <a16:creationId xmlns:a16="http://schemas.microsoft.com/office/drawing/2014/main" id="{89E94B92-025B-4FE8-9019-FF3DDD7B143B}"/>
            </a:ext>
          </a:extLst>
        </xdr:cNvPr>
        <xdr:cNvCxnSpPr/>
      </xdr:nvCxnSpPr>
      <xdr:spPr>
        <a:xfrm>
          <a:off x="7267575" y="17678400"/>
          <a:ext cx="11811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88</xdr:row>
      <xdr:rowOff>0</xdr:rowOff>
    </xdr:from>
    <xdr:to>
      <xdr:col>14</xdr:col>
      <xdr:colOff>333375</xdr:colOff>
      <xdr:row>90</xdr:row>
      <xdr:rowOff>228600</xdr:rowOff>
    </xdr:to>
    <xdr:cxnSp macro="">
      <xdr:nvCxnSpPr>
        <xdr:cNvPr id="633" name="Straight Connector 632">
          <a:extLst>
            <a:ext uri="{FF2B5EF4-FFF2-40B4-BE49-F238E27FC236}">
              <a16:creationId xmlns:a16="http://schemas.microsoft.com/office/drawing/2014/main" id="{F2D89D65-612B-4B01-98B1-E884E69AB5DE}"/>
            </a:ext>
          </a:extLst>
        </xdr:cNvPr>
        <xdr:cNvCxnSpPr/>
      </xdr:nvCxnSpPr>
      <xdr:spPr>
        <a:xfrm>
          <a:off x="7267575" y="17106900"/>
          <a:ext cx="11811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88</xdr:row>
      <xdr:rowOff>0</xdr:rowOff>
    </xdr:from>
    <xdr:to>
      <xdr:col>17</xdr:col>
      <xdr:colOff>333375</xdr:colOff>
      <xdr:row>90</xdr:row>
      <xdr:rowOff>228600</xdr:rowOff>
    </xdr:to>
    <xdr:cxnSp macro="">
      <xdr:nvCxnSpPr>
        <xdr:cNvPr id="634" name="Straight Connector 633">
          <a:extLst>
            <a:ext uri="{FF2B5EF4-FFF2-40B4-BE49-F238E27FC236}">
              <a16:creationId xmlns:a16="http://schemas.microsoft.com/office/drawing/2014/main" id="{0BA7415D-BF3A-4A0A-8222-1B4E4639AF6D}"/>
            </a:ext>
          </a:extLst>
        </xdr:cNvPr>
        <xdr:cNvCxnSpPr/>
      </xdr:nvCxnSpPr>
      <xdr:spPr>
        <a:xfrm>
          <a:off x="8515350" y="17106900"/>
          <a:ext cx="11525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91</xdr:row>
      <xdr:rowOff>0</xdr:rowOff>
    </xdr:from>
    <xdr:to>
      <xdr:col>17</xdr:col>
      <xdr:colOff>333375</xdr:colOff>
      <xdr:row>93</xdr:row>
      <xdr:rowOff>228600</xdr:rowOff>
    </xdr:to>
    <xdr:cxnSp macro="">
      <xdr:nvCxnSpPr>
        <xdr:cNvPr id="635" name="Straight Connector 634">
          <a:extLst>
            <a:ext uri="{FF2B5EF4-FFF2-40B4-BE49-F238E27FC236}">
              <a16:creationId xmlns:a16="http://schemas.microsoft.com/office/drawing/2014/main" id="{DDB224D3-85A2-4D4E-8957-67DD8D3D1D5A}"/>
            </a:ext>
          </a:extLst>
        </xdr:cNvPr>
        <xdr:cNvCxnSpPr/>
      </xdr:nvCxnSpPr>
      <xdr:spPr>
        <a:xfrm>
          <a:off x="8515350" y="17678400"/>
          <a:ext cx="11525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88</xdr:row>
      <xdr:rowOff>0</xdr:rowOff>
    </xdr:from>
    <xdr:to>
      <xdr:col>5</xdr:col>
      <xdr:colOff>333375</xdr:colOff>
      <xdr:row>90</xdr:row>
      <xdr:rowOff>238125</xdr:rowOff>
    </xdr:to>
    <xdr:cxnSp macro="">
      <xdr:nvCxnSpPr>
        <xdr:cNvPr id="636" name="Straight Connector 635">
          <a:extLst>
            <a:ext uri="{FF2B5EF4-FFF2-40B4-BE49-F238E27FC236}">
              <a16:creationId xmlns:a16="http://schemas.microsoft.com/office/drawing/2014/main" id="{57E75999-F4C3-4929-ADD3-535D1BB847D2}"/>
            </a:ext>
          </a:extLst>
        </xdr:cNvPr>
        <xdr:cNvCxnSpPr/>
      </xdr:nvCxnSpPr>
      <xdr:spPr>
        <a:xfrm rot="10800000" flipV="1">
          <a:off x="3495675" y="17106900"/>
          <a:ext cx="11715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88</xdr:row>
      <xdr:rowOff>0</xdr:rowOff>
    </xdr:from>
    <xdr:to>
      <xdr:col>11</xdr:col>
      <xdr:colOff>333375</xdr:colOff>
      <xdr:row>90</xdr:row>
      <xdr:rowOff>238125</xdr:rowOff>
    </xdr:to>
    <xdr:cxnSp macro="">
      <xdr:nvCxnSpPr>
        <xdr:cNvPr id="637" name="Straight Connector 636">
          <a:extLst>
            <a:ext uri="{FF2B5EF4-FFF2-40B4-BE49-F238E27FC236}">
              <a16:creationId xmlns:a16="http://schemas.microsoft.com/office/drawing/2014/main" id="{E0D145D8-0CF7-48D1-8BDF-274C201AF2AC}"/>
            </a:ext>
          </a:extLst>
        </xdr:cNvPr>
        <xdr:cNvCxnSpPr/>
      </xdr:nvCxnSpPr>
      <xdr:spPr>
        <a:xfrm rot="10800000" flipV="1">
          <a:off x="5962650" y="17106900"/>
          <a:ext cx="12001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88</xdr:row>
      <xdr:rowOff>0</xdr:rowOff>
    </xdr:from>
    <xdr:to>
      <xdr:col>8</xdr:col>
      <xdr:colOff>333375</xdr:colOff>
      <xdr:row>90</xdr:row>
      <xdr:rowOff>238125</xdr:rowOff>
    </xdr:to>
    <xdr:cxnSp macro="">
      <xdr:nvCxnSpPr>
        <xdr:cNvPr id="638" name="Straight Connector 637">
          <a:extLst>
            <a:ext uri="{FF2B5EF4-FFF2-40B4-BE49-F238E27FC236}">
              <a16:creationId xmlns:a16="http://schemas.microsoft.com/office/drawing/2014/main" id="{AA1D731D-C1A1-478B-9732-57C93E86B392}"/>
            </a:ext>
          </a:extLst>
        </xdr:cNvPr>
        <xdr:cNvCxnSpPr/>
      </xdr:nvCxnSpPr>
      <xdr:spPr>
        <a:xfrm rot="10800000" flipV="1">
          <a:off x="4686300" y="17106900"/>
          <a:ext cx="11906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88</xdr:row>
      <xdr:rowOff>0</xdr:rowOff>
    </xdr:from>
    <xdr:to>
      <xdr:col>14</xdr:col>
      <xdr:colOff>333375</xdr:colOff>
      <xdr:row>90</xdr:row>
      <xdr:rowOff>238125</xdr:rowOff>
    </xdr:to>
    <xdr:cxnSp macro="">
      <xdr:nvCxnSpPr>
        <xdr:cNvPr id="639" name="Straight Connector 638">
          <a:extLst>
            <a:ext uri="{FF2B5EF4-FFF2-40B4-BE49-F238E27FC236}">
              <a16:creationId xmlns:a16="http://schemas.microsoft.com/office/drawing/2014/main" id="{077E8FF5-9DAD-416B-81F4-CF01D1D2B41F}"/>
            </a:ext>
          </a:extLst>
        </xdr:cNvPr>
        <xdr:cNvCxnSpPr/>
      </xdr:nvCxnSpPr>
      <xdr:spPr>
        <a:xfrm rot="10800000" flipV="1">
          <a:off x="7267575" y="17106900"/>
          <a:ext cx="11811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88</xdr:row>
      <xdr:rowOff>0</xdr:rowOff>
    </xdr:from>
    <xdr:to>
      <xdr:col>17</xdr:col>
      <xdr:colOff>333375</xdr:colOff>
      <xdr:row>90</xdr:row>
      <xdr:rowOff>238125</xdr:rowOff>
    </xdr:to>
    <xdr:cxnSp macro="">
      <xdr:nvCxnSpPr>
        <xdr:cNvPr id="640" name="Straight Connector 639">
          <a:extLst>
            <a:ext uri="{FF2B5EF4-FFF2-40B4-BE49-F238E27FC236}">
              <a16:creationId xmlns:a16="http://schemas.microsoft.com/office/drawing/2014/main" id="{6C0AD6C1-B7A5-4FBA-8FC5-1353D8CCB4FB}"/>
            </a:ext>
          </a:extLst>
        </xdr:cNvPr>
        <xdr:cNvCxnSpPr/>
      </xdr:nvCxnSpPr>
      <xdr:spPr>
        <a:xfrm rot="10800000" flipV="1">
          <a:off x="8515350" y="17106900"/>
          <a:ext cx="11525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91</xdr:row>
      <xdr:rowOff>0</xdr:rowOff>
    </xdr:from>
    <xdr:to>
      <xdr:col>5</xdr:col>
      <xdr:colOff>333375</xdr:colOff>
      <xdr:row>93</xdr:row>
      <xdr:rowOff>238125</xdr:rowOff>
    </xdr:to>
    <xdr:cxnSp macro="">
      <xdr:nvCxnSpPr>
        <xdr:cNvPr id="641" name="Straight Connector 640">
          <a:extLst>
            <a:ext uri="{FF2B5EF4-FFF2-40B4-BE49-F238E27FC236}">
              <a16:creationId xmlns:a16="http://schemas.microsoft.com/office/drawing/2014/main" id="{18884983-1188-40B2-9932-E98ECAD0A70E}"/>
            </a:ext>
          </a:extLst>
        </xdr:cNvPr>
        <xdr:cNvCxnSpPr/>
      </xdr:nvCxnSpPr>
      <xdr:spPr>
        <a:xfrm rot="10800000" flipV="1">
          <a:off x="3495675" y="17678400"/>
          <a:ext cx="11715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91</xdr:row>
      <xdr:rowOff>0</xdr:rowOff>
    </xdr:from>
    <xdr:to>
      <xdr:col>8</xdr:col>
      <xdr:colOff>333375</xdr:colOff>
      <xdr:row>93</xdr:row>
      <xdr:rowOff>238125</xdr:rowOff>
    </xdr:to>
    <xdr:cxnSp macro="">
      <xdr:nvCxnSpPr>
        <xdr:cNvPr id="642" name="Straight Connector 641">
          <a:extLst>
            <a:ext uri="{FF2B5EF4-FFF2-40B4-BE49-F238E27FC236}">
              <a16:creationId xmlns:a16="http://schemas.microsoft.com/office/drawing/2014/main" id="{49F19A4D-A4BB-40F9-8050-7B322AFA9A70}"/>
            </a:ext>
          </a:extLst>
        </xdr:cNvPr>
        <xdr:cNvCxnSpPr/>
      </xdr:nvCxnSpPr>
      <xdr:spPr>
        <a:xfrm rot="10800000" flipV="1">
          <a:off x="4686300" y="17678400"/>
          <a:ext cx="11906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91</xdr:row>
      <xdr:rowOff>0</xdr:rowOff>
    </xdr:from>
    <xdr:to>
      <xdr:col>11</xdr:col>
      <xdr:colOff>333375</xdr:colOff>
      <xdr:row>93</xdr:row>
      <xdr:rowOff>238125</xdr:rowOff>
    </xdr:to>
    <xdr:cxnSp macro="">
      <xdr:nvCxnSpPr>
        <xdr:cNvPr id="643" name="Straight Connector 642">
          <a:extLst>
            <a:ext uri="{FF2B5EF4-FFF2-40B4-BE49-F238E27FC236}">
              <a16:creationId xmlns:a16="http://schemas.microsoft.com/office/drawing/2014/main" id="{568B5E69-5854-4995-8C16-EBED6DA1E2C3}"/>
            </a:ext>
          </a:extLst>
        </xdr:cNvPr>
        <xdr:cNvCxnSpPr/>
      </xdr:nvCxnSpPr>
      <xdr:spPr>
        <a:xfrm rot="10800000" flipV="1">
          <a:off x="5962650" y="17678400"/>
          <a:ext cx="12001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91</xdr:row>
      <xdr:rowOff>0</xdr:rowOff>
    </xdr:from>
    <xdr:to>
      <xdr:col>14</xdr:col>
      <xdr:colOff>333375</xdr:colOff>
      <xdr:row>93</xdr:row>
      <xdr:rowOff>238125</xdr:rowOff>
    </xdr:to>
    <xdr:cxnSp macro="">
      <xdr:nvCxnSpPr>
        <xdr:cNvPr id="644" name="Straight Connector 643">
          <a:extLst>
            <a:ext uri="{FF2B5EF4-FFF2-40B4-BE49-F238E27FC236}">
              <a16:creationId xmlns:a16="http://schemas.microsoft.com/office/drawing/2014/main" id="{CC60D058-6D3B-4C04-AA44-5D1196B8E361}"/>
            </a:ext>
          </a:extLst>
        </xdr:cNvPr>
        <xdr:cNvCxnSpPr/>
      </xdr:nvCxnSpPr>
      <xdr:spPr>
        <a:xfrm rot="10800000" flipV="1">
          <a:off x="7267575" y="17678400"/>
          <a:ext cx="11811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91</xdr:row>
      <xdr:rowOff>0</xdr:rowOff>
    </xdr:from>
    <xdr:to>
      <xdr:col>17</xdr:col>
      <xdr:colOff>333375</xdr:colOff>
      <xdr:row>93</xdr:row>
      <xdr:rowOff>238125</xdr:rowOff>
    </xdr:to>
    <xdr:cxnSp macro="">
      <xdr:nvCxnSpPr>
        <xdr:cNvPr id="645" name="Straight Connector 644">
          <a:extLst>
            <a:ext uri="{FF2B5EF4-FFF2-40B4-BE49-F238E27FC236}">
              <a16:creationId xmlns:a16="http://schemas.microsoft.com/office/drawing/2014/main" id="{7D330DFA-28C8-4836-BC19-75CCF694E1A0}"/>
            </a:ext>
          </a:extLst>
        </xdr:cNvPr>
        <xdr:cNvCxnSpPr/>
      </xdr:nvCxnSpPr>
      <xdr:spPr>
        <a:xfrm rot="10800000" flipV="1">
          <a:off x="8515350" y="17678400"/>
          <a:ext cx="11525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91</xdr:row>
      <xdr:rowOff>0</xdr:rowOff>
    </xdr:from>
    <xdr:to>
      <xdr:col>20</xdr:col>
      <xdr:colOff>333375</xdr:colOff>
      <xdr:row>93</xdr:row>
      <xdr:rowOff>238125</xdr:rowOff>
    </xdr:to>
    <xdr:cxnSp macro="">
      <xdr:nvCxnSpPr>
        <xdr:cNvPr id="646" name="Straight Connector 645">
          <a:extLst>
            <a:ext uri="{FF2B5EF4-FFF2-40B4-BE49-F238E27FC236}">
              <a16:creationId xmlns:a16="http://schemas.microsoft.com/office/drawing/2014/main" id="{B1DC390C-3A4A-4403-BB1D-BAE5AFBA66E5}"/>
            </a:ext>
          </a:extLst>
        </xdr:cNvPr>
        <xdr:cNvCxnSpPr/>
      </xdr:nvCxnSpPr>
      <xdr:spPr>
        <a:xfrm rot="10800000" flipV="1">
          <a:off x="9782175" y="17678400"/>
          <a:ext cx="11334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91</xdr:row>
      <xdr:rowOff>0</xdr:rowOff>
    </xdr:from>
    <xdr:to>
      <xdr:col>23</xdr:col>
      <xdr:colOff>333375</xdr:colOff>
      <xdr:row>93</xdr:row>
      <xdr:rowOff>238125</xdr:rowOff>
    </xdr:to>
    <xdr:cxnSp macro="">
      <xdr:nvCxnSpPr>
        <xdr:cNvPr id="647" name="Straight Connector 646">
          <a:extLst>
            <a:ext uri="{FF2B5EF4-FFF2-40B4-BE49-F238E27FC236}">
              <a16:creationId xmlns:a16="http://schemas.microsoft.com/office/drawing/2014/main" id="{559EA29F-31F9-4AA3-BE63-F05B891CD5DB}"/>
            </a:ext>
          </a:extLst>
        </xdr:cNvPr>
        <xdr:cNvCxnSpPr/>
      </xdr:nvCxnSpPr>
      <xdr:spPr>
        <a:xfrm rot="10800000" flipV="1">
          <a:off x="10944225" y="17678400"/>
          <a:ext cx="10382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88</xdr:row>
      <xdr:rowOff>0</xdr:rowOff>
    </xdr:from>
    <xdr:to>
      <xdr:col>20</xdr:col>
      <xdr:colOff>333375</xdr:colOff>
      <xdr:row>90</xdr:row>
      <xdr:rowOff>238125</xdr:rowOff>
    </xdr:to>
    <xdr:cxnSp macro="">
      <xdr:nvCxnSpPr>
        <xdr:cNvPr id="648" name="Straight Connector 647">
          <a:extLst>
            <a:ext uri="{FF2B5EF4-FFF2-40B4-BE49-F238E27FC236}">
              <a16:creationId xmlns:a16="http://schemas.microsoft.com/office/drawing/2014/main" id="{C2A741D0-E8E7-4040-A85B-571632B50590}"/>
            </a:ext>
          </a:extLst>
        </xdr:cNvPr>
        <xdr:cNvCxnSpPr/>
      </xdr:nvCxnSpPr>
      <xdr:spPr>
        <a:xfrm rot="10800000" flipV="1">
          <a:off x="9782175" y="17106900"/>
          <a:ext cx="11334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88</xdr:row>
      <xdr:rowOff>0</xdr:rowOff>
    </xdr:from>
    <xdr:to>
      <xdr:col>23</xdr:col>
      <xdr:colOff>333375</xdr:colOff>
      <xdr:row>90</xdr:row>
      <xdr:rowOff>238125</xdr:rowOff>
    </xdr:to>
    <xdr:cxnSp macro="">
      <xdr:nvCxnSpPr>
        <xdr:cNvPr id="649" name="Straight Connector 648">
          <a:extLst>
            <a:ext uri="{FF2B5EF4-FFF2-40B4-BE49-F238E27FC236}">
              <a16:creationId xmlns:a16="http://schemas.microsoft.com/office/drawing/2014/main" id="{D45480B7-807A-4F79-A106-B991823898AF}"/>
            </a:ext>
          </a:extLst>
        </xdr:cNvPr>
        <xdr:cNvCxnSpPr/>
      </xdr:nvCxnSpPr>
      <xdr:spPr>
        <a:xfrm rot="10800000" flipV="1">
          <a:off x="10944225" y="17106900"/>
          <a:ext cx="10382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88</xdr:row>
      <xdr:rowOff>0</xdr:rowOff>
    </xdr:from>
    <xdr:to>
      <xdr:col>26</xdr:col>
      <xdr:colOff>323850</xdr:colOff>
      <xdr:row>90</xdr:row>
      <xdr:rowOff>238125</xdr:rowOff>
    </xdr:to>
    <xdr:cxnSp macro="">
      <xdr:nvCxnSpPr>
        <xdr:cNvPr id="650" name="Straight Connector 649">
          <a:extLst>
            <a:ext uri="{FF2B5EF4-FFF2-40B4-BE49-F238E27FC236}">
              <a16:creationId xmlns:a16="http://schemas.microsoft.com/office/drawing/2014/main" id="{13DF146A-9EE6-42C2-B973-D74CFC030AE3}"/>
            </a:ext>
          </a:extLst>
        </xdr:cNvPr>
        <xdr:cNvCxnSpPr/>
      </xdr:nvCxnSpPr>
      <xdr:spPr>
        <a:xfrm rot="10800000" flipV="1">
          <a:off x="12001500" y="17106900"/>
          <a:ext cx="10572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91</xdr:row>
      <xdr:rowOff>0</xdr:rowOff>
    </xdr:from>
    <xdr:to>
      <xdr:col>26</xdr:col>
      <xdr:colOff>323850</xdr:colOff>
      <xdr:row>93</xdr:row>
      <xdr:rowOff>238125</xdr:rowOff>
    </xdr:to>
    <xdr:cxnSp macro="">
      <xdr:nvCxnSpPr>
        <xdr:cNvPr id="651" name="Straight Connector 650">
          <a:extLst>
            <a:ext uri="{FF2B5EF4-FFF2-40B4-BE49-F238E27FC236}">
              <a16:creationId xmlns:a16="http://schemas.microsoft.com/office/drawing/2014/main" id="{D68C2D57-BC82-478C-B544-1A995AD9CF05}"/>
            </a:ext>
          </a:extLst>
        </xdr:cNvPr>
        <xdr:cNvCxnSpPr/>
      </xdr:nvCxnSpPr>
      <xdr:spPr>
        <a:xfrm rot="10800000" flipV="1">
          <a:off x="12001500" y="17678400"/>
          <a:ext cx="10572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88</xdr:row>
      <xdr:rowOff>0</xdr:rowOff>
    </xdr:from>
    <xdr:to>
      <xdr:col>29</xdr:col>
      <xdr:colOff>333375</xdr:colOff>
      <xdr:row>90</xdr:row>
      <xdr:rowOff>238125</xdr:rowOff>
    </xdr:to>
    <xdr:cxnSp macro="">
      <xdr:nvCxnSpPr>
        <xdr:cNvPr id="652" name="Straight Connector 651">
          <a:extLst>
            <a:ext uri="{FF2B5EF4-FFF2-40B4-BE49-F238E27FC236}">
              <a16:creationId xmlns:a16="http://schemas.microsoft.com/office/drawing/2014/main" id="{97081122-077B-429A-BF33-E06568560A1E}"/>
            </a:ext>
          </a:extLst>
        </xdr:cNvPr>
        <xdr:cNvCxnSpPr/>
      </xdr:nvCxnSpPr>
      <xdr:spPr>
        <a:xfrm rot="10800000" flipV="1">
          <a:off x="13058775" y="17106900"/>
          <a:ext cx="11620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88</xdr:row>
      <xdr:rowOff>0</xdr:rowOff>
    </xdr:from>
    <xdr:to>
      <xdr:col>32</xdr:col>
      <xdr:colOff>333375</xdr:colOff>
      <xdr:row>90</xdr:row>
      <xdr:rowOff>238125</xdr:rowOff>
    </xdr:to>
    <xdr:cxnSp macro="">
      <xdr:nvCxnSpPr>
        <xdr:cNvPr id="653" name="Straight Connector 652">
          <a:extLst>
            <a:ext uri="{FF2B5EF4-FFF2-40B4-BE49-F238E27FC236}">
              <a16:creationId xmlns:a16="http://schemas.microsoft.com/office/drawing/2014/main" id="{BE74726F-E88D-4CE2-9909-A2EFE445FF0E}"/>
            </a:ext>
          </a:extLst>
        </xdr:cNvPr>
        <xdr:cNvCxnSpPr/>
      </xdr:nvCxnSpPr>
      <xdr:spPr>
        <a:xfrm rot="10800000" flipV="1">
          <a:off x="14220825" y="17106900"/>
          <a:ext cx="12096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88</xdr:row>
      <xdr:rowOff>0</xdr:rowOff>
    </xdr:from>
    <xdr:to>
      <xdr:col>35</xdr:col>
      <xdr:colOff>285750</xdr:colOff>
      <xdr:row>90</xdr:row>
      <xdr:rowOff>238125</xdr:rowOff>
    </xdr:to>
    <xdr:cxnSp macro="">
      <xdr:nvCxnSpPr>
        <xdr:cNvPr id="654" name="Straight Connector 653">
          <a:extLst>
            <a:ext uri="{FF2B5EF4-FFF2-40B4-BE49-F238E27FC236}">
              <a16:creationId xmlns:a16="http://schemas.microsoft.com/office/drawing/2014/main" id="{B9E0F6E7-DDED-4EFD-8B13-8DDCA9A28394}"/>
            </a:ext>
          </a:extLst>
        </xdr:cNvPr>
        <xdr:cNvCxnSpPr/>
      </xdr:nvCxnSpPr>
      <xdr:spPr>
        <a:xfrm rot="10800000" flipV="1">
          <a:off x="15430500" y="17106900"/>
          <a:ext cx="10763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88</xdr:row>
      <xdr:rowOff>0</xdr:rowOff>
    </xdr:from>
    <xdr:to>
      <xdr:col>38</xdr:col>
      <xdr:colOff>276225</xdr:colOff>
      <xdr:row>90</xdr:row>
      <xdr:rowOff>238125</xdr:rowOff>
    </xdr:to>
    <xdr:cxnSp macro="">
      <xdr:nvCxnSpPr>
        <xdr:cNvPr id="655" name="Straight Connector 654">
          <a:extLst>
            <a:ext uri="{FF2B5EF4-FFF2-40B4-BE49-F238E27FC236}">
              <a16:creationId xmlns:a16="http://schemas.microsoft.com/office/drawing/2014/main" id="{B68F952D-94DE-479E-B228-21495BE5955F}"/>
            </a:ext>
          </a:extLst>
        </xdr:cNvPr>
        <xdr:cNvCxnSpPr/>
      </xdr:nvCxnSpPr>
      <xdr:spPr>
        <a:xfrm rot="10800000" flipV="1">
          <a:off x="16516350" y="17106900"/>
          <a:ext cx="10953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91</xdr:row>
      <xdr:rowOff>0</xdr:rowOff>
    </xdr:from>
    <xdr:to>
      <xdr:col>38</xdr:col>
      <xdr:colOff>276225</xdr:colOff>
      <xdr:row>93</xdr:row>
      <xdr:rowOff>238125</xdr:rowOff>
    </xdr:to>
    <xdr:cxnSp macro="">
      <xdr:nvCxnSpPr>
        <xdr:cNvPr id="656" name="Straight Connector 655">
          <a:extLst>
            <a:ext uri="{FF2B5EF4-FFF2-40B4-BE49-F238E27FC236}">
              <a16:creationId xmlns:a16="http://schemas.microsoft.com/office/drawing/2014/main" id="{5890AE93-1107-4FB9-9B8F-E7612FDB258A}"/>
            </a:ext>
          </a:extLst>
        </xdr:cNvPr>
        <xdr:cNvCxnSpPr/>
      </xdr:nvCxnSpPr>
      <xdr:spPr>
        <a:xfrm rot="10800000" flipV="1">
          <a:off x="16516350" y="17678400"/>
          <a:ext cx="10953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91</xdr:row>
      <xdr:rowOff>0</xdr:rowOff>
    </xdr:from>
    <xdr:to>
      <xdr:col>35</xdr:col>
      <xdr:colOff>285750</xdr:colOff>
      <xdr:row>93</xdr:row>
      <xdr:rowOff>238125</xdr:rowOff>
    </xdr:to>
    <xdr:cxnSp macro="">
      <xdr:nvCxnSpPr>
        <xdr:cNvPr id="657" name="Straight Connector 656">
          <a:extLst>
            <a:ext uri="{FF2B5EF4-FFF2-40B4-BE49-F238E27FC236}">
              <a16:creationId xmlns:a16="http://schemas.microsoft.com/office/drawing/2014/main" id="{EF637FD3-8C30-4C9B-94EE-DE5473C35202}"/>
            </a:ext>
          </a:extLst>
        </xdr:cNvPr>
        <xdr:cNvCxnSpPr/>
      </xdr:nvCxnSpPr>
      <xdr:spPr>
        <a:xfrm rot="10800000" flipV="1">
          <a:off x="15430500" y="17678400"/>
          <a:ext cx="10763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91</xdr:row>
      <xdr:rowOff>0</xdr:rowOff>
    </xdr:from>
    <xdr:to>
      <xdr:col>32</xdr:col>
      <xdr:colOff>333375</xdr:colOff>
      <xdr:row>93</xdr:row>
      <xdr:rowOff>238125</xdr:rowOff>
    </xdr:to>
    <xdr:cxnSp macro="">
      <xdr:nvCxnSpPr>
        <xdr:cNvPr id="658" name="Straight Connector 657">
          <a:extLst>
            <a:ext uri="{FF2B5EF4-FFF2-40B4-BE49-F238E27FC236}">
              <a16:creationId xmlns:a16="http://schemas.microsoft.com/office/drawing/2014/main" id="{8739665D-1309-4756-8F7B-BF12814A8A55}"/>
            </a:ext>
          </a:extLst>
        </xdr:cNvPr>
        <xdr:cNvCxnSpPr/>
      </xdr:nvCxnSpPr>
      <xdr:spPr>
        <a:xfrm rot="10800000" flipV="1">
          <a:off x="14220825" y="17678400"/>
          <a:ext cx="12096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91</xdr:row>
      <xdr:rowOff>0</xdr:rowOff>
    </xdr:from>
    <xdr:to>
      <xdr:col>29</xdr:col>
      <xdr:colOff>333375</xdr:colOff>
      <xdr:row>93</xdr:row>
      <xdr:rowOff>238125</xdr:rowOff>
    </xdr:to>
    <xdr:cxnSp macro="">
      <xdr:nvCxnSpPr>
        <xdr:cNvPr id="659" name="Straight Connector 658">
          <a:extLst>
            <a:ext uri="{FF2B5EF4-FFF2-40B4-BE49-F238E27FC236}">
              <a16:creationId xmlns:a16="http://schemas.microsoft.com/office/drawing/2014/main" id="{53C78320-9308-449C-B3F1-66B41FA2050C}"/>
            </a:ext>
          </a:extLst>
        </xdr:cNvPr>
        <xdr:cNvCxnSpPr/>
      </xdr:nvCxnSpPr>
      <xdr:spPr>
        <a:xfrm rot="10800000" flipV="1">
          <a:off x="13058775" y="17678400"/>
          <a:ext cx="11620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88</xdr:row>
      <xdr:rowOff>0</xdr:rowOff>
    </xdr:from>
    <xdr:to>
      <xdr:col>20</xdr:col>
      <xdr:colOff>333375</xdr:colOff>
      <xdr:row>90</xdr:row>
      <xdr:rowOff>228600</xdr:rowOff>
    </xdr:to>
    <xdr:cxnSp macro="">
      <xdr:nvCxnSpPr>
        <xdr:cNvPr id="660" name="Straight Connector 659">
          <a:extLst>
            <a:ext uri="{FF2B5EF4-FFF2-40B4-BE49-F238E27FC236}">
              <a16:creationId xmlns:a16="http://schemas.microsoft.com/office/drawing/2014/main" id="{DFC4D6E1-874E-4140-930B-796B9F311B4C}"/>
            </a:ext>
          </a:extLst>
        </xdr:cNvPr>
        <xdr:cNvCxnSpPr/>
      </xdr:nvCxnSpPr>
      <xdr:spPr>
        <a:xfrm>
          <a:off x="9782175" y="17106900"/>
          <a:ext cx="11334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88</xdr:row>
      <xdr:rowOff>0</xdr:rowOff>
    </xdr:from>
    <xdr:to>
      <xdr:col>23</xdr:col>
      <xdr:colOff>333375</xdr:colOff>
      <xdr:row>90</xdr:row>
      <xdr:rowOff>228600</xdr:rowOff>
    </xdr:to>
    <xdr:cxnSp macro="">
      <xdr:nvCxnSpPr>
        <xdr:cNvPr id="661" name="Straight Connector 660">
          <a:extLst>
            <a:ext uri="{FF2B5EF4-FFF2-40B4-BE49-F238E27FC236}">
              <a16:creationId xmlns:a16="http://schemas.microsoft.com/office/drawing/2014/main" id="{63044BF9-1319-4EF5-940D-BC9E45B0C502}"/>
            </a:ext>
          </a:extLst>
        </xdr:cNvPr>
        <xdr:cNvCxnSpPr/>
      </xdr:nvCxnSpPr>
      <xdr:spPr>
        <a:xfrm>
          <a:off x="10944225" y="17106900"/>
          <a:ext cx="10382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88</xdr:row>
      <xdr:rowOff>0</xdr:rowOff>
    </xdr:from>
    <xdr:to>
      <xdr:col>26</xdr:col>
      <xdr:colOff>323850</xdr:colOff>
      <xdr:row>90</xdr:row>
      <xdr:rowOff>228600</xdr:rowOff>
    </xdr:to>
    <xdr:cxnSp macro="">
      <xdr:nvCxnSpPr>
        <xdr:cNvPr id="662" name="Straight Connector 661">
          <a:extLst>
            <a:ext uri="{FF2B5EF4-FFF2-40B4-BE49-F238E27FC236}">
              <a16:creationId xmlns:a16="http://schemas.microsoft.com/office/drawing/2014/main" id="{5EE540D0-FB3D-4BD9-8CAD-34C953259D54}"/>
            </a:ext>
          </a:extLst>
        </xdr:cNvPr>
        <xdr:cNvCxnSpPr/>
      </xdr:nvCxnSpPr>
      <xdr:spPr>
        <a:xfrm>
          <a:off x="12001500" y="17106900"/>
          <a:ext cx="10572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88</xdr:row>
      <xdr:rowOff>0</xdr:rowOff>
    </xdr:from>
    <xdr:to>
      <xdr:col>29</xdr:col>
      <xdr:colOff>333375</xdr:colOff>
      <xdr:row>90</xdr:row>
      <xdr:rowOff>228600</xdr:rowOff>
    </xdr:to>
    <xdr:cxnSp macro="">
      <xdr:nvCxnSpPr>
        <xdr:cNvPr id="663" name="Straight Connector 662">
          <a:extLst>
            <a:ext uri="{FF2B5EF4-FFF2-40B4-BE49-F238E27FC236}">
              <a16:creationId xmlns:a16="http://schemas.microsoft.com/office/drawing/2014/main" id="{5628D604-B5DC-4A6A-A64A-F2814504D87B}"/>
            </a:ext>
          </a:extLst>
        </xdr:cNvPr>
        <xdr:cNvCxnSpPr/>
      </xdr:nvCxnSpPr>
      <xdr:spPr>
        <a:xfrm>
          <a:off x="13058775" y="17106900"/>
          <a:ext cx="11620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88</xdr:row>
      <xdr:rowOff>0</xdr:rowOff>
    </xdr:from>
    <xdr:to>
      <xdr:col>32</xdr:col>
      <xdr:colOff>333375</xdr:colOff>
      <xdr:row>90</xdr:row>
      <xdr:rowOff>228600</xdr:rowOff>
    </xdr:to>
    <xdr:cxnSp macro="">
      <xdr:nvCxnSpPr>
        <xdr:cNvPr id="664" name="Straight Connector 663">
          <a:extLst>
            <a:ext uri="{FF2B5EF4-FFF2-40B4-BE49-F238E27FC236}">
              <a16:creationId xmlns:a16="http://schemas.microsoft.com/office/drawing/2014/main" id="{E605842B-106E-4977-B845-573F23DF8C24}"/>
            </a:ext>
          </a:extLst>
        </xdr:cNvPr>
        <xdr:cNvCxnSpPr/>
      </xdr:nvCxnSpPr>
      <xdr:spPr>
        <a:xfrm>
          <a:off x="14220825" y="17106900"/>
          <a:ext cx="12096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88</xdr:row>
      <xdr:rowOff>0</xdr:rowOff>
    </xdr:from>
    <xdr:to>
      <xdr:col>35</xdr:col>
      <xdr:colOff>285750</xdr:colOff>
      <xdr:row>90</xdr:row>
      <xdr:rowOff>228600</xdr:rowOff>
    </xdr:to>
    <xdr:cxnSp macro="">
      <xdr:nvCxnSpPr>
        <xdr:cNvPr id="665" name="Straight Connector 664">
          <a:extLst>
            <a:ext uri="{FF2B5EF4-FFF2-40B4-BE49-F238E27FC236}">
              <a16:creationId xmlns:a16="http://schemas.microsoft.com/office/drawing/2014/main" id="{F3CC78C1-B91F-470E-A23F-213231CF1CA2}"/>
            </a:ext>
          </a:extLst>
        </xdr:cNvPr>
        <xdr:cNvCxnSpPr/>
      </xdr:nvCxnSpPr>
      <xdr:spPr>
        <a:xfrm>
          <a:off x="15430500" y="17106900"/>
          <a:ext cx="10763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88</xdr:row>
      <xdr:rowOff>0</xdr:rowOff>
    </xdr:from>
    <xdr:to>
      <xdr:col>38</xdr:col>
      <xdr:colOff>276225</xdr:colOff>
      <xdr:row>90</xdr:row>
      <xdr:rowOff>228600</xdr:rowOff>
    </xdr:to>
    <xdr:cxnSp macro="">
      <xdr:nvCxnSpPr>
        <xdr:cNvPr id="666" name="Straight Connector 665">
          <a:extLst>
            <a:ext uri="{FF2B5EF4-FFF2-40B4-BE49-F238E27FC236}">
              <a16:creationId xmlns:a16="http://schemas.microsoft.com/office/drawing/2014/main" id="{6BFD97FD-09F8-4EBC-B2BE-55790ACD558E}"/>
            </a:ext>
          </a:extLst>
        </xdr:cNvPr>
        <xdr:cNvCxnSpPr/>
      </xdr:nvCxnSpPr>
      <xdr:spPr>
        <a:xfrm>
          <a:off x="16516350" y="17106900"/>
          <a:ext cx="10953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91</xdr:row>
      <xdr:rowOff>0</xdr:rowOff>
    </xdr:from>
    <xdr:to>
      <xdr:col>38</xdr:col>
      <xdr:colOff>276225</xdr:colOff>
      <xdr:row>93</xdr:row>
      <xdr:rowOff>228600</xdr:rowOff>
    </xdr:to>
    <xdr:cxnSp macro="">
      <xdr:nvCxnSpPr>
        <xdr:cNvPr id="667" name="Straight Connector 666">
          <a:extLst>
            <a:ext uri="{FF2B5EF4-FFF2-40B4-BE49-F238E27FC236}">
              <a16:creationId xmlns:a16="http://schemas.microsoft.com/office/drawing/2014/main" id="{E8B654D5-0F32-4B0F-BA12-77906F9A492A}"/>
            </a:ext>
          </a:extLst>
        </xdr:cNvPr>
        <xdr:cNvCxnSpPr/>
      </xdr:nvCxnSpPr>
      <xdr:spPr>
        <a:xfrm>
          <a:off x="16516350" y="17678400"/>
          <a:ext cx="10953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91</xdr:row>
      <xdr:rowOff>0</xdr:rowOff>
    </xdr:from>
    <xdr:to>
      <xdr:col>35</xdr:col>
      <xdr:colOff>285750</xdr:colOff>
      <xdr:row>93</xdr:row>
      <xdr:rowOff>228600</xdr:rowOff>
    </xdr:to>
    <xdr:cxnSp macro="">
      <xdr:nvCxnSpPr>
        <xdr:cNvPr id="668" name="Straight Connector 667">
          <a:extLst>
            <a:ext uri="{FF2B5EF4-FFF2-40B4-BE49-F238E27FC236}">
              <a16:creationId xmlns:a16="http://schemas.microsoft.com/office/drawing/2014/main" id="{DA35DBFD-6A7F-4FC8-8CEB-DC181F328BAB}"/>
            </a:ext>
          </a:extLst>
        </xdr:cNvPr>
        <xdr:cNvCxnSpPr/>
      </xdr:nvCxnSpPr>
      <xdr:spPr>
        <a:xfrm>
          <a:off x="15430500" y="17678400"/>
          <a:ext cx="10763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91</xdr:row>
      <xdr:rowOff>0</xdr:rowOff>
    </xdr:from>
    <xdr:to>
      <xdr:col>32</xdr:col>
      <xdr:colOff>333375</xdr:colOff>
      <xdr:row>93</xdr:row>
      <xdr:rowOff>228600</xdr:rowOff>
    </xdr:to>
    <xdr:cxnSp macro="">
      <xdr:nvCxnSpPr>
        <xdr:cNvPr id="669" name="Straight Connector 668">
          <a:extLst>
            <a:ext uri="{FF2B5EF4-FFF2-40B4-BE49-F238E27FC236}">
              <a16:creationId xmlns:a16="http://schemas.microsoft.com/office/drawing/2014/main" id="{37D78EBB-4203-4B37-8F43-1148C0B0CB6E}"/>
            </a:ext>
          </a:extLst>
        </xdr:cNvPr>
        <xdr:cNvCxnSpPr/>
      </xdr:nvCxnSpPr>
      <xdr:spPr>
        <a:xfrm>
          <a:off x="14220825" y="17678400"/>
          <a:ext cx="12096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91</xdr:row>
      <xdr:rowOff>0</xdr:rowOff>
    </xdr:from>
    <xdr:to>
      <xdr:col>29</xdr:col>
      <xdr:colOff>333375</xdr:colOff>
      <xdr:row>93</xdr:row>
      <xdr:rowOff>228600</xdr:rowOff>
    </xdr:to>
    <xdr:cxnSp macro="">
      <xdr:nvCxnSpPr>
        <xdr:cNvPr id="670" name="Straight Connector 669">
          <a:extLst>
            <a:ext uri="{FF2B5EF4-FFF2-40B4-BE49-F238E27FC236}">
              <a16:creationId xmlns:a16="http://schemas.microsoft.com/office/drawing/2014/main" id="{D2FBF2D1-4463-4A00-BB16-4B7D5EB726E0}"/>
            </a:ext>
          </a:extLst>
        </xdr:cNvPr>
        <xdr:cNvCxnSpPr/>
      </xdr:nvCxnSpPr>
      <xdr:spPr>
        <a:xfrm>
          <a:off x="13058775" y="17678400"/>
          <a:ext cx="11620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91</xdr:row>
      <xdr:rowOff>0</xdr:rowOff>
    </xdr:from>
    <xdr:to>
      <xdr:col>26</xdr:col>
      <xdr:colOff>323850</xdr:colOff>
      <xdr:row>93</xdr:row>
      <xdr:rowOff>228600</xdr:rowOff>
    </xdr:to>
    <xdr:cxnSp macro="">
      <xdr:nvCxnSpPr>
        <xdr:cNvPr id="671" name="Straight Connector 670">
          <a:extLst>
            <a:ext uri="{FF2B5EF4-FFF2-40B4-BE49-F238E27FC236}">
              <a16:creationId xmlns:a16="http://schemas.microsoft.com/office/drawing/2014/main" id="{FF580589-3F25-484D-8F0A-6E087A2272D6}"/>
            </a:ext>
          </a:extLst>
        </xdr:cNvPr>
        <xdr:cNvCxnSpPr/>
      </xdr:nvCxnSpPr>
      <xdr:spPr>
        <a:xfrm>
          <a:off x="12001500" y="17678400"/>
          <a:ext cx="10572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91</xdr:row>
      <xdr:rowOff>0</xdr:rowOff>
    </xdr:from>
    <xdr:to>
      <xdr:col>23</xdr:col>
      <xdr:colOff>333375</xdr:colOff>
      <xdr:row>93</xdr:row>
      <xdr:rowOff>228600</xdr:rowOff>
    </xdr:to>
    <xdr:cxnSp macro="">
      <xdr:nvCxnSpPr>
        <xdr:cNvPr id="672" name="Straight Connector 671">
          <a:extLst>
            <a:ext uri="{FF2B5EF4-FFF2-40B4-BE49-F238E27FC236}">
              <a16:creationId xmlns:a16="http://schemas.microsoft.com/office/drawing/2014/main" id="{1983AB73-3F79-4D6F-BAD5-FCFA73C02EA9}"/>
            </a:ext>
          </a:extLst>
        </xdr:cNvPr>
        <xdr:cNvCxnSpPr/>
      </xdr:nvCxnSpPr>
      <xdr:spPr>
        <a:xfrm>
          <a:off x="10944225" y="17678400"/>
          <a:ext cx="10382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91</xdr:row>
      <xdr:rowOff>0</xdr:rowOff>
    </xdr:from>
    <xdr:to>
      <xdr:col>20</xdr:col>
      <xdr:colOff>333375</xdr:colOff>
      <xdr:row>93</xdr:row>
      <xdr:rowOff>228600</xdr:rowOff>
    </xdr:to>
    <xdr:cxnSp macro="">
      <xdr:nvCxnSpPr>
        <xdr:cNvPr id="673" name="Straight Connector 672">
          <a:extLst>
            <a:ext uri="{FF2B5EF4-FFF2-40B4-BE49-F238E27FC236}">
              <a16:creationId xmlns:a16="http://schemas.microsoft.com/office/drawing/2014/main" id="{B2A77CBD-C285-4017-B3B5-1E98858C92C7}"/>
            </a:ext>
          </a:extLst>
        </xdr:cNvPr>
        <xdr:cNvCxnSpPr/>
      </xdr:nvCxnSpPr>
      <xdr:spPr>
        <a:xfrm>
          <a:off x="9782175" y="17678400"/>
          <a:ext cx="11334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10</xdr:row>
      <xdr:rowOff>9525</xdr:rowOff>
    </xdr:from>
    <xdr:to>
      <xdr:col>6</xdr:col>
      <xdr:colOff>9525</xdr:colOff>
      <xdr:row>13</xdr:row>
      <xdr:rowOff>9525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0DFE6A82-ED86-4FAD-8656-3D90480FF830}"/>
            </a:ext>
          </a:extLst>
        </xdr:cNvPr>
        <xdr:cNvCxnSpPr/>
      </xdr:nvCxnSpPr>
      <xdr:spPr>
        <a:xfrm>
          <a:off x="3505200" y="1924050"/>
          <a:ext cx="1190625" cy="5810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9525</xdr:colOff>
      <xdr:row>10</xdr:row>
      <xdr:rowOff>0</xdr:rowOff>
    </xdr:from>
    <xdr:to>
      <xdr:col>6</xdr:col>
      <xdr:colOff>0</xdr:colOff>
      <xdr:row>12</xdr:row>
      <xdr:rowOff>238124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52BF95E8-760A-4A7B-B0EC-25AECCAEE24F}"/>
            </a:ext>
          </a:extLst>
        </xdr:cNvPr>
        <xdr:cNvCxnSpPr/>
      </xdr:nvCxnSpPr>
      <xdr:spPr>
        <a:xfrm rot="10800000" flipV="1">
          <a:off x="3505200" y="1914525"/>
          <a:ext cx="1181100" cy="58102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13</xdr:row>
      <xdr:rowOff>9525</xdr:rowOff>
    </xdr:from>
    <xdr:to>
      <xdr:col>6</xdr:col>
      <xdr:colOff>0</xdr:colOff>
      <xdr:row>16</xdr:row>
      <xdr:rowOff>0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0CF2F4E9-57E0-4F73-BD3A-81F4142D8D43}"/>
            </a:ext>
          </a:extLst>
        </xdr:cNvPr>
        <xdr:cNvCxnSpPr/>
      </xdr:nvCxnSpPr>
      <xdr:spPr>
        <a:xfrm>
          <a:off x="3495675" y="2505075"/>
          <a:ext cx="119062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13</xdr:row>
      <xdr:rowOff>9525</xdr:rowOff>
    </xdr:from>
    <xdr:to>
      <xdr:col>5</xdr:col>
      <xdr:colOff>333375</xdr:colOff>
      <xdr:row>16</xdr:row>
      <xdr:rowOff>0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4EE6F24A-8A12-4B0A-B947-43ABAEA27E52}"/>
            </a:ext>
          </a:extLst>
        </xdr:cNvPr>
        <xdr:cNvCxnSpPr/>
      </xdr:nvCxnSpPr>
      <xdr:spPr>
        <a:xfrm rot="10800000" flipV="1">
          <a:off x="3495675" y="2505075"/>
          <a:ext cx="117157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16</xdr:row>
      <xdr:rowOff>0</xdr:rowOff>
    </xdr:from>
    <xdr:to>
      <xdr:col>5</xdr:col>
      <xdr:colOff>333375</xdr:colOff>
      <xdr:row>18</xdr:row>
      <xdr:rowOff>228600</xdr:rowOff>
    </xdr:to>
    <xdr:cxnSp macro="">
      <xdr:nvCxnSpPr>
        <xdr:cNvPr id="6" name="Straight Connector 5">
          <a:extLst>
            <a:ext uri="{FF2B5EF4-FFF2-40B4-BE49-F238E27FC236}">
              <a16:creationId xmlns:a16="http://schemas.microsoft.com/office/drawing/2014/main" id="{AD3367CF-D29A-4D20-B3C3-3123FAA7DED4}"/>
            </a:ext>
          </a:extLst>
        </xdr:cNvPr>
        <xdr:cNvCxnSpPr/>
      </xdr:nvCxnSpPr>
      <xdr:spPr>
        <a:xfrm>
          <a:off x="3495675" y="3067050"/>
          <a:ext cx="11715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19</xdr:row>
      <xdr:rowOff>0</xdr:rowOff>
    </xdr:from>
    <xdr:to>
      <xdr:col>5</xdr:col>
      <xdr:colOff>333375</xdr:colOff>
      <xdr:row>21</xdr:row>
      <xdr:rowOff>228600</xdr:rowOff>
    </xdr:to>
    <xdr:cxnSp macro="">
      <xdr:nvCxnSpPr>
        <xdr:cNvPr id="7" name="Straight Connector 6">
          <a:extLst>
            <a:ext uri="{FF2B5EF4-FFF2-40B4-BE49-F238E27FC236}">
              <a16:creationId xmlns:a16="http://schemas.microsoft.com/office/drawing/2014/main" id="{A00274A3-ADEF-461A-AFC3-3D499A9CC57A}"/>
            </a:ext>
          </a:extLst>
        </xdr:cNvPr>
        <xdr:cNvCxnSpPr/>
      </xdr:nvCxnSpPr>
      <xdr:spPr>
        <a:xfrm>
          <a:off x="3495675" y="3638550"/>
          <a:ext cx="11715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22</xdr:row>
      <xdr:rowOff>0</xdr:rowOff>
    </xdr:from>
    <xdr:to>
      <xdr:col>5</xdr:col>
      <xdr:colOff>333375</xdr:colOff>
      <xdr:row>24</xdr:row>
      <xdr:rowOff>228600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id="{E678F0AB-446E-4F50-BD76-8D3BD3D356D5}"/>
            </a:ext>
          </a:extLst>
        </xdr:cNvPr>
        <xdr:cNvCxnSpPr/>
      </xdr:nvCxnSpPr>
      <xdr:spPr>
        <a:xfrm>
          <a:off x="3495675" y="4210050"/>
          <a:ext cx="11715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37</xdr:row>
      <xdr:rowOff>0</xdr:rowOff>
    </xdr:from>
    <xdr:to>
      <xdr:col>5</xdr:col>
      <xdr:colOff>333375</xdr:colOff>
      <xdr:row>39</xdr:row>
      <xdr:rowOff>228600</xdr:rowOff>
    </xdr:to>
    <xdr:cxnSp macro="">
      <xdr:nvCxnSpPr>
        <xdr:cNvPr id="9" name="Straight Connector 8">
          <a:extLst>
            <a:ext uri="{FF2B5EF4-FFF2-40B4-BE49-F238E27FC236}">
              <a16:creationId xmlns:a16="http://schemas.microsoft.com/office/drawing/2014/main" id="{20803E1B-1360-488F-8D09-1ACCD6369A47}"/>
            </a:ext>
          </a:extLst>
        </xdr:cNvPr>
        <xdr:cNvCxnSpPr/>
      </xdr:nvCxnSpPr>
      <xdr:spPr>
        <a:xfrm>
          <a:off x="3495675" y="7067550"/>
          <a:ext cx="11715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9525</xdr:colOff>
      <xdr:row>16</xdr:row>
      <xdr:rowOff>0</xdr:rowOff>
    </xdr:from>
    <xdr:to>
      <xdr:col>6</xdr:col>
      <xdr:colOff>0</xdr:colOff>
      <xdr:row>18</xdr:row>
      <xdr:rowOff>238125</xdr:rowOff>
    </xdr:to>
    <xdr:cxnSp macro="">
      <xdr:nvCxnSpPr>
        <xdr:cNvPr id="10" name="Straight Connector 9">
          <a:extLst>
            <a:ext uri="{FF2B5EF4-FFF2-40B4-BE49-F238E27FC236}">
              <a16:creationId xmlns:a16="http://schemas.microsoft.com/office/drawing/2014/main" id="{6452644B-A90E-47F2-9A74-634D582C51F6}"/>
            </a:ext>
          </a:extLst>
        </xdr:cNvPr>
        <xdr:cNvCxnSpPr/>
      </xdr:nvCxnSpPr>
      <xdr:spPr>
        <a:xfrm rot="10800000" flipV="1">
          <a:off x="3505200" y="3067050"/>
          <a:ext cx="11811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19</xdr:row>
      <xdr:rowOff>9525</xdr:rowOff>
    </xdr:from>
    <xdr:to>
      <xdr:col>5</xdr:col>
      <xdr:colOff>333375</xdr:colOff>
      <xdr:row>22</xdr:row>
      <xdr:rowOff>0</xdr:rowOff>
    </xdr:to>
    <xdr:cxnSp macro="">
      <xdr:nvCxnSpPr>
        <xdr:cNvPr id="11" name="Straight Connector 10">
          <a:extLst>
            <a:ext uri="{FF2B5EF4-FFF2-40B4-BE49-F238E27FC236}">
              <a16:creationId xmlns:a16="http://schemas.microsoft.com/office/drawing/2014/main" id="{7398A120-E745-464F-B480-F641233D515B}"/>
            </a:ext>
          </a:extLst>
        </xdr:cNvPr>
        <xdr:cNvCxnSpPr/>
      </xdr:nvCxnSpPr>
      <xdr:spPr>
        <a:xfrm rot="10800000" flipV="1">
          <a:off x="3495675" y="3648075"/>
          <a:ext cx="117157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22</xdr:row>
      <xdr:rowOff>9525</xdr:rowOff>
    </xdr:from>
    <xdr:to>
      <xdr:col>5</xdr:col>
      <xdr:colOff>333375</xdr:colOff>
      <xdr:row>25</xdr:row>
      <xdr:rowOff>0</xdr:rowOff>
    </xdr:to>
    <xdr:cxnSp macro="">
      <xdr:nvCxnSpPr>
        <xdr:cNvPr id="12" name="Straight Connector 11">
          <a:extLst>
            <a:ext uri="{FF2B5EF4-FFF2-40B4-BE49-F238E27FC236}">
              <a16:creationId xmlns:a16="http://schemas.microsoft.com/office/drawing/2014/main" id="{ADE5EAB6-1A85-4C52-90CD-127E571D2CFA}"/>
            </a:ext>
          </a:extLst>
        </xdr:cNvPr>
        <xdr:cNvCxnSpPr/>
      </xdr:nvCxnSpPr>
      <xdr:spPr>
        <a:xfrm rot="10800000" flipV="1">
          <a:off x="3495675" y="4219575"/>
          <a:ext cx="117157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37</xdr:row>
      <xdr:rowOff>9525</xdr:rowOff>
    </xdr:from>
    <xdr:to>
      <xdr:col>5</xdr:col>
      <xdr:colOff>333375</xdr:colOff>
      <xdr:row>40</xdr:row>
      <xdr:rowOff>0</xdr:rowOff>
    </xdr:to>
    <xdr:cxnSp macro="">
      <xdr:nvCxnSpPr>
        <xdr:cNvPr id="13" name="Straight Connector 12">
          <a:extLst>
            <a:ext uri="{FF2B5EF4-FFF2-40B4-BE49-F238E27FC236}">
              <a16:creationId xmlns:a16="http://schemas.microsoft.com/office/drawing/2014/main" id="{DCB34C68-33E8-4090-9364-7F2E971E86AC}"/>
            </a:ext>
          </a:extLst>
        </xdr:cNvPr>
        <xdr:cNvCxnSpPr/>
      </xdr:nvCxnSpPr>
      <xdr:spPr>
        <a:xfrm rot="10800000" flipV="1">
          <a:off x="3495675" y="7077075"/>
          <a:ext cx="117157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10</xdr:row>
      <xdr:rowOff>0</xdr:rowOff>
    </xdr:from>
    <xdr:to>
      <xdr:col>8</xdr:col>
      <xdr:colOff>333375</xdr:colOff>
      <xdr:row>13</xdr:row>
      <xdr:rowOff>9525</xdr:rowOff>
    </xdr:to>
    <xdr:cxnSp macro="">
      <xdr:nvCxnSpPr>
        <xdr:cNvPr id="14" name="Straight Connector 13">
          <a:extLst>
            <a:ext uri="{FF2B5EF4-FFF2-40B4-BE49-F238E27FC236}">
              <a16:creationId xmlns:a16="http://schemas.microsoft.com/office/drawing/2014/main" id="{BD0CB32F-DFA6-445B-BC59-E7EC63A1AEE6}"/>
            </a:ext>
          </a:extLst>
        </xdr:cNvPr>
        <xdr:cNvCxnSpPr/>
      </xdr:nvCxnSpPr>
      <xdr:spPr>
        <a:xfrm>
          <a:off x="4686300" y="1914525"/>
          <a:ext cx="1190625" cy="5905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9525</xdr:colOff>
      <xdr:row>10</xdr:row>
      <xdr:rowOff>0</xdr:rowOff>
    </xdr:from>
    <xdr:to>
      <xdr:col>9</xdr:col>
      <xdr:colOff>0</xdr:colOff>
      <xdr:row>12</xdr:row>
      <xdr:rowOff>238124</xdr:rowOff>
    </xdr:to>
    <xdr:cxnSp macro="">
      <xdr:nvCxnSpPr>
        <xdr:cNvPr id="15" name="Straight Connector 14">
          <a:extLst>
            <a:ext uri="{FF2B5EF4-FFF2-40B4-BE49-F238E27FC236}">
              <a16:creationId xmlns:a16="http://schemas.microsoft.com/office/drawing/2014/main" id="{146196B2-9DC4-4B1A-A712-496FA9F5BFA1}"/>
            </a:ext>
          </a:extLst>
        </xdr:cNvPr>
        <xdr:cNvCxnSpPr/>
      </xdr:nvCxnSpPr>
      <xdr:spPr>
        <a:xfrm rot="10800000" flipV="1">
          <a:off x="4695825" y="1914525"/>
          <a:ext cx="1266825" cy="58102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13</xdr:row>
      <xdr:rowOff>9525</xdr:rowOff>
    </xdr:from>
    <xdr:to>
      <xdr:col>9</xdr:col>
      <xdr:colOff>0</xdr:colOff>
      <xdr:row>16</xdr:row>
      <xdr:rowOff>0</xdr:rowOff>
    </xdr:to>
    <xdr:cxnSp macro="">
      <xdr:nvCxnSpPr>
        <xdr:cNvPr id="16" name="Straight Connector 15">
          <a:extLst>
            <a:ext uri="{FF2B5EF4-FFF2-40B4-BE49-F238E27FC236}">
              <a16:creationId xmlns:a16="http://schemas.microsoft.com/office/drawing/2014/main" id="{086272A9-1C86-4FFD-8A83-D2A479AD5613}"/>
            </a:ext>
          </a:extLst>
        </xdr:cNvPr>
        <xdr:cNvCxnSpPr/>
      </xdr:nvCxnSpPr>
      <xdr:spPr>
        <a:xfrm>
          <a:off x="4686300" y="2505075"/>
          <a:ext cx="1276350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13</xdr:row>
      <xdr:rowOff>9525</xdr:rowOff>
    </xdr:from>
    <xdr:to>
      <xdr:col>8</xdr:col>
      <xdr:colOff>333375</xdr:colOff>
      <xdr:row>16</xdr:row>
      <xdr:rowOff>0</xdr:rowOff>
    </xdr:to>
    <xdr:cxnSp macro="">
      <xdr:nvCxnSpPr>
        <xdr:cNvPr id="17" name="Straight Connector 16">
          <a:extLst>
            <a:ext uri="{FF2B5EF4-FFF2-40B4-BE49-F238E27FC236}">
              <a16:creationId xmlns:a16="http://schemas.microsoft.com/office/drawing/2014/main" id="{2903F3D5-3BEE-4E6F-8325-BC4BBD9691E7}"/>
            </a:ext>
          </a:extLst>
        </xdr:cNvPr>
        <xdr:cNvCxnSpPr/>
      </xdr:nvCxnSpPr>
      <xdr:spPr>
        <a:xfrm rot="10800000" flipV="1">
          <a:off x="4686300" y="2505075"/>
          <a:ext cx="119062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16</xdr:row>
      <xdr:rowOff>0</xdr:rowOff>
    </xdr:from>
    <xdr:to>
      <xdr:col>8</xdr:col>
      <xdr:colOff>333375</xdr:colOff>
      <xdr:row>18</xdr:row>
      <xdr:rowOff>228600</xdr:rowOff>
    </xdr:to>
    <xdr:cxnSp macro="">
      <xdr:nvCxnSpPr>
        <xdr:cNvPr id="18" name="Straight Connector 17">
          <a:extLst>
            <a:ext uri="{FF2B5EF4-FFF2-40B4-BE49-F238E27FC236}">
              <a16:creationId xmlns:a16="http://schemas.microsoft.com/office/drawing/2014/main" id="{506005A8-2AC9-4AFC-A0C5-95B1FEBF8F20}"/>
            </a:ext>
          </a:extLst>
        </xdr:cNvPr>
        <xdr:cNvCxnSpPr/>
      </xdr:nvCxnSpPr>
      <xdr:spPr>
        <a:xfrm>
          <a:off x="4686300" y="3067050"/>
          <a:ext cx="11906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19</xdr:row>
      <xdr:rowOff>0</xdr:rowOff>
    </xdr:from>
    <xdr:to>
      <xdr:col>8</xdr:col>
      <xdr:colOff>333375</xdr:colOff>
      <xdr:row>21</xdr:row>
      <xdr:rowOff>228600</xdr:rowOff>
    </xdr:to>
    <xdr:cxnSp macro="">
      <xdr:nvCxnSpPr>
        <xdr:cNvPr id="19" name="Straight Connector 18">
          <a:extLst>
            <a:ext uri="{FF2B5EF4-FFF2-40B4-BE49-F238E27FC236}">
              <a16:creationId xmlns:a16="http://schemas.microsoft.com/office/drawing/2014/main" id="{1C4504F6-5752-40FA-BF63-C20AE03CE681}"/>
            </a:ext>
          </a:extLst>
        </xdr:cNvPr>
        <xdr:cNvCxnSpPr/>
      </xdr:nvCxnSpPr>
      <xdr:spPr>
        <a:xfrm>
          <a:off x="4686300" y="3638550"/>
          <a:ext cx="11906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22</xdr:row>
      <xdr:rowOff>0</xdr:rowOff>
    </xdr:from>
    <xdr:to>
      <xdr:col>8</xdr:col>
      <xdr:colOff>333375</xdr:colOff>
      <xdr:row>24</xdr:row>
      <xdr:rowOff>228600</xdr:rowOff>
    </xdr:to>
    <xdr:cxnSp macro="">
      <xdr:nvCxnSpPr>
        <xdr:cNvPr id="20" name="Straight Connector 19">
          <a:extLst>
            <a:ext uri="{FF2B5EF4-FFF2-40B4-BE49-F238E27FC236}">
              <a16:creationId xmlns:a16="http://schemas.microsoft.com/office/drawing/2014/main" id="{7002C3F8-184F-4581-A8DB-F5AF093CA0D8}"/>
            </a:ext>
          </a:extLst>
        </xdr:cNvPr>
        <xdr:cNvCxnSpPr/>
      </xdr:nvCxnSpPr>
      <xdr:spPr>
        <a:xfrm>
          <a:off x="4686300" y="4210050"/>
          <a:ext cx="11906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37</xdr:row>
      <xdr:rowOff>0</xdr:rowOff>
    </xdr:from>
    <xdr:to>
      <xdr:col>8</xdr:col>
      <xdr:colOff>333375</xdr:colOff>
      <xdr:row>39</xdr:row>
      <xdr:rowOff>228600</xdr:rowOff>
    </xdr:to>
    <xdr:cxnSp macro="">
      <xdr:nvCxnSpPr>
        <xdr:cNvPr id="21" name="Straight Connector 20">
          <a:extLst>
            <a:ext uri="{FF2B5EF4-FFF2-40B4-BE49-F238E27FC236}">
              <a16:creationId xmlns:a16="http://schemas.microsoft.com/office/drawing/2014/main" id="{B263B0CE-A029-4384-B1DD-48B85F3F6670}"/>
            </a:ext>
          </a:extLst>
        </xdr:cNvPr>
        <xdr:cNvCxnSpPr/>
      </xdr:nvCxnSpPr>
      <xdr:spPr>
        <a:xfrm>
          <a:off x="4686300" y="7067550"/>
          <a:ext cx="11906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9525</xdr:colOff>
      <xdr:row>16</xdr:row>
      <xdr:rowOff>0</xdr:rowOff>
    </xdr:from>
    <xdr:to>
      <xdr:col>9</xdr:col>
      <xdr:colOff>0</xdr:colOff>
      <xdr:row>18</xdr:row>
      <xdr:rowOff>238125</xdr:rowOff>
    </xdr:to>
    <xdr:cxnSp macro="">
      <xdr:nvCxnSpPr>
        <xdr:cNvPr id="22" name="Straight Connector 21">
          <a:extLst>
            <a:ext uri="{FF2B5EF4-FFF2-40B4-BE49-F238E27FC236}">
              <a16:creationId xmlns:a16="http://schemas.microsoft.com/office/drawing/2014/main" id="{21226D13-D3E5-4C34-B5CA-E4B9511E14D6}"/>
            </a:ext>
          </a:extLst>
        </xdr:cNvPr>
        <xdr:cNvCxnSpPr/>
      </xdr:nvCxnSpPr>
      <xdr:spPr>
        <a:xfrm rot="10800000" flipV="1">
          <a:off x="4695825" y="3067050"/>
          <a:ext cx="12668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19</xdr:row>
      <xdr:rowOff>9525</xdr:rowOff>
    </xdr:from>
    <xdr:to>
      <xdr:col>8</xdr:col>
      <xdr:colOff>333375</xdr:colOff>
      <xdr:row>22</xdr:row>
      <xdr:rowOff>0</xdr:rowOff>
    </xdr:to>
    <xdr:cxnSp macro="">
      <xdr:nvCxnSpPr>
        <xdr:cNvPr id="23" name="Straight Connector 22">
          <a:extLst>
            <a:ext uri="{FF2B5EF4-FFF2-40B4-BE49-F238E27FC236}">
              <a16:creationId xmlns:a16="http://schemas.microsoft.com/office/drawing/2014/main" id="{DC99C742-8E90-4140-BFA3-D01EDA123B6E}"/>
            </a:ext>
          </a:extLst>
        </xdr:cNvPr>
        <xdr:cNvCxnSpPr/>
      </xdr:nvCxnSpPr>
      <xdr:spPr>
        <a:xfrm rot="10800000" flipV="1">
          <a:off x="4686300" y="3648075"/>
          <a:ext cx="119062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22</xdr:row>
      <xdr:rowOff>9525</xdr:rowOff>
    </xdr:from>
    <xdr:to>
      <xdr:col>8</xdr:col>
      <xdr:colOff>333375</xdr:colOff>
      <xdr:row>25</xdr:row>
      <xdr:rowOff>0</xdr:rowOff>
    </xdr:to>
    <xdr:cxnSp macro="">
      <xdr:nvCxnSpPr>
        <xdr:cNvPr id="24" name="Straight Connector 23">
          <a:extLst>
            <a:ext uri="{FF2B5EF4-FFF2-40B4-BE49-F238E27FC236}">
              <a16:creationId xmlns:a16="http://schemas.microsoft.com/office/drawing/2014/main" id="{18BA9349-08DD-42A5-8692-F12AB7BC1FAE}"/>
            </a:ext>
          </a:extLst>
        </xdr:cNvPr>
        <xdr:cNvCxnSpPr/>
      </xdr:nvCxnSpPr>
      <xdr:spPr>
        <a:xfrm rot="10800000" flipV="1">
          <a:off x="4686300" y="4219575"/>
          <a:ext cx="119062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37</xdr:row>
      <xdr:rowOff>9525</xdr:rowOff>
    </xdr:from>
    <xdr:to>
      <xdr:col>8</xdr:col>
      <xdr:colOff>333375</xdr:colOff>
      <xdr:row>40</xdr:row>
      <xdr:rowOff>0</xdr:rowOff>
    </xdr:to>
    <xdr:cxnSp macro="">
      <xdr:nvCxnSpPr>
        <xdr:cNvPr id="25" name="Straight Connector 24">
          <a:extLst>
            <a:ext uri="{FF2B5EF4-FFF2-40B4-BE49-F238E27FC236}">
              <a16:creationId xmlns:a16="http://schemas.microsoft.com/office/drawing/2014/main" id="{A43F1ECB-58E6-4B63-9213-0EE830BD343B}"/>
            </a:ext>
          </a:extLst>
        </xdr:cNvPr>
        <xdr:cNvCxnSpPr/>
      </xdr:nvCxnSpPr>
      <xdr:spPr>
        <a:xfrm rot="10800000" flipV="1">
          <a:off x="4686300" y="7077075"/>
          <a:ext cx="119062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9525</xdr:colOff>
      <xdr:row>10</xdr:row>
      <xdr:rowOff>9525</xdr:rowOff>
    </xdr:from>
    <xdr:to>
      <xdr:col>12</xdr:col>
      <xdr:colOff>0</xdr:colOff>
      <xdr:row>13</xdr:row>
      <xdr:rowOff>9525</xdr:rowOff>
    </xdr:to>
    <xdr:cxnSp macro="">
      <xdr:nvCxnSpPr>
        <xdr:cNvPr id="26" name="Straight Connector 25">
          <a:extLst>
            <a:ext uri="{FF2B5EF4-FFF2-40B4-BE49-F238E27FC236}">
              <a16:creationId xmlns:a16="http://schemas.microsoft.com/office/drawing/2014/main" id="{5AF3844E-0E0C-4944-BFF4-B0E800B9BE30}"/>
            </a:ext>
          </a:extLst>
        </xdr:cNvPr>
        <xdr:cNvCxnSpPr/>
      </xdr:nvCxnSpPr>
      <xdr:spPr>
        <a:xfrm>
          <a:off x="5972175" y="1924050"/>
          <a:ext cx="1295400" cy="5810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9525</xdr:colOff>
      <xdr:row>10</xdr:row>
      <xdr:rowOff>0</xdr:rowOff>
    </xdr:from>
    <xdr:to>
      <xdr:col>12</xdr:col>
      <xdr:colOff>0</xdr:colOff>
      <xdr:row>12</xdr:row>
      <xdr:rowOff>238124</xdr:rowOff>
    </xdr:to>
    <xdr:cxnSp macro="">
      <xdr:nvCxnSpPr>
        <xdr:cNvPr id="27" name="Straight Connector 26">
          <a:extLst>
            <a:ext uri="{FF2B5EF4-FFF2-40B4-BE49-F238E27FC236}">
              <a16:creationId xmlns:a16="http://schemas.microsoft.com/office/drawing/2014/main" id="{EE034C89-CACD-444E-923D-780E74523F92}"/>
            </a:ext>
          </a:extLst>
        </xdr:cNvPr>
        <xdr:cNvCxnSpPr/>
      </xdr:nvCxnSpPr>
      <xdr:spPr>
        <a:xfrm rot="10800000" flipV="1">
          <a:off x="5972175" y="1914525"/>
          <a:ext cx="1295400" cy="58102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13</xdr:row>
      <xdr:rowOff>9525</xdr:rowOff>
    </xdr:from>
    <xdr:to>
      <xdr:col>12</xdr:col>
      <xdr:colOff>0</xdr:colOff>
      <xdr:row>16</xdr:row>
      <xdr:rowOff>0</xdr:rowOff>
    </xdr:to>
    <xdr:cxnSp macro="">
      <xdr:nvCxnSpPr>
        <xdr:cNvPr id="28" name="Straight Connector 27">
          <a:extLst>
            <a:ext uri="{FF2B5EF4-FFF2-40B4-BE49-F238E27FC236}">
              <a16:creationId xmlns:a16="http://schemas.microsoft.com/office/drawing/2014/main" id="{16330630-3B7E-4492-BDE5-CA6928ADF86B}"/>
            </a:ext>
          </a:extLst>
        </xdr:cNvPr>
        <xdr:cNvCxnSpPr/>
      </xdr:nvCxnSpPr>
      <xdr:spPr>
        <a:xfrm>
          <a:off x="5962650" y="2505075"/>
          <a:ext cx="130492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13</xdr:row>
      <xdr:rowOff>9525</xdr:rowOff>
    </xdr:from>
    <xdr:to>
      <xdr:col>11</xdr:col>
      <xdr:colOff>333375</xdr:colOff>
      <xdr:row>16</xdr:row>
      <xdr:rowOff>0</xdr:rowOff>
    </xdr:to>
    <xdr:cxnSp macro="">
      <xdr:nvCxnSpPr>
        <xdr:cNvPr id="29" name="Straight Connector 28">
          <a:extLst>
            <a:ext uri="{FF2B5EF4-FFF2-40B4-BE49-F238E27FC236}">
              <a16:creationId xmlns:a16="http://schemas.microsoft.com/office/drawing/2014/main" id="{3A4CB386-2E0B-4A8C-8364-FB91CC38DD17}"/>
            </a:ext>
          </a:extLst>
        </xdr:cNvPr>
        <xdr:cNvCxnSpPr/>
      </xdr:nvCxnSpPr>
      <xdr:spPr>
        <a:xfrm rot="10800000" flipV="1">
          <a:off x="5962650" y="2505075"/>
          <a:ext cx="1200150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16</xdr:row>
      <xdr:rowOff>0</xdr:rowOff>
    </xdr:from>
    <xdr:to>
      <xdr:col>11</xdr:col>
      <xdr:colOff>333375</xdr:colOff>
      <xdr:row>18</xdr:row>
      <xdr:rowOff>228600</xdr:rowOff>
    </xdr:to>
    <xdr:cxnSp macro="">
      <xdr:nvCxnSpPr>
        <xdr:cNvPr id="30" name="Straight Connector 29">
          <a:extLst>
            <a:ext uri="{FF2B5EF4-FFF2-40B4-BE49-F238E27FC236}">
              <a16:creationId xmlns:a16="http://schemas.microsoft.com/office/drawing/2014/main" id="{237AA114-49F8-48AA-B83A-963D98A9575B}"/>
            </a:ext>
          </a:extLst>
        </xdr:cNvPr>
        <xdr:cNvCxnSpPr/>
      </xdr:nvCxnSpPr>
      <xdr:spPr>
        <a:xfrm>
          <a:off x="5962650" y="3067050"/>
          <a:ext cx="12001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19</xdr:row>
      <xdr:rowOff>0</xdr:rowOff>
    </xdr:from>
    <xdr:to>
      <xdr:col>11</xdr:col>
      <xdr:colOff>333375</xdr:colOff>
      <xdr:row>21</xdr:row>
      <xdr:rowOff>228600</xdr:rowOff>
    </xdr:to>
    <xdr:cxnSp macro="">
      <xdr:nvCxnSpPr>
        <xdr:cNvPr id="31" name="Straight Connector 30">
          <a:extLst>
            <a:ext uri="{FF2B5EF4-FFF2-40B4-BE49-F238E27FC236}">
              <a16:creationId xmlns:a16="http://schemas.microsoft.com/office/drawing/2014/main" id="{19BB65F3-15A8-4EEC-8ADC-5BE7E5050403}"/>
            </a:ext>
          </a:extLst>
        </xdr:cNvPr>
        <xdr:cNvCxnSpPr/>
      </xdr:nvCxnSpPr>
      <xdr:spPr>
        <a:xfrm>
          <a:off x="5962650" y="3638550"/>
          <a:ext cx="12001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22</xdr:row>
      <xdr:rowOff>0</xdr:rowOff>
    </xdr:from>
    <xdr:to>
      <xdr:col>11</xdr:col>
      <xdr:colOff>333375</xdr:colOff>
      <xdr:row>24</xdr:row>
      <xdr:rowOff>228600</xdr:rowOff>
    </xdr:to>
    <xdr:cxnSp macro="">
      <xdr:nvCxnSpPr>
        <xdr:cNvPr id="32" name="Straight Connector 31">
          <a:extLst>
            <a:ext uri="{FF2B5EF4-FFF2-40B4-BE49-F238E27FC236}">
              <a16:creationId xmlns:a16="http://schemas.microsoft.com/office/drawing/2014/main" id="{D1FC7D54-9916-4294-83D9-AF03172B4967}"/>
            </a:ext>
          </a:extLst>
        </xdr:cNvPr>
        <xdr:cNvCxnSpPr/>
      </xdr:nvCxnSpPr>
      <xdr:spPr>
        <a:xfrm>
          <a:off x="5962650" y="4210050"/>
          <a:ext cx="12001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37</xdr:row>
      <xdr:rowOff>0</xdr:rowOff>
    </xdr:from>
    <xdr:to>
      <xdr:col>11</xdr:col>
      <xdr:colOff>333375</xdr:colOff>
      <xdr:row>39</xdr:row>
      <xdr:rowOff>228600</xdr:rowOff>
    </xdr:to>
    <xdr:cxnSp macro="">
      <xdr:nvCxnSpPr>
        <xdr:cNvPr id="33" name="Straight Connector 32">
          <a:extLst>
            <a:ext uri="{FF2B5EF4-FFF2-40B4-BE49-F238E27FC236}">
              <a16:creationId xmlns:a16="http://schemas.microsoft.com/office/drawing/2014/main" id="{ADB4474D-74E9-4D6E-B093-F200B6546FAE}"/>
            </a:ext>
          </a:extLst>
        </xdr:cNvPr>
        <xdr:cNvCxnSpPr/>
      </xdr:nvCxnSpPr>
      <xdr:spPr>
        <a:xfrm>
          <a:off x="5962650" y="7067550"/>
          <a:ext cx="12001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9525</xdr:colOff>
      <xdr:row>16</xdr:row>
      <xdr:rowOff>0</xdr:rowOff>
    </xdr:from>
    <xdr:to>
      <xdr:col>12</xdr:col>
      <xdr:colOff>0</xdr:colOff>
      <xdr:row>18</xdr:row>
      <xdr:rowOff>238125</xdr:rowOff>
    </xdr:to>
    <xdr:cxnSp macro="">
      <xdr:nvCxnSpPr>
        <xdr:cNvPr id="34" name="Straight Connector 33">
          <a:extLst>
            <a:ext uri="{FF2B5EF4-FFF2-40B4-BE49-F238E27FC236}">
              <a16:creationId xmlns:a16="http://schemas.microsoft.com/office/drawing/2014/main" id="{CE9F5251-A894-4FB1-BE94-B357236533CA}"/>
            </a:ext>
          </a:extLst>
        </xdr:cNvPr>
        <xdr:cNvCxnSpPr/>
      </xdr:nvCxnSpPr>
      <xdr:spPr>
        <a:xfrm rot="10800000" flipV="1">
          <a:off x="5972175" y="3067050"/>
          <a:ext cx="12954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19</xdr:row>
      <xdr:rowOff>9525</xdr:rowOff>
    </xdr:from>
    <xdr:to>
      <xdr:col>11</xdr:col>
      <xdr:colOff>333375</xdr:colOff>
      <xdr:row>22</xdr:row>
      <xdr:rowOff>0</xdr:rowOff>
    </xdr:to>
    <xdr:cxnSp macro="">
      <xdr:nvCxnSpPr>
        <xdr:cNvPr id="35" name="Straight Connector 34">
          <a:extLst>
            <a:ext uri="{FF2B5EF4-FFF2-40B4-BE49-F238E27FC236}">
              <a16:creationId xmlns:a16="http://schemas.microsoft.com/office/drawing/2014/main" id="{E1CD30EF-CC21-4B71-8283-FC17A6555E25}"/>
            </a:ext>
          </a:extLst>
        </xdr:cNvPr>
        <xdr:cNvCxnSpPr/>
      </xdr:nvCxnSpPr>
      <xdr:spPr>
        <a:xfrm rot="10800000" flipV="1">
          <a:off x="5962650" y="3648075"/>
          <a:ext cx="1200150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22</xdr:row>
      <xdr:rowOff>9525</xdr:rowOff>
    </xdr:from>
    <xdr:to>
      <xdr:col>11</xdr:col>
      <xdr:colOff>333375</xdr:colOff>
      <xdr:row>25</xdr:row>
      <xdr:rowOff>0</xdr:rowOff>
    </xdr:to>
    <xdr:cxnSp macro="">
      <xdr:nvCxnSpPr>
        <xdr:cNvPr id="36" name="Straight Connector 35">
          <a:extLst>
            <a:ext uri="{FF2B5EF4-FFF2-40B4-BE49-F238E27FC236}">
              <a16:creationId xmlns:a16="http://schemas.microsoft.com/office/drawing/2014/main" id="{4AC3D5F7-608A-4AA2-B3B2-369020B3BBA0}"/>
            </a:ext>
          </a:extLst>
        </xdr:cNvPr>
        <xdr:cNvCxnSpPr/>
      </xdr:nvCxnSpPr>
      <xdr:spPr>
        <a:xfrm rot="10800000" flipV="1">
          <a:off x="5962650" y="4219575"/>
          <a:ext cx="1200150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37</xdr:row>
      <xdr:rowOff>9525</xdr:rowOff>
    </xdr:from>
    <xdr:to>
      <xdr:col>11</xdr:col>
      <xdr:colOff>333375</xdr:colOff>
      <xdr:row>40</xdr:row>
      <xdr:rowOff>0</xdr:rowOff>
    </xdr:to>
    <xdr:cxnSp macro="">
      <xdr:nvCxnSpPr>
        <xdr:cNvPr id="37" name="Straight Connector 36">
          <a:extLst>
            <a:ext uri="{FF2B5EF4-FFF2-40B4-BE49-F238E27FC236}">
              <a16:creationId xmlns:a16="http://schemas.microsoft.com/office/drawing/2014/main" id="{57DABCF3-6164-474B-B377-A15F7AB4C6CB}"/>
            </a:ext>
          </a:extLst>
        </xdr:cNvPr>
        <xdr:cNvCxnSpPr/>
      </xdr:nvCxnSpPr>
      <xdr:spPr>
        <a:xfrm rot="10800000" flipV="1">
          <a:off x="5962650" y="7077075"/>
          <a:ext cx="1200150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9525</xdr:colOff>
      <xdr:row>10</xdr:row>
      <xdr:rowOff>9525</xdr:rowOff>
    </xdr:from>
    <xdr:to>
      <xdr:col>15</xdr:col>
      <xdr:colOff>0</xdr:colOff>
      <xdr:row>13</xdr:row>
      <xdr:rowOff>9525</xdr:rowOff>
    </xdr:to>
    <xdr:cxnSp macro="">
      <xdr:nvCxnSpPr>
        <xdr:cNvPr id="38" name="Straight Connector 37">
          <a:extLst>
            <a:ext uri="{FF2B5EF4-FFF2-40B4-BE49-F238E27FC236}">
              <a16:creationId xmlns:a16="http://schemas.microsoft.com/office/drawing/2014/main" id="{21893C32-BF05-488A-9479-64F653131B75}"/>
            </a:ext>
          </a:extLst>
        </xdr:cNvPr>
        <xdr:cNvCxnSpPr/>
      </xdr:nvCxnSpPr>
      <xdr:spPr>
        <a:xfrm>
          <a:off x="7277100" y="1924050"/>
          <a:ext cx="1238250" cy="5810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9525</xdr:colOff>
      <xdr:row>10</xdr:row>
      <xdr:rowOff>0</xdr:rowOff>
    </xdr:from>
    <xdr:to>
      <xdr:col>15</xdr:col>
      <xdr:colOff>0</xdr:colOff>
      <xdr:row>12</xdr:row>
      <xdr:rowOff>238124</xdr:rowOff>
    </xdr:to>
    <xdr:cxnSp macro="">
      <xdr:nvCxnSpPr>
        <xdr:cNvPr id="39" name="Straight Connector 38">
          <a:extLst>
            <a:ext uri="{FF2B5EF4-FFF2-40B4-BE49-F238E27FC236}">
              <a16:creationId xmlns:a16="http://schemas.microsoft.com/office/drawing/2014/main" id="{6599A6F2-F80C-45C9-BB2D-110DD29401AA}"/>
            </a:ext>
          </a:extLst>
        </xdr:cNvPr>
        <xdr:cNvCxnSpPr/>
      </xdr:nvCxnSpPr>
      <xdr:spPr>
        <a:xfrm rot="10800000" flipV="1">
          <a:off x="7277100" y="1914525"/>
          <a:ext cx="1238250" cy="58102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13</xdr:row>
      <xdr:rowOff>9525</xdr:rowOff>
    </xdr:from>
    <xdr:to>
      <xdr:col>15</xdr:col>
      <xdr:colOff>0</xdr:colOff>
      <xdr:row>16</xdr:row>
      <xdr:rowOff>0</xdr:rowOff>
    </xdr:to>
    <xdr:cxnSp macro="">
      <xdr:nvCxnSpPr>
        <xdr:cNvPr id="40" name="Straight Connector 39">
          <a:extLst>
            <a:ext uri="{FF2B5EF4-FFF2-40B4-BE49-F238E27FC236}">
              <a16:creationId xmlns:a16="http://schemas.microsoft.com/office/drawing/2014/main" id="{8C2C62A7-8CA5-4033-9EC6-31123137B48C}"/>
            </a:ext>
          </a:extLst>
        </xdr:cNvPr>
        <xdr:cNvCxnSpPr/>
      </xdr:nvCxnSpPr>
      <xdr:spPr>
        <a:xfrm>
          <a:off x="7267575" y="2505075"/>
          <a:ext cx="124777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13</xdr:row>
      <xdr:rowOff>9525</xdr:rowOff>
    </xdr:from>
    <xdr:to>
      <xdr:col>14</xdr:col>
      <xdr:colOff>333375</xdr:colOff>
      <xdr:row>16</xdr:row>
      <xdr:rowOff>0</xdr:rowOff>
    </xdr:to>
    <xdr:cxnSp macro="">
      <xdr:nvCxnSpPr>
        <xdr:cNvPr id="41" name="Straight Connector 40">
          <a:extLst>
            <a:ext uri="{FF2B5EF4-FFF2-40B4-BE49-F238E27FC236}">
              <a16:creationId xmlns:a16="http://schemas.microsoft.com/office/drawing/2014/main" id="{D86E176F-87F2-4415-80E2-853AF9DBB920}"/>
            </a:ext>
          </a:extLst>
        </xdr:cNvPr>
        <xdr:cNvCxnSpPr/>
      </xdr:nvCxnSpPr>
      <xdr:spPr>
        <a:xfrm rot="10800000" flipV="1">
          <a:off x="7267575" y="2505075"/>
          <a:ext cx="1181100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16</xdr:row>
      <xdr:rowOff>0</xdr:rowOff>
    </xdr:from>
    <xdr:to>
      <xdr:col>14</xdr:col>
      <xdr:colOff>333375</xdr:colOff>
      <xdr:row>18</xdr:row>
      <xdr:rowOff>228600</xdr:rowOff>
    </xdr:to>
    <xdr:cxnSp macro="">
      <xdr:nvCxnSpPr>
        <xdr:cNvPr id="42" name="Straight Connector 41">
          <a:extLst>
            <a:ext uri="{FF2B5EF4-FFF2-40B4-BE49-F238E27FC236}">
              <a16:creationId xmlns:a16="http://schemas.microsoft.com/office/drawing/2014/main" id="{6960F76F-997E-4A05-8CDB-91A72F228AA7}"/>
            </a:ext>
          </a:extLst>
        </xdr:cNvPr>
        <xdr:cNvCxnSpPr/>
      </xdr:nvCxnSpPr>
      <xdr:spPr>
        <a:xfrm>
          <a:off x="7267575" y="3067050"/>
          <a:ext cx="11811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19</xdr:row>
      <xdr:rowOff>0</xdr:rowOff>
    </xdr:from>
    <xdr:to>
      <xdr:col>14</xdr:col>
      <xdr:colOff>333375</xdr:colOff>
      <xdr:row>21</xdr:row>
      <xdr:rowOff>228600</xdr:rowOff>
    </xdr:to>
    <xdr:cxnSp macro="">
      <xdr:nvCxnSpPr>
        <xdr:cNvPr id="43" name="Straight Connector 42">
          <a:extLst>
            <a:ext uri="{FF2B5EF4-FFF2-40B4-BE49-F238E27FC236}">
              <a16:creationId xmlns:a16="http://schemas.microsoft.com/office/drawing/2014/main" id="{E4867B3D-1DCC-486E-94EB-2B0154A8937C}"/>
            </a:ext>
          </a:extLst>
        </xdr:cNvPr>
        <xdr:cNvCxnSpPr/>
      </xdr:nvCxnSpPr>
      <xdr:spPr>
        <a:xfrm>
          <a:off x="7267575" y="3638550"/>
          <a:ext cx="11811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22</xdr:row>
      <xdr:rowOff>0</xdr:rowOff>
    </xdr:from>
    <xdr:to>
      <xdr:col>14</xdr:col>
      <xdr:colOff>333375</xdr:colOff>
      <xdr:row>24</xdr:row>
      <xdr:rowOff>228600</xdr:rowOff>
    </xdr:to>
    <xdr:cxnSp macro="">
      <xdr:nvCxnSpPr>
        <xdr:cNvPr id="44" name="Straight Connector 43">
          <a:extLst>
            <a:ext uri="{FF2B5EF4-FFF2-40B4-BE49-F238E27FC236}">
              <a16:creationId xmlns:a16="http://schemas.microsoft.com/office/drawing/2014/main" id="{89219359-56CF-4B55-A2E3-153899D90625}"/>
            </a:ext>
          </a:extLst>
        </xdr:cNvPr>
        <xdr:cNvCxnSpPr/>
      </xdr:nvCxnSpPr>
      <xdr:spPr>
        <a:xfrm>
          <a:off x="7267575" y="4210050"/>
          <a:ext cx="11811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37</xdr:row>
      <xdr:rowOff>0</xdr:rowOff>
    </xdr:from>
    <xdr:to>
      <xdr:col>14</xdr:col>
      <xdr:colOff>333375</xdr:colOff>
      <xdr:row>39</xdr:row>
      <xdr:rowOff>228600</xdr:rowOff>
    </xdr:to>
    <xdr:cxnSp macro="">
      <xdr:nvCxnSpPr>
        <xdr:cNvPr id="45" name="Straight Connector 44">
          <a:extLst>
            <a:ext uri="{FF2B5EF4-FFF2-40B4-BE49-F238E27FC236}">
              <a16:creationId xmlns:a16="http://schemas.microsoft.com/office/drawing/2014/main" id="{37FA099E-B617-4772-8D54-699E7951BD33}"/>
            </a:ext>
          </a:extLst>
        </xdr:cNvPr>
        <xdr:cNvCxnSpPr/>
      </xdr:nvCxnSpPr>
      <xdr:spPr>
        <a:xfrm>
          <a:off x="7267575" y="7067550"/>
          <a:ext cx="11811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9525</xdr:colOff>
      <xdr:row>16</xdr:row>
      <xdr:rowOff>0</xdr:rowOff>
    </xdr:from>
    <xdr:to>
      <xdr:col>15</xdr:col>
      <xdr:colOff>0</xdr:colOff>
      <xdr:row>18</xdr:row>
      <xdr:rowOff>238125</xdr:rowOff>
    </xdr:to>
    <xdr:cxnSp macro="">
      <xdr:nvCxnSpPr>
        <xdr:cNvPr id="46" name="Straight Connector 45">
          <a:extLst>
            <a:ext uri="{FF2B5EF4-FFF2-40B4-BE49-F238E27FC236}">
              <a16:creationId xmlns:a16="http://schemas.microsoft.com/office/drawing/2014/main" id="{82FE96A8-B353-4CBE-928E-6F9C145F44A1}"/>
            </a:ext>
          </a:extLst>
        </xdr:cNvPr>
        <xdr:cNvCxnSpPr/>
      </xdr:nvCxnSpPr>
      <xdr:spPr>
        <a:xfrm rot="10800000" flipV="1">
          <a:off x="7277100" y="3067050"/>
          <a:ext cx="12382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19</xdr:row>
      <xdr:rowOff>9525</xdr:rowOff>
    </xdr:from>
    <xdr:to>
      <xdr:col>14</xdr:col>
      <xdr:colOff>333375</xdr:colOff>
      <xdr:row>22</xdr:row>
      <xdr:rowOff>0</xdr:rowOff>
    </xdr:to>
    <xdr:cxnSp macro="">
      <xdr:nvCxnSpPr>
        <xdr:cNvPr id="47" name="Straight Connector 46">
          <a:extLst>
            <a:ext uri="{FF2B5EF4-FFF2-40B4-BE49-F238E27FC236}">
              <a16:creationId xmlns:a16="http://schemas.microsoft.com/office/drawing/2014/main" id="{E15C8F47-2F5E-4644-98CF-AAA2FB3B1F8F}"/>
            </a:ext>
          </a:extLst>
        </xdr:cNvPr>
        <xdr:cNvCxnSpPr/>
      </xdr:nvCxnSpPr>
      <xdr:spPr>
        <a:xfrm rot="10800000" flipV="1">
          <a:off x="7267575" y="3648075"/>
          <a:ext cx="1181100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22</xdr:row>
      <xdr:rowOff>9525</xdr:rowOff>
    </xdr:from>
    <xdr:to>
      <xdr:col>14</xdr:col>
      <xdr:colOff>333375</xdr:colOff>
      <xdr:row>25</xdr:row>
      <xdr:rowOff>0</xdr:rowOff>
    </xdr:to>
    <xdr:cxnSp macro="">
      <xdr:nvCxnSpPr>
        <xdr:cNvPr id="48" name="Straight Connector 47">
          <a:extLst>
            <a:ext uri="{FF2B5EF4-FFF2-40B4-BE49-F238E27FC236}">
              <a16:creationId xmlns:a16="http://schemas.microsoft.com/office/drawing/2014/main" id="{E90A58BE-548E-4F66-982A-6350E774B254}"/>
            </a:ext>
          </a:extLst>
        </xdr:cNvPr>
        <xdr:cNvCxnSpPr/>
      </xdr:nvCxnSpPr>
      <xdr:spPr>
        <a:xfrm rot="10800000" flipV="1">
          <a:off x="7267575" y="4219575"/>
          <a:ext cx="1181100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37</xdr:row>
      <xdr:rowOff>9525</xdr:rowOff>
    </xdr:from>
    <xdr:to>
      <xdr:col>14</xdr:col>
      <xdr:colOff>333375</xdr:colOff>
      <xdr:row>40</xdr:row>
      <xdr:rowOff>0</xdr:rowOff>
    </xdr:to>
    <xdr:cxnSp macro="">
      <xdr:nvCxnSpPr>
        <xdr:cNvPr id="49" name="Straight Connector 48">
          <a:extLst>
            <a:ext uri="{FF2B5EF4-FFF2-40B4-BE49-F238E27FC236}">
              <a16:creationId xmlns:a16="http://schemas.microsoft.com/office/drawing/2014/main" id="{DDCC6B39-0880-4448-9296-BA0B19D2BDE9}"/>
            </a:ext>
          </a:extLst>
        </xdr:cNvPr>
        <xdr:cNvCxnSpPr/>
      </xdr:nvCxnSpPr>
      <xdr:spPr>
        <a:xfrm rot="10800000" flipV="1">
          <a:off x="7267575" y="7077075"/>
          <a:ext cx="1181100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9525</xdr:colOff>
      <xdr:row>10</xdr:row>
      <xdr:rowOff>9525</xdr:rowOff>
    </xdr:from>
    <xdr:to>
      <xdr:col>18</xdr:col>
      <xdr:colOff>0</xdr:colOff>
      <xdr:row>13</xdr:row>
      <xdr:rowOff>0</xdr:rowOff>
    </xdr:to>
    <xdr:cxnSp macro="">
      <xdr:nvCxnSpPr>
        <xdr:cNvPr id="50" name="Straight Connector 49">
          <a:extLst>
            <a:ext uri="{FF2B5EF4-FFF2-40B4-BE49-F238E27FC236}">
              <a16:creationId xmlns:a16="http://schemas.microsoft.com/office/drawing/2014/main" id="{CF01C5BB-0043-40A3-8406-8406EC66F3D4}"/>
            </a:ext>
          </a:extLst>
        </xdr:cNvPr>
        <xdr:cNvCxnSpPr/>
      </xdr:nvCxnSpPr>
      <xdr:spPr>
        <a:xfrm>
          <a:off x="8524875" y="1924050"/>
          <a:ext cx="12573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9525</xdr:colOff>
      <xdr:row>10</xdr:row>
      <xdr:rowOff>0</xdr:rowOff>
    </xdr:from>
    <xdr:to>
      <xdr:col>18</xdr:col>
      <xdr:colOff>0</xdr:colOff>
      <xdr:row>12</xdr:row>
      <xdr:rowOff>238124</xdr:rowOff>
    </xdr:to>
    <xdr:cxnSp macro="">
      <xdr:nvCxnSpPr>
        <xdr:cNvPr id="51" name="Straight Connector 50">
          <a:extLst>
            <a:ext uri="{FF2B5EF4-FFF2-40B4-BE49-F238E27FC236}">
              <a16:creationId xmlns:a16="http://schemas.microsoft.com/office/drawing/2014/main" id="{74BAB9E8-C7B8-496D-873D-73B644AE322C}"/>
            </a:ext>
          </a:extLst>
        </xdr:cNvPr>
        <xdr:cNvCxnSpPr/>
      </xdr:nvCxnSpPr>
      <xdr:spPr>
        <a:xfrm rot="10800000" flipV="1">
          <a:off x="8524875" y="1914525"/>
          <a:ext cx="1257300" cy="58102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13</xdr:row>
      <xdr:rowOff>9525</xdr:rowOff>
    </xdr:from>
    <xdr:to>
      <xdr:col>18</xdr:col>
      <xdr:colOff>0</xdr:colOff>
      <xdr:row>16</xdr:row>
      <xdr:rowOff>0</xdr:rowOff>
    </xdr:to>
    <xdr:cxnSp macro="">
      <xdr:nvCxnSpPr>
        <xdr:cNvPr id="52" name="Straight Connector 51">
          <a:extLst>
            <a:ext uri="{FF2B5EF4-FFF2-40B4-BE49-F238E27FC236}">
              <a16:creationId xmlns:a16="http://schemas.microsoft.com/office/drawing/2014/main" id="{9DE6392E-BB76-4DEF-8EA1-D35850D14810}"/>
            </a:ext>
          </a:extLst>
        </xdr:cNvPr>
        <xdr:cNvCxnSpPr/>
      </xdr:nvCxnSpPr>
      <xdr:spPr>
        <a:xfrm>
          <a:off x="8515350" y="2505075"/>
          <a:ext cx="126682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13</xdr:row>
      <xdr:rowOff>9525</xdr:rowOff>
    </xdr:from>
    <xdr:to>
      <xdr:col>17</xdr:col>
      <xdr:colOff>333375</xdr:colOff>
      <xdr:row>16</xdr:row>
      <xdr:rowOff>0</xdr:rowOff>
    </xdr:to>
    <xdr:cxnSp macro="">
      <xdr:nvCxnSpPr>
        <xdr:cNvPr id="53" name="Straight Connector 52">
          <a:extLst>
            <a:ext uri="{FF2B5EF4-FFF2-40B4-BE49-F238E27FC236}">
              <a16:creationId xmlns:a16="http://schemas.microsoft.com/office/drawing/2014/main" id="{FC0FAD57-FC34-4020-B24E-982CFE810140}"/>
            </a:ext>
          </a:extLst>
        </xdr:cNvPr>
        <xdr:cNvCxnSpPr/>
      </xdr:nvCxnSpPr>
      <xdr:spPr>
        <a:xfrm rot="10800000" flipV="1">
          <a:off x="8515350" y="2505075"/>
          <a:ext cx="115252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16</xdr:row>
      <xdr:rowOff>0</xdr:rowOff>
    </xdr:from>
    <xdr:to>
      <xdr:col>17</xdr:col>
      <xdr:colOff>333375</xdr:colOff>
      <xdr:row>18</xdr:row>
      <xdr:rowOff>228600</xdr:rowOff>
    </xdr:to>
    <xdr:cxnSp macro="">
      <xdr:nvCxnSpPr>
        <xdr:cNvPr id="54" name="Straight Connector 53">
          <a:extLst>
            <a:ext uri="{FF2B5EF4-FFF2-40B4-BE49-F238E27FC236}">
              <a16:creationId xmlns:a16="http://schemas.microsoft.com/office/drawing/2014/main" id="{09D79976-9F59-485A-9B48-01BAE1D7DE4F}"/>
            </a:ext>
          </a:extLst>
        </xdr:cNvPr>
        <xdr:cNvCxnSpPr/>
      </xdr:nvCxnSpPr>
      <xdr:spPr>
        <a:xfrm>
          <a:off x="8515350" y="3067050"/>
          <a:ext cx="11525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19</xdr:row>
      <xdr:rowOff>0</xdr:rowOff>
    </xdr:from>
    <xdr:to>
      <xdr:col>17</xdr:col>
      <xdr:colOff>333375</xdr:colOff>
      <xdr:row>21</xdr:row>
      <xdr:rowOff>228600</xdr:rowOff>
    </xdr:to>
    <xdr:cxnSp macro="">
      <xdr:nvCxnSpPr>
        <xdr:cNvPr id="55" name="Straight Connector 54">
          <a:extLst>
            <a:ext uri="{FF2B5EF4-FFF2-40B4-BE49-F238E27FC236}">
              <a16:creationId xmlns:a16="http://schemas.microsoft.com/office/drawing/2014/main" id="{F1F72DCE-FD54-4F6A-A2CA-E4D1FCD174A9}"/>
            </a:ext>
          </a:extLst>
        </xdr:cNvPr>
        <xdr:cNvCxnSpPr/>
      </xdr:nvCxnSpPr>
      <xdr:spPr>
        <a:xfrm>
          <a:off x="8515350" y="3638550"/>
          <a:ext cx="11525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22</xdr:row>
      <xdr:rowOff>0</xdr:rowOff>
    </xdr:from>
    <xdr:to>
      <xdr:col>17</xdr:col>
      <xdr:colOff>333375</xdr:colOff>
      <xdr:row>24</xdr:row>
      <xdr:rowOff>228600</xdr:rowOff>
    </xdr:to>
    <xdr:cxnSp macro="">
      <xdr:nvCxnSpPr>
        <xdr:cNvPr id="56" name="Straight Connector 55">
          <a:extLst>
            <a:ext uri="{FF2B5EF4-FFF2-40B4-BE49-F238E27FC236}">
              <a16:creationId xmlns:a16="http://schemas.microsoft.com/office/drawing/2014/main" id="{7640E1D9-C7E9-4FC1-A57D-63D0FB17E1FF}"/>
            </a:ext>
          </a:extLst>
        </xdr:cNvPr>
        <xdr:cNvCxnSpPr/>
      </xdr:nvCxnSpPr>
      <xdr:spPr>
        <a:xfrm>
          <a:off x="8515350" y="4210050"/>
          <a:ext cx="11525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37</xdr:row>
      <xdr:rowOff>0</xdr:rowOff>
    </xdr:from>
    <xdr:to>
      <xdr:col>17</xdr:col>
      <xdr:colOff>333375</xdr:colOff>
      <xdr:row>39</xdr:row>
      <xdr:rowOff>228600</xdr:rowOff>
    </xdr:to>
    <xdr:cxnSp macro="">
      <xdr:nvCxnSpPr>
        <xdr:cNvPr id="57" name="Straight Connector 56">
          <a:extLst>
            <a:ext uri="{FF2B5EF4-FFF2-40B4-BE49-F238E27FC236}">
              <a16:creationId xmlns:a16="http://schemas.microsoft.com/office/drawing/2014/main" id="{5179E3B6-67C1-4286-BCD2-221CEECD4C5B}"/>
            </a:ext>
          </a:extLst>
        </xdr:cNvPr>
        <xdr:cNvCxnSpPr/>
      </xdr:nvCxnSpPr>
      <xdr:spPr>
        <a:xfrm>
          <a:off x="8515350" y="7067550"/>
          <a:ext cx="11525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9525</xdr:colOff>
      <xdr:row>16</xdr:row>
      <xdr:rowOff>0</xdr:rowOff>
    </xdr:from>
    <xdr:to>
      <xdr:col>18</xdr:col>
      <xdr:colOff>0</xdr:colOff>
      <xdr:row>18</xdr:row>
      <xdr:rowOff>238125</xdr:rowOff>
    </xdr:to>
    <xdr:cxnSp macro="">
      <xdr:nvCxnSpPr>
        <xdr:cNvPr id="58" name="Straight Connector 57">
          <a:extLst>
            <a:ext uri="{FF2B5EF4-FFF2-40B4-BE49-F238E27FC236}">
              <a16:creationId xmlns:a16="http://schemas.microsoft.com/office/drawing/2014/main" id="{DDF8640F-89A5-49C7-B390-746D18FE183C}"/>
            </a:ext>
          </a:extLst>
        </xdr:cNvPr>
        <xdr:cNvCxnSpPr/>
      </xdr:nvCxnSpPr>
      <xdr:spPr>
        <a:xfrm rot="10800000" flipV="1">
          <a:off x="8524875" y="3067050"/>
          <a:ext cx="12573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19</xdr:row>
      <xdr:rowOff>9525</xdr:rowOff>
    </xdr:from>
    <xdr:to>
      <xdr:col>17</xdr:col>
      <xdr:colOff>333375</xdr:colOff>
      <xdr:row>22</xdr:row>
      <xdr:rowOff>0</xdr:rowOff>
    </xdr:to>
    <xdr:cxnSp macro="">
      <xdr:nvCxnSpPr>
        <xdr:cNvPr id="59" name="Straight Connector 58">
          <a:extLst>
            <a:ext uri="{FF2B5EF4-FFF2-40B4-BE49-F238E27FC236}">
              <a16:creationId xmlns:a16="http://schemas.microsoft.com/office/drawing/2014/main" id="{57CC3425-9298-46A1-9271-BA71B5BCEC2B}"/>
            </a:ext>
          </a:extLst>
        </xdr:cNvPr>
        <xdr:cNvCxnSpPr/>
      </xdr:nvCxnSpPr>
      <xdr:spPr>
        <a:xfrm rot="10800000" flipV="1">
          <a:off x="8515350" y="3648075"/>
          <a:ext cx="115252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22</xdr:row>
      <xdr:rowOff>9525</xdr:rowOff>
    </xdr:from>
    <xdr:to>
      <xdr:col>17</xdr:col>
      <xdr:colOff>333375</xdr:colOff>
      <xdr:row>25</xdr:row>
      <xdr:rowOff>0</xdr:rowOff>
    </xdr:to>
    <xdr:cxnSp macro="">
      <xdr:nvCxnSpPr>
        <xdr:cNvPr id="60" name="Straight Connector 59">
          <a:extLst>
            <a:ext uri="{FF2B5EF4-FFF2-40B4-BE49-F238E27FC236}">
              <a16:creationId xmlns:a16="http://schemas.microsoft.com/office/drawing/2014/main" id="{30BC81FA-2C44-4F82-B5A2-CF8375CAE992}"/>
            </a:ext>
          </a:extLst>
        </xdr:cNvPr>
        <xdr:cNvCxnSpPr/>
      </xdr:nvCxnSpPr>
      <xdr:spPr>
        <a:xfrm rot="10800000" flipV="1">
          <a:off x="8515350" y="4219575"/>
          <a:ext cx="115252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37</xdr:row>
      <xdr:rowOff>9525</xdr:rowOff>
    </xdr:from>
    <xdr:to>
      <xdr:col>17</xdr:col>
      <xdr:colOff>333375</xdr:colOff>
      <xdr:row>40</xdr:row>
      <xdr:rowOff>0</xdr:rowOff>
    </xdr:to>
    <xdr:cxnSp macro="">
      <xdr:nvCxnSpPr>
        <xdr:cNvPr id="61" name="Straight Connector 60">
          <a:extLst>
            <a:ext uri="{FF2B5EF4-FFF2-40B4-BE49-F238E27FC236}">
              <a16:creationId xmlns:a16="http://schemas.microsoft.com/office/drawing/2014/main" id="{E6CE26EB-A6B5-48D4-9F2B-A457B1CC0B4D}"/>
            </a:ext>
          </a:extLst>
        </xdr:cNvPr>
        <xdr:cNvCxnSpPr/>
      </xdr:nvCxnSpPr>
      <xdr:spPr>
        <a:xfrm rot="10800000" flipV="1">
          <a:off x="8515350" y="7077075"/>
          <a:ext cx="115252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9525</xdr:colOff>
      <xdr:row>10</xdr:row>
      <xdr:rowOff>9525</xdr:rowOff>
    </xdr:from>
    <xdr:to>
      <xdr:col>21</xdr:col>
      <xdr:colOff>9525</xdr:colOff>
      <xdr:row>13</xdr:row>
      <xdr:rowOff>9525</xdr:rowOff>
    </xdr:to>
    <xdr:cxnSp macro="">
      <xdr:nvCxnSpPr>
        <xdr:cNvPr id="62" name="Straight Connector 61">
          <a:extLst>
            <a:ext uri="{FF2B5EF4-FFF2-40B4-BE49-F238E27FC236}">
              <a16:creationId xmlns:a16="http://schemas.microsoft.com/office/drawing/2014/main" id="{B4F00782-59E0-4E86-B4D7-D9548E814B1B}"/>
            </a:ext>
          </a:extLst>
        </xdr:cNvPr>
        <xdr:cNvCxnSpPr/>
      </xdr:nvCxnSpPr>
      <xdr:spPr>
        <a:xfrm>
          <a:off x="9791700" y="1924050"/>
          <a:ext cx="1162050" cy="5810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9525</xdr:colOff>
      <xdr:row>10</xdr:row>
      <xdr:rowOff>0</xdr:rowOff>
    </xdr:from>
    <xdr:to>
      <xdr:col>21</xdr:col>
      <xdr:colOff>0</xdr:colOff>
      <xdr:row>12</xdr:row>
      <xdr:rowOff>238124</xdr:rowOff>
    </xdr:to>
    <xdr:cxnSp macro="">
      <xdr:nvCxnSpPr>
        <xdr:cNvPr id="63" name="Straight Connector 62">
          <a:extLst>
            <a:ext uri="{FF2B5EF4-FFF2-40B4-BE49-F238E27FC236}">
              <a16:creationId xmlns:a16="http://schemas.microsoft.com/office/drawing/2014/main" id="{2165EF58-CAB6-41DB-99DA-3035383A0EE5}"/>
            </a:ext>
          </a:extLst>
        </xdr:cNvPr>
        <xdr:cNvCxnSpPr/>
      </xdr:nvCxnSpPr>
      <xdr:spPr>
        <a:xfrm rot="10800000" flipV="1">
          <a:off x="9791700" y="1914525"/>
          <a:ext cx="1152525" cy="58102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13</xdr:row>
      <xdr:rowOff>9525</xdr:rowOff>
    </xdr:from>
    <xdr:to>
      <xdr:col>21</xdr:col>
      <xdr:colOff>0</xdr:colOff>
      <xdr:row>16</xdr:row>
      <xdr:rowOff>0</xdr:rowOff>
    </xdr:to>
    <xdr:cxnSp macro="">
      <xdr:nvCxnSpPr>
        <xdr:cNvPr id="64" name="Straight Connector 63">
          <a:extLst>
            <a:ext uri="{FF2B5EF4-FFF2-40B4-BE49-F238E27FC236}">
              <a16:creationId xmlns:a16="http://schemas.microsoft.com/office/drawing/2014/main" id="{C211F744-8DC3-4EF6-94D5-959BAC8BA029}"/>
            </a:ext>
          </a:extLst>
        </xdr:cNvPr>
        <xdr:cNvCxnSpPr/>
      </xdr:nvCxnSpPr>
      <xdr:spPr>
        <a:xfrm>
          <a:off x="9782175" y="2505075"/>
          <a:ext cx="1162050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13</xdr:row>
      <xdr:rowOff>9525</xdr:rowOff>
    </xdr:from>
    <xdr:to>
      <xdr:col>20</xdr:col>
      <xdr:colOff>333375</xdr:colOff>
      <xdr:row>16</xdr:row>
      <xdr:rowOff>0</xdr:rowOff>
    </xdr:to>
    <xdr:cxnSp macro="">
      <xdr:nvCxnSpPr>
        <xdr:cNvPr id="65" name="Straight Connector 64">
          <a:extLst>
            <a:ext uri="{FF2B5EF4-FFF2-40B4-BE49-F238E27FC236}">
              <a16:creationId xmlns:a16="http://schemas.microsoft.com/office/drawing/2014/main" id="{F17E34AA-283B-46CD-A642-CCBB09B4C70E}"/>
            </a:ext>
          </a:extLst>
        </xdr:cNvPr>
        <xdr:cNvCxnSpPr/>
      </xdr:nvCxnSpPr>
      <xdr:spPr>
        <a:xfrm rot="10800000" flipV="1">
          <a:off x="9782175" y="2505075"/>
          <a:ext cx="113347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16</xdr:row>
      <xdr:rowOff>0</xdr:rowOff>
    </xdr:from>
    <xdr:to>
      <xdr:col>20</xdr:col>
      <xdr:colOff>333375</xdr:colOff>
      <xdr:row>18</xdr:row>
      <xdr:rowOff>228600</xdr:rowOff>
    </xdr:to>
    <xdr:cxnSp macro="">
      <xdr:nvCxnSpPr>
        <xdr:cNvPr id="66" name="Straight Connector 65">
          <a:extLst>
            <a:ext uri="{FF2B5EF4-FFF2-40B4-BE49-F238E27FC236}">
              <a16:creationId xmlns:a16="http://schemas.microsoft.com/office/drawing/2014/main" id="{664EF86A-2865-43AD-9D30-0ACF2BD72228}"/>
            </a:ext>
          </a:extLst>
        </xdr:cNvPr>
        <xdr:cNvCxnSpPr/>
      </xdr:nvCxnSpPr>
      <xdr:spPr>
        <a:xfrm>
          <a:off x="9782175" y="3067050"/>
          <a:ext cx="11334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19</xdr:row>
      <xdr:rowOff>0</xdr:rowOff>
    </xdr:from>
    <xdr:to>
      <xdr:col>20</xdr:col>
      <xdr:colOff>333375</xdr:colOff>
      <xdr:row>21</xdr:row>
      <xdr:rowOff>228600</xdr:rowOff>
    </xdr:to>
    <xdr:cxnSp macro="">
      <xdr:nvCxnSpPr>
        <xdr:cNvPr id="67" name="Straight Connector 66">
          <a:extLst>
            <a:ext uri="{FF2B5EF4-FFF2-40B4-BE49-F238E27FC236}">
              <a16:creationId xmlns:a16="http://schemas.microsoft.com/office/drawing/2014/main" id="{BA3575E5-2B48-49EA-883D-EDBD38A4113F}"/>
            </a:ext>
          </a:extLst>
        </xdr:cNvPr>
        <xdr:cNvCxnSpPr/>
      </xdr:nvCxnSpPr>
      <xdr:spPr>
        <a:xfrm>
          <a:off x="9782175" y="3638550"/>
          <a:ext cx="11334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22</xdr:row>
      <xdr:rowOff>0</xdr:rowOff>
    </xdr:from>
    <xdr:to>
      <xdr:col>20</xdr:col>
      <xdr:colOff>333375</xdr:colOff>
      <xdr:row>24</xdr:row>
      <xdr:rowOff>228600</xdr:rowOff>
    </xdr:to>
    <xdr:cxnSp macro="">
      <xdr:nvCxnSpPr>
        <xdr:cNvPr id="68" name="Straight Connector 67">
          <a:extLst>
            <a:ext uri="{FF2B5EF4-FFF2-40B4-BE49-F238E27FC236}">
              <a16:creationId xmlns:a16="http://schemas.microsoft.com/office/drawing/2014/main" id="{1336815F-6B0A-4DAD-B936-063CCA434EEF}"/>
            </a:ext>
          </a:extLst>
        </xdr:cNvPr>
        <xdr:cNvCxnSpPr/>
      </xdr:nvCxnSpPr>
      <xdr:spPr>
        <a:xfrm>
          <a:off x="9782175" y="4210050"/>
          <a:ext cx="11334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37</xdr:row>
      <xdr:rowOff>0</xdr:rowOff>
    </xdr:from>
    <xdr:to>
      <xdr:col>20</xdr:col>
      <xdr:colOff>333375</xdr:colOff>
      <xdr:row>39</xdr:row>
      <xdr:rowOff>228600</xdr:rowOff>
    </xdr:to>
    <xdr:cxnSp macro="">
      <xdr:nvCxnSpPr>
        <xdr:cNvPr id="69" name="Straight Connector 68">
          <a:extLst>
            <a:ext uri="{FF2B5EF4-FFF2-40B4-BE49-F238E27FC236}">
              <a16:creationId xmlns:a16="http://schemas.microsoft.com/office/drawing/2014/main" id="{BC9A0D0E-D65A-45EC-B212-8C8AACB60555}"/>
            </a:ext>
          </a:extLst>
        </xdr:cNvPr>
        <xdr:cNvCxnSpPr/>
      </xdr:nvCxnSpPr>
      <xdr:spPr>
        <a:xfrm>
          <a:off x="9782175" y="7067550"/>
          <a:ext cx="11334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9525</xdr:colOff>
      <xdr:row>16</xdr:row>
      <xdr:rowOff>0</xdr:rowOff>
    </xdr:from>
    <xdr:to>
      <xdr:col>21</xdr:col>
      <xdr:colOff>0</xdr:colOff>
      <xdr:row>18</xdr:row>
      <xdr:rowOff>238125</xdr:rowOff>
    </xdr:to>
    <xdr:cxnSp macro="">
      <xdr:nvCxnSpPr>
        <xdr:cNvPr id="70" name="Straight Connector 69">
          <a:extLst>
            <a:ext uri="{FF2B5EF4-FFF2-40B4-BE49-F238E27FC236}">
              <a16:creationId xmlns:a16="http://schemas.microsoft.com/office/drawing/2014/main" id="{1E5378AA-5D82-419C-AE4A-05D32AB4F8F5}"/>
            </a:ext>
          </a:extLst>
        </xdr:cNvPr>
        <xdr:cNvCxnSpPr/>
      </xdr:nvCxnSpPr>
      <xdr:spPr>
        <a:xfrm rot="10800000" flipV="1">
          <a:off x="9791700" y="3067050"/>
          <a:ext cx="11525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19</xdr:row>
      <xdr:rowOff>9525</xdr:rowOff>
    </xdr:from>
    <xdr:to>
      <xdr:col>20</xdr:col>
      <xdr:colOff>333375</xdr:colOff>
      <xdr:row>22</xdr:row>
      <xdr:rowOff>0</xdr:rowOff>
    </xdr:to>
    <xdr:cxnSp macro="">
      <xdr:nvCxnSpPr>
        <xdr:cNvPr id="71" name="Straight Connector 70">
          <a:extLst>
            <a:ext uri="{FF2B5EF4-FFF2-40B4-BE49-F238E27FC236}">
              <a16:creationId xmlns:a16="http://schemas.microsoft.com/office/drawing/2014/main" id="{36587477-DE22-4236-9684-BC5D11B91AFA}"/>
            </a:ext>
          </a:extLst>
        </xdr:cNvPr>
        <xdr:cNvCxnSpPr/>
      </xdr:nvCxnSpPr>
      <xdr:spPr>
        <a:xfrm rot="10800000" flipV="1">
          <a:off x="9782175" y="3648075"/>
          <a:ext cx="113347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22</xdr:row>
      <xdr:rowOff>9525</xdr:rowOff>
    </xdr:from>
    <xdr:to>
      <xdr:col>20</xdr:col>
      <xdr:colOff>333375</xdr:colOff>
      <xdr:row>25</xdr:row>
      <xdr:rowOff>0</xdr:rowOff>
    </xdr:to>
    <xdr:cxnSp macro="">
      <xdr:nvCxnSpPr>
        <xdr:cNvPr id="72" name="Straight Connector 71">
          <a:extLst>
            <a:ext uri="{FF2B5EF4-FFF2-40B4-BE49-F238E27FC236}">
              <a16:creationId xmlns:a16="http://schemas.microsoft.com/office/drawing/2014/main" id="{1E2F7E84-14F9-486D-8E88-A6BE671E426C}"/>
            </a:ext>
          </a:extLst>
        </xdr:cNvPr>
        <xdr:cNvCxnSpPr/>
      </xdr:nvCxnSpPr>
      <xdr:spPr>
        <a:xfrm rot="10800000" flipV="1">
          <a:off x="9782175" y="4219575"/>
          <a:ext cx="113347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37</xdr:row>
      <xdr:rowOff>9525</xdr:rowOff>
    </xdr:from>
    <xdr:to>
      <xdr:col>20</xdr:col>
      <xdr:colOff>333375</xdr:colOff>
      <xdr:row>40</xdr:row>
      <xdr:rowOff>0</xdr:rowOff>
    </xdr:to>
    <xdr:cxnSp macro="">
      <xdr:nvCxnSpPr>
        <xdr:cNvPr id="73" name="Straight Connector 72">
          <a:extLst>
            <a:ext uri="{FF2B5EF4-FFF2-40B4-BE49-F238E27FC236}">
              <a16:creationId xmlns:a16="http://schemas.microsoft.com/office/drawing/2014/main" id="{524E6C3E-9F21-48D2-8525-60A64588746E}"/>
            </a:ext>
          </a:extLst>
        </xdr:cNvPr>
        <xdr:cNvCxnSpPr/>
      </xdr:nvCxnSpPr>
      <xdr:spPr>
        <a:xfrm rot="10800000" flipV="1">
          <a:off x="9782175" y="7077075"/>
          <a:ext cx="113347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9525</xdr:colOff>
      <xdr:row>10</xdr:row>
      <xdr:rowOff>9525</xdr:rowOff>
    </xdr:from>
    <xdr:to>
      <xdr:col>23</xdr:col>
      <xdr:colOff>342900</xdr:colOff>
      <xdr:row>12</xdr:row>
      <xdr:rowOff>238125</xdr:rowOff>
    </xdr:to>
    <xdr:cxnSp macro="">
      <xdr:nvCxnSpPr>
        <xdr:cNvPr id="74" name="Straight Connector 73">
          <a:extLst>
            <a:ext uri="{FF2B5EF4-FFF2-40B4-BE49-F238E27FC236}">
              <a16:creationId xmlns:a16="http://schemas.microsoft.com/office/drawing/2014/main" id="{612B7214-2025-4190-B5BC-DA967F8F33B5}"/>
            </a:ext>
          </a:extLst>
        </xdr:cNvPr>
        <xdr:cNvCxnSpPr/>
      </xdr:nvCxnSpPr>
      <xdr:spPr>
        <a:xfrm>
          <a:off x="10953750" y="1924050"/>
          <a:ext cx="11620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9525</xdr:colOff>
      <xdr:row>10</xdr:row>
      <xdr:rowOff>0</xdr:rowOff>
    </xdr:from>
    <xdr:to>
      <xdr:col>24</xdr:col>
      <xdr:colOff>0</xdr:colOff>
      <xdr:row>12</xdr:row>
      <xdr:rowOff>238124</xdr:rowOff>
    </xdr:to>
    <xdr:cxnSp macro="">
      <xdr:nvCxnSpPr>
        <xdr:cNvPr id="75" name="Straight Connector 74">
          <a:extLst>
            <a:ext uri="{FF2B5EF4-FFF2-40B4-BE49-F238E27FC236}">
              <a16:creationId xmlns:a16="http://schemas.microsoft.com/office/drawing/2014/main" id="{9C12E68F-77F4-4A6B-B2E8-93E99E35A572}"/>
            </a:ext>
          </a:extLst>
        </xdr:cNvPr>
        <xdr:cNvCxnSpPr/>
      </xdr:nvCxnSpPr>
      <xdr:spPr>
        <a:xfrm rot="10800000" flipV="1">
          <a:off x="10953750" y="1914525"/>
          <a:ext cx="1171575" cy="58102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13</xdr:row>
      <xdr:rowOff>9525</xdr:rowOff>
    </xdr:from>
    <xdr:to>
      <xdr:col>24</xdr:col>
      <xdr:colOff>0</xdr:colOff>
      <xdr:row>16</xdr:row>
      <xdr:rowOff>0</xdr:rowOff>
    </xdr:to>
    <xdr:cxnSp macro="">
      <xdr:nvCxnSpPr>
        <xdr:cNvPr id="76" name="Straight Connector 75">
          <a:extLst>
            <a:ext uri="{FF2B5EF4-FFF2-40B4-BE49-F238E27FC236}">
              <a16:creationId xmlns:a16="http://schemas.microsoft.com/office/drawing/2014/main" id="{0863B889-5241-4712-8786-56553579F383}"/>
            </a:ext>
          </a:extLst>
        </xdr:cNvPr>
        <xdr:cNvCxnSpPr/>
      </xdr:nvCxnSpPr>
      <xdr:spPr>
        <a:xfrm>
          <a:off x="10944225" y="2505075"/>
          <a:ext cx="1181100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13</xdr:row>
      <xdr:rowOff>9525</xdr:rowOff>
    </xdr:from>
    <xdr:to>
      <xdr:col>23</xdr:col>
      <xdr:colOff>333375</xdr:colOff>
      <xdr:row>16</xdr:row>
      <xdr:rowOff>0</xdr:rowOff>
    </xdr:to>
    <xdr:cxnSp macro="">
      <xdr:nvCxnSpPr>
        <xdr:cNvPr id="77" name="Straight Connector 76">
          <a:extLst>
            <a:ext uri="{FF2B5EF4-FFF2-40B4-BE49-F238E27FC236}">
              <a16:creationId xmlns:a16="http://schemas.microsoft.com/office/drawing/2014/main" id="{83BFF841-ACC4-4328-AF97-EEB8BB259181}"/>
            </a:ext>
          </a:extLst>
        </xdr:cNvPr>
        <xdr:cNvCxnSpPr/>
      </xdr:nvCxnSpPr>
      <xdr:spPr>
        <a:xfrm rot="10800000" flipV="1">
          <a:off x="10944225" y="2505075"/>
          <a:ext cx="1162050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16</xdr:row>
      <xdr:rowOff>0</xdr:rowOff>
    </xdr:from>
    <xdr:to>
      <xdr:col>23</xdr:col>
      <xdr:colOff>333375</xdr:colOff>
      <xdr:row>18</xdr:row>
      <xdr:rowOff>228600</xdr:rowOff>
    </xdr:to>
    <xdr:cxnSp macro="">
      <xdr:nvCxnSpPr>
        <xdr:cNvPr id="78" name="Straight Connector 77">
          <a:extLst>
            <a:ext uri="{FF2B5EF4-FFF2-40B4-BE49-F238E27FC236}">
              <a16:creationId xmlns:a16="http://schemas.microsoft.com/office/drawing/2014/main" id="{5367C8AB-593E-4A44-A989-E59F24424181}"/>
            </a:ext>
          </a:extLst>
        </xdr:cNvPr>
        <xdr:cNvCxnSpPr/>
      </xdr:nvCxnSpPr>
      <xdr:spPr>
        <a:xfrm>
          <a:off x="10944225" y="3067050"/>
          <a:ext cx="11620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19</xdr:row>
      <xdr:rowOff>0</xdr:rowOff>
    </xdr:from>
    <xdr:to>
      <xdr:col>23</xdr:col>
      <xdr:colOff>333375</xdr:colOff>
      <xdr:row>21</xdr:row>
      <xdr:rowOff>228600</xdr:rowOff>
    </xdr:to>
    <xdr:cxnSp macro="">
      <xdr:nvCxnSpPr>
        <xdr:cNvPr id="79" name="Straight Connector 78">
          <a:extLst>
            <a:ext uri="{FF2B5EF4-FFF2-40B4-BE49-F238E27FC236}">
              <a16:creationId xmlns:a16="http://schemas.microsoft.com/office/drawing/2014/main" id="{7381D6D9-FDDE-4094-BFB9-34A4E36A7ED6}"/>
            </a:ext>
          </a:extLst>
        </xdr:cNvPr>
        <xdr:cNvCxnSpPr/>
      </xdr:nvCxnSpPr>
      <xdr:spPr>
        <a:xfrm>
          <a:off x="10944225" y="3638550"/>
          <a:ext cx="11620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22</xdr:row>
      <xdr:rowOff>0</xdr:rowOff>
    </xdr:from>
    <xdr:to>
      <xdr:col>23</xdr:col>
      <xdr:colOff>333375</xdr:colOff>
      <xdr:row>24</xdr:row>
      <xdr:rowOff>228600</xdr:rowOff>
    </xdr:to>
    <xdr:cxnSp macro="">
      <xdr:nvCxnSpPr>
        <xdr:cNvPr id="80" name="Straight Connector 79">
          <a:extLst>
            <a:ext uri="{FF2B5EF4-FFF2-40B4-BE49-F238E27FC236}">
              <a16:creationId xmlns:a16="http://schemas.microsoft.com/office/drawing/2014/main" id="{34B15F1E-64E5-4D31-93AE-9778D1F69C76}"/>
            </a:ext>
          </a:extLst>
        </xdr:cNvPr>
        <xdr:cNvCxnSpPr/>
      </xdr:nvCxnSpPr>
      <xdr:spPr>
        <a:xfrm>
          <a:off x="10944225" y="4210050"/>
          <a:ext cx="11620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37</xdr:row>
      <xdr:rowOff>0</xdr:rowOff>
    </xdr:from>
    <xdr:to>
      <xdr:col>23</xdr:col>
      <xdr:colOff>333375</xdr:colOff>
      <xdr:row>39</xdr:row>
      <xdr:rowOff>228600</xdr:rowOff>
    </xdr:to>
    <xdr:cxnSp macro="">
      <xdr:nvCxnSpPr>
        <xdr:cNvPr id="81" name="Straight Connector 80">
          <a:extLst>
            <a:ext uri="{FF2B5EF4-FFF2-40B4-BE49-F238E27FC236}">
              <a16:creationId xmlns:a16="http://schemas.microsoft.com/office/drawing/2014/main" id="{8A0F32AA-74CF-4E2F-9E0A-D29C53B7F427}"/>
            </a:ext>
          </a:extLst>
        </xdr:cNvPr>
        <xdr:cNvCxnSpPr/>
      </xdr:nvCxnSpPr>
      <xdr:spPr>
        <a:xfrm>
          <a:off x="10944225" y="7067550"/>
          <a:ext cx="11620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9525</xdr:colOff>
      <xdr:row>16</xdr:row>
      <xdr:rowOff>0</xdr:rowOff>
    </xdr:from>
    <xdr:to>
      <xdr:col>24</xdr:col>
      <xdr:colOff>0</xdr:colOff>
      <xdr:row>18</xdr:row>
      <xdr:rowOff>238125</xdr:rowOff>
    </xdr:to>
    <xdr:cxnSp macro="">
      <xdr:nvCxnSpPr>
        <xdr:cNvPr id="82" name="Straight Connector 81">
          <a:extLst>
            <a:ext uri="{FF2B5EF4-FFF2-40B4-BE49-F238E27FC236}">
              <a16:creationId xmlns:a16="http://schemas.microsoft.com/office/drawing/2014/main" id="{2DF3B7AC-5D94-40AD-84A4-5A3E50B6B36C}"/>
            </a:ext>
          </a:extLst>
        </xdr:cNvPr>
        <xdr:cNvCxnSpPr/>
      </xdr:nvCxnSpPr>
      <xdr:spPr>
        <a:xfrm rot="10800000" flipV="1">
          <a:off x="10953750" y="3067050"/>
          <a:ext cx="11715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19</xdr:row>
      <xdr:rowOff>9525</xdr:rowOff>
    </xdr:from>
    <xdr:to>
      <xdr:col>23</xdr:col>
      <xdr:colOff>333375</xdr:colOff>
      <xdr:row>22</xdr:row>
      <xdr:rowOff>0</xdr:rowOff>
    </xdr:to>
    <xdr:cxnSp macro="">
      <xdr:nvCxnSpPr>
        <xdr:cNvPr id="83" name="Straight Connector 82">
          <a:extLst>
            <a:ext uri="{FF2B5EF4-FFF2-40B4-BE49-F238E27FC236}">
              <a16:creationId xmlns:a16="http://schemas.microsoft.com/office/drawing/2014/main" id="{2E7F13A0-870E-45D9-B57B-3408ADDF7F85}"/>
            </a:ext>
          </a:extLst>
        </xdr:cNvPr>
        <xdr:cNvCxnSpPr/>
      </xdr:nvCxnSpPr>
      <xdr:spPr>
        <a:xfrm rot="10800000" flipV="1">
          <a:off x="10944225" y="3648075"/>
          <a:ext cx="1162050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22</xdr:row>
      <xdr:rowOff>9525</xdr:rowOff>
    </xdr:from>
    <xdr:to>
      <xdr:col>23</xdr:col>
      <xdr:colOff>333375</xdr:colOff>
      <xdr:row>25</xdr:row>
      <xdr:rowOff>0</xdr:rowOff>
    </xdr:to>
    <xdr:cxnSp macro="">
      <xdr:nvCxnSpPr>
        <xdr:cNvPr id="84" name="Straight Connector 83">
          <a:extLst>
            <a:ext uri="{FF2B5EF4-FFF2-40B4-BE49-F238E27FC236}">
              <a16:creationId xmlns:a16="http://schemas.microsoft.com/office/drawing/2014/main" id="{862CC3F6-9EEC-43F5-ABE5-7E41E30647A6}"/>
            </a:ext>
          </a:extLst>
        </xdr:cNvPr>
        <xdr:cNvCxnSpPr/>
      </xdr:nvCxnSpPr>
      <xdr:spPr>
        <a:xfrm rot="10800000" flipV="1">
          <a:off x="10944225" y="4219575"/>
          <a:ext cx="1162050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37</xdr:row>
      <xdr:rowOff>9525</xdr:rowOff>
    </xdr:from>
    <xdr:to>
      <xdr:col>23</xdr:col>
      <xdr:colOff>333375</xdr:colOff>
      <xdr:row>40</xdr:row>
      <xdr:rowOff>0</xdr:rowOff>
    </xdr:to>
    <xdr:cxnSp macro="">
      <xdr:nvCxnSpPr>
        <xdr:cNvPr id="85" name="Straight Connector 84">
          <a:extLst>
            <a:ext uri="{FF2B5EF4-FFF2-40B4-BE49-F238E27FC236}">
              <a16:creationId xmlns:a16="http://schemas.microsoft.com/office/drawing/2014/main" id="{B5CB3141-96EA-42FE-A72D-F81B1A5761C3}"/>
            </a:ext>
          </a:extLst>
        </xdr:cNvPr>
        <xdr:cNvCxnSpPr/>
      </xdr:nvCxnSpPr>
      <xdr:spPr>
        <a:xfrm rot="10800000" flipV="1">
          <a:off x="10944225" y="7077075"/>
          <a:ext cx="1162050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9525</xdr:colOff>
      <xdr:row>10</xdr:row>
      <xdr:rowOff>9525</xdr:rowOff>
    </xdr:from>
    <xdr:to>
      <xdr:col>26</xdr:col>
      <xdr:colOff>342900</xdr:colOff>
      <xdr:row>12</xdr:row>
      <xdr:rowOff>238125</xdr:rowOff>
    </xdr:to>
    <xdr:cxnSp macro="">
      <xdr:nvCxnSpPr>
        <xdr:cNvPr id="86" name="Straight Connector 85">
          <a:extLst>
            <a:ext uri="{FF2B5EF4-FFF2-40B4-BE49-F238E27FC236}">
              <a16:creationId xmlns:a16="http://schemas.microsoft.com/office/drawing/2014/main" id="{799AB26C-F916-426B-8F20-1B4D3833626A}"/>
            </a:ext>
          </a:extLst>
        </xdr:cNvPr>
        <xdr:cNvCxnSpPr/>
      </xdr:nvCxnSpPr>
      <xdr:spPr>
        <a:xfrm>
          <a:off x="12134850" y="1924050"/>
          <a:ext cx="11525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9525</xdr:colOff>
      <xdr:row>10</xdr:row>
      <xdr:rowOff>0</xdr:rowOff>
    </xdr:from>
    <xdr:to>
      <xdr:col>27</xdr:col>
      <xdr:colOff>0</xdr:colOff>
      <xdr:row>12</xdr:row>
      <xdr:rowOff>238124</xdr:rowOff>
    </xdr:to>
    <xdr:cxnSp macro="">
      <xdr:nvCxnSpPr>
        <xdr:cNvPr id="87" name="Straight Connector 86">
          <a:extLst>
            <a:ext uri="{FF2B5EF4-FFF2-40B4-BE49-F238E27FC236}">
              <a16:creationId xmlns:a16="http://schemas.microsoft.com/office/drawing/2014/main" id="{1C6F4A72-3F43-4C08-9E0D-25586B1378AB}"/>
            </a:ext>
          </a:extLst>
        </xdr:cNvPr>
        <xdr:cNvCxnSpPr/>
      </xdr:nvCxnSpPr>
      <xdr:spPr>
        <a:xfrm rot="10800000" flipV="1">
          <a:off x="12134850" y="1914525"/>
          <a:ext cx="1200150" cy="58102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323850</xdr:colOff>
      <xdr:row>13</xdr:row>
      <xdr:rowOff>0</xdr:rowOff>
    </xdr:from>
    <xdr:to>
      <xdr:col>26</xdr:col>
      <xdr:colOff>295275</xdr:colOff>
      <xdr:row>15</xdr:row>
      <xdr:rowOff>180975</xdr:rowOff>
    </xdr:to>
    <xdr:cxnSp macro="">
      <xdr:nvCxnSpPr>
        <xdr:cNvPr id="88" name="Straight Connector 87">
          <a:extLst>
            <a:ext uri="{FF2B5EF4-FFF2-40B4-BE49-F238E27FC236}">
              <a16:creationId xmlns:a16="http://schemas.microsoft.com/office/drawing/2014/main" id="{6ECBCDBF-96A4-40C1-81D6-8F1D865AD2F8}"/>
            </a:ext>
          </a:extLst>
        </xdr:cNvPr>
        <xdr:cNvCxnSpPr/>
      </xdr:nvCxnSpPr>
      <xdr:spPr>
        <a:xfrm>
          <a:off x="12096750" y="2495550"/>
          <a:ext cx="1143000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13</xdr:row>
      <xdr:rowOff>9525</xdr:rowOff>
    </xdr:from>
    <xdr:to>
      <xdr:col>26</xdr:col>
      <xdr:colOff>333375</xdr:colOff>
      <xdr:row>16</xdr:row>
      <xdr:rowOff>0</xdr:rowOff>
    </xdr:to>
    <xdr:cxnSp macro="">
      <xdr:nvCxnSpPr>
        <xdr:cNvPr id="89" name="Straight Connector 88">
          <a:extLst>
            <a:ext uri="{FF2B5EF4-FFF2-40B4-BE49-F238E27FC236}">
              <a16:creationId xmlns:a16="http://schemas.microsoft.com/office/drawing/2014/main" id="{55F7459B-F551-421F-9CDE-B725174C94C6}"/>
            </a:ext>
          </a:extLst>
        </xdr:cNvPr>
        <xdr:cNvCxnSpPr/>
      </xdr:nvCxnSpPr>
      <xdr:spPr>
        <a:xfrm rot="10800000" flipV="1">
          <a:off x="12125325" y="2505075"/>
          <a:ext cx="115252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16</xdr:row>
      <xdr:rowOff>0</xdr:rowOff>
    </xdr:from>
    <xdr:to>
      <xdr:col>26</xdr:col>
      <xdr:colOff>333375</xdr:colOff>
      <xdr:row>18</xdr:row>
      <xdr:rowOff>228600</xdr:rowOff>
    </xdr:to>
    <xdr:cxnSp macro="">
      <xdr:nvCxnSpPr>
        <xdr:cNvPr id="90" name="Straight Connector 89">
          <a:extLst>
            <a:ext uri="{FF2B5EF4-FFF2-40B4-BE49-F238E27FC236}">
              <a16:creationId xmlns:a16="http://schemas.microsoft.com/office/drawing/2014/main" id="{AC770D5F-769D-4CBD-8A87-0CB7C4883851}"/>
            </a:ext>
          </a:extLst>
        </xdr:cNvPr>
        <xdr:cNvCxnSpPr/>
      </xdr:nvCxnSpPr>
      <xdr:spPr>
        <a:xfrm>
          <a:off x="12125325" y="3067050"/>
          <a:ext cx="11525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19</xdr:row>
      <xdr:rowOff>0</xdr:rowOff>
    </xdr:from>
    <xdr:to>
      <xdr:col>26</xdr:col>
      <xdr:colOff>333375</xdr:colOff>
      <xdr:row>21</xdr:row>
      <xdr:rowOff>228600</xdr:rowOff>
    </xdr:to>
    <xdr:cxnSp macro="">
      <xdr:nvCxnSpPr>
        <xdr:cNvPr id="91" name="Straight Connector 90">
          <a:extLst>
            <a:ext uri="{FF2B5EF4-FFF2-40B4-BE49-F238E27FC236}">
              <a16:creationId xmlns:a16="http://schemas.microsoft.com/office/drawing/2014/main" id="{B491B223-AF32-4671-948C-134C6DB6B0F3}"/>
            </a:ext>
          </a:extLst>
        </xdr:cNvPr>
        <xdr:cNvCxnSpPr/>
      </xdr:nvCxnSpPr>
      <xdr:spPr>
        <a:xfrm>
          <a:off x="12125325" y="3638550"/>
          <a:ext cx="11525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22</xdr:row>
      <xdr:rowOff>0</xdr:rowOff>
    </xdr:from>
    <xdr:to>
      <xdr:col>26</xdr:col>
      <xdr:colOff>333375</xdr:colOff>
      <xdr:row>24</xdr:row>
      <xdr:rowOff>228600</xdr:rowOff>
    </xdr:to>
    <xdr:cxnSp macro="">
      <xdr:nvCxnSpPr>
        <xdr:cNvPr id="92" name="Straight Connector 91">
          <a:extLst>
            <a:ext uri="{FF2B5EF4-FFF2-40B4-BE49-F238E27FC236}">
              <a16:creationId xmlns:a16="http://schemas.microsoft.com/office/drawing/2014/main" id="{EDF2749C-7422-4BF1-B2EC-B1F8E7109093}"/>
            </a:ext>
          </a:extLst>
        </xdr:cNvPr>
        <xdr:cNvCxnSpPr/>
      </xdr:nvCxnSpPr>
      <xdr:spPr>
        <a:xfrm>
          <a:off x="12125325" y="4210050"/>
          <a:ext cx="11525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37</xdr:row>
      <xdr:rowOff>0</xdr:rowOff>
    </xdr:from>
    <xdr:to>
      <xdr:col>26</xdr:col>
      <xdr:colOff>333375</xdr:colOff>
      <xdr:row>39</xdr:row>
      <xdr:rowOff>228600</xdr:rowOff>
    </xdr:to>
    <xdr:cxnSp macro="">
      <xdr:nvCxnSpPr>
        <xdr:cNvPr id="93" name="Straight Connector 92">
          <a:extLst>
            <a:ext uri="{FF2B5EF4-FFF2-40B4-BE49-F238E27FC236}">
              <a16:creationId xmlns:a16="http://schemas.microsoft.com/office/drawing/2014/main" id="{D2419223-02AD-4B2C-9C84-7CFD71A108C7}"/>
            </a:ext>
          </a:extLst>
        </xdr:cNvPr>
        <xdr:cNvCxnSpPr/>
      </xdr:nvCxnSpPr>
      <xdr:spPr>
        <a:xfrm>
          <a:off x="12125325" y="7067550"/>
          <a:ext cx="11525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9525</xdr:colOff>
      <xdr:row>16</xdr:row>
      <xdr:rowOff>0</xdr:rowOff>
    </xdr:from>
    <xdr:to>
      <xdr:col>27</xdr:col>
      <xdr:colOff>0</xdr:colOff>
      <xdr:row>18</xdr:row>
      <xdr:rowOff>238125</xdr:rowOff>
    </xdr:to>
    <xdr:cxnSp macro="">
      <xdr:nvCxnSpPr>
        <xdr:cNvPr id="94" name="Straight Connector 93">
          <a:extLst>
            <a:ext uri="{FF2B5EF4-FFF2-40B4-BE49-F238E27FC236}">
              <a16:creationId xmlns:a16="http://schemas.microsoft.com/office/drawing/2014/main" id="{410B6E59-745A-4290-8357-69AC9D94FE47}"/>
            </a:ext>
          </a:extLst>
        </xdr:cNvPr>
        <xdr:cNvCxnSpPr/>
      </xdr:nvCxnSpPr>
      <xdr:spPr>
        <a:xfrm rot="10800000" flipV="1">
          <a:off x="12134850" y="3067050"/>
          <a:ext cx="12001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19</xdr:row>
      <xdr:rowOff>9525</xdr:rowOff>
    </xdr:from>
    <xdr:to>
      <xdr:col>26</xdr:col>
      <xdr:colOff>333375</xdr:colOff>
      <xdr:row>22</xdr:row>
      <xdr:rowOff>0</xdr:rowOff>
    </xdr:to>
    <xdr:cxnSp macro="">
      <xdr:nvCxnSpPr>
        <xdr:cNvPr id="95" name="Straight Connector 94">
          <a:extLst>
            <a:ext uri="{FF2B5EF4-FFF2-40B4-BE49-F238E27FC236}">
              <a16:creationId xmlns:a16="http://schemas.microsoft.com/office/drawing/2014/main" id="{A4965FA3-D46E-4D22-A26D-264F4E2E332C}"/>
            </a:ext>
          </a:extLst>
        </xdr:cNvPr>
        <xdr:cNvCxnSpPr/>
      </xdr:nvCxnSpPr>
      <xdr:spPr>
        <a:xfrm rot="10800000" flipV="1">
          <a:off x="12125325" y="3648075"/>
          <a:ext cx="115252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22</xdr:row>
      <xdr:rowOff>9525</xdr:rowOff>
    </xdr:from>
    <xdr:to>
      <xdr:col>26</xdr:col>
      <xdr:colOff>333375</xdr:colOff>
      <xdr:row>25</xdr:row>
      <xdr:rowOff>0</xdr:rowOff>
    </xdr:to>
    <xdr:cxnSp macro="">
      <xdr:nvCxnSpPr>
        <xdr:cNvPr id="96" name="Straight Connector 95">
          <a:extLst>
            <a:ext uri="{FF2B5EF4-FFF2-40B4-BE49-F238E27FC236}">
              <a16:creationId xmlns:a16="http://schemas.microsoft.com/office/drawing/2014/main" id="{772A83DA-D7D2-4CF4-A48E-CE06CBA2030B}"/>
            </a:ext>
          </a:extLst>
        </xdr:cNvPr>
        <xdr:cNvCxnSpPr/>
      </xdr:nvCxnSpPr>
      <xdr:spPr>
        <a:xfrm rot="10800000" flipV="1">
          <a:off x="12125325" y="4219575"/>
          <a:ext cx="115252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37</xdr:row>
      <xdr:rowOff>9525</xdr:rowOff>
    </xdr:from>
    <xdr:to>
      <xdr:col>26</xdr:col>
      <xdr:colOff>333375</xdr:colOff>
      <xdr:row>40</xdr:row>
      <xdr:rowOff>0</xdr:rowOff>
    </xdr:to>
    <xdr:cxnSp macro="">
      <xdr:nvCxnSpPr>
        <xdr:cNvPr id="97" name="Straight Connector 96">
          <a:extLst>
            <a:ext uri="{FF2B5EF4-FFF2-40B4-BE49-F238E27FC236}">
              <a16:creationId xmlns:a16="http://schemas.microsoft.com/office/drawing/2014/main" id="{9975AAAF-B0A7-461F-A7B6-4F13C6493C38}"/>
            </a:ext>
          </a:extLst>
        </xdr:cNvPr>
        <xdr:cNvCxnSpPr/>
      </xdr:nvCxnSpPr>
      <xdr:spPr>
        <a:xfrm rot="10800000" flipV="1">
          <a:off x="12125325" y="7077075"/>
          <a:ext cx="115252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9525</xdr:colOff>
      <xdr:row>10</xdr:row>
      <xdr:rowOff>9525</xdr:rowOff>
    </xdr:from>
    <xdr:to>
      <xdr:col>29</xdr:col>
      <xdr:colOff>342900</xdr:colOff>
      <xdr:row>12</xdr:row>
      <xdr:rowOff>238125</xdr:rowOff>
    </xdr:to>
    <xdr:cxnSp macro="">
      <xdr:nvCxnSpPr>
        <xdr:cNvPr id="98" name="Straight Connector 97">
          <a:extLst>
            <a:ext uri="{FF2B5EF4-FFF2-40B4-BE49-F238E27FC236}">
              <a16:creationId xmlns:a16="http://schemas.microsoft.com/office/drawing/2014/main" id="{916D3FC5-06B3-433A-8456-B7A0091C3FD2}"/>
            </a:ext>
          </a:extLst>
        </xdr:cNvPr>
        <xdr:cNvCxnSpPr/>
      </xdr:nvCxnSpPr>
      <xdr:spPr>
        <a:xfrm>
          <a:off x="13344525" y="1924050"/>
          <a:ext cx="8953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9525</xdr:colOff>
      <xdr:row>10</xdr:row>
      <xdr:rowOff>0</xdr:rowOff>
    </xdr:from>
    <xdr:to>
      <xdr:col>30</xdr:col>
      <xdr:colOff>0</xdr:colOff>
      <xdr:row>12</xdr:row>
      <xdr:rowOff>238124</xdr:rowOff>
    </xdr:to>
    <xdr:cxnSp macro="">
      <xdr:nvCxnSpPr>
        <xdr:cNvPr id="99" name="Straight Connector 98">
          <a:extLst>
            <a:ext uri="{FF2B5EF4-FFF2-40B4-BE49-F238E27FC236}">
              <a16:creationId xmlns:a16="http://schemas.microsoft.com/office/drawing/2014/main" id="{648506BC-00AD-432E-9B7F-76A42C10B113}"/>
            </a:ext>
          </a:extLst>
        </xdr:cNvPr>
        <xdr:cNvCxnSpPr/>
      </xdr:nvCxnSpPr>
      <xdr:spPr>
        <a:xfrm rot="10800000" flipV="1">
          <a:off x="13344525" y="1914525"/>
          <a:ext cx="895350" cy="58102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13</xdr:row>
      <xdr:rowOff>9525</xdr:rowOff>
    </xdr:from>
    <xdr:to>
      <xdr:col>30</xdr:col>
      <xdr:colOff>0</xdr:colOff>
      <xdr:row>16</xdr:row>
      <xdr:rowOff>0</xdr:rowOff>
    </xdr:to>
    <xdr:cxnSp macro="">
      <xdr:nvCxnSpPr>
        <xdr:cNvPr id="100" name="Straight Connector 99">
          <a:extLst>
            <a:ext uri="{FF2B5EF4-FFF2-40B4-BE49-F238E27FC236}">
              <a16:creationId xmlns:a16="http://schemas.microsoft.com/office/drawing/2014/main" id="{38BD51CE-76F7-44D7-A7EB-C28E05BD2CCD}"/>
            </a:ext>
          </a:extLst>
        </xdr:cNvPr>
        <xdr:cNvCxnSpPr/>
      </xdr:nvCxnSpPr>
      <xdr:spPr>
        <a:xfrm>
          <a:off x="13335000" y="2505075"/>
          <a:ext cx="90487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13</xdr:row>
      <xdr:rowOff>9525</xdr:rowOff>
    </xdr:from>
    <xdr:to>
      <xdr:col>29</xdr:col>
      <xdr:colOff>333375</xdr:colOff>
      <xdr:row>16</xdr:row>
      <xdr:rowOff>0</xdr:rowOff>
    </xdr:to>
    <xdr:cxnSp macro="">
      <xdr:nvCxnSpPr>
        <xdr:cNvPr id="101" name="Straight Connector 100">
          <a:extLst>
            <a:ext uri="{FF2B5EF4-FFF2-40B4-BE49-F238E27FC236}">
              <a16:creationId xmlns:a16="http://schemas.microsoft.com/office/drawing/2014/main" id="{5A26E3F6-D052-4699-9122-8F5C9BE25F67}"/>
            </a:ext>
          </a:extLst>
        </xdr:cNvPr>
        <xdr:cNvCxnSpPr/>
      </xdr:nvCxnSpPr>
      <xdr:spPr>
        <a:xfrm rot="10800000" flipV="1">
          <a:off x="13335000" y="2505075"/>
          <a:ext cx="90487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16</xdr:row>
      <xdr:rowOff>0</xdr:rowOff>
    </xdr:from>
    <xdr:to>
      <xdr:col>29</xdr:col>
      <xdr:colOff>333375</xdr:colOff>
      <xdr:row>18</xdr:row>
      <xdr:rowOff>228600</xdr:rowOff>
    </xdr:to>
    <xdr:cxnSp macro="">
      <xdr:nvCxnSpPr>
        <xdr:cNvPr id="102" name="Straight Connector 101">
          <a:extLst>
            <a:ext uri="{FF2B5EF4-FFF2-40B4-BE49-F238E27FC236}">
              <a16:creationId xmlns:a16="http://schemas.microsoft.com/office/drawing/2014/main" id="{25E16B0E-0AC7-4F54-8C88-FF08E1534580}"/>
            </a:ext>
          </a:extLst>
        </xdr:cNvPr>
        <xdr:cNvCxnSpPr/>
      </xdr:nvCxnSpPr>
      <xdr:spPr>
        <a:xfrm>
          <a:off x="13335000" y="3067050"/>
          <a:ext cx="9048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19</xdr:row>
      <xdr:rowOff>0</xdr:rowOff>
    </xdr:from>
    <xdr:to>
      <xdr:col>29</xdr:col>
      <xdr:colOff>333375</xdr:colOff>
      <xdr:row>21</xdr:row>
      <xdr:rowOff>228600</xdr:rowOff>
    </xdr:to>
    <xdr:cxnSp macro="">
      <xdr:nvCxnSpPr>
        <xdr:cNvPr id="103" name="Straight Connector 102">
          <a:extLst>
            <a:ext uri="{FF2B5EF4-FFF2-40B4-BE49-F238E27FC236}">
              <a16:creationId xmlns:a16="http://schemas.microsoft.com/office/drawing/2014/main" id="{DD74C73F-2782-427E-8D24-11727E66F17A}"/>
            </a:ext>
          </a:extLst>
        </xdr:cNvPr>
        <xdr:cNvCxnSpPr/>
      </xdr:nvCxnSpPr>
      <xdr:spPr>
        <a:xfrm>
          <a:off x="13335000" y="3638550"/>
          <a:ext cx="9048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22</xdr:row>
      <xdr:rowOff>0</xdr:rowOff>
    </xdr:from>
    <xdr:to>
      <xdr:col>29</xdr:col>
      <xdr:colOff>333375</xdr:colOff>
      <xdr:row>24</xdr:row>
      <xdr:rowOff>228600</xdr:rowOff>
    </xdr:to>
    <xdr:cxnSp macro="">
      <xdr:nvCxnSpPr>
        <xdr:cNvPr id="104" name="Straight Connector 103">
          <a:extLst>
            <a:ext uri="{FF2B5EF4-FFF2-40B4-BE49-F238E27FC236}">
              <a16:creationId xmlns:a16="http://schemas.microsoft.com/office/drawing/2014/main" id="{605B5730-E678-4405-A786-7E3C4C8B012E}"/>
            </a:ext>
          </a:extLst>
        </xdr:cNvPr>
        <xdr:cNvCxnSpPr/>
      </xdr:nvCxnSpPr>
      <xdr:spPr>
        <a:xfrm>
          <a:off x="13335000" y="4210050"/>
          <a:ext cx="9048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333375</xdr:colOff>
      <xdr:row>39</xdr:row>
      <xdr:rowOff>228600</xdr:rowOff>
    </xdr:to>
    <xdr:cxnSp macro="">
      <xdr:nvCxnSpPr>
        <xdr:cNvPr id="105" name="Straight Connector 104">
          <a:extLst>
            <a:ext uri="{FF2B5EF4-FFF2-40B4-BE49-F238E27FC236}">
              <a16:creationId xmlns:a16="http://schemas.microsoft.com/office/drawing/2014/main" id="{EC293C3F-4258-4A23-8789-37027D6B16C2}"/>
            </a:ext>
          </a:extLst>
        </xdr:cNvPr>
        <xdr:cNvCxnSpPr/>
      </xdr:nvCxnSpPr>
      <xdr:spPr>
        <a:xfrm>
          <a:off x="13335000" y="7067550"/>
          <a:ext cx="9048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9525</xdr:colOff>
      <xdr:row>16</xdr:row>
      <xdr:rowOff>0</xdr:rowOff>
    </xdr:from>
    <xdr:to>
      <xdr:col>30</xdr:col>
      <xdr:colOff>0</xdr:colOff>
      <xdr:row>18</xdr:row>
      <xdr:rowOff>238125</xdr:rowOff>
    </xdr:to>
    <xdr:cxnSp macro="">
      <xdr:nvCxnSpPr>
        <xdr:cNvPr id="106" name="Straight Connector 105">
          <a:extLst>
            <a:ext uri="{FF2B5EF4-FFF2-40B4-BE49-F238E27FC236}">
              <a16:creationId xmlns:a16="http://schemas.microsoft.com/office/drawing/2014/main" id="{F166B790-8118-4A54-BF0B-AD1ECE0994D3}"/>
            </a:ext>
          </a:extLst>
        </xdr:cNvPr>
        <xdr:cNvCxnSpPr/>
      </xdr:nvCxnSpPr>
      <xdr:spPr>
        <a:xfrm rot="10800000" flipV="1">
          <a:off x="13344525" y="3067050"/>
          <a:ext cx="8953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19</xdr:row>
      <xdr:rowOff>9525</xdr:rowOff>
    </xdr:from>
    <xdr:to>
      <xdr:col>29</xdr:col>
      <xdr:colOff>333375</xdr:colOff>
      <xdr:row>22</xdr:row>
      <xdr:rowOff>0</xdr:rowOff>
    </xdr:to>
    <xdr:cxnSp macro="">
      <xdr:nvCxnSpPr>
        <xdr:cNvPr id="107" name="Straight Connector 106">
          <a:extLst>
            <a:ext uri="{FF2B5EF4-FFF2-40B4-BE49-F238E27FC236}">
              <a16:creationId xmlns:a16="http://schemas.microsoft.com/office/drawing/2014/main" id="{128E7149-4B55-43C9-B8B5-4D809EBBEDE4}"/>
            </a:ext>
          </a:extLst>
        </xdr:cNvPr>
        <xdr:cNvCxnSpPr/>
      </xdr:nvCxnSpPr>
      <xdr:spPr>
        <a:xfrm rot="10800000" flipV="1">
          <a:off x="13335000" y="3648075"/>
          <a:ext cx="90487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22</xdr:row>
      <xdr:rowOff>9525</xdr:rowOff>
    </xdr:from>
    <xdr:to>
      <xdr:col>29</xdr:col>
      <xdr:colOff>333375</xdr:colOff>
      <xdr:row>25</xdr:row>
      <xdr:rowOff>0</xdr:rowOff>
    </xdr:to>
    <xdr:cxnSp macro="">
      <xdr:nvCxnSpPr>
        <xdr:cNvPr id="108" name="Straight Connector 107">
          <a:extLst>
            <a:ext uri="{FF2B5EF4-FFF2-40B4-BE49-F238E27FC236}">
              <a16:creationId xmlns:a16="http://schemas.microsoft.com/office/drawing/2014/main" id="{40EE90BD-A38D-4D7A-9394-F3A572F83DEF}"/>
            </a:ext>
          </a:extLst>
        </xdr:cNvPr>
        <xdr:cNvCxnSpPr/>
      </xdr:nvCxnSpPr>
      <xdr:spPr>
        <a:xfrm rot="10800000" flipV="1">
          <a:off x="13335000" y="4219575"/>
          <a:ext cx="90487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37</xdr:row>
      <xdr:rowOff>9525</xdr:rowOff>
    </xdr:from>
    <xdr:to>
      <xdr:col>29</xdr:col>
      <xdr:colOff>333375</xdr:colOff>
      <xdr:row>40</xdr:row>
      <xdr:rowOff>0</xdr:rowOff>
    </xdr:to>
    <xdr:cxnSp macro="">
      <xdr:nvCxnSpPr>
        <xdr:cNvPr id="109" name="Straight Connector 108">
          <a:extLst>
            <a:ext uri="{FF2B5EF4-FFF2-40B4-BE49-F238E27FC236}">
              <a16:creationId xmlns:a16="http://schemas.microsoft.com/office/drawing/2014/main" id="{1FAAFE71-67FE-47DA-A05A-57D69A3A87CC}"/>
            </a:ext>
          </a:extLst>
        </xdr:cNvPr>
        <xdr:cNvCxnSpPr/>
      </xdr:nvCxnSpPr>
      <xdr:spPr>
        <a:xfrm rot="10800000" flipV="1">
          <a:off x="13335000" y="7077075"/>
          <a:ext cx="90487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9525</xdr:colOff>
      <xdr:row>10</xdr:row>
      <xdr:rowOff>9525</xdr:rowOff>
    </xdr:from>
    <xdr:to>
      <xdr:col>32</xdr:col>
      <xdr:colOff>342900</xdr:colOff>
      <xdr:row>12</xdr:row>
      <xdr:rowOff>238125</xdr:rowOff>
    </xdr:to>
    <xdr:cxnSp macro="">
      <xdr:nvCxnSpPr>
        <xdr:cNvPr id="110" name="Straight Connector 109">
          <a:extLst>
            <a:ext uri="{FF2B5EF4-FFF2-40B4-BE49-F238E27FC236}">
              <a16:creationId xmlns:a16="http://schemas.microsoft.com/office/drawing/2014/main" id="{36E1FA44-8F7C-4768-B55B-82DA5FEB0EB5}"/>
            </a:ext>
          </a:extLst>
        </xdr:cNvPr>
        <xdr:cNvCxnSpPr/>
      </xdr:nvCxnSpPr>
      <xdr:spPr>
        <a:xfrm>
          <a:off x="14249400" y="1924050"/>
          <a:ext cx="9906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9525</xdr:colOff>
      <xdr:row>10</xdr:row>
      <xdr:rowOff>0</xdr:rowOff>
    </xdr:from>
    <xdr:to>
      <xdr:col>33</xdr:col>
      <xdr:colOff>0</xdr:colOff>
      <xdr:row>12</xdr:row>
      <xdr:rowOff>238124</xdr:rowOff>
    </xdr:to>
    <xdr:cxnSp macro="">
      <xdr:nvCxnSpPr>
        <xdr:cNvPr id="111" name="Straight Connector 110">
          <a:extLst>
            <a:ext uri="{FF2B5EF4-FFF2-40B4-BE49-F238E27FC236}">
              <a16:creationId xmlns:a16="http://schemas.microsoft.com/office/drawing/2014/main" id="{98FF2ABB-F521-417C-A9CF-21FDACF28DD1}"/>
            </a:ext>
          </a:extLst>
        </xdr:cNvPr>
        <xdr:cNvCxnSpPr/>
      </xdr:nvCxnSpPr>
      <xdr:spPr>
        <a:xfrm rot="10800000" flipV="1">
          <a:off x="14249400" y="1914525"/>
          <a:ext cx="990600" cy="58102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13</xdr:row>
      <xdr:rowOff>9525</xdr:rowOff>
    </xdr:from>
    <xdr:to>
      <xdr:col>33</xdr:col>
      <xdr:colOff>0</xdr:colOff>
      <xdr:row>16</xdr:row>
      <xdr:rowOff>0</xdr:rowOff>
    </xdr:to>
    <xdr:cxnSp macro="">
      <xdr:nvCxnSpPr>
        <xdr:cNvPr id="112" name="Straight Connector 111">
          <a:extLst>
            <a:ext uri="{FF2B5EF4-FFF2-40B4-BE49-F238E27FC236}">
              <a16:creationId xmlns:a16="http://schemas.microsoft.com/office/drawing/2014/main" id="{B365E0F9-31AA-47CD-9FDF-51B640B8057A}"/>
            </a:ext>
          </a:extLst>
        </xdr:cNvPr>
        <xdr:cNvCxnSpPr/>
      </xdr:nvCxnSpPr>
      <xdr:spPr>
        <a:xfrm>
          <a:off x="14239875" y="2505075"/>
          <a:ext cx="100012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13</xdr:row>
      <xdr:rowOff>9525</xdr:rowOff>
    </xdr:from>
    <xdr:to>
      <xdr:col>32</xdr:col>
      <xdr:colOff>333375</xdr:colOff>
      <xdr:row>16</xdr:row>
      <xdr:rowOff>0</xdr:rowOff>
    </xdr:to>
    <xdr:cxnSp macro="">
      <xdr:nvCxnSpPr>
        <xdr:cNvPr id="113" name="Straight Connector 112">
          <a:extLst>
            <a:ext uri="{FF2B5EF4-FFF2-40B4-BE49-F238E27FC236}">
              <a16:creationId xmlns:a16="http://schemas.microsoft.com/office/drawing/2014/main" id="{B45C73D6-D6D8-4DFE-9E74-7113B762E171}"/>
            </a:ext>
          </a:extLst>
        </xdr:cNvPr>
        <xdr:cNvCxnSpPr/>
      </xdr:nvCxnSpPr>
      <xdr:spPr>
        <a:xfrm rot="10800000" flipV="1">
          <a:off x="14239875" y="2505075"/>
          <a:ext cx="100012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16</xdr:row>
      <xdr:rowOff>0</xdr:rowOff>
    </xdr:from>
    <xdr:to>
      <xdr:col>32</xdr:col>
      <xdr:colOff>333375</xdr:colOff>
      <xdr:row>18</xdr:row>
      <xdr:rowOff>228600</xdr:rowOff>
    </xdr:to>
    <xdr:cxnSp macro="">
      <xdr:nvCxnSpPr>
        <xdr:cNvPr id="114" name="Straight Connector 113">
          <a:extLst>
            <a:ext uri="{FF2B5EF4-FFF2-40B4-BE49-F238E27FC236}">
              <a16:creationId xmlns:a16="http://schemas.microsoft.com/office/drawing/2014/main" id="{C9FD781E-B507-4C9E-A9DC-743A65BCE15D}"/>
            </a:ext>
          </a:extLst>
        </xdr:cNvPr>
        <xdr:cNvCxnSpPr/>
      </xdr:nvCxnSpPr>
      <xdr:spPr>
        <a:xfrm>
          <a:off x="14239875" y="3067050"/>
          <a:ext cx="10001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19</xdr:row>
      <xdr:rowOff>0</xdr:rowOff>
    </xdr:from>
    <xdr:to>
      <xdr:col>32</xdr:col>
      <xdr:colOff>333375</xdr:colOff>
      <xdr:row>21</xdr:row>
      <xdr:rowOff>228600</xdr:rowOff>
    </xdr:to>
    <xdr:cxnSp macro="">
      <xdr:nvCxnSpPr>
        <xdr:cNvPr id="115" name="Straight Connector 114">
          <a:extLst>
            <a:ext uri="{FF2B5EF4-FFF2-40B4-BE49-F238E27FC236}">
              <a16:creationId xmlns:a16="http://schemas.microsoft.com/office/drawing/2014/main" id="{7C336B29-E302-4CEF-AABF-53AB2E22DCDC}"/>
            </a:ext>
          </a:extLst>
        </xdr:cNvPr>
        <xdr:cNvCxnSpPr/>
      </xdr:nvCxnSpPr>
      <xdr:spPr>
        <a:xfrm>
          <a:off x="14239875" y="3638550"/>
          <a:ext cx="10001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22</xdr:row>
      <xdr:rowOff>0</xdr:rowOff>
    </xdr:from>
    <xdr:to>
      <xdr:col>32</xdr:col>
      <xdr:colOff>333375</xdr:colOff>
      <xdr:row>24</xdr:row>
      <xdr:rowOff>228600</xdr:rowOff>
    </xdr:to>
    <xdr:cxnSp macro="">
      <xdr:nvCxnSpPr>
        <xdr:cNvPr id="116" name="Straight Connector 115">
          <a:extLst>
            <a:ext uri="{FF2B5EF4-FFF2-40B4-BE49-F238E27FC236}">
              <a16:creationId xmlns:a16="http://schemas.microsoft.com/office/drawing/2014/main" id="{1BDF2EBF-5BC6-4A22-8A55-9F8391DDCE4A}"/>
            </a:ext>
          </a:extLst>
        </xdr:cNvPr>
        <xdr:cNvCxnSpPr/>
      </xdr:nvCxnSpPr>
      <xdr:spPr>
        <a:xfrm>
          <a:off x="14239875" y="4210050"/>
          <a:ext cx="10001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37</xdr:row>
      <xdr:rowOff>0</xdr:rowOff>
    </xdr:from>
    <xdr:to>
      <xdr:col>32</xdr:col>
      <xdr:colOff>333375</xdr:colOff>
      <xdr:row>39</xdr:row>
      <xdr:rowOff>228600</xdr:rowOff>
    </xdr:to>
    <xdr:cxnSp macro="">
      <xdr:nvCxnSpPr>
        <xdr:cNvPr id="117" name="Straight Connector 116">
          <a:extLst>
            <a:ext uri="{FF2B5EF4-FFF2-40B4-BE49-F238E27FC236}">
              <a16:creationId xmlns:a16="http://schemas.microsoft.com/office/drawing/2014/main" id="{6F8198E2-C1F2-4C9C-83BF-DC3FEBFD718F}"/>
            </a:ext>
          </a:extLst>
        </xdr:cNvPr>
        <xdr:cNvCxnSpPr/>
      </xdr:nvCxnSpPr>
      <xdr:spPr>
        <a:xfrm>
          <a:off x="14239875" y="7067550"/>
          <a:ext cx="10001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9525</xdr:colOff>
      <xdr:row>16</xdr:row>
      <xdr:rowOff>0</xdr:rowOff>
    </xdr:from>
    <xdr:to>
      <xdr:col>33</xdr:col>
      <xdr:colOff>0</xdr:colOff>
      <xdr:row>18</xdr:row>
      <xdr:rowOff>238125</xdr:rowOff>
    </xdr:to>
    <xdr:cxnSp macro="">
      <xdr:nvCxnSpPr>
        <xdr:cNvPr id="118" name="Straight Connector 117">
          <a:extLst>
            <a:ext uri="{FF2B5EF4-FFF2-40B4-BE49-F238E27FC236}">
              <a16:creationId xmlns:a16="http://schemas.microsoft.com/office/drawing/2014/main" id="{E145FFBC-A30D-4DD6-A962-7E1B23104733}"/>
            </a:ext>
          </a:extLst>
        </xdr:cNvPr>
        <xdr:cNvCxnSpPr/>
      </xdr:nvCxnSpPr>
      <xdr:spPr>
        <a:xfrm rot="10800000" flipV="1">
          <a:off x="14249400" y="3067050"/>
          <a:ext cx="9906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19</xdr:row>
      <xdr:rowOff>9525</xdr:rowOff>
    </xdr:from>
    <xdr:to>
      <xdr:col>32</xdr:col>
      <xdr:colOff>333375</xdr:colOff>
      <xdr:row>22</xdr:row>
      <xdr:rowOff>0</xdr:rowOff>
    </xdr:to>
    <xdr:cxnSp macro="">
      <xdr:nvCxnSpPr>
        <xdr:cNvPr id="119" name="Straight Connector 118">
          <a:extLst>
            <a:ext uri="{FF2B5EF4-FFF2-40B4-BE49-F238E27FC236}">
              <a16:creationId xmlns:a16="http://schemas.microsoft.com/office/drawing/2014/main" id="{7C62286F-F0FC-4B43-BBA6-2B3A62A91811}"/>
            </a:ext>
          </a:extLst>
        </xdr:cNvPr>
        <xdr:cNvCxnSpPr/>
      </xdr:nvCxnSpPr>
      <xdr:spPr>
        <a:xfrm rot="10800000" flipV="1">
          <a:off x="14239875" y="3648075"/>
          <a:ext cx="100012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22</xdr:row>
      <xdr:rowOff>9525</xdr:rowOff>
    </xdr:from>
    <xdr:to>
      <xdr:col>32</xdr:col>
      <xdr:colOff>333375</xdr:colOff>
      <xdr:row>25</xdr:row>
      <xdr:rowOff>0</xdr:rowOff>
    </xdr:to>
    <xdr:cxnSp macro="">
      <xdr:nvCxnSpPr>
        <xdr:cNvPr id="120" name="Straight Connector 119">
          <a:extLst>
            <a:ext uri="{FF2B5EF4-FFF2-40B4-BE49-F238E27FC236}">
              <a16:creationId xmlns:a16="http://schemas.microsoft.com/office/drawing/2014/main" id="{7EC7DFFA-4FED-4B1D-AA7E-B108C8F22214}"/>
            </a:ext>
          </a:extLst>
        </xdr:cNvPr>
        <xdr:cNvCxnSpPr/>
      </xdr:nvCxnSpPr>
      <xdr:spPr>
        <a:xfrm rot="10800000" flipV="1">
          <a:off x="14239875" y="4219575"/>
          <a:ext cx="100012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37</xdr:row>
      <xdr:rowOff>9525</xdr:rowOff>
    </xdr:from>
    <xdr:to>
      <xdr:col>32</xdr:col>
      <xdr:colOff>333375</xdr:colOff>
      <xdr:row>40</xdr:row>
      <xdr:rowOff>0</xdr:rowOff>
    </xdr:to>
    <xdr:cxnSp macro="">
      <xdr:nvCxnSpPr>
        <xdr:cNvPr id="121" name="Straight Connector 120">
          <a:extLst>
            <a:ext uri="{FF2B5EF4-FFF2-40B4-BE49-F238E27FC236}">
              <a16:creationId xmlns:a16="http://schemas.microsoft.com/office/drawing/2014/main" id="{6E72D9E4-8DE4-44B4-B587-A2F44D789039}"/>
            </a:ext>
          </a:extLst>
        </xdr:cNvPr>
        <xdr:cNvCxnSpPr/>
      </xdr:nvCxnSpPr>
      <xdr:spPr>
        <a:xfrm rot="10800000" flipV="1">
          <a:off x="14239875" y="7077075"/>
          <a:ext cx="100012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9525</xdr:colOff>
      <xdr:row>10</xdr:row>
      <xdr:rowOff>9525</xdr:rowOff>
    </xdr:from>
    <xdr:to>
      <xdr:col>35</xdr:col>
      <xdr:colOff>342900</xdr:colOff>
      <xdr:row>12</xdr:row>
      <xdr:rowOff>238125</xdr:rowOff>
    </xdr:to>
    <xdr:cxnSp macro="">
      <xdr:nvCxnSpPr>
        <xdr:cNvPr id="122" name="Straight Connector 121">
          <a:extLst>
            <a:ext uri="{FF2B5EF4-FFF2-40B4-BE49-F238E27FC236}">
              <a16:creationId xmlns:a16="http://schemas.microsoft.com/office/drawing/2014/main" id="{221D3300-8AC8-4D0B-BB3A-2A10E051E075}"/>
            </a:ext>
          </a:extLst>
        </xdr:cNvPr>
        <xdr:cNvCxnSpPr/>
      </xdr:nvCxnSpPr>
      <xdr:spPr>
        <a:xfrm>
          <a:off x="15249525" y="1924050"/>
          <a:ext cx="9810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9525</xdr:colOff>
      <xdr:row>10</xdr:row>
      <xdr:rowOff>0</xdr:rowOff>
    </xdr:from>
    <xdr:to>
      <xdr:col>36</xdr:col>
      <xdr:colOff>0</xdr:colOff>
      <xdr:row>12</xdr:row>
      <xdr:rowOff>238124</xdr:rowOff>
    </xdr:to>
    <xdr:cxnSp macro="">
      <xdr:nvCxnSpPr>
        <xdr:cNvPr id="123" name="Straight Connector 122">
          <a:extLst>
            <a:ext uri="{FF2B5EF4-FFF2-40B4-BE49-F238E27FC236}">
              <a16:creationId xmlns:a16="http://schemas.microsoft.com/office/drawing/2014/main" id="{507463E9-EC05-45ED-B85A-5E2697C52813}"/>
            </a:ext>
          </a:extLst>
        </xdr:cNvPr>
        <xdr:cNvCxnSpPr/>
      </xdr:nvCxnSpPr>
      <xdr:spPr>
        <a:xfrm rot="10800000" flipV="1">
          <a:off x="15249525" y="1914525"/>
          <a:ext cx="981075" cy="58102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13</xdr:row>
      <xdr:rowOff>9525</xdr:rowOff>
    </xdr:from>
    <xdr:to>
      <xdr:col>36</xdr:col>
      <xdr:colOff>0</xdr:colOff>
      <xdr:row>16</xdr:row>
      <xdr:rowOff>0</xdr:rowOff>
    </xdr:to>
    <xdr:cxnSp macro="">
      <xdr:nvCxnSpPr>
        <xdr:cNvPr id="124" name="Straight Connector 123">
          <a:extLst>
            <a:ext uri="{FF2B5EF4-FFF2-40B4-BE49-F238E27FC236}">
              <a16:creationId xmlns:a16="http://schemas.microsoft.com/office/drawing/2014/main" id="{C7C18E00-5E47-41F8-B0E8-8AAD308AD74E}"/>
            </a:ext>
          </a:extLst>
        </xdr:cNvPr>
        <xdr:cNvCxnSpPr/>
      </xdr:nvCxnSpPr>
      <xdr:spPr>
        <a:xfrm>
          <a:off x="15240000" y="2505075"/>
          <a:ext cx="990600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13</xdr:row>
      <xdr:rowOff>9525</xdr:rowOff>
    </xdr:from>
    <xdr:to>
      <xdr:col>35</xdr:col>
      <xdr:colOff>333375</xdr:colOff>
      <xdr:row>16</xdr:row>
      <xdr:rowOff>0</xdr:rowOff>
    </xdr:to>
    <xdr:cxnSp macro="">
      <xdr:nvCxnSpPr>
        <xdr:cNvPr id="125" name="Straight Connector 124">
          <a:extLst>
            <a:ext uri="{FF2B5EF4-FFF2-40B4-BE49-F238E27FC236}">
              <a16:creationId xmlns:a16="http://schemas.microsoft.com/office/drawing/2014/main" id="{DD53BF2C-7678-4B4C-9AA1-765300CD61CB}"/>
            </a:ext>
          </a:extLst>
        </xdr:cNvPr>
        <xdr:cNvCxnSpPr/>
      </xdr:nvCxnSpPr>
      <xdr:spPr>
        <a:xfrm rot="10800000" flipV="1">
          <a:off x="15240000" y="2505075"/>
          <a:ext cx="990600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16</xdr:row>
      <xdr:rowOff>0</xdr:rowOff>
    </xdr:from>
    <xdr:to>
      <xdr:col>35</xdr:col>
      <xdr:colOff>333375</xdr:colOff>
      <xdr:row>18</xdr:row>
      <xdr:rowOff>228600</xdr:rowOff>
    </xdr:to>
    <xdr:cxnSp macro="">
      <xdr:nvCxnSpPr>
        <xdr:cNvPr id="126" name="Straight Connector 125">
          <a:extLst>
            <a:ext uri="{FF2B5EF4-FFF2-40B4-BE49-F238E27FC236}">
              <a16:creationId xmlns:a16="http://schemas.microsoft.com/office/drawing/2014/main" id="{2D85B9EE-E012-4B2C-BA66-D613EC155565}"/>
            </a:ext>
          </a:extLst>
        </xdr:cNvPr>
        <xdr:cNvCxnSpPr/>
      </xdr:nvCxnSpPr>
      <xdr:spPr>
        <a:xfrm>
          <a:off x="15240000" y="3067050"/>
          <a:ext cx="9906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19</xdr:row>
      <xdr:rowOff>0</xdr:rowOff>
    </xdr:from>
    <xdr:to>
      <xdr:col>35</xdr:col>
      <xdr:colOff>333375</xdr:colOff>
      <xdr:row>21</xdr:row>
      <xdr:rowOff>228600</xdr:rowOff>
    </xdr:to>
    <xdr:cxnSp macro="">
      <xdr:nvCxnSpPr>
        <xdr:cNvPr id="127" name="Straight Connector 126">
          <a:extLst>
            <a:ext uri="{FF2B5EF4-FFF2-40B4-BE49-F238E27FC236}">
              <a16:creationId xmlns:a16="http://schemas.microsoft.com/office/drawing/2014/main" id="{5FD1B794-7E54-422F-9236-D6569D935A02}"/>
            </a:ext>
          </a:extLst>
        </xdr:cNvPr>
        <xdr:cNvCxnSpPr/>
      </xdr:nvCxnSpPr>
      <xdr:spPr>
        <a:xfrm>
          <a:off x="15240000" y="3638550"/>
          <a:ext cx="9906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22</xdr:row>
      <xdr:rowOff>0</xdr:rowOff>
    </xdr:from>
    <xdr:to>
      <xdr:col>35</xdr:col>
      <xdr:colOff>333375</xdr:colOff>
      <xdr:row>24</xdr:row>
      <xdr:rowOff>228600</xdr:rowOff>
    </xdr:to>
    <xdr:cxnSp macro="">
      <xdr:nvCxnSpPr>
        <xdr:cNvPr id="128" name="Straight Connector 127">
          <a:extLst>
            <a:ext uri="{FF2B5EF4-FFF2-40B4-BE49-F238E27FC236}">
              <a16:creationId xmlns:a16="http://schemas.microsoft.com/office/drawing/2014/main" id="{BD851184-8E2C-4DC0-9705-E1A8580CCCBF}"/>
            </a:ext>
          </a:extLst>
        </xdr:cNvPr>
        <xdr:cNvCxnSpPr/>
      </xdr:nvCxnSpPr>
      <xdr:spPr>
        <a:xfrm>
          <a:off x="15240000" y="4210050"/>
          <a:ext cx="9906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37</xdr:row>
      <xdr:rowOff>0</xdr:rowOff>
    </xdr:from>
    <xdr:to>
      <xdr:col>35</xdr:col>
      <xdr:colOff>333375</xdr:colOff>
      <xdr:row>39</xdr:row>
      <xdr:rowOff>228600</xdr:rowOff>
    </xdr:to>
    <xdr:cxnSp macro="">
      <xdr:nvCxnSpPr>
        <xdr:cNvPr id="129" name="Straight Connector 128">
          <a:extLst>
            <a:ext uri="{FF2B5EF4-FFF2-40B4-BE49-F238E27FC236}">
              <a16:creationId xmlns:a16="http://schemas.microsoft.com/office/drawing/2014/main" id="{BEB422BF-4233-4BAA-9AD7-F357FC3277A4}"/>
            </a:ext>
          </a:extLst>
        </xdr:cNvPr>
        <xdr:cNvCxnSpPr/>
      </xdr:nvCxnSpPr>
      <xdr:spPr>
        <a:xfrm>
          <a:off x="15240000" y="7067550"/>
          <a:ext cx="9906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9525</xdr:colOff>
      <xdr:row>16</xdr:row>
      <xdr:rowOff>0</xdr:rowOff>
    </xdr:from>
    <xdr:to>
      <xdr:col>36</xdr:col>
      <xdr:colOff>0</xdr:colOff>
      <xdr:row>18</xdr:row>
      <xdr:rowOff>238125</xdr:rowOff>
    </xdr:to>
    <xdr:cxnSp macro="">
      <xdr:nvCxnSpPr>
        <xdr:cNvPr id="130" name="Straight Connector 129">
          <a:extLst>
            <a:ext uri="{FF2B5EF4-FFF2-40B4-BE49-F238E27FC236}">
              <a16:creationId xmlns:a16="http://schemas.microsoft.com/office/drawing/2014/main" id="{829924ED-270B-4AD5-9650-7E03F890F147}"/>
            </a:ext>
          </a:extLst>
        </xdr:cNvPr>
        <xdr:cNvCxnSpPr/>
      </xdr:nvCxnSpPr>
      <xdr:spPr>
        <a:xfrm rot="10800000" flipV="1">
          <a:off x="15249525" y="3067050"/>
          <a:ext cx="9810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19</xdr:row>
      <xdr:rowOff>9525</xdr:rowOff>
    </xdr:from>
    <xdr:to>
      <xdr:col>35</xdr:col>
      <xdr:colOff>333375</xdr:colOff>
      <xdr:row>22</xdr:row>
      <xdr:rowOff>0</xdr:rowOff>
    </xdr:to>
    <xdr:cxnSp macro="">
      <xdr:nvCxnSpPr>
        <xdr:cNvPr id="131" name="Straight Connector 130">
          <a:extLst>
            <a:ext uri="{FF2B5EF4-FFF2-40B4-BE49-F238E27FC236}">
              <a16:creationId xmlns:a16="http://schemas.microsoft.com/office/drawing/2014/main" id="{33D29519-65C0-4FA0-BAF1-1E6E05D5AA16}"/>
            </a:ext>
          </a:extLst>
        </xdr:cNvPr>
        <xdr:cNvCxnSpPr/>
      </xdr:nvCxnSpPr>
      <xdr:spPr>
        <a:xfrm rot="10800000" flipV="1">
          <a:off x="15240000" y="3648075"/>
          <a:ext cx="990600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22</xdr:row>
      <xdr:rowOff>9525</xdr:rowOff>
    </xdr:from>
    <xdr:to>
      <xdr:col>35</xdr:col>
      <xdr:colOff>333375</xdr:colOff>
      <xdr:row>25</xdr:row>
      <xdr:rowOff>0</xdr:rowOff>
    </xdr:to>
    <xdr:cxnSp macro="">
      <xdr:nvCxnSpPr>
        <xdr:cNvPr id="132" name="Straight Connector 131">
          <a:extLst>
            <a:ext uri="{FF2B5EF4-FFF2-40B4-BE49-F238E27FC236}">
              <a16:creationId xmlns:a16="http://schemas.microsoft.com/office/drawing/2014/main" id="{2E29FBD1-BFA9-4F53-AE9F-AEEB0F03B363}"/>
            </a:ext>
          </a:extLst>
        </xdr:cNvPr>
        <xdr:cNvCxnSpPr/>
      </xdr:nvCxnSpPr>
      <xdr:spPr>
        <a:xfrm rot="10800000" flipV="1">
          <a:off x="15240000" y="4219575"/>
          <a:ext cx="990600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37</xdr:row>
      <xdr:rowOff>9525</xdr:rowOff>
    </xdr:from>
    <xdr:to>
      <xdr:col>35</xdr:col>
      <xdr:colOff>333375</xdr:colOff>
      <xdr:row>40</xdr:row>
      <xdr:rowOff>0</xdr:rowOff>
    </xdr:to>
    <xdr:cxnSp macro="">
      <xdr:nvCxnSpPr>
        <xdr:cNvPr id="133" name="Straight Connector 132">
          <a:extLst>
            <a:ext uri="{FF2B5EF4-FFF2-40B4-BE49-F238E27FC236}">
              <a16:creationId xmlns:a16="http://schemas.microsoft.com/office/drawing/2014/main" id="{6952C4F8-4380-48A1-A64B-CD8FC1E5F040}"/>
            </a:ext>
          </a:extLst>
        </xdr:cNvPr>
        <xdr:cNvCxnSpPr/>
      </xdr:nvCxnSpPr>
      <xdr:spPr>
        <a:xfrm rot="10800000" flipV="1">
          <a:off x="15240000" y="7077075"/>
          <a:ext cx="990600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9525</xdr:colOff>
      <xdr:row>10</xdr:row>
      <xdr:rowOff>9525</xdr:rowOff>
    </xdr:from>
    <xdr:to>
      <xdr:col>38</xdr:col>
      <xdr:colOff>342900</xdr:colOff>
      <xdr:row>12</xdr:row>
      <xdr:rowOff>238125</xdr:rowOff>
    </xdr:to>
    <xdr:cxnSp macro="">
      <xdr:nvCxnSpPr>
        <xdr:cNvPr id="134" name="Straight Connector 133">
          <a:extLst>
            <a:ext uri="{FF2B5EF4-FFF2-40B4-BE49-F238E27FC236}">
              <a16:creationId xmlns:a16="http://schemas.microsoft.com/office/drawing/2014/main" id="{44BDF0E9-1441-4269-A0E6-BE6698801D51}"/>
            </a:ext>
          </a:extLst>
        </xdr:cNvPr>
        <xdr:cNvCxnSpPr/>
      </xdr:nvCxnSpPr>
      <xdr:spPr>
        <a:xfrm>
          <a:off x="16240125" y="1924050"/>
          <a:ext cx="9620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9525</xdr:colOff>
      <xdr:row>10</xdr:row>
      <xdr:rowOff>0</xdr:rowOff>
    </xdr:from>
    <xdr:to>
      <xdr:col>39</xdr:col>
      <xdr:colOff>0</xdr:colOff>
      <xdr:row>12</xdr:row>
      <xdr:rowOff>238124</xdr:rowOff>
    </xdr:to>
    <xdr:cxnSp macro="">
      <xdr:nvCxnSpPr>
        <xdr:cNvPr id="135" name="Straight Connector 134">
          <a:extLst>
            <a:ext uri="{FF2B5EF4-FFF2-40B4-BE49-F238E27FC236}">
              <a16:creationId xmlns:a16="http://schemas.microsoft.com/office/drawing/2014/main" id="{29BC3506-FF04-4429-B113-CEB01F3D5526}"/>
            </a:ext>
          </a:extLst>
        </xdr:cNvPr>
        <xdr:cNvCxnSpPr/>
      </xdr:nvCxnSpPr>
      <xdr:spPr>
        <a:xfrm rot="10800000" flipV="1">
          <a:off x="16240125" y="1914525"/>
          <a:ext cx="962025" cy="58102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13</xdr:row>
      <xdr:rowOff>9525</xdr:rowOff>
    </xdr:from>
    <xdr:to>
      <xdr:col>39</xdr:col>
      <xdr:colOff>0</xdr:colOff>
      <xdr:row>16</xdr:row>
      <xdr:rowOff>0</xdr:rowOff>
    </xdr:to>
    <xdr:cxnSp macro="">
      <xdr:nvCxnSpPr>
        <xdr:cNvPr id="136" name="Straight Connector 135">
          <a:extLst>
            <a:ext uri="{FF2B5EF4-FFF2-40B4-BE49-F238E27FC236}">
              <a16:creationId xmlns:a16="http://schemas.microsoft.com/office/drawing/2014/main" id="{3E6008D8-8693-401C-A60C-17ADADCC9033}"/>
            </a:ext>
          </a:extLst>
        </xdr:cNvPr>
        <xdr:cNvCxnSpPr/>
      </xdr:nvCxnSpPr>
      <xdr:spPr>
        <a:xfrm>
          <a:off x="16230600" y="2505075"/>
          <a:ext cx="971550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13</xdr:row>
      <xdr:rowOff>9525</xdr:rowOff>
    </xdr:from>
    <xdr:to>
      <xdr:col>38</xdr:col>
      <xdr:colOff>333375</xdr:colOff>
      <xdr:row>16</xdr:row>
      <xdr:rowOff>0</xdr:rowOff>
    </xdr:to>
    <xdr:cxnSp macro="">
      <xdr:nvCxnSpPr>
        <xdr:cNvPr id="137" name="Straight Connector 136">
          <a:extLst>
            <a:ext uri="{FF2B5EF4-FFF2-40B4-BE49-F238E27FC236}">
              <a16:creationId xmlns:a16="http://schemas.microsoft.com/office/drawing/2014/main" id="{863C5459-8A93-40FD-BC9B-2EA28C3184D0}"/>
            </a:ext>
          </a:extLst>
        </xdr:cNvPr>
        <xdr:cNvCxnSpPr/>
      </xdr:nvCxnSpPr>
      <xdr:spPr>
        <a:xfrm rot="10800000" flipV="1">
          <a:off x="16230600" y="2505075"/>
          <a:ext cx="971550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16</xdr:row>
      <xdr:rowOff>0</xdr:rowOff>
    </xdr:from>
    <xdr:to>
      <xdr:col>38</xdr:col>
      <xdr:colOff>333375</xdr:colOff>
      <xdr:row>18</xdr:row>
      <xdr:rowOff>228600</xdr:rowOff>
    </xdr:to>
    <xdr:cxnSp macro="">
      <xdr:nvCxnSpPr>
        <xdr:cNvPr id="138" name="Straight Connector 137">
          <a:extLst>
            <a:ext uri="{FF2B5EF4-FFF2-40B4-BE49-F238E27FC236}">
              <a16:creationId xmlns:a16="http://schemas.microsoft.com/office/drawing/2014/main" id="{916BF471-E255-43DB-9DA1-FFE5D461479E}"/>
            </a:ext>
          </a:extLst>
        </xdr:cNvPr>
        <xdr:cNvCxnSpPr/>
      </xdr:nvCxnSpPr>
      <xdr:spPr>
        <a:xfrm>
          <a:off x="16230600" y="3067050"/>
          <a:ext cx="9715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19</xdr:row>
      <xdr:rowOff>0</xdr:rowOff>
    </xdr:from>
    <xdr:to>
      <xdr:col>38</xdr:col>
      <xdr:colOff>333375</xdr:colOff>
      <xdr:row>21</xdr:row>
      <xdr:rowOff>228600</xdr:rowOff>
    </xdr:to>
    <xdr:cxnSp macro="">
      <xdr:nvCxnSpPr>
        <xdr:cNvPr id="139" name="Straight Connector 138">
          <a:extLst>
            <a:ext uri="{FF2B5EF4-FFF2-40B4-BE49-F238E27FC236}">
              <a16:creationId xmlns:a16="http://schemas.microsoft.com/office/drawing/2014/main" id="{925F25E2-DF3A-4D37-8042-1CD22EB415CD}"/>
            </a:ext>
          </a:extLst>
        </xdr:cNvPr>
        <xdr:cNvCxnSpPr/>
      </xdr:nvCxnSpPr>
      <xdr:spPr>
        <a:xfrm>
          <a:off x="16230600" y="3638550"/>
          <a:ext cx="9715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22</xdr:row>
      <xdr:rowOff>0</xdr:rowOff>
    </xdr:from>
    <xdr:to>
      <xdr:col>38</xdr:col>
      <xdr:colOff>333375</xdr:colOff>
      <xdr:row>24</xdr:row>
      <xdr:rowOff>228600</xdr:rowOff>
    </xdr:to>
    <xdr:cxnSp macro="">
      <xdr:nvCxnSpPr>
        <xdr:cNvPr id="140" name="Straight Connector 139">
          <a:extLst>
            <a:ext uri="{FF2B5EF4-FFF2-40B4-BE49-F238E27FC236}">
              <a16:creationId xmlns:a16="http://schemas.microsoft.com/office/drawing/2014/main" id="{4B897FEC-462F-4953-B9C3-735BB4F3F305}"/>
            </a:ext>
          </a:extLst>
        </xdr:cNvPr>
        <xdr:cNvCxnSpPr/>
      </xdr:nvCxnSpPr>
      <xdr:spPr>
        <a:xfrm>
          <a:off x="16230600" y="4210050"/>
          <a:ext cx="9715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37</xdr:row>
      <xdr:rowOff>0</xdr:rowOff>
    </xdr:from>
    <xdr:to>
      <xdr:col>38</xdr:col>
      <xdr:colOff>333375</xdr:colOff>
      <xdr:row>39</xdr:row>
      <xdr:rowOff>228600</xdr:rowOff>
    </xdr:to>
    <xdr:cxnSp macro="">
      <xdr:nvCxnSpPr>
        <xdr:cNvPr id="141" name="Straight Connector 140">
          <a:extLst>
            <a:ext uri="{FF2B5EF4-FFF2-40B4-BE49-F238E27FC236}">
              <a16:creationId xmlns:a16="http://schemas.microsoft.com/office/drawing/2014/main" id="{B77281CE-AAC2-48F1-ACFC-6076BCE7268C}"/>
            </a:ext>
          </a:extLst>
        </xdr:cNvPr>
        <xdr:cNvCxnSpPr/>
      </xdr:nvCxnSpPr>
      <xdr:spPr>
        <a:xfrm>
          <a:off x="16230600" y="7067550"/>
          <a:ext cx="9715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9525</xdr:colOff>
      <xdr:row>16</xdr:row>
      <xdr:rowOff>0</xdr:rowOff>
    </xdr:from>
    <xdr:to>
      <xdr:col>39</xdr:col>
      <xdr:colOff>0</xdr:colOff>
      <xdr:row>18</xdr:row>
      <xdr:rowOff>238125</xdr:rowOff>
    </xdr:to>
    <xdr:cxnSp macro="">
      <xdr:nvCxnSpPr>
        <xdr:cNvPr id="142" name="Straight Connector 141">
          <a:extLst>
            <a:ext uri="{FF2B5EF4-FFF2-40B4-BE49-F238E27FC236}">
              <a16:creationId xmlns:a16="http://schemas.microsoft.com/office/drawing/2014/main" id="{35CDA44D-53B8-40FC-9279-142061B954F1}"/>
            </a:ext>
          </a:extLst>
        </xdr:cNvPr>
        <xdr:cNvCxnSpPr/>
      </xdr:nvCxnSpPr>
      <xdr:spPr>
        <a:xfrm rot="10800000" flipV="1">
          <a:off x="16240125" y="3067050"/>
          <a:ext cx="9620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19</xdr:row>
      <xdr:rowOff>9525</xdr:rowOff>
    </xdr:from>
    <xdr:to>
      <xdr:col>38</xdr:col>
      <xdr:colOff>333375</xdr:colOff>
      <xdr:row>22</xdr:row>
      <xdr:rowOff>0</xdr:rowOff>
    </xdr:to>
    <xdr:cxnSp macro="">
      <xdr:nvCxnSpPr>
        <xdr:cNvPr id="143" name="Straight Connector 142">
          <a:extLst>
            <a:ext uri="{FF2B5EF4-FFF2-40B4-BE49-F238E27FC236}">
              <a16:creationId xmlns:a16="http://schemas.microsoft.com/office/drawing/2014/main" id="{B765EA1C-4644-4F0F-8F9C-9346E7CA11A7}"/>
            </a:ext>
          </a:extLst>
        </xdr:cNvPr>
        <xdr:cNvCxnSpPr/>
      </xdr:nvCxnSpPr>
      <xdr:spPr>
        <a:xfrm rot="10800000" flipV="1">
          <a:off x="16230600" y="3648075"/>
          <a:ext cx="971550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22</xdr:row>
      <xdr:rowOff>9525</xdr:rowOff>
    </xdr:from>
    <xdr:to>
      <xdr:col>38</xdr:col>
      <xdr:colOff>333375</xdr:colOff>
      <xdr:row>25</xdr:row>
      <xdr:rowOff>0</xdr:rowOff>
    </xdr:to>
    <xdr:cxnSp macro="">
      <xdr:nvCxnSpPr>
        <xdr:cNvPr id="144" name="Straight Connector 143">
          <a:extLst>
            <a:ext uri="{FF2B5EF4-FFF2-40B4-BE49-F238E27FC236}">
              <a16:creationId xmlns:a16="http://schemas.microsoft.com/office/drawing/2014/main" id="{88C567A8-6177-426A-8E9D-5671BB5DD84E}"/>
            </a:ext>
          </a:extLst>
        </xdr:cNvPr>
        <xdr:cNvCxnSpPr/>
      </xdr:nvCxnSpPr>
      <xdr:spPr>
        <a:xfrm rot="10800000" flipV="1">
          <a:off x="16230600" y="4219575"/>
          <a:ext cx="971550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37</xdr:row>
      <xdr:rowOff>9525</xdr:rowOff>
    </xdr:from>
    <xdr:to>
      <xdr:col>38</xdr:col>
      <xdr:colOff>333375</xdr:colOff>
      <xdr:row>40</xdr:row>
      <xdr:rowOff>0</xdr:rowOff>
    </xdr:to>
    <xdr:cxnSp macro="">
      <xdr:nvCxnSpPr>
        <xdr:cNvPr id="145" name="Straight Connector 144">
          <a:extLst>
            <a:ext uri="{FF2B5EF4-FFF2-40B4-BE49-F238E27FC236}">
              <a16:creationId xmlns:a16="http://schemas.microsoft.com/office/drawing/2014/main" id="{4AA8A507-6C57-4A46-8F56-AE5B45D78667}"/>
            </a:ext>
          </a:extLst>
        </xdr:cNvPr>
        <xdr:cNvCxnSpPr/>
      </xdr:nvCxnSpPr>
      <xdr:spPr>
        <a:xfrm rot="10800000" flipV="1">
          <a:off x="16230600" y="7077075"/>
          <a:ext cx="971550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31</xdr:row>
      <xdr:rowOff>0</xdr:rowOff>
    </xdr:from>
    <xdr:to>
      <xdr:col>5</xdr:col>
      <xdr:colOff>333375</xdr:colOff>
      <xdr:row>33</xdr:row>
      <xdr:rowOff>228600</xdr:rowOff>
    </xdr:to>
    <xdr:cxnSp macro="">
      <xdr:nvCxnSpPr>
        <xdr:cNvPr id="146" name="Straight Connector 145">
          <a:extLst>
            <a:ext uri="{FF2B5EF4-FFF2-40B4-BE49-F238E27FC236}">
              <a16:creationId xmlns:a16="http://schemas.microsoft.com/office/drawing/2014/main" id="{9FA0B054-8F3F-4685-814F-D8DB6418FE65}"/>
            </a:ext>
          </a:extLst>
        </xdr:cNvPr>
        <xdr:cNvCxnSpPr/>
      </xdr:nvCxnSpPr>
      <xdr:spPr>
        <a:xfrm>
          <a:off x="3495675" y="5924550"/>
          <a:ext cx="11715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31</xdr:row>
      <xdr:rowOff>0</xdr:rowOff>
    </xdr:from>
    <xdr:to>
      <xdr:col>8</xdr:col>
      <xdr:colOff>333375</xdr:colOff>
      <xdr:row>33</xdr:row>
      <xdr:rowOff>228600</xdr:rowOff>
    </xdr:to>
    <xdr:cxnSp macro="">
      <xdr:nvCxnSpPr>
        <xdr:cNvPr id="147" name="Straight Connector 146">
          <a:extLst>
            <a:ext uri="{FF2B5EF4-FFF2-40B4-BE49-F238E27FC236}">
              <a16:creationId xmlns:a16="http://schemas.microsoft.com/office/drawing/2014/main" id="{7431F351-4740-4FAD-993A-51EFBA3F2D95}"/>
            </a:ext>
          </a:extLst>
        </xdr:cNvPr>
        <xdr:cNvCxnSpPr/>
      </xdr:nvCxnSpPr>
      <xdr:spPr>
        <a:xfrm>
          <a:off x="4686300" y="5924550"/>
          <a:ext cx="11906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31</xdr:row>
      <xdr:rowOff>0</xdr:rowOff>
    </xdr:from>
    <xdr:to>
      <xdr:col>11</xdr:col>
      <xdr:colOff>333375</xdr:colOff>
      <xdr:row>33</xdr:row>
      <xdr:rowOff>228600</xdr:rowOff>
    </xdr:to>
    <xdr:cxnSp macro="">
      <xdr:nvCxnSpPr>
        <xdr:cNvPr id="148" name="Straight Connector 147">
          <a:extLst>
            <a:ext uri="{FF2B5EF4-FFF2-40B4-BE49-F238E27FC236}">
              <a16:creationId xmlns:a16="http://schemas.microsoft.com/office/drawing/2014/main" id="{C5F7C374-B3F9-4E3D-B4EB-A8373DF4BAA1}"/>
            </a:ext>
          </a:extLst>
        </xdr:cNvPr>
        <xdr:cNvCxnSpPr/>
      </xdr:nvCxnSpPr>
      <xdr:spPr>
        <a:xfrm>
          <a:off x="5962650" y="5924550"/>
          <a:ext cx="12001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31</xdr:row>
      <xdr:rowOff>0</xdr:rowOff>
    </xdr:from>
    <xdr:to>
      <xdr:col>14</xdr:col>
      <xdr:colOff>333375</xdr:colOff>
      <xdr:row>33</xdr:row>
      <xdr:rowOff>228600</xdr:rowOff>
    </xdr:to>
    <xdr:cxnSp macro="">
      <xdr:nvCxnSpPr>
        <xdr:cNvPr id="149" name="Straight Connector 148">
          <a:extLst>
            <a:ext uri="{FF2B5EF4-FFF2-40B4-BE49-F238E27FC236}">
              <a16:creationId xmlns:a16="http://schemas.microsoft.com/office/drawing/2014/main" id="{B42D5233-0E2A-4444-8F9D-C528404A5836}"/>
            </a:ext>
          </a:extLst>
        </xdr:cNvPr>
        <xdr:cNvCxnSpPr/>
      </xdr:nvCxnSpPr>
      <xdr:spPr>
        <a:xfrm>
          <a:off x="7267575" y="5924550"/>
          <a:ext cx="11811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31</xdr:row>
      <xdr:rowOff>0</xdr:rowOff>
    </xdr:from>
    <xdr:to>
      <xdr:col>17</xdr:col>
      <xdr:colOff>333375</xdr:colOff>
      <xdr:row>33</xdr:row>
      <xdr:rowOff>228600</xdr:rowOff>
    </xdr:to>
    <xdr:cxnSp macro="">
      <xdr:nvCxnSpPr>
        <xdr:cNvPr id="150" name="Straight Connector 149">
          <a:extLst>
            <a:ext uri="{FF2B5EF4-FFF2-40B4-BE49-F238E27FC236}">
              <a16:creationId xmlns:a16="http://schemas.microsoft.com/office/drawing/2014/main" id="{8665D87C-79FA-4EE7-9C76-74119768D6C8}"/>
            </a:ext>
          </a:extLst>
        </xdr:cNvPr>
        <xdr:cNvCxnSpPr/>
      </xdr:nvCxnSpPr>
      <xdr:spPr>
        <a:xfrm>
          <a:off x="8515350" y="5924550"/>
          <a:ext cx="11525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34</xdr:row>
      <xdr:rowOff>0</xdr:rowOff>
    </xdr:from>
    <xdr:to>
      <xdr:col>5</xdr:col>
      <xdr:colOff>333375</xdr:colOff>
      <xdr:row>36</xdr:row>
      <xdr:rowOff>228600</xdr:rowOff>
    </xdr:to>
    <xdr:cxnSp macro="">
      <xdr:nvCxnSpPr>
        <xdr:cNvPr id="151" name="Straight Connector 150">
          <a:extLst>
            <a:ext uri="{FF2B5EF4-FFF2-40B4-BE49-F238E27FC236}">
              <a16:creationId xmlns:a16="http://schemas.microsoft.com/office/drawing/2014/main" id="{D2E12127-CFA5-47D7-AB9D-BC1F0D971C4B}"/>
            </a:ext>
          </a:extLst>
        </xdr:cNvPr>
        <xdr:cNvCxnSpPr/>
      </xdr:nvCxnSpPr>
      <xdr:spPr>
        <a:xfrm>
          <a:off x="3495675" y="6496050"/>
          <a:ext cx="11715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34</xdr:row>
      <xdr:rowOff>0</xdr:rowOff>
    </xdr:from>
    <xdr:to>
      <xdr:col>8</xdr:col>
      <xdr:colOff>333375</xdr:colOff>
      <xdr:row>36</xdr:row>
      <xdr:rowOff>228600</xdr:rowOff>
    </xdr:to>
    <xdr:cxnSp macro="">
      <xdr:nvCxnSpPr>
        <xdr:cNvPr id="152" name="Straight Connector 151">
          <a:extLst>
            <a:ext uri="{FF2B5EF4-FFF2-40B4-BE49-F238E27FC236}">
              <a16:creationId xmlns:a16="http://schemas.microsoft.com/office/drawing/2014/main" id="{8EF47BE3-3EC0-4CF9-88BE-0568387DED36}"/>
            </a:ext>
          </a:extLst>
        </xdr:cNvPr>
        <xdr:cNvCxnSpPr/>
      </xdr:nvCxnSpPr>
      <xdr:spPr>
        <a:xfrm>
          <a:off x="4686300" y="6496050"/>
          <a:ext cx="11906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34</xdr:row>
      <xdr:rowOff>0</xdr:rowOff>
    </xdr:from>
    <xdr:to>
      <xdr:col>11</xdr:col>
      <xdr:colOff>333375</xdr:colOff>
      <xdr:row>36</xdr:row>
      <xdr:rowOff>228600</xdr:rowOff>
    </xdr:to>
    <xdr:cxnSp macro="">
      <xdr:nvCxnSpPr>
        <xdr:cNvPr id="153" name="Straight Connector 152">
          <a:extLst>
            <a:ext uri="{FF2B5EF4-FFF2-40B4-BE49-F238E27FC236}">
              <a16:creationId xmlns:a16="http://schemas.microsoft.com/office/drawing/2014/main" id="{46CF15AE-2D97-4EE5-80F6-1B0C1E868A7D}"/>
            </a:ext>
          </a:extLst>
        </xdr:cNvPr>
        <xdr:cNvCxnSpPr/>
      </xdr:nvCxnSpPr>
      <xdr:spPr>
        <a:xfrm>
          <a:off x="5962650" y="6496050"/>
          <a:ext cx="12001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34</xdr:row>
      <xdr:rowOff>0</xdr:rowOff>
    </xdr:from>
    <xdr:to>
      <xdr:col>14</xdr:col>
      <xdr:colOff>333375</xdr:colOff>
      <xdr:row>36</xdr:row>
      <xdr:rowOff>228600</xdr:rowOff>
    </xdr:to>
    <xdr:cxnSp macro="">
      <xdr:nvCxnSpPr>
        <xdr:cNvPr id="154" name="Straight Connector 153">
          <a:extLst>
            <a:ext uri="{FF2B5EF4-FFF2-40B4-BE49-F238E27FC236}">
              <a16:creationId xmlns:a16="http://schemas.microsoft.com/office/drawing/2014/main" id="{6804EE43-5BE2-4A62-8136-BEE6AFCA7C9C}"/>
            </a:ext>
          </a:extLst>
        </xdr:cNvPr>
        <xdr:cNvCxnSpPr/>
      </xdr:nvCxnSpPr>
      <xdr:spPr>
        <a:xfrm>
          <a:off x="7267575" y="6496050"/>
          <a:ext cx="11811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34</xdr:row>
      <xdr:rowOff>0</xdr:rowOff>
    </xdr:from>
    <xdr:to>
      <xdr:col>17</xdr:col>
      <xdr:colOff>333375</xdr:colOff>
      <xdr:row>36</xdr:row>
      <xdr:rowOff>228600</xdr:rowOff>
    </xdr:to>
    <xdr:cxnSp macro="">
      <xdr:nvCxnSpPr>
        <xdr:cNvPr id="155" name="Straight Connector 154">
          <a:extLst>
            <a:ext uri="{FF2B5EF4-FFF2-40B4-BE49-F238E27FC236}">
              <a16:creationId xmlns:a16="http://schemas.microsoft.com/office/drawing/2014/main" id="{8BF00788-8506-4EC3-B1AB-3BFDA8917B6F}"/>
            </a:ext>
          </a:extLst>
        </xdr:cNvPr>
        <xdr:cNvCxnSpPr/>
      </xdr:nvCxnSpPr>
      <xdr:spPr>
        <a:xfrm>
          <a:off x="8515350" y="6496050"/>
          <a:ext cx="11525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31</xdr:row>
      <xdr:rowOff>0</xdr:rowOff>
    </xdr:from>
    <xdr:to>
      <xdr:col>20</xdr:col>
      <xdr:colOff>333375</xdr:colOff>
      <xdr:row>33</xdr:row>
      <xdr:rowOff>228600</xdr:rowOff>
    </xdr:to>
    <xdr:cxnSp macro="">
      <xdr:nvCxnSpPr>
        <xdr:cNvPr id="156" name="Straight Connector 155">
          <a:extLst>
            <a:ext uri="{FF2B5EF4-FFF2-40B4-BE49-F238E27FC236}">
              <a16:creationId xmlns:a16="http://schemas.microsoft.com/office/drawing/2014/main" id="{B61B35F6-8597-4047-B5CB-3126ED97A9A3}"/>
            </a:ext>
          </a:extLst>
        </xdr:cNvPr>
        <xdr:cNvCxnSpPr/>
      </xdr:nvCxnSpPr>
      <xdr:spPr>
        <a:xfrm>
          <a:off x="9782175" y="5924550"/>
          <a:ext cx="11334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31</xdr:row>
      <xdr:rowOff>0</xdr:rowOff>
    </xdr:from>
    <xdr:to>
      <xdr:col>23</xdr:col>
      <xdr:colOff>333375</xdr:colOff>
      <xdr:row>33</xdr:row>
      <xdr:rowOff>228600</xdr:rowOff>
    </xdr:to>
    <xdr:cxnSp macro="">
      <xdr:nvCxnSpPr>
        <xdr:cNvPr id="157" name="Straight Connector 156">
          <a:extLst>
            <a:ext uri="{FF2B5EF4-FFF2-40B4-BE49-F238E27FC236}">
              <a16:creationId xmlns:a16="http://schemas.microsoft.com/office/drawing/2014/main" id="{BFA936EF-8191-43F0-8D38-EBDFD4C7735A}"/>
            </a:ext>
          </a:extLst>
        </xdr:cNvPr>
        <xdr:cNvCxnSpPr/>
      </xdr:nvCxnSpPr>
      <xdr:spPr>
        <a:xfrm>
          <a:off x="10944225" y="5924550"/>
          <a:ext cx="11620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34</xdr:row>
      <xdr:rowOff>0</xdr:rowOff>
    </xdr:from>
    <xdr:to>
      <xdr:col>20</xdr:col>
      <xdr:colOff>333375</xdr:colOff>
      <xdr:row>36</xdr:row>
      <xdr:rowOff>228600</xdr:rowOff>
    </xdr:to>
    <xdr:cxnSp macro="">
      <xdr:nvCxnSpPr>
        <xdr:cNvPr id="158" name="Straight Connector 157">
          <a:extLst>
            <a:ext uri="{FF2B5EF4-FFF2-40B4-BE49-F238E27FC236}">
              <a16:creationId xmlns:a16="http://schemas.microsoft.com/office/drawing/2014/main" id="{D4958A6E-D1D8-4C95-A174-962C67A09438}"/>
            </a:ext>
          </a:extLst>
        </xdr:cNvPr>
        <xdr:cNvCxnSpPr/>
      </xdr:nvCxnSpPr>
      <xdr:spPr>
        <a:xfrm>
          <a:off x="9782175" y="6496050"/>
          <a:ext cx="11334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34</xdr:row>
      <xdr:rowOff>0</xdr:rowOff>
    </xdr:from>
    <xdr:to>
      <xdr:col>23</xdr:col>
      <xdr:colOff>333375</xdr:colOff>
      <xdr:row>36</xdr:row>
      <xdr:rowOff>228600</xdr:rowOff>
    </xdr:to>
    <xdr:cxnSp macro="">
      <xdr:nvCxnSpPr>
        <xdr:cNvPr id="159" name="Straight Connector 158">
          <a:extLst>
            <a:ext uri="{FF2B5EF4-FFF2-40B4-BE49-F238E27FC236}">
              <a16:creationId xmlns:a16="http://schemas.microsoft.com/office/drawing/2014/main" id="{A3507F1E-76FC-48E0-9733-0BD274F3D3AA}"/>
            </a:ext>
          </a:extLst>
        </xdr:cNvPr>
        <xdr:cNvCxnSpPr/>
      </xdr:nvCxnSpPr>
      <xdr:spPr>
        <a:xfrm>
          <a:off x="10944225" y="6496050"/>
          <a:ext cx="11620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34</xdr:row>
      <xdr:rowOff>0</xdr:rowOff>
    </xdr:from>
    <xdr:to>
      <xdr:col>26</xdr:col>
      <xdr:colOff>323850</xdr:colOff>
      <xdr:row>36</xdr:row>
      <xdr:rowOff>228600</xdr:rowOff>
    </xdr:to>
    <xdr:cxnSp macro="">
      <xdr:nvCxnSpPr>
        <xdr:cNvPr id="160" name="Straight Connector 159">
          <a:extLst>
            <a:ext uri="{FF2B5EF4-FFF2-40B4-BE49-F238E27FC236}">
              <a16:creationId xmlns:a16="http://schemas.microsoft.com/office/drawing/2014/main" id="{CF7A245C-9787-429A-950F-4BE49471D4DD}"/>
            </a:ext>
          </a:extLst>
        </xdr:cNvPr>
        <xdr:cNvCxnSpPr/>
      </xdr:nvCxnSpPr>
      <xdr:spPr>
        <a:xfrm>
          <a:off x="12125325" y="6496050"/>
          <a:ext cx="11430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31</xdr:row>
      <xdr:rowOff>0</xdr:rowOff>
    </xdr:from>
    <xdr:to>
      <xdr:col>26</xdr:col>
      <xdr:colOff>323850</xdr:colOff>
      <xdr:row>33</xdr:row>
      <xdr:rowOff>228600</xdr:rowOff>
    </xdr:to>
    <xdr:cxnSp macro="">
      <xdr:nvCxnSpPr>
        <xdr:cNvPr id="161" name="Straight Connector 160">
          <a:extLst>
            <a:ext uri="{FF2B5EF4-FFF2-40B4-BE49-F238E27FC236}">
              <a16:creationId xmlns:a16="http://schemas.microsoft.com/office/drawing/2014/main" id="{E2F4D996-2083-400B-B372-7996C9BEA652}"/>
            </a:ext>
          </a:extLst>
        </xdr:cNvPr>
        <xdr:cNvCxnSpPr/>
      </xdr:nvCxnSpPr>
      <xdr:spPr>
        <a:xfrm>
          <a:off x="12125325" y="5924550"/>
          <a:ext cx="11430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31</xdr:row>
      <xdr:rowOff>0</xdr:rowOff>
    </xdr:from>
    <xdr:to>
      <xdr:col>29</xdr:col>
      <xdr:colOff>333375</xdr:colOff>
      <xdr:row>33</xdr:row>
      <xdr:rowOff>228600</xdr:rowOff>
    </xdr:to>
    <xdr:cxnSp macro="">
      <xdr:nvCxnSpPr>
        <xdr:cNvPr id="162" name="Straight Connector 161">
          <a:extLst>
            <a:ext uri="{FF2B5EF4-FFF2-40B4-BE49-F238E27FC236}">
              <a16:creationId xmlns:a16="http://schemas.microsoft.com/office/drawing/2014/main" id="{BCC35AB7-AAE5-471F-A3BD-82FD3BD23559}"/>
            </a:ext>
          </a:extLst>
        </xdr:cNvPr>
        <xdr:cNvCxnSpPr/>
      </xdr:nvCxnSpPr>
      <xdr:spPr>
        <a:xfrm>
          <a:off x="13335000" y="5924550"/>
          <a:ext cx="9048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34</xdr:row>
      <xdr:rowOff>0</xdr:rowOff>
    </xdr:from>
    <xdr:to>
      <xdr:col>29</xdr:col>
      <xdr:colOff>333375</xdr:colOff>
      <xdr:row>36</xdr:row>
      <xdr:rowOff>228600</xdr:rowOff>
    </xdr:to>
    <xdr:cxnSp macro="">
      <xdr:nvCxnSpPr>
        <xdr:cNvPr id="163" name="Straight Connector 162">
          <a:extLst>
            <a:ext uri="{FF2B5EF4-FFF2-40B4-BE49-F238E27FC236}">
              <a16:creationId xmlns:a16="http://schemas.microsoft.com/office/drawing/2014/main" id="{BD0A33CE-F952-4B13-B36E-E631E12D4B8E}"/>
            </a:ext>
          </a:extLst>
        </xdr:cNvPr>
        <xdr:cNvCxnSpPr/>
      </xdr:nvCxnSpPr>
      <xdr:spPr>
        <a:xfrm>
          <a:off x="13335000" y="6496050"/>
          <a:ext cx="9048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31</xdr:row>
      <xdr:rowOff>0</xdr:rowOff>
    </xdr:from>
    <xdr:to>
      <xdr:col>32</xdr:col>
      <xdr:colOff>333375</xdr:colOff>
      <xdr:row>33</xdr:row>
      <xdr:rowOff>228600</xdr:rowOff>
    </xdr:to>
    <xdr:cxnSp macro="">
      <xdr:nvCxnSpPr>
        <xdr:cNvPr id="164" name="Straight Connector 163">
          <a:extLst>
            <a:ext uri="{FF2B5EF4-FFF2-40B4-BE49-F238E27FC236}">
              <a16:creationId xmlns:a16="http://schemas.microsoft.com/office/drawing/2014/main" id="{B69479AB-49CA-4FA5-AC66-ABA47102981B}"/>
            </a:ext>
          </a:extLst>
        </xdr:cNvPr>
        <xdr:cNvCxnSpPr/>
      </xdr:nvCxnSpPr>
      <xdr:spPr>
        <a:xfrm>
          <a:off x="14239875" y="5924550"/>
          <a:ext cx="10001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31</xdr:row>
      <xdr:rowOff>0</xdr:rowOff>
    </xdr:from>
    <xdr:to>
      <xdr:col>35</xdr:col>
      <xdr:colOff>285750</xdr:colOff>
      <xdr:row>33</xdr:row>
      <xdr:rowOff>228600</xdr:rowOff>
    </xdr:to>
    <xdr:cxnSp macro="">
      <xdr:nvCxnSpPr>
        <xdr:cNvPr id="165" name="Straight Connector 164">
          <a:extLst>
            <a:ext uri="{FF2B5EF4-FFF2-40B4-BE49-F238E27FC236}">
              <a16:creationId xmlns:a16="http://schemas.microsoft.com/office/drawing/2014/main" id="{5EC6B0C7-F803-4CEC-87F4-2C922746B6D1}"/>
            </a:ext>
          </a:extLst>
        </xdr:cNvPr>
        <xdr:cNvCxnSpPr/>
      </xdr:nvCxnSpPr>
      <xdr:spPr>
        <a:xfrm>
          <a:off x="15240000" y="5924550"/>
          <a:ext cx="9906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31</xdr:row>
      <xdr:rowOff>0</xdr:rowOff>
    </xdr:from>
    <xdr:to>
      <xdr:col>38</xdr:col>
      <xdr:colOff>276225</xdr:colOff>
      <xdr:row>33</xdr:row>
      <xdr:rowOff>228600</xdr:rowOff>
    </xdr:to>
    <xdr:cxnSp macro="">
      <xdr:nvCxnSpPr>
        <xdr:cNvPr id="166" name="Straight Connector 165">
          <a:extLst>
            <a:ext uri="{FF2B5EF4-FFF2-40B4-BE49-F238E27FC236}">
              <a16:creationId xmlns:a16="http://schemas.microsoft.com/office/drawing/2014/main" id="{1A6BB802-5CC2-4C40-BE03-C3EFCD3876F7}"/>
            </a:ext>
          </a:extLst>
        </xdr:cNvPr>
        <xdr:cNvCxnSpPr/>
      </xdr:nvCxnSpPr>
      <xdr:spPr>
        <a:xfrm>
          <a:off x="16230600" y="5924550"/>
          <a:ext cx="9715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34</xdr:row>
      <xdr:rowOff>0</xdr:rowOff>
    </xdr:from>
    <xdr:to>
      <xdr:col>38</xdr:col>
      <xdr:colOff>276225</xdr:colOff>
      <xdr:row>36</xdr:row>
      <xdr:rowOff>228600</xdr:rowOff>
    </xdr:to>
    <xdr:cxnSp macro="">
      <xdr:nvCxnSpPr>
        <xdr:cNvPr id="167" name="Straight Connector 166">
          <a:extLst>
            <a:ext uri="{FF2B5EF4-FFF2-40B4-BE49-F238E27FC236}">
              <a16:creationId xmlns:a16="http://schemas.microsoft.com/office/drawing/2014/main" id="{EDC27BC4-8A27-43D4-ADDA-6C735232B67A}"/>
            </a:ext>
          </a:extLst>
        </xdr:cNvPr>
        <xdr:cNvCxnSpPr/>
      </xdr:nvCxnSpPr>
      <xdr:spPr>
        <a:xfrm>
          <a:off x="16230600" y="6496050"/>
          <a:ext cx="9715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34</xdr:row>
      <xdr:rowOff>0</xdr:rowOff>
    </xdr:from>
    <xdr:to>
      <xdr:col>35</xdr:col>
      <xdr:colOff>285750</xdr:colOff>
      <xdr:row>36</xdr:row>
      <xdr:rowOff>228600</xdr:rowOff>
    </xdr:to>
    <xdr:cxnSp macro="">
      <xdr:nvCxnSpPr>
        <xdr:cNvPr id="168" name="Straight Connector 167">
          <a:extLst>
            <a:ext uri="{FF2B5EF4-FFF2-40B4-BE49-F238E27FC236}">
              <a16:creationId xmlns:a16="http://schemas.microsoft.com/office/drawing/2014/main" id="{F4F8CDB2-0B0F-4649-8190-767D04F4A96A}"/>
            </a:ext>
          </a:extLst>
        </xdr:cNvPr>
        <xdr:cNvCxnSpPr/>
      </xdr:nvCxnSpPr>
      <xdr:spPr>
        <a:xfrm>
          <a:off x="15240000" y="6496050"/>
          <a:ext cx="9906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34</xdr:row>
      <xdr:rowOff>0</xdr:rowOff>
    </xdr:from>
    <xdr:to>
      <xdr:col>32</xdr:col>
      <xdr:colOff>333375</xdr:colOff>
      <xdr:row>36</xdr:row>
      <xdr:rowOff>228600</xdr:rowOff>
    </xdr:to>
    <xdr:cxnSp macro="">
      <xdr:nvCxnSpPr>
        <xdr:cNvPr id="169" name="Straight Connector 168">
          <a:extLst>
            <a:ext uri="{FF2B5EF4-FFF2-40B4-BE49-F238E27FC236}">
              <a16:creationId xmlns:a16="http://schemas.microsoft.com/office/drawing/2014/main" id="{B59AE121-BB12-47C2-988D-159C7D4CFE87}"/>
            </a:ext>
          </a:extLst>
        </xdr:cNvPr>
        <xdr:cNvCxnSpPr/>
      </xdr:nvCxnSpPr>
      <xdr:spPr>
        <a:xfrm>
          <a:off x="14239875" y="6496050"/>
          <a:ext cx="10001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31</xdr:row>
      <xdr:rowOff>0</xdr:rowOff>
    </xdr:from>
    <xdr:to>
      <xdr:col>33</xdr:col>
      <xdr:colOff>47625</xdr:colOff>
      <xdr:row>33</xdr:row>
      <xdr:rowOff>238125</xdr:rowOff>
    </xdr:to>
    <xdr:cxnSp macro="">
      <xdr:nvCxnSpPr>
        <xdr:cNvPr id="170" name="Straight Connector 169">
          <a:extLst>
            <a:ext uri="{FF2B5EF4-FFF2-40B4-BE49-F238E27FC236}">
              <a16:creationId xmlns:a16="http://schemas.microsoft.com/office/drawing/2014/main" id="{1C0EE7E8-4543-47B9-9899-14E24A93F162}"/>
            </a:ext>
          </a:extLst>
        </xdr:cNvPr>
        <xdr:cNvCxnSpPr/>
      </xdr:nvCxnSpPr>
      <xdr:spPr>
        <a:xfrm rot="10800000" flipV="1">
          <a:off x="14239875" y="5924550"/>
          <a:ext cx="10477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31</xdr:row>
      <xdr:rowOff>0</xdr:rowOff>
    </xdr:from>
    <xdr:to>
      <xdr:col>30</xdr:col>
      <xdr:colOff>47625</xdr:colOff>
      <xdr:row>33</xdr:row>
      <xdr:rowOff>238125</xdr:rowOff>
    </xdr:to>
    <xdr:cxnSp macro="">
      <xdr:nvCxnSpPr>
        <xdr:cNvPr id="171" name="Straight Connector 170">
          <a:extLst>
            <a:ext uri="{FF2B5EF4-FFF2-40B4-BE49-F238E27FC236}">
              <a16:creationId xmlns:a16="http://schemas.microsoft.com/office/drawing/2014/main" id="{69CF76AD-9843-45DA-88A4-FCC8DC57E559}"/>
            </a:ext>
          </a:extLst>
        </xdr:cNvPr>
        <xdr:cNvCxnSpPr/>
      </xdr:nvCxnSpPr>
      <xdr:spPr>
        <a:xfrm rot="10800000" flipV="1">
          <a:off x="13335000" y="5924550"/>
          <a:ext cx="9525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34</xdr:row>
      <xdr:rowOff>0</xdr:rowOff>
    </xdr:from>
    <xdr:to>
      <xdr:col>30</xdr:col>
      <xdr:colOff>47625</xdr:colOff>
      <xdr:row>36</xdr:row>
      <xdr:rowOff>238125</xdr:rowOff>
    </xdr:to>
    <xdr:cxnSp macro="">
      <xdr:nvCxnSpPr>
        <xdr:cNvPr id="172" name="Straight Connector 171">
          <a:extLst>
            <a:ext uri="{FF2B5EF4-FFF2-40B4-BE49-F238E27FC236}">
              <a16:creationId xmlns:a16="http://schemas.microsoft.com/office/drawing/2014/main" id="{106179A0-73D0-4121-AFBE-B61BE062D2CC}"/>
            </a:ext>
          </a:extLst>
        </xdr:cNvPr>
        <xdr:cNvCxnSpPr/>
      </xdr:nvCxnSpPr>
      <xdr:spPr>
        <a:xfrm rot="10800000" flipV="1">
          <a:off x="13335000" y="6496050"/>
          <a:ext cx="9525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34</xdr:row>
      <xdr:rowOff>0</xdr:rowOff>
    </xdr:from>
    <xdr:to>
      <xdr:col>33</xdr:col>
      <xdr:colOff>47625</xdr:colOff>
      <xdr:row>36</xdr:row>
      <xdr:rowOff>238125</xdr:rowOff>
    </xdr:to>
    <xdr:cxnSp macro="">
      <xdr:nvCxnSpPr>
        <xdr:cNvPr id="173" name="Straight Connector 172">
          <a:extLst>
            <a:ext uri="{FF2B5EF4-FFF2-40B4-BE49-F238E27FC236}">
              <a16:creationId xmlns:a16="http://schemas.microsoft.com/office/drawing/2014/main" id="{A3880151-1DD5-445C-BF01-68CE3518F867}"/>
            </a:ext>
          </a:extLst>
        </xdr:cNvPr>
        <xdr:cNvCxnSpPr/>
      </xdr:nvCxnSpPr>
      <xdr:spPr>
        <a:xfrm rot="10800000" flipV="1">
          <a:off x="14239875" y="6496050"/>
          <a:ext cx="10477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34</xdr:row>
      <xdr:rowOff>0</xdr:rowOff>
    </xdr:from>
    <xdr:to>
      <xdr:col>36</xdr:col>
      <xdr:colOff>0</xdr:colOff>
      <xdr:row>36</xdr:row>
      <xdr:rowOff>238125</xdr:rowOff>
    </xdr:to>
    <xdr:cxnSp macro="">
      <xdr:nvCxnSpPr>
        <xdr:cNvPr id="174" name="Straight Connector 173">
          <a:extLst>
            <a:ext uri="{FF2B5EF4-FFF2-40B4-BE49-F238E27FC236}">
              <a16:creationId xmlns:a16="http://schemas.microsoft.com/office/drawing/2014/main" id="{8C1C9C1A-1F2E-4979-AD6F-EE1310CC1BAE}"/>
            </a:ext>
          </a:extLst>
        </xdr:cNvPr>
        <xdr:cNvCxnSpPr/>
      </xdr:nvCxnSpPr>
      <xdr:spPr>
        <a:xfrm rot="10800000" flipV="1">
          <a:off x="15240000" y="6496050"/>
          <a:ext cx="9906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34</xdr:row>
      <xdr:rowOff>0</xdr:rowOff>
    </xdr:from>
    <xdr:to>
      <xdr:col>38</xdr:col>
      <xdr:colOff>333375</xdr:colOff>
      <xdr:row>36</xdr:row>
      <xdr:rowOff>238125</xdr:rowOff>
    </xdr:to>
    <xdr:cxnSp macro="">
      <xdr:nvCxnSpPr>
        <xdr:cNvPr id="175" name="Straight Connector 174">
          <a:extLst>
            <a:ext uri="{FF2B5EF4-FFF2-40B4-BE49-F238E27FC236}">
              <a16:creationId xmlns:a16="http://schemas.microsoft.com/office/drawing/2014/main" id="{B0CFBE61-D314-4160-B21E-07B995154112}"/>
            </a:ext>
          </a:extLst>
        </xdr:cNvPr>
        <xdr:cNvCxnSpPr/>
      </xdr:nvCxnSpPr>
      <xdr:spPr>
        <a:xfrm rot="10800000" flipV="1">
          <a:off x="16230600" y="6496050"/>
          <a:ext cx="9715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34</xdr:row>
      <xdr:rowOff>0</xdr:rowOff>
    </xdr:from>
    <xdr:to>
      <xdr:col>27</xdr:col>
      <xdr:colOff>38100</xdr:colOff>
      <xdr:row>36</xdr:row>
      <xdr:rowOff>238125</xdr:rowOff>
    </xdr:to>
    <xdr:cxnSp macro="">
      <xdr:nvCxnSpPr>
        <xdr:cNvPr id="176" name="Straight Connector 175">
          <a:extLst>
            <a:ext uri="{FF2B5EF4-FFF2-40B4-BE49-F238E27FC236}">
              <a16:creationId xmlns:a16="http://schemas.microsoft.com/office/drawing/2014/main" id="{342EB2F0-05B1-44C4-9D45-3566334D8E71}"/>
            </a:ext>
          </a:extLst>
        </xdr:cNvPr>
        <xdr:cNvCxnSpPr/>
      </xdr:nvCxnSpPr>
      <xdr:spPr>
        <a:xfrm rot="10800000" flipV="1">
          <a:off x="12125325" y="6496050"/>
          <a:ext cx="12477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34</xdr:row>
      <xdr:rowOff>0</xdr:rowOff>
    </xdr:from>
    <xdr:to>
      <xdr:col>24</xdr:col>
      <xdr:colOff>47625</xdr:colOff>
      <xdr:row>36</xdr:row>
      <xdr:rowOff>238125</xdr:rowOff>
    </xdr:to>
    <xdr:cxnSp macro="">
      <xdr:nvCxnSpPr>
        <xdr:cNvPr id="177" name="Straight Connector 176">
          <a:extLst>
            <a:ext uri="{FF2B5EF4-FFF2-40B4-BE49-F238E27FC236}">
              <a16:creationId xmlns:a16="http://schemas.microsoft.com/office/drawing/2014/main" id="{A45138AF-9E99-4588-800E-58B101A07DAD}"/>
            </a:ext>
          </a:extLst>
        </xdr:cNvPr>
        <xdr:cNvCxnSpPr/>
      </xdr:nvCxnSpPr>
      <xdr:spPr>
        <a:xfrm rot="10800000" flipV="1">
          <a:off x="10944225" y="6496050"/>
          <a:ext cx="12287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31</xdr:row>
      <xdr:rowOff>0</xdr:rowOff>
    </xdr:from>
    <xdr:to>
      <xdr:col>24</xdr:col>
      <xdr:colOff>47625</xdr:colOff>
      <xdr:row>33</xdr:row>
      <xdr:rowOff>238125</xdr:rowOff>
    </xdr:to>
    <xdr:cxnSp macro="">
      <xdr:nvCxnSpPr>
        <xdr:cNvPr id="178" name="Straight Connector 177">
          <a:extLst>
            <a:ext uri="{FF2B5EF4-FFF2-40B4-BE49-F238E27FC236}">
              <a16:creationId xmlns:a16="http://schemas.microsoft.com/office/drawing/2014/main" id="{CD1321E1-98F4-4243-B604-3D0B7FBE635F}"/>
            </a:ext>
          </a:extLst>
        </xdr:cNvPr>
        <xdr:cNvCxnSpPr/>
      </xdr:nvCxnSpPr>
      <xdr:spPr>
        <a:xfrm rot="10800000" flipV="1">
          <a:off x="10944225" y="5924550"/>
          <a:ext cx="12287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31</xdr:row>
      <xdr:rowOff>0</xdr:rowOff>
    </xdr:from>
    <xdr:to>
      <xdr:col>21</xdr:col>
      <xdr:colOff>47625</xdr:colOff>
      <xdr:row>33</xdr:row>
      <xdr:rowOff>238125</xdr:rowOff>
    </xdr:to>
    <xdr:cxnSp macro="">
      <xdr:nvCxnSpPr>
        <xdr:cNvPr id="179" name="Straight Connector 178">
          <a:extLst>
            <a:ext uri="{FF2B5EF4-FFF2-40B4-BE49-F238E27FC236}">
              <a16:creationId xmlns:a16="http://schemas.microsoft.com/office/drawing/2014/main" id="{4FF32BD8-F35F-44D7-BE4F-947D71A0A3E6}"/>
            </a:ext>
          </a:extLst>
        </xdr:cNvPr>
        <xdr:cNvCxnSpPr/>
      </xdr:nvCxnSpPr>
      <xdr:spPr>
        <a:xfrm rot="10800000" flipV="1">
          <a:off x="9782175" y="5924550"/>
          <a:ext cx="12096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34</xdr:row>
      <xdr:rowOff>0</xdr:rowOff>
    </xdr:from>
    <xdr:to>
      <xdr:col>21</xdr:col>
      <xdr:colOff>47625</xdr:colOff>
      <xdr:row>36</xdr:row>
      <xdr:rowOff>238125</xdr:rowOff>
    </xdr:to>
    <xdr:cxnSp macro="">
      <xdr:nvCxnSpPr>
        <xdr:cNvPr id="180" name="Straight Connector 179">
          <a:extLst>
            <a:ext uri="{FF2B5EF4-FFF2-40B4-BE49-F238E27FC236}">
              <a16:creationId xmlns:a16="http://schemas.microsoft.com/office/drawing/2014/main" id="{E24D703F-131C-402C-91DB-FBF00B5BAEC6}"/>
            </a:ext>
          </a:extLst>
        </xdr:cNvPr>
        <xdr:cNvCxnSpPr/>
      </xdr:nvCxnSpPr>
      <xdr:spPr>
        <a:xfrm rot="10800000" flipV="1">
          <a:off x="9782175" y="6496050"/>
          <a:ext cx="12096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31</xdr:row>
      <xdr:rowOff>0</xdr:rowOff>
    </xdr:from>
    <xdr:to>
      <xdr:col>27</xdr:col>
      <xdr:colOff>38100</xdr:colOff>
      <xdr:row>33</xdr:row>
      <xdr:rowOff>238125</xdr:rowOff>
    </xdr:to>
    <xdr:cxnSp macro="">
      <xdr:nvCxnSpPr>
        <xdr:cNvPr id="181" name="Straight Connector 180">
          <a:extLst>
            <a:ext uri="{FF2B5EF4-FFF2-40B4-BE49-F238E27FC236}">
              <a16:creationId xmlns:a16="http://schemas.microsoft.com/office/drawing/2014/main" id="{E966BE17-81AA-4A6A-8698-4F634F80B96F}"/>
            </a:ext>
          </a:extLst>
        </xdr:cNvPr>
        <xdr:cNvCxnSpPr/>
      </xdr:nvCxnSpPr>
      <xdr:spPr>
        <a:xfrm rot="10800000" flipV="1">
          <a:off x="12125325" y="5924550"/>
          <a:ext cx="12477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31</xdr:row>
      <xdr:rowOff>0</xdr:rowOff>
    </xdr:from>
    <xdr:to>
      <xdr:col>18</xdr:col>
      <xdr:colOff>47625</xdr:colOff>
      <xdr:row>33</xdr:row>
      <xdr:rowOff>238125</xdr:rowOff>
    </xdr:to>
    <xdr:cxnSp macro="">
      <xdr:nvCxnSpPr>
        <xdr:cNvPr id="182" name="Straight Connector 181">
          <a:extLst>
            <a:ext uri="{FF2B5EF4-FFF2-40B4-BE49-F238E27FC236}">
              <a16:creationId xmlns:a16="http://schemas.microsoft.com/office/drawing/2014/main" id="{6095A105-754E-4B1F-B6B8-00F6984E5617}"/>
            </a:ext>
          </a:extLst>
        </xdr:cNvPr>
        <xdr:cNvCxnSpPr/>
      </xdr:nvCxnSpPr>
      <xdr:spPr>
        <a:xfrm rot="10800000" flipV="1">
          <a:off x="8515350" y="5924550"/>
          <a:ext cx="13144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31</xdr:row>
      <xdr:rowOff>0</xdr:rowOff>
    </xdr:from>
    <xdr:to>
      <xdr:col>15</xdr:col>
      <xdr:colOff>47625</xdr:colOff>
      <xdr:row>33</xdr:row>
      <xdr:rowOff>238125</xdr:rowOff>
    </xdr:to>
    <xdr:cxnSp macro="">
      <xdr:nvCxnSpPr>
        <xdr:cNvPr id="183" name="Straight Connector 182">
          <a:extLst>
            <a:ext uri="{FF2B5EF4-FFF2-40B4-BE49-F238E27FC236}">
              <a16:creationId xmlns:a16="http://schemas.microsoft.com/office/drawing/2014/main" id="{68C6AD24-B9B2-4528-BABC-788D7DB5572A}"/>
            </a:ext>
          </a:extLst>
        </xdr:cNvPr>
        <xdr:cNvCxnSpPr/>
      </xdr:nvCxnSpPr>
      <xdr:spPr>
        <a:xfrm rot="10800000" flipV="1">
          <a:off x="7267575" y="5924550"/>
          <a:ext cx="12954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34</xdr:row>
      <xdr:rowOff>0</xdr:rowOff>
    </xdr:from>
    <xdr:to>
      <xdr:col>15</xdr:col>
      <xdr:colOff>47625</xdr:colOff>
      <xdr:row>36</xdr:row>
      <xdr:rowOff>238125</xdr:rowOff>
    </xdr:to>
    <xdr:cxnSp macro="">
      <xdr:nvCxnSpPr>
        <xdr:cNvPr id="184" name="Straight Connector 183">
          <a:extLst>
            <a:ext uri="{FF2B5EF4-FFF2-40B4-BE49-F238E27FC236}">
              <a16:creationId xmlns:a16="http://schemas.microsoft.com/office/drawing/2014/main" id="{438058D7-F583-40A2-8842-60DA0E6D88F8}"/>
            </a:ext>
          </a:extLst>
        </xdr:cNvPr>
        <xdr:cNvCxnSpPr/>
      </xdr:nvCxnSpPr>
      <xdr:spPr>
        <a:xfrm rot="10800000" flipV="1">
          <a:off x="7267575" y="6496050"/>
          <a:ext cx="12954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31</xdr:row>
      <xdr:rowOff>0</xdr:rowOff>
    </xdr:from>
    <xdr:to>
      <xdr:col>12</xdr:col>
      <xdr:colOff>47625</xdr:colOff>
      <xdr:row>33</xdr:row>
      <xdr:rowOff>238125</xdr:rowOff>
    </xdr:to>
    <xdr:cxnSp macro="">
      <xdr:nvCxnSpPr>
        <xdr:cNvPr id="185" name="Straight Connector 184">
          <a:extLst>
            <a:ext uri="{FF2B5EF4-FFF2-40B4-BE49-F238E27FC236}">
              <a16:creationId xmlns:a16="http://schemas.microsoft.com/office/drawing/2014/main" id="{F10CD7C6-4483-40B1-86B6-DCD2E86C8F04}"/>
            </a:ext>
          </a:extLst>
        </xdr:cNvPr>
        <xdr:cNvCxnSpPr/>
      </xdr:nvCxnSpPr>
      <xdr:spPr>
        <a:xfrm rot="10800000" flipV="1">
          <a:off x="5962650" y="5924550"/>
          <a:ext cx="13525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34</xdr:row>
      <xdr:rowOff>0</xdr:rowOff>
    </xdr:from>
    <xdr:to>
      <xdr:col>12</xdr:col>
      <xdr:colOff>47625</xdr:colOff>
      <xdr:row>36</xdr:row>
      <xdr:rowOff>238125</xdr:rowOff>
    </xdr:to>
    <xdr:cxnSp macro="">
      <xdr:nvCxnSpPr>
        <xdr:cNvPr id="186" name="Straight Connector 185">
          <a:extLst>
            <a:ext uri="{FF2B5EF4-FFF2-40B4-BE49-F238E27FC236}">
              <a16:creationId xmlns:a16="http://schemas.microsoft.com/office/drawing/2014/main" id="{33B893FE-7064-4C45-93E1-616605409011}"/>
            </a:ext>
          </a:extLst>
        </xdr:cNvPr>
        <xdr:cNvCxnSpPr/>
      </xdr:nvCxnSpPr>
      <xdr:spPr>
        <a:xfrm rot="10800000" flipV="1">
          <a:off x="5962650" y="6496050"/>
          <a:ext cx="13525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31</xdr:row>
      <xdr:rowOff>0</xdr:rowOff>
    </xdr:from>
    <xdr:to>
      <xdr:col>9</xdr:col>
      <xdr:colOff>47625</xdr:colOff>
      <xdr:row>33</xdr:row>
      <xdr:rowOff>238125</xdr:rowOff>
    </xdr:to>
    <xdr:cxnSp macro="">
      <xdr:nvCxnSpPr>
        <xdr:cNvPr id="187" name="Straight Connector 186">
          <a:extLst>
            <a:ext uri="{FF2B5EF4-FFF2-40B4-BE49-F238E27FC236}">
              <a16:creationId xmlns:a16="http://schemas.microsoft.com/office/drawing/2014/main" id="{B5C83F2F-E6A8-4F21-9FD9-48ECDB406128}"/>
            </a:ext>
          </a:extLst>
        </xdr:cNvPr>
        <xdr:cNvCxnSpPr/>
      </xdr:nvCxnSpPr>
      <xdr:spPr>
        <a:xfrm rot="10800000" flipV="1">
          <a:off x="4686300" y="5924550"/>
          <a:ext cx="13239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34</xdr:row>
      <xdr:rowOff>0</xdr:rowOff>
    </xdr:from>
    <xdr:to>
      <xdr:col>9</xdr:col>
      <xdr:colOff>47625</xdr:colOff>
      <xdr:row>36</xdr:row>
      <xdr:rowOff>238125</xdr:rowOff>
    </xdr:to>
    <xdr:cxnSp macro="">
      <xdr:nvCxnSpPr>
        <xdr:cNvPr id="188" name="Straight Connector 187">
          <a:extLst>
            <a:ext uri="{FF2B5EF4-FFF2-40B4-BE49-F238E27FC236}">
              <a16:creationId xmlns:a16="http://schemas.microsoft.com/office/drawing/2014/main" id="{F7D64C16-C41A-4234-B259-81AAFF5837F9}"/>
            </a:ext>
          </a:extLst>
        </xdr:cNvPr>
        <xdr:cNvCxnSpPr/>
      </xdr:nvCxnSpPr>
      <xdr:spPr>
        <a:xfrm rot="10800000" flipV="1">
          <a:off x="4686300" y="6496050"/>
          <a:ext cx="13239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31</xdr:row>
      <xdr:rowOff>0</xdr:rowOff>
    </xdr:from>
    <xdr:to>
      <xdr:col>6</xdr:col>
      <xdr:colOff>47625</xdr:colOff>
      <xdr:row>33</xdr:row>
      <xdr:rowOff>238125</xdr:rowOff>
    </xdr:to>
    <xdr:cxnSp macro="">
      <xdr:nvCxnSpPr>
        <xdr:cNvPr id="189" name="Straight Connector 188">
          <a:extLst>
            <a:ext uri="{FF2B5EF4-FFF2-40B4-BE49-F238E27FC236}">
              <a16:creationId xmlns:a16="http://schemas.microsoft.com/office/drawing/2014/main" id="{F8A3C2DB-17BB-4702-8706-96C9EECFF145}"/>
            </a:ext>
          </a:extLst>
        </xdr:cNvPr>
        <xdr:cNvCxnSpPr/>
      </xdr:nvCxnSpPr>
      <xdr:spPr>
        <a:xfrm rot="10800000" flipV="1">
          <a:off x="3495675" y="5924550"/>
          <a:ext cx="12382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34</xdr:row>
      <xdr:rowOff>0</xdr:rowOff>
    </xdr:from>
    <xdr:to>
      <xdr:col>6</xdr:col>
      <xdr:colOff>47625</xdr:colOff>
      <xdr:row>36</xdr:row>
      <xdr:rowOff>238125</xdr:rowOff>
    </xdr:to>
    <xdr:cxnSp macro="">
      <xdr:nvCxnSpPr>
        <xdr:cNvPr id="190" name="Straight Connector 189">
          <a:extLst>
            <a:ext uri="{FF2B5EF4-FFF2-40B4-BE49-F238E27FC236}">
              <a16:creationId xmlns:a16="http://schemas.microsoft.com/office/drawing/2014/main" id="{5E66FB0A-4E06-480C-AF02-58327A7B0F07}"/>
            </a:ext>
          </a:extLst>
        </xdr:cNvPr>
        <xdr:cNvCxnSpPr/>
      </xdr:nvCxnSpPr>
      <xdr:spPr>
        <a:xfrm rot="10800000" flipV="1">
          <a:off x="3495675" y="6496050"/>
          <a:ext cx="12382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61</xdr:row>
      <xdr:rowOff>0</xdr:rowOff>
    </xdr:from>
    <xdr:to>
      <xdr:col>5</xdr:col>
      <xdr:colOff>333375</xdr:colOff>
      <xdr:row>63</xdr:row>
      <xdr:rowOff>228600</xdr:rowOff>
    </xdr:to>
    <xdr:cxnSp macro="">
      <xdr:nvCxnSpPr>
        <xdr:cNvPr id="191" name="Straight Connector 190">
          <a:extLst>
            <a:ext uri="{FF2B5EF4-FFF2-40B4-BE49-F238E27FC236}">
              <a16:creationId xmlns:a16="http://schemas.microsoft.com/office/drawing/2014/main" id="{C3CF770A-E0A6-4E8D-A321-3A0A5EE15CE7}"/>
            </a:ext>
          </a:extLst>
        </xdr:cNvPr>
        <xdr:cNvCxnSpPr/>
      </xdr:nvCxnSpPr>
      <xdr:spPr>
        <a:xfrm>
          <a:off x="3495675" y="11811000"/>
          <a:ext cx="11715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61</xdr:row>
      <xdr:rowOff>0</xdr:rowOff>
    </xdr:from>
    <xdr:to>
      <xdr:col>8</xdr:col>
      <xdr:colOff>333375</xdr:colOff>
      <xdr:row>63</xdr:row>
      <xdr:rowOff>228600</xdr:rowOff>
    </xdr:to>
    <xdr:cxnSp macro="">
      <xdr:nvCxnSpPr>
        <xdr:cNvPr id="192" name="Straight Connector 191">
          <a:extLst>
            <a:ext uri="{FF2B5EF4-FFF2-40B4-BE49-F238E27FC236}">
              <a16:creationId xmlns:a16="http://schemas.microsoft.com/office/drawing/2014/main" id="{8A860F37-B5A7-4384-B19C-598D2F4E4ED7}"/>
            </a:ext>
          </a:extLst>
        </xdr:cNvPr>
        <xdr:cNvCxnSpPr/>
      </xdr:nvCxnSpPr>
      <xdr:spPr>
        <a:xfrm>
          <a:off x="4686300" y="11811000"/>
          <a:ext cx="11906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61</xdr:row>
      <xdr:rowOff>0</xdr:rowOff>
    </xdr:from>
    <xdr:to>
      <xdr:col>11</xdr:col>
      <xdr:colOff>333375</xdr:colOff>
      <xdr:row>63</xdr:row>
      <xdr:rowOff>228600</xdr:rowOff>
    </xdr:to>
    <xdr:cxnSp macro="">
      <xdr:nvCxnSpPr>
        <xdr:cNvPr id="193" name="Straight Connector 192">
          <a:extLst>
            <a:ext uri="{FF2B5EF4-FFF2-40B4-BE49-F238E27FC236}">
              <a16:creationId xmlns:a16="http://schemas.microsoft.com/office/drawing/2014/main" id="{3FF04F6B-0A2C-4FBC-8F60-40C4E1BB26D2}"/>
            </a:ext>
          </a:extLst>
        </xdr:cNvPr>
        <xdr:cNvCxnSpPr/>
      </xdr:nvCxnSpPr>
      <xdr:spPr>
        <a:xfrm>
          <a:off x="5962650" y="11811000"/>
          <a:ext cx="12001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64</xdr:row>
      <xdr:rowOff>0</xdr:rowOff>
    </xdr:from>
    <xdr:to>
      <xdr:col>5</xdr:col>
      <xdr:colOff>333375</xdr:colOff>
      <xdr:row>66</xdr:row>
      <xdr:rowOff>228600</xdr:rowOff>
    </xdr:to>
    <xdr:cxnSp macro="">
      <xdr:nvCxnSpPr>
        <xdr:cNvPr id="194" name="Straight Connector 193">
          <a:extLst>
            <a:ext uri="{FF2B5EF4-FFF2-40B4-BE49-F238E27FC236}">
              <a16:creationId xmlns:a16="http://schemas.microsoft.com/office/drawing/2014/main" id="{1814090F-EC84-4A15-A7E5-7BA2FE85D029}"/>
            </a:ext>
          </a:extLst>
        </xdr:cNvPr>
        <xdr:cNvCxnSpPr/>
      </xdr:nvCxnSpPr>
      <xdr:spPr>
        <a:xfrm>
          <a:off x="3495675" y="12382500"/>
          <a:ext cx="1171575" cy="6096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64</xdr:row>
      <xdr:rowOff>0</xdr:rowOff>
    </xdr:from>
    <xdr:to>
      <xdr:col>8</xdr:col>
      <xdr:colOff>333375</xdr:colOff>
      <xdr:row>66</xdr:row>
      <xdr:rowOff>228600</xdr:rowOff>
    </xdr:to>
    <xdr:cxnSp macro="">
      <xdr:nvCxnSpPr>
        <xdr:cNvPr id="195" name="Straight Connector 194">
          <a:extLst>
            <a:ext uri="{FF2B5EF4-FFF2-40B4-BE49-F238E27FC236}">
              <a16:creationId xmlns:a16="http://schemas.microsoft.com/office/drawing/2014/main" id="{4966C77E-7948-4DE8-B77A-521D1AB42F2E}"/>
            </a:ext>
          </a:extLst>
        </xdr:cNvPr>
        <xdr:cNvCxnSpPr/>
      </xdr:nvCxnSpPr>
      <xdr:spPr>
        <a:xfrm>
          <a:off x="4686300" y="12382500"/>
          <a:ext cx="1190625" cy="6096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64</xdr:row>
      <xdr:rowOff>0</xdr:rowOff>
    </xdr:from>
    <xdr:to>
      <xdr:col>11</xdr:col>
      <xdr:colOff>333375</xdr:colOff>
      <xdr:row>66</xdr:row>
      <xdr:rowOff>228600</xdr:rowOff>
    </xdr:to>
    <xdr:cxnSp macro="">
      <xdr:nvCxnSpPr>
        <xdr:cNvPr id="196" name="Straight Connector 195">
          <a:extLst>
            <a:ext uri="{FF2B5EF4-FFF2-40B4-BE49-F238E27FC236}">
              <a16:creationId xmlns:a16="http://schemas.microsoft.com/office/drawing/2014/main" id="{4003C220-DE48-4E39-9629-73A8E774E572}"/>
            </a:ext>
          </a:extLst>
        </xdr:cNvPr>
        <xdr:cNvCxnSpPr/>
      </xdr:nvCxnSpPr>
      <xdr:spPr>
        <a:xfrm>
          <a:off x="5962650" y="12382500"/>
          <a:ext cx="1200150" cy="6096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64</xdr:row>
      <xdr:rowOff>0</xdr:rowOff>
    </xdr:from>
    <xdr:to>
      <xdr:col>14</xdr:col>
      <xdr:colOff>333375</xdr:colOff>
      <xdr:row>66</xdr:row>
      <xdr:rowOff>228600</xdr:rowOff>
    </xdr:to>
    <xdr:cxnSp macro="">
      <xdr:nvCxnSpPr>
        <xdr:cNvPr id="197" name="Straight Connector 196">
          <a:extLst>
            <a:ext uri="{FF2B5EF4-FFF2-40B4-BE49-F238E27FC236}">
              <a16:creationId xmlns:a16="http://schemas.microsoft.com/office/drawing/2014/main" id="{512CD310-FC67-479A-B1F3-AC1F65BA7F38}"/>
            </a:ext>
          </a:extLst>
        </xdr:cNvPr>
        <xdr:cNvCxnSpPr/>
      </xdr:nvCxnSpPr>
      <xdr:spPr>
        <a:xfrm>
          <a:off x="7267575" y="12382500"/>
          <a:ext cx="1181100" cy="6096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61</xdr:row>
      <xdr:rowOff>0</xdr:rowOff>
    </xdr:from>
    <xdr:to>
      <xdr:col>14</xdr:col>
      <xdr:colOff>333375</xdr:colOff>
      <xdr:row>63</xdr:row>
      <xdr:rowOff>228600</xdr:rowOff>
    </xdr:to>
    <xdr:cxnSp macro="">
      <xdr:nvCxnSpPr>
        <xdr:cNvPr id="198" name="Straight Connector 197">
          <a:extLst>
            <a:ext uri="{FF2B5EF4-FFF2-40B4-BE49-F238E27FC236}">
              <a16:creationId xmlns:a16="http://schemas.microsoft.com/office/drawing/2014/main" id="{ED44C432-FBAA-4E55-AF3F-ACB94EBECC38}"/>
            </a:ext>
          </a:extLst>
        </xdr:cNvPr>
        <xdr:cNvCxnSpPr/>
      </xdr:nvCxnSpPr>
      <xdr:spPr>
        <a:xfrm>
          <a:off x="7267575" y="11811000"/>
          <a:ext cx="11811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61</xdr:row>
      <xdr:rowOff>0</xdr:rowOff>
    </xdr:from>
    <xdr:to>
      <xdr:col>17</xdr:col>
      <xdr:colOff>333375</xdr:colOff>
      <xdr:row>63</xdr:row>
      <xdr:rowOff>228600</xdr:rowOff>
    </xdr:to>
    <xdr:cxnSp macro="">
      <xdr:nvCxnSpPr>
        <xdr:cNvPr id="199" name="Straight Connector 198">
          <a:extLst>
            <a:ext uri="{FF2B5EF4-FFF2-40B4-BE49-F238E27FC236}">
              <a16:creationId xmlns:a16="http://schemas.microsoft.com/office/drawing/2014/main" id="{943693E9-3587-45FA-A35E-FE27E3014BFB}"/>
            </a:ext>
          </a:extLst>
        </xdr:cNvPr>
        <xdr:cNvCxnSpPr/>
      </xdr:nvCxnSpPr>
      <xdr:spPr>
        <a:xfrm>
          <a:off x="8515350" y="11811000"/>
          <a:ext cx="11525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64</xdr:row>
      <xdr:rowOff>0</xdr:rowOff>
    </xdr:from>
    <xdr:to>
      <xdr:col>17</xdr:col>
      <xdr:colOff>333375</xdr:colOff>
      <xdr:row>66</xdr:row>
      <xdr:rowOff>228600</xdr:rowOff>
    </xdr:to>
    <xdr:cxnSp macro="">
      <xdr:nvCxnSpPr>
        <xdr:cNvPr id="200" name="Straight Connector 199">
          <a:extLst>
            <a:ext uri="{FF2B5EF4-FFF2-40B4-BE49-F238E27FC236}">
              <a16:creationId xmlns:a16="http://schemas.microsoft.com/office/drawing/2014/main" id="{BEC3CE7D-7892-4B03-B38F-8663677EB995}"/>
            </a:ext>
          </a:extLst>
        </xdr:cNvPr>
        <xdr:cNvCxnSpPr/>
      </xdr:nvCxnSpPr>
      <xdr:spPr>
        <a:xfrm>
          <a:off x="8515350" y="12382500"/>
          <a:ext cx="1152525" cy="6096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323850</xdr:colOff>
      <xdr:row>34</xdr:row>
      <xdr:rowOff>0</xdr:rowOff>
    </xdr:from>
    <xdr:to>
      <xdr:col>18</xdr:col>
      <xdr:colOff>28575</xdr:colOff>
      <xdr:row>36</xdr:row>
      <xdr:rowOff>238125</xdr:rowOff>
    </xdr:to>
    <xdr:cxnSp macro="">
      <xdr:nvCxnSpPr>
        <xdr:cNvPr id="201" name="Straight Connector 200">
          <a:extLst>
            <a:ext uri="{FF2B5EF4-FFF2-40B4-BE49-F238E27FC236}">
              <a16:creationId xmlns:a16="http://schemas.microsoft.com/office/drawing/2014/main" id="{CCBEA7AA-A36A-4DCB-9B3D-6B77F3E18156}"/>
            </a:ext>
          </a:extLst>
        </xdr:cNvPr>
        <xdr:cNvCxnSpPr/>
      </xdr:nvCxnSpPr>
      <xdr:spPr>
        <a:xfrm rot="10800000" flipV="1">
          <a:off x="8439150" y="6496050"/>
          <a:ext cx="13716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61</xdr:row>
      <xdr:rowOff>0</xdr:rowOff>
    </xdr:from>
    <xdr:to>
      <xdr:col>5</xdr:col>
      <xdr:colOff>333375</xdr:colOff>
      <xdr:row>63</xdr:row>
      <xdr:rowOff>238125</xdr:rowOff>
    </xdr:to>
    <xdr:cxnSp macro="">
      <xdr:nvCxnSpPr>
        <xdr:cNvPr id="202" name="Straight Connector 201">
          <a:extLst>
            <a:ext uri="{FF2B5EF4-FFF2-40B4-BE49-F238E27FC236}">
              <a16:creationId xmlns:a16="http://schemas.microsoft.com/office/drawing/2014/main" id="{49FF7A41-965C-483D-B848-C3321B106B04}"/>
            </a:ext>
          </a:extLst>
        </xdr:cNvPr>
        <xdr:cNvCxnSpPr/>
      </xdr:nvCxnSpPr>
      <xdr:spPr>
        <a:xfrm rot="10800000" flipV="1">
          <a:off x="3495675" y="11811000"/>
          <a:ext cx="11715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61</xdr:row>
      <xdr:rowOff>0</xdr:rowOff>
    </xdr:from>
    <xdr:to>
      <xdr:col>11</xdr:col>
      <xdr:colOff>333375</xdr:colOff>
      <xdr:row>63</xdr:row>
      <xdr:rowOff>238125</xdr:rowOff>
    </xdr:to>
    <xdr:cxnSp macro="">
      <xdr:nvCxnSpPr>
        <xdr:cNvPr id="203" name="Straight Connector 202">
          <a:extLst>
            <a:ext uri="{FF2B5EF4-FFF2-40B4-BE49-F238E27FC236}">
              <a16:creationId xmlns:a16="http://schemas.microsoft.com/office/drawing/2014/main" id="{47D4C607-5156-4AEE-A2A0-D9327E30E05C}"/>
            </a:ext>
          </a:extLst>
        </xdr:cNvPr>
        <xdr:cNvCxnSpPr/>
      </xdr:nvCxnSpPr>
      <xdr:spPr>
        <a:xfrm rot="10800000" flipV="1">
          <a:off x="5962650" y="11811000"/>
          <a:ext cx="12001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61</xdr:row>
      <xdr:rowOff>0</xdr:rowOff>
    </xdr:from>
    <xdr:to>
      <xdr:col>8</xdr:col>
      <xdr:colOff>333375</xdr:colOff>
      <xdr:row>63</xdr:row>
      <xdr:rowOff>238125</xdr:rowOff>
    </xdr:to>
    <xdr:cxnSp macro="">
      <xdr:nvCxnSpPr>
        <xdr:cNvPr id="204" name="Straight Connector 203">
          <a:extLst>
            <a:ext uri="{FF2B5EF4-FFF2-40B4-BE49-F238E27FC236}">
              <a16:creationId xmlns:a16="http://schemas.microsoft.com/office/drawing/2014/main" id="{F058BDC1-2711-42BD-AF9B-E835610FFCCF}"/>
            </a:ext>
          </a:extLst>
        </xdr:cNvPr>
        <xdr:cNvCxnSpPr/>
      </xdr:nvCxnSpPr>
      <xdr:spPr>
        <a:xfrm rot="10800000" flipV="1">
          <a:off x="4686300" y="11811000"/>
          <a:ext cx="11906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61</xdr:row>
      <xdr:rowOff>0</xdr:rowOff>
    </xdr:from>
    <xdr:to>
      <xdr:col>14</xdr:col>
      <xdr:colOff>333375</xdr:colOff>
      <xdr:row>63</xdr:row>
      <xdr:rowOff>238125</xdr:rowOff>
    </xdr:to>
    <xdr:cxnSp macro="">
      <xdr:nvCxnSpPr>
        <xdr:cNvPr id="205" name="Straight Connector 204">
          <a:extLst>
            <a:ext uri="{FF2B5EF4-FFF2-40B4-BE49-F238E27FC236}">
              <a16:creationId xmlns:a16="http://schemas.microsoft.com/office/drawing/2014/main" id="{1964B880-F795-4527-9B70-ACFFF207F5EF}"/>
            </a:ext>
          </a:extLst>
        </xdr:cNvPr>
        <xdr:cNvCxnSpPr/>
      </xdr:nvCxnSpPr>
      <xdr:spPr>
        <a:xfrm rot="10800000" flipV="1">
          <a:off x="7267575" y="11811000"/>
          <a:ext cx="11811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61</xdr:row>
      <xdr:rowOff>0</xdr:rowOff>
    </xdr:from>
    <xdr:to>
      <xdr:col>17</xdr:col>
      <xdr:colOff>333375</xdr:colOff>
      <xdr:row>63</xdr:row>
      <xdr:rowOff>238125</xdr:rowOff>
    </xdr:to>
    <xdr:cxnSp macro="">
      <xdr:nvCxnSpPr>
        <xdr:cNvPr id="206" name="Straight Connector 205">
          <a:extLst>
            <a:ext uri="{FF2B5EF4-FFF2-40B4-BE49-F238E27FC236}">
              <a16:creationId xmlns:a16="http://schemas.microsoft.com/office/drawing/2014/main" id="{A8BC0837-E5BA-4A22-8B1B-A6316284197E}"/>
            </a:ext>
          </a:extLst>
        </xdr:cNvPr>
        <xdr:cNvCxnSpPr/>
      </xdr:nvCxnSpPr>
      <xdr:spPr>
        <a:xfrm rot="10800000" flipV="1">
          <a:off x="8515350" y="11811000"/>
          <a:ext cx="11525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64</xdr:row>
      <xdr:rowOff>0</xdr:rowOff>
    </xdr:from>
    <xdr:to>
      <xdr:col>5</xdr:col>
      <xdr:colOff>333375</xdr:colOff>
      <xdr:row>66</xdr:row>
      <xdr:rowOff>238125</xdr:rowOff>
    </xdr:to>
    <xdr:cxnSp macro="">
      <xdr:nvCxnSpPr>
        <xdr:cNvPr id="207" name="Straight Connector 206">
          <a:extLst>
            <a:ext uri="{FF2B5EF4-FFF2-40B4-BE49-F238E27FC236}">
              <a16:creationId xmlns:a16="http://schemas.microsoft.com/office/drawing/2014/main" id="{3DFE5774-7026-4BF1-9694-82C6746DA0D9}"/>
            </a:ext>
          </a:extLst>
        </xdr:cNvPr>
        <xdr:cNvCxnSpPr/>
      </xdr:nvCxnSpPr>
      <xdr:spPr>
        <a:xfrm rot="10800000" flipV="1">
          <a:off x="3495675" y="12382500"/>
          <a:ext cx="1171575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64</xdr:row>
      <xdr:rowOff>0</xdr:rowOff>
    </xdr:from>
    <xdr:to>
      <xdr:col>8</xdr:col>
      <xdr:colOff>333375</xdr:colOff>
      <xdr:row>66</xdr:row>
      <xdr:rowOff>238125</xdr:rowOff>
    </xdr:to>
    <xdr:cxnSp macro="">
      <xdr:nvCxnSpPr>
        <xdr:cNvPr id="208" name="Straight Connector 207">
          <a:extLst>
            <a:ext uri="{FF2B5EF4-FFF2-40B4-BE49-F238E27FC236}">
              <a16:creationId xmlns:a16="http://schemas.microsoft.com/office/drawing/2014/main" id="{63863DCF-7176-469E-BD53-3FC73A2EFD6A}"/>
            </a:ext>
          </a:extLst>
        </xdr:cNvPr>
        <xdr:cNvCxnSpPr/>
      </xdr:nvCxnSpPr>
      <xdr:spPr>
        <a:xfrm rot="10800000" flipV="1">
          <a:off x="4686300" y="12382500"/>
          <a:ext cx="1190625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64</xdr:row>
      <xdr:rowOff>0</xdr:rowOff>
    </xdr:from>
    <xdr:to>
      <xdr:col>11</xdr:col>
      <xdr:colOff>333375</xdr:colOff>
      <xdr:row>66</xdr:row>
      <xdr:rowOff>238125</xdr:rowOff>
    </xdr:to>
    <xdr:cxnSp macro="">
      <xdr:nvCxnSpPr>
        <xdr:cNvPr id="209" name="Straight Connector 208">
          <a:extLst>
            <a:ext uri="{FF2B5EF4-FFF2-40B4-BE49-F238E27FC236}">
              <a16:creationId xmlns:a16="http://schemas.microsoft.com/office/drawing/2014/main" id="{B103663E-BEAF-4F29-BEAF-7CE089B21F4D}"/>
            </a:ext>
          </a:extLst>
        </xdr:cNvPr>
        <xdr:cNvCxnSpPr/>
      </xdr:nvCxnSpPr>
      <xdr:spPr>
        <a:xfrm rot="10800000" flipV="1">
          <a:off x="5962650" y="12382500"/>
          <a:ext cx="1200150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64</xdr:row>
      <xdr:rowOff>0</xdr:rowOff>
    </xdr:from>
    <xdr:to>
      <xdr:col>14</xdr:col>
      <xdr:colOff>333375</xdr:colOff>
      <xdr:row>66</xdr:row>
      <xdr:rowOff>238125</xdr:rowOff>
    </xdr:to>
    <xdr:cxnSp macro="">
      <xdr:nvCxnSpPr>
        <xdr:cNvPr id="210" name="Straight Connector 209">
          <a:extLst>
            <a:ext uri="{FF2B5EF4-FFF2-40B4-BE49-F238E27FC236}">
              <a16:creationId xmlns:a16="http://schemas.microsoft.com/office/drawing/2014/main" id="{1ECA0DEC-1322-4462-855B-EBB1523BDF68}"/>
            </a:ext>
          </a:extLst>
        </xdr:cNvPr>
        <xdr:cNvCxnSpPr/>
      </xdr:nvCxnSpPr>
      <xdr:spPr>
        <a:xfrm rot="10800000" flipV="1">
          <a:off x="7267575" y="12382500"/>
          <a:ext cx="1181100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64</xdr:row>
      <xdr:rowOff>0</xdr:rowOff>
    </xdr:from>
    <xdr:to>
      <xdr:col>17</xdr:col>
      <xdr:colOff>333375</xdr:colOff>
      <xdr:row>66</xdr:row>
      <xdr:rowOff>238125</xdr:rowOff>
    </xdr:to>
    <xdr:cxnSp macro="">
      <xdr:nvCxnSpPr>
        <xdr:cNvPr id="211" name="Straight Connector 210">
          <a:extLst>
            <a:ext uri="{FF2B5EF4-FFF2-40B4-BE49-F238E27FC236}">
              <a16:creationId xmlns:a16="http://schemas.microsoft.com/office/drawing/2014/main" id="{5B9EBFED-21AC-4C69-85E4-A86D7FF91F72}"/>
            </a:ext>
          </a:extLst>
        </xdr:cNvPr>
        <xdr:cNvCxnSpPr/>
      </xdr:nvCxnSpPr>
      <xdr:spPr>
        <a:xfrm rot="10800000" flipV="1">
          <a:off x="8515350" y="12382500"/>
          <a:ext cx="1152525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64</xdr:row>
      <xdr:rowOff>0</xdr:rowOff>
    </xdr:from>
    <xdr:to>
      <xdr:col>20</xdr:col>
      <xdr:colOff>333375</xdr:colOff>
      <xdr:row>66</xdr:row>
      <xdr:rowOff>238125</xdr:rowOff>
    </xdr:to>
    <xdr:cxnSp macro="">
      <xdr:nvCxnSpPr>
        <xdr:cNvPr id="212" name="Straight Connector 211">
          <a:extLst>
            <a:ext uri="{FF2B5EF4-FFF2-40B4-BE49-F238E27FC236}">
              <a16:creationId xmlns:a16="http://schemas.microsoft.com/office/drawing/2014/main" id="{B2448951-DFA7-4EAD-B2F3-16B7376B58B8}"/>
            </a:ext>
          </a:extLst>
        </xdr:cNvPr>
        <xdr:cNvCxnSpPr/>
      </xdr:nvCxnSpPr>
      <xdr:spPr>
        <a:xfrm rot="10800000" flipV="1">
          <a:off x="9782175" y="12382500"/>
          <a:ext cx="1133475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64</xdr:row>
      <xdr:rowOff>0</xdr:rowOff>
    </xdr:from>
    <xdr:to>
      <xdr:col>23</xdr:col>
      <xdr:colOff>333375</xdr:colOff>
      <xdr:row>66</xdr:row>
      <xdr:rowOff>238125</xdr:rowOff>
    </xdr:to>
    <xdr:cxnSp macro="">
      <xdr:nvCxnSpPr>
        <xdr:cNvPr id="213" name="Straight Connector 212">
          <a:extLst>
            <a:ext uri="{FF2B5EF4-FFF2-40B4-BE49-F238E27FC236}">
              <a16:creationId xmlns:a16="http://schemas.microsoft.com/office/drawing/2014/main" id="{944CE5FD-3F67-40ED-9A77-16DD41A2B77B}"/>
            </a:ext>
          </a:extLst>
        </xdr:cNvPr>
        <xdr:cNvCxnSpPr/>
      </xdr:nvCxnSpPr>
      <xdr:spPr>
        <a:xfrm rot="10800000" flipV="1">
          <a:off x="10944225" y="12382500"/>
          <a:ext cx="1162050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61</xdr:row>
      <xdr:rowOff>0</xdr:rowOff>
    </xdr:from>
    <xdr:to>
      <xdr:col>20</xdr:col>
      <xdr:colOff>333375</xdr:colOff>
      <xdr:row>63</xdr:row>
      <xdr:rowOff>238125</xdr:rowOff>
    </xdr:to>
    <xdr:cxnSp macro="">
      <xdr:nvCxnSpPr>
        <xdr:cNvPr id="214" name="Straight Connector 213">
          <a:extLst>
            <a:ext uri="{FF2B5EF4-FFF2-40B4-BE49-F238E27FC236}">
              <a16:creationId xmlns:a16="http://schemas.microsoft.com/office/drawing/2014/main" id="{A71B2D2C-C3B8-481A-9828-EF38AE0DB3AF}"/>
            </a:ext>
          </a:extLst>
        </xdr:cNvPr>
        <xdr:cNvCxnSpPr/>
      </xdr:nvCxnSpPr>
      <xdr:spPr>
        <a:xfrm rot="10800000" flipV="1">
          <a:off x="9782175" y="11811000"/>
          <a:ext cx="11334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61</xdr:row>
      <xdr:rowOff>0</xdr:rowOff>
    </xdr:from>
    <xdr:to>
      <xdr:col>23</xdr:col>
      <xdr:colOff>333375</xdr:colOff>
      <xdr:row>63</xdr:row>
      <xdr:rowOff>238125</xdr:rowOff>
    </xdr:to>
    <xdr:cxnSp macro="">
      <xdr:nvCxnSpPr>
        <xdr:cNvPr id="215" name="Straight Connector 214">
          <a:extLst>
            <a:ext uri="{FF2B5EF4-FFF2-40B4-BE49-F238E27FC236}">
              <a16:creationId xmlns:a16="http://schemas.microsoft.com/office/drawing/2014/main" id="{BBB2C02E-6A76-4B91-A6CB-626E109A7B89}"/>
            </a:ext>
          </a:extLst>
        </xdr:cNvPr>
        <xdr:cNvCxnSpPr/>
      </xdr:nvCxnSpPr>
      <xdr:spPr>
        <a:xfrm rot="10800000" flipV="1">
          <a:off x="10944225" y="11811000"/>
          <a:ext cx="11620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61</xdr:row>
      <xdr:rowOff>0</xdr:rowOff>
    </xdr:from>
    <xdr:to>
      <xdr:col>26</xdr:col>
      <xdr:colOff>323850</xdr:colOff>
      <xdr:row>63</xdr:row>
      <xdr:rowOff>238125</xdr:rowOff>
    </xdr:to>
    <xdr:cxnSp macro="">
      <xdr:nvCxnSpPr>
        <xdr:cNvPr id="216" name="Straight Connector 215">
          <a:extLst>
            <a:ext uri="{FF2B5EF4-FFF2-40B4-BE49-F238E27FC236}">
              <a16:creationId xmlns:a16="http://schemas.microsoft.com/office/drawing/2014/main" id="{3DED322E-06F7-4075-BF48-1646B9AFB879}"/>
            </a:ext>
          </a:extLst>
        </xdr:cNvPr>
        <xdr:cNvCxnSpPr/>
      </xdr:nvCxnSpPr>
      <xdr:spPr>
        <a:xfrm rot="10800000" flipV="1">
          <a:off x="12125325" y="11811000"/>
          <a:ext cx="11430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64</xdr:row>
      <xdr:rowOff>0</xdr:rowOff>
    </xdr:from>
    <xdr:to>
      <xdr:col>26</xdr:col>
      <xdr:colOff>323850</xdr:colOff>
      <xdr:row>66</xdr:row>
      <xdr:rowOff>238125</xdr:rowOff>
    </xdr:to>
    <xdr:cxnSp macro="">
      <xdr:nvCxnSpPr>
        <xdr:cNvPr id="217" name="Straight Connector 216">
          <a:extLst>
            <a:ext uri="{FF2B5EF4-FFF2-40B4-BE49-F238E27FC236}">
              <a16:creationId xmlns:a16="http://schemas.microsoft.com/office/drawing/2014/main" id="{11CE5F59-1729-42A8-B3C1-AC25F05C9409}"/>
            </a:ext>
          </a:extLst>
        </xdr:cNvPr>
        <xdr:cNvCxnSpPr/>
      </xdr:nvCxnSpPr>
      <xdr:spPr>
        <a:xfrm rot="10800000" flipV="1">
          <a:off x="12125325" y="12382500"/>
          <a:ext cx="1143000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61</xdr:row>
      <xdr:rowOff>0</xdr:rowOff>
    </xdr:from>
    <xdr:to>
      <xdr:col>29</xdr:col>
      <xdr:colOff>333375</xdr:colOff>
      <xdr:row>63</xdr:row>
      <xdr:rowOff>238125</xdr:rowOff>
    </xdr:to>
    <xdr:cxnSp macro="">
      <xdr:nvCxnSpPr>
        <xdr:cNvPr id="218" name="Straight Connector 217">
          <a:extLst>
            <a:ext uri="{FF2B5EF4-FFF2-40B4-BE49-F238E27FC236}">
              <a16:creationId xmlns:a16="http://schemas.microsoft.com/office/drawing/2014/main" id="{F75F2611-38BC-4AD0-86AD-D1951002D68B}"/>
            </a:ext>
          </a:extLst>
        </xdr:cNvPr>
        <xdr:cNvCxnSpPr/>
      </xdr:nvCxnSpPr>
      <xdr:spPr>
        <a:xfrm rot="10800000" flipV="1">
          <a:off x="13335000" y="11811000"/>
          <a:ext cx="9048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61</xdr:row>
      <xdr:rowOff>0</xdr:rowOff>
    </xdr:from>
    <xdr:to>
      <xdr:col>32</xdr:col>
      <xdr:colOff>333375</xdr:colOff>
      <xdr:row>63</xdr:row>
      <xdr:rowOff>238125</xdr:rowOff>
    </xdr:to>
    <xdr:cxnSp macro="">
      <xdr:nvCxnSpPr>
        <xdr:cNvPr id="219" name="Straight Connector 218">
          <a:extLst>
            <a:ext uri="{FF2B5EF4-FFF2-40B4-BE49-F238E27FC236}">
              <a16:creationId xmlns:a16="http://schemas.microsoft.com/office/drawing/2014/main" id="{12E3A363-B132-409D-8F0F-842606953FFF}"/>
            </a:ext>
          </a:extLst>
        </xdr:cNvPr>
        <xdr:cNvCxnSpPr/>
      </xdr:nvCxnSpPr>
      <xdr:spPr>
        <a:xfrm rot="10800000" flipV="1">
          <a:off x="14239875" y="11811000"/>
          <a:ext cx="10001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61</xdr:row>
      <xdr:rowOff>0</xdr:rowOff>
    </xdr:from>
    <xdr:to>
      <xdr:col>35</xdr:col>
      <xdr:colOff>285750</xdr:colOff>
      <xdr:row>63</xdr:row>
      <xdr:rowOff>238125</xdr:rowOff>
    </xdr:to>
    <xdr:cxnSp macro="">
      <xdr:nvCxnSpPr>
        <xdr:cNvPr id="220" name="Straight Connector 219">
          <a:extLst>
            <a:ext uri="{FF2B5EF4-FFF2-40B4-BE49-F238E27FC236}">
              <a16:creationId xmlns:a16="http://schemas.microsoft.com/office/drawing/2014/main" id="{33FD9BEA-E915-4297-A77C-13EF2A41C3C3}"/>
            </a:ext>
          </a:extLst>
        </xdr:cNvPr>
        <xdr:cNvCxnSpPr/>
      </xdr:nvCxnSpPr>
      <xdr:spPr>
        <a:xfrm rot="10800000" flipV="1">
          <a:off x="15240000" y="11811000"/>
          <a:ext cx="9906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61</xdr:row>
      <xdr:rowOff>0</xdr:rowOff>
    </xdr:from>
    <xdr:to>
      <xdr:col>38</xdr:col>
      <xdr:colOff>276225</xdr:colOff>
      <xdr:row>63</xdr:row>
      <xdr:rowOff>238125</xdr:rowOff>
    </xdr:to>
    <xdr:cxnSp macro="">
      <xdr:nvCxnSpPr>
        <xdr:cNvPr id="221" name="Straight Connector 220">
          <a:extLst>
            <a:ext uri="{FF2B5EF4-FFF2-40B4-BE49-F238E27FC236}">
              <a16:creationId xmlns:a16="http://schemas.microsoft.com/office/drawing/2014/main" id="{FACAE287-9281-4E1C-B73E-68F34A2A8710}"/>
            </a:ext>
          </a:extLst>
        </xdr:cNvPr>
        <xdr:cNvCxnSpPr/>
      </xdr:nvCxnSpPr>
      <xdr:spPr>
        <a:xfrm rot="10800000" flipV="1">
          <a:off x="16230600" y="11811000"/>
          <a:ext cx="9715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64</xdr:row>
      <xdr:rowOff>0</xdr:rowOff>
    </xdr:from>
    <xdr:to>
      <xdr:col>38</xdr:col>
      <xdr:colOff>276225</xdr:colOff>
      <xdr:row>66</xdr:row>
      <xdr:rowOff>238125</xdr:rowOff>
    </xdr:to>
    <xdr:cxnSp macro="">
      <xdr:nvCxnSpPr>
        <xdr:cNvPr id="222" name="Straight Connector 221">
          <a:extLst>
            <a:ext uri="{FF2B5EF4-FFF2-40B4-BE49-F238E27FC236}">
              <a16:creationId xmlns:a16="http://schemas.microsoft.com/office/drawing/2014/main" id="{975E0AEA-6568-48CD-A0CA-956A8D2A38F8}"/>
            </a:ext>
          </a:extLst>
        </xdr:cNvPr>
        <xdr:cNvCxnSpPr/>
      </xdr:nvCxnSpPr>
      <xdr:spPr>
        <a:xfrm rot="10800000" flipV="1">
          <a:off x="16230600" y="12382500"/>
          <a:ext cx="971550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64</xdr:row>
      <xdr:rowOff>0</xdr:rowOff>
    </xdr:from>
    <xdr:to>
      <xdr:col>35</xdr:col>
      <xdr:colOff>285750</xdr:colOff>
      <xdr:row>66</xdr:row>
      <xdr:rowOff>238125</xdr:rowOff>
    </xdr:to>
    <xdr:cxnSp macro="">
      <xdr:nvCxnSpPr>
        <xdr:cNvPr id="223" name="Straight Connector 222">
          <a:extLst>
            <a:ext uri="{FF2B5EF4-FFF2-40B4-BE49-F238E27FC236}">
              <a16:creationId xmlns:a16="http://schemas.microsoft.com/office/drawing/2014/main" id="{38298F24-4B61-4F7A-A401-44452C37043F}"/>
            </a:ext>
          </a:extLst>
        </xdr:cNvPr>
        <xdr:cNvCxnSpPr/>
      </xdr:nvCxnSpPr>
      <xdr:spPr>
        <a:xfrm rot="10800000" flipV="1">
          <a:off x="15240000" y="12382500"/>
          <a:ext cx="990600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64</xdr:row>
      <xdr:rowOff>0</xdr:rowOff>
    </xdr:from>
    <xdr:to>
      <xdr:col>32</xdr:col>
      <xdr:colOff>333375</xdr:colOff>
      <xdr:row>66</xdr:row>
      <xdr:rowOff>238125</xdr:rowOff>
    </xdr:to>
    <xdr:cxnSp macro="">
      <xdr:nvCxnSpPr>
        <xdr:cNvPr id="224" name="Straight Connector 223">
          <a:extLst>
            <a:ext uri="{FF2B5EF4-FFF2-40B4-BE49-F238E27FC236}">
              <a16:creationId xmlns:a16="http://schemas.microsoft.com/office/drawing/2014/main" id="{3B45E57F-D3B1-4652-A707-079D7CDDF869}"/>
            </a:ext>
          </a:extLst>
        </xdr:cNvPr>
        <xdr:cNvCxnSpPr/>
      </xdr:nvCxnSpPr>
      <xdr:spPr>
        <a:xfrm rot="10800000" flipV="1">
          <a:off x="14239875" y="12382500"/>
          <a:ext cx="1000125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64</xdr:row>
      <xdr:rowOff>0</xdr:rowOff>
    </xdr:from>
    <xdr:to>
      <xdr:col>29</xdr:col>
      <xdr:colOff>333375</xdr:colOff>
      <xdr:row>66</xdr:row>
      <xdr:rowOff>238125</xdr:rowOff>
    </xdr:to>
    <xdr:cxnSp macro="">
      <xdr:nvCxnSpPr>
        <xdr:cNvPr id="225" name="Straight Connector 224">
          <a:extLst>
            <a:ext uri="{FF2B5EF4-FFF2-40B4-BE49-F238E27FC236}">
              <a16:creationId xmlns:a16="http://schemas.microsoft.com/office/drawing/2014/main" id="{3DE8C233-558F-4DC2-B750-C91BEC3B4767}"/>
            </a:ext>
          </a:extLst>
        </xdr:cNvPr>
        <xdr:cNvCxnSpPr/>
      </xdr:nvCxnSpPr>
      <xdr:spPr>
        <a:xfrm rot="10800000" flipV="1">
          <a:off x="13335000" y="12382500"/>
          <a:ext cx="904875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31</xdr:row>
      <xdr:rowOff>0</xdr:rowOff>
    </xdr:from>
    <xdr:to>
      <xdr:col>35</xdr:col>
      <xdr:colOff>285750</xdr:colOff>
      <xdr:row>33</xdr:row>
      <xdr:rowOff>238125</xdr:rowOff>
    </xdr:to>
    <xdr:cxnSp macro="">
      <xdr:nvCxnSpPr>
        <xdr:cNvPr id="226" name="Straight Connector 225">
          <a:extLst>
            <a:ext uri="{FF2B5EF4-FFF2-40B4-BE49-F238E27FC236}">
              <a16:creationId xmlns:a16="http://schemas.microsoft.com/office/drawing/2014/main" id="{BAB6CC3A-21D0-4C3B-813B-114985439369}"/>
            </a:ext>
          </a:extLst>
        </xdr:cNvPr>
        <xdr:cNvCxnSpPr/>
      </xdr:nvCxnSpPr>
      <xdr:spPr>
        <a:xfrm rot="10800000" flipV="1">
          <a:off x="15240000" y="5924550"/>
          <a:ext cx="9906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31</xdr:row>
      <xdr:rowOff>0</xdr:rowOff>
    </xdr:from>
    <xdr:to>
      <xdr:col>38</xdr:col>
      <xdr:colOff>276225</xdr:colOff>
      <xdr:row>33</xdr:row>
      <xdr:rowOff>238125</xdr:rowOff>
    </xdr:to>
    <xdr:cxnSp macro="">
      <xdr:nvCxnSpPr>
        <xdr:cNvPr id="227" name="Straight Connector 226">
          <a:extLst>
            <a:ext uri="{FF2B5EF4-FFF2-40B4-BE49-F238E27FC236}">
              <a16:creationId xmlns:a16="http://schemas.microsoft.com/office/drawing/2014/main" id="{B6CC16C0-5472-4168-ACD5-2CD859951C4D}"/>
            </a:ext>
          </a:extLst>
        </xdr:cNvPr>
        <xdr:cNvCxnSpPr/>
      </xdr:nvCxnSpPr>
      <xdr:spPr>
        <a:xfrm rot="10800000" flipV="1">
          <a:off x="16230600" y="5924550"/>
          <a:ext cx="9715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61</xdr:row>
      <xdr:rowOff>0</xdr:rowOff>
    </xdr:from>
    <xdr:to>
      <xdr:col>20</xdr:col>
      <xdr:colOff>333375</xdr:colOff>
      <xdr:row>63</xdr:row>
      <xdr:rowOff>228600</xdr:rowOff>
    </xdr:to>
    <xdr:cxnSp macro="">
      <xdr:nvCxnSpPr>
        <xdr:cNvPr id="228" name="Straight Connector 227">
          <a:extLst>
            <a:ext uri="{FF2B5EF4-FFF2-40B4-BE49-F238E27FC236}">
              <a16:creationId xmlns:a16="http://schemas.microsoft.com/office/drawing/2014/main" id="{1FDE3091-3A96-4BCA-B65E-A282B53FF4C4}"/>
            </a:ext>
          </a:extLst>
        </xdr:cNvPr>
        <xdr:cNvCxnSpPr/>
      </xdr:nvCxnSpPr>
      <xdr:spPr>
        <a:xfrm>
          <a:off x="9782175" y="11811000"/>
          <a:ext cx="11334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61</xdr:row>
      <xdr:rowOff>0</xdr:rowOff>
    </xdr:from>
    <xdr:to>
      <xdr:col>23</xdr:col>
      <xdr:colOff>333375</xdr:colOff>
      <xdr:row>63</xdr:row>
      <xdr:rowOff>228600</xdr:rowOff>
    </xdr:to>
    <xdr:cxnSp macro="">
      <xdr:nvCxnSpPr>
        <xdr:cNvPr id="229" name="Straight Connector 228">
          <a:extLst>
            <a:ext uri="{FF2B5EF4-FFF2-40B4-BE49-F238E27FC236}">
              <a16:creationId xmlns:a16="http://schemas.microsoft.com/office/drawing/2014/main" id="{E840602D-7AAA-4AAD-9745-8CF5948E28EB}"/>
            </a:ext>
          </a:extLst>
        </xdr:cNvPr>
        <xdr:cNvCxnSpPr/>
      </xdr:nvCxnSpPr>
      <xdr:spPr>
        <a:xfrm>
          <a:off x="10944225" y="11811000"/>
          <a:ext cx="11620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61</xdr:row>
      <xdr:rowOff>0</xdr:rowOff>
    </xdr:from>
    <xdr:to>
      <xdr:col>26</xdr:col>
      <xdr:colOff>323850</xdr:colOff>
      <xdr:row>63</xdr:row>
      <xdr:rowOff>228600</xdr:rowOff>
    </xdr:to>
    <xdr:cxnSp macro="">
      <xdr:nvCxnSpPr>
        <xdr:cNvPr id="230" name="Straight Connector 229">
          <a:extLst>
            <a:ext uri="{FF2B5EF4-FFF2-40B4-BE49-F238E27FC236}">
              <a16:creationId xmlns:a16="http://schemas.microsoft.com/office/drawing/2014/main" id="{42BED1BC-8B46-4DDF-AB10-C46E9D0DD4E2}"/>
            </a:ext>
          </a:extLst>
        </xdr:cNvPr>
        <xdr:cNvCxnSpPr/>
      </xdr:nvCxnSpPr>
      <xdr:spPr>
        <a:xfrm>
          <a:off x="12125325" y="11811000"/>
          <a:ext cx="11430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61</xdr:row>
      <xdr:rowOff>0</xdr:rowOff>
    </xdr:from>
    <xdr:to>
      <xdr:col>29</xdr:col>
      <xdr:colOff>333375</xdr:colOff>
      <xdr:row>63</xdr:row>
      <xdr:rowOff>228600</xdr:rowOff>
    </xdr:to>
    <xdr:cxnSp macro="">
      <xdr:nvCxnSpPr>
        <xdr:cNvPr id="231" name="Straight Connector 230">
          <a:extLst>
            <a:ext uri="{FF2B5EF4-FFF2-40B4-BE49-F238E27FC236}">
              <a16:creationId xmlns:a16="http://schemas.microsoft.com/office/drawing/2014/main" id="{0D4E46C5-CE0D-41B6-801E-25AEE778A6CE}"/>
            </a:ext>
          </a:extLst>
        </xdr:cNvPr>
        <xdr:cNvCxnSpPr/>
      </xdr:nvCxnSpPr>
      <xdr:spPr>
        <a:xfrm>
          <a:off x="13335000" y="11811000"/>
          <a:ext cx="9048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61</xdr:row>
      <xdr:rowOff>0</xdr:rowOff>
    </xdr:from>
    <xdr:to>
      <xdr:col>32</xdr:col>
      <xdr:colOff>333375</xdr:colOff>
      <xdr:row>63</xdr:row>
      <xdr:rowOff>228600</xdr:rowOff>
    </xdr:to>
    <xdr:cxnSp macro="">
      <xdr:nvCxnSpPr>
        <xdr:cNvPr id="232" name="Straight Connector 231">
          <a:extLst>
            <a:ext uri="{FF2B5EF4-FFF2-40B4-BE49-F238E27FC236}">
              <a16:creationId xmlns:a16="http://schemas.microsoft.com/office/drawing/2014/main" id="{BB894B63-1907-4166-94D5-237B4A09BE1F}"/>
            </a:ext>
          </a:extLst>
        </xdr:cNvPr>
        <xdr:cNvCxnSpPr/>
      </xdr:nvCxnSpPr>
      <xdr:spPr>
        <a:xfrm>
          <a:off x="14239875" y="11811000"/>
          <a:ext cx="10001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61</xdr:row>
      <xdr:rowOff>0</xdr:rowOff>
    </xdr:from>
    <xdr:to>
      <xdr:col>35</xdr:col>
      <xdr:colOff>285750</xdr:colOff>
      <xdr:row>63</xdr:row>
      <xdr:rowOff>228600</xdr:rowOff>
    </xdr:to>
    <xdr:cxnSp macro="">
      <xdr:nvCxnSpPr>
        <xdr:cNvPr id="233" name="Straight Connector 232">
          <a:extLst>
            <a:ext uri="{FF2B5EF4-FFF2-40B4-BE49-F238E27FC236}">
              <a16:creationId xmlns:a16="http://schemas.microsoft.com/office/drawing/2014/main" id="{18C97B8B-DF55-408B-9E71-D1B9F34A3097}"/>
            </a:ext>
          </a:extLst>
        </xdr:cNvPr>
        <xdr:cNvCxnSpPr/>
      </xdr:nvCxnSpPr>
      <xdr:spPr>
        <a:xfrm>
          <a:off x="15240000" y="11811000"/>
          <a:ext cx="9906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61</xdr:row>
      <xdr:rowOff>0</xdr:rowOff>
    </xdr:from>
    <xdr:to>
      <xdr:col>38</xdr:col>
      <xdr:colOff>276225</xdr:colOff>
      <xdr:row>63</xdr:row>
      <xdr:rowOff>228600</xdr:rowOff>
    </xdr:to>
    <xdr:cxnSp macro="">
      <xdr:nvCxnSpPr>
        <xdr:cNvPr id="234" name="Straight Connector 233">
          <a:extLst>
            <a:ext uri="{FF2B5EF4-FFF2-40B4-BE49-F238E27FC236}">
              <a16:creationId xmlns:a16="http://schemas.microsoft.com/office/drawing/2014/main" id="{A7ADB8D0-BA7B-4ADD-BADF-6D9476B9C914}"/>
            </a:ext>
          </a:extLst>
        </xdr:cNvPr>
        <xdr:cNvCxnSpPr/>
      </xdr:nvCxnSpPr>
      <xdr:spPr>
        <a:xfrm>
          <a:off x="16230600" y="11811000"/>
          <a:ext cx="9715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64</xdr:row>
      <xdr:rowOff>0</xdr:rowOff>
    </xdr:from>
    <xdr:to>
      <xdr:col>38</xdr:col>
      <xdr:colOff>276225</xdr:colOff>
      <xdr:row>66</xdr:row>
      <xdr:rowOff>228600</xdr:rowOff>
    </xdr:to>
    <xdr:cxnSp macro="">
      <xdr:nvCxnSpPr>
        <xdr:cNvPr id="235" name="Straight Connector 234">
          <a:extLst>
            <a:ext uri="{FF2B5EF4-FFF2-40B4-BE49-F238E27FC236}">
              <a16:creationId xmlns:a16="http://schemas.microsoft.com/office/drawing/2014/main" id="{47009E4C-E7FA-4006-A49D-16635FF2AF09}"/>
            </a:ext>
          </a:extLst>
        </xdr:cNvPr>
        <xdr:cNvCxnSpPr/>
      </xdr:nvCxnSpPr>
      <xdr:spPr>
        <a:xfrm>
          <a:off x="16230600" y="12382500"/>
          <a:ext cx="971550" cy="6096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64</xdr:row>
      <xdr:rowOff>0</xdr:rowOff>
    </xdr:from>
    <xdr:to>
      <xdr:col>35</xdr:col>
      <xdr:colOff>285750</xdr:colOff>
      <xdr:row>66</xdr:row>
      <xdr:rowOff>228600</xdr:rowOff>
    </xdr:to>
    <xdr:cxnSp macro="">
      <xdr:nvCxnSpPr>
        <xdr:cNvPr id="236" name="Straight Connector 235">
          <a:extLst>
            <a:ext uri="{FF2B5EF4-FFF2-40B4-BE49-F238E27FC236}">
              <a16:creationId xmlns:a16="http://schemas.microsoft.com/office/drawing/2014/main" id="{EB8CE5AB-9DB0-4311-8E31-E6533BF9D6CE}"/>
            </a:ext>
          </a:extLst>
        </xdr:cNvPr>
        <xdr:cNvCxnSpPr/>
      </xdr:nvCxnSpPr>
      <xdr:spPr>
        <a:xfrm>
          <a:off x="15240000" y="12382500"/>
          <a:ext cx="990600" cy="6096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64</xdr:row>
      <xdr:rowOff>0</xdr:rowOff>
    </xdr:from>
    <xdr:to>
      <xdr:col>32</xdr:col>
      <xdr:colOff>333375</xdr:colOff>
      <xdr:row>66</xdr:row>
      <xdr:rowOff>228600</xdr:rowOff>
    </xdr:to>
    <xdr:cxnSp macro="">
      <xdr:nvCxnSpPr>
        <xdr:cNvPr id="237" name="Straight Connector 236">
          <a:extLst>
            <a:ext uri="{FF2B5EF4-FFF2-40B4-BE49-F238E27FC236}">
              <a16:creationId xmlns:a16="http://schemas.microsoft.com/office/drawing/2014/main" id="{F836B7BA-FA2D-4EE5-BB6A-9D012F32DEAE}"/>
            </a:ext>
          </a:extLst>
        </xdr:cNvPr>
        <xdr:cNvCxnSpPr/>
      </xdr:nvCxnSpPr>
      <xdr:spPr>
        <a:xfrm>
          <a:off x="14239875" y="12382500"/>
          <a:ext cx="1000125" cy="6096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64</xdr:row>
      <xdr:rowOff>0</xdr:rowOff>
    </xdr:from>
    <xdr:to>
      <xdr:col>29</xdr:col>
      <xdr:colOff>333375</xdr:colOff>
      <xdr:row>66</xdr:row>
      <xdr:rowOff>228600</xdr:rowOff>
    </xdr:to>
    <xdr:cxnSp macro="">
      <xdr:nvCxnSpPr>
        <xdr:cNvPr id="238" name="Straight Connector 237">
          <a:extLst>
            <a:ext uri="{FF2B5EF4-FFF2-40B4-BE49-F238E27FC236}">
              <a16:creationId xmlns:a16="http://schemas.microsoft.com/office/drawing/2014/main" id="{3031AEDF-FBA2-498D-8AC7-6B515A11D002}"/>
            </a:ext>
          </a:extLst>
        </xdr:cNvPr>
        <xdr:cNvCxnSpPr/>
      </xdr:nvCxnSpPr>
      <xdr:spPr>
        <a:xfrm>
          <a:off x="13335000" y="12382500"/>
          <a:ext cx="904875" cy="6096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64</xdr:row>
      <xdr:rowOff>0</xdr:rowOff>
    </xdr:from>
    <xdr:to>
      <xdr:col>26</xdr:col>
      <xdr:colOff>323850</xdr:colOff>
      <xdr:row>66</xdr:row>
      <xdr:rowOff>228600</xdr:rowOff>
    </xdr:to>
    <xdr:cxnSp macro="">
      <xdr:nvCxnSpPr>
        <xdr:cNvPr id="239" name="Straight Connector 238">
          <a:extLst>
            <a:ext uri="{FF2B5EF4-FFF2-40B4-BE49-F238E27FC236}">
              <a16:creationId xmlns:a16="http://schemas.microsoft.com/office/drawing/2014/main" id="{FAF05237-3F74-4062-9D37-0700890223A2}"/>
            </a:ext>
          </a:extLst>
        </xdr:cNvPr>
        <xdr:cNvCxnSpPr/>
      </xdr:nvCxnSpPr>
      <xdr:spPr>
        <a:xfrm>
          <a:off x="12125325" y="12382500"/>
          <a:ext cx="1143000" cy="6096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64</xdr:row>
      <xdr:rowOff>0</xdr:rowOff>
    </xdr:from>
    <xdr:to>
      <xdr:col>23</xdr:col>
      <xdr:colOff>333375</xdr:colOff>
      <xdr:row>66</xdr:row>
      <xdr:rowOff>228600</xdr:rowOff>
    </xdr:to>
    <xdr:cxnSp macro="">
      <xdr:nvCxnSpPr>
        <xdr:cNvPr id="240" name="Straight Connector 239">
          <a:extLst>
            <a:ext uri="{FF2B5EF4-FFF2-40B4-BE49-F238E27FC236}">
              <a16:creationId xmlns:a16="http://schemas.microsoft.com/office/drawing/2014/main" id="{59063C1D-F899-4B79-B1FE-073F2F179C61}"/>
            </a:ext>
          </a:extLst>
        </xdr:cNvPr>
        <xdr:cNvCxnSpPr/>
      </xdr:nvCxnSpPr>
      <xdr:spPr>
        <a:xfrm>
          <a:off x="10944225" y="12382500"/>
          <a:ext cx="1162050" cy="6096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64</xdr:row>
      <xdr:rowOff>0</xdr:rowOff>
    </xdr:from>
    <xdr:to>
      <xdr:col>20</xdr:col>
      <xdr:colOff>333375</xdr:colOff>
      <xdr:row>66</xdr:row>
      <xdr:rowOff>228600</xdr:rowOff>
    </xdr:to>
    <xdr:cxnSp macro="">
      <xdr:nvCxnSpPr>
        <xdr:cNvPr id="241" name="Straight Connector 240">
          <a:extLst>
            <a:ext uri="{FF2B5EF4-FFF2-40B4-BE49-F238E27FC236}">
              <a16:creationId xmlns:a16="http://schemas.microsoft.com/office/drawing/2014/main" id="{8D64813F-C2A3-4418-80C9-B70713B31DFD}"/>
            </a:ext>
          </a:extLst>
        </xdr:cNvPr>
        <xdr:cNvCxnSpPr/>
      </xdr:nvCxnSpPr>
      <xdr:spPr>
        <a:xfrm>
          <a:off x="9782175" y="12382500"/>
          <a:ext cx="1133475" cy="6096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9525</xdr:colOff>
      <xdr:row>58</xdr:row>
      <xdr:rowOff>0</xdr:rowOff>
    </xdr:from>
    <xdr:to>
      <xdr:col>6</xdr:col>
      <xdr:colOff>0</xdr:colOff>
      <xdr:row>60</xdr:row>
      <xdr:rowOff>238125</xdr:rowOff>
    </xdr:to>
    <xdr:cxnSp macro="">
      <xdr:nvCxnSpPr>
        <xdr:cNvPr id="242" name="Straight Connector 241">
          <a:extLst>
            <a:ext uri="{FF2B5EF4-FFF2-40B4-BE49-F238E27FC236}">
              <a16:creationId xmlns:a16="http://schemas.microsoft.com/office/drawing/2014/main" id="{6E23F878-9CB4-44D6-B2C0-69CF20A43165}"/>
            </a:ext>
          </a:extLst>
        </xdr:cNvPr>
        <xdr:cNvCxnSpPr/>
      </xdr:nvCxnSpPr>
      <xdr:spPr>
        <a:xfrm rot="10800000" flipV="1">
          <a:off x="3505200" y="11163300"/>
          <a:ext cx="1181100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58</xdr:row>
      <xdr:rowOff>0</xdr:rowOff>
    </xdr:from>
    <xdr:to>
      <xdr:col>5</xdr:col>
      <xdr:colOff>333375</xdr:colOff>
      <xdr:row>60</xdr:row>
      <xdr:rowOff>228600</xdr:rowOff>
    </xdr:to>
    <xdr:cxnSp macro="">
      <xdr:nvCxnSpPr>
        <xdr:cNvPr id="243" name="Straight Connector 242">
          <a:extLst>
            <a:ext uri="{FF2B5EF4-FFF2-40B4-BE49-F238E27FC236}">
              <a16:creationId xmlns:a16="http://schemas.microsoft.com/office/drawing/2014/main" id="{AFA80EB5-19BB-414F-8BB1-D40425BB5421}"/>
            </a:ext>
          </a:extLst>
        </xdr:cNvPr>
        <xdr:cNvCxnSpPr/>
      </xdr:nvCxnSpPr>
      <xdr:spPr>
        <a:xfrm>
          <a:off x="3495675" y="11163300"/>
          <a:ext cx="1171575" cy="6096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58</xdr:row>
      <xdr:rowOff>0</xdr:rowOff>
    </xdr:from>
    <xdr:to>
      <xdr:col>8</xdr:col>
      <xdr:colOff>333375</xdr:colOff>
      <xdr:row>60</xdr:row>
      <xdr:rowOff>228600</xdr:rowOff>
    </xdr:to>
    <xdr:cxnSp macro="">
      <xdr:nvCxnSpPr>
        <xdr:cNvPr id="244" name="Straight Connector 243">
          <a:extLst>
            <a:ext uri="{FF2B5EF4-FFF2-40B4-BE49-F238E27FC236}">
              <a16:creationId xmlns:a16="http://schemas.microsoft.com/office/drawing/2014/main" id="{BC15531B-04B4-4388-94FE-E8C1DA687121}"/>
            </a:ext>
          </a:extLst>
        </xdr:cNvPr>
        <xdr:cNvCxnSpPr/>
      </xdr:nvCxnSpPr>
      <xdr:spPr>
        <a:xfrm>
          <a:off x="4686300" y="11163300"/>
          <a:ext cx="1190625" cy="6096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58</xdr:row>
      <xdr:rowOff>0</xdr:rowOff>
    </xdr:from>
    <xdr:to>
      <xdr:col>11</xdr:col>
      <xdr:colOff>333375</xdr:colOff>
      <xdr:row>60</xdr:row>
      <xdr:rowOff>228600</xdr:rowOff>
    </xdr:to>
    <xdr:cxnSp macro="">
      <xdr:nvCxnSpPr>
        <xdr:cNvPr id="245" name="Straight Connector 244">
          <a:extLst>
            <a:ext uri="{FF2B5EF4-FFF2-40B4-BE49-F238E27FC236}">
              <a16:creationId xmlns:a16="http://schemas.microsoft.com/office/drawing/2014/main" id="{320E32BE-98BC-431D-9952-87C2370F851A}"/>
            </a:ext>
          </a:extLst>
        </xdr:cNvPr>
        <xdr:cNvCxnSpPr/>
      </xdr:nvCxnSpPr>
      <xdr:spPr>
        <a:xfrm>
          <a:off x="5962650" y="11163300"/>
          <a:ext cx="1200150" cy="6096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58</xdr:row>
      <xdr:rowOff>0</xdr:rowOff>
    </xdr:from>
    <xdr:to>
      <xdr:col>14</xdr:col>
      <xdr:colOff>333375</xdr:colOff>
      <xdr:row>60</xdr:row>
      <xdr:rowOff>228600</xdr:rowOff>
    </xdr:to>
    <xdr:cxnSp macro="">
      <xdr:nvCxnSpPr>
        <xdr:cNvPr id="246" name="Straight Connector 245">
          <a:extLst>
            <a:ext uri="{FF2B5EF4-FFF2-40B4-BE49-F238E27FC236}">
              <a16:creationId xmlns:a16="http://schemas.microsoft.com/office/drawing/2014/main" id="{082300D5-9CD9-4806-AD59-8E4CB1B9085E}"/>
            </a:ext>
          </a:extLst>
        </xdr:cNvPr>
        <xdr:cNvCxnSpPr/>
      </xdr:nvCxnSpPr>
      <xdr:spPr>
        <a:xfrm>
          <a:off x="7267575" y="11163300"/>
          <a:ext cx="1181100" cy="6096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58</xdr:row>
      <xdr:rowOff>0</xdr:rowOff>
    </xdr:from>
    <xdr:to>
      <xdr:col>17</xdr:col>
      <xdr:colOff>333375</xdr:colOff>
      <xdr:row>60</xdr:row>
      <xdr:rowOff>228600</xdr:rowOff>
    </xdr:to>
    <xdr:cxnSp macro="">
      <xdr:nvCxnSpPr>
        <xdr:cNvPr id="247" name="Straight Connector 246">
          <a:extLst>
            <a:ext uri="{FF2B5EF4-FFF2-40B4-BE49-F238E27FC236}">
              <a16:creationId xmlns:a16="http://schemas.microsoft.com/office/drawing/2014/main" id="{5DCFC8EB-4D06-4B72-8243-BAE0CAC312E1}"/>
            </a:ext>
          </a:extLst>
        </xdr:cNvPr>
        <xdr:cNvCxnSpPr/>
      </xdr:nvCxnSpPr>
      <xdr:spPr>
        <a:xfrm>
          <a:off x="8515350" y="11163300"/>
          <a:ext cx="1152525" cy="6096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58</xdr:row>
      <xdr:rowOff>0</xdr:rowOff>
    </xdr:from>
    <xdr:to>
      <xdr:col>20</xdr:col>
      <xdr:colOff>333375</xdr:colOff>
      <xdr:row>60</xdr:row>
      <xdr:rowOff>228600</xdr:rowOff>
    </xdr:to>
    <xdr:cxnSp macro="">
      <xdr:nvCxnSpPr>
        <xdr:cNvPr id="248" name="Straight Connector 247">
          <a:extLst>
            <a:ext uri="{FF2B5EF4-FFF2-40B4-BE49-F238E27FC236}">
              <a16:creationId xmlns:a16="http://schemas.microsoft.com/office/drawing/2014/main" id="{533A30BF-5AB5-42A3-9096-38EBCD2D4A36}"/>
            </a:ext>
          </a:extLst>
        </xdr:cNvPr>
        <xdr:cNvCxnSpPr/>
      </xdr:nvCxnSpPr>
      <xdr:spPr>
        <a:xfrm>
          <a:off x="9782175" y="11163300"/>
          <a:ext cx="1133475" cy="6096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58</xdr:row>
      <xdr:rowOff>0</xdr:rowOff>
    </xdr:from>
    <xdr:to>
      <xdr:col>23</xdr:col>
      <xdr:colOff>333375</xdr:colOff>
      <xdr:row>60</xdr:row>
      <xdr:rowOff>228600</xdr:rowOff>
    </xdr:to>
    <xdr:cxnSp macro="">
      <xdr:nvCxnSpPr>
        <xdr:cNvPr id="249" name="Straight Connector 248">
          <a:extLst>
            <a:ext uri="{FF2B5EF4-FFF2-40B4-BE49-F238E27FC236}">
              <a16:creationId xmlns:a16="http://schemas.microsoft.com/office/drawing/2014/main" id="{DED3704A-E872-40A8-B061-E69B1F25972A}"/>
            </a:ext>
          </a:extLst>
        </xdr:cNvPr>
        <xdr:cNvCxnSpPr/>
      </xdr:nvCxnSpPr>
      <xdr:spPr>
        <a:xfrm>
          <a:off x="10944225" y="11163300"/>
          <a:ext cx="1162050" cy="6096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58</xdr:row>
      <xdr:rowOff>0</xdr:rowOff>
    </xdr:from>
    <xdr:to>
      <xdr:col>26</xdr:col>
      <xdr:colOff>323850</xdr:colOff>
      <xdr:row>60</xdr:row>
      <xdr:rowOff>228600</xdr:rowOff>
    </xdr:to>
    <xdr:cxnSp macro="">
      <xdr:nvCxnSpPr>
        <xdr:cNvPr id="250" name="Straight Connector 249">
          <a:extLst>
            <a:ext uri="{FF2B5EF4-FFF2-40B4-BE49-F238E27FC236}">
              <a16:creationId xmlns:a16="http://schemas.microsoft.com/office/drawing/2014/main" id="{D9F77C45-99A2-484E-A10B-FDC8B93C6D34}"/>
            </a:ext>
          </a:extLst>
        </xdr:cNvPr>
        <xdr:cNvCxnSpPr/>
      </xdr:nvCxnSpPr>
      <xdr:spPr>
        <a:xfrm>
          <a:off x="12125325" y="11163300"/>
          <a:ext cx="1143000" cy="6096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58</xdr:row>
      <xdr:rowOff>0</xdr:rowOff>
    </xdr:from>
    <xdr:to>
      <xdr:col>29</xdr:col>
      <xdr:colOff>333375</xdr:colOff>
      <xdr:row>60</xdr:row>
      <xdr:rowOff>228600</xdr:rowOff>
    </xdr:to>
    <xdr:cxnSp macro="">
      <xdr:nvCxnSpPr>
        <xdr:cNvPr id="251" name="Straight Connector 250">
          <a:extLst>
            <a:ext uri="{FF2B5EF4-FFF2-40B4-BE49-F238E27FC236}">
              <a16:creationId xmlns:a16="http://schemas.microsoft.com/office/drawing/2014/main" id="{678B7E30-DB15-43AA-92F8-E8D003769D82}"/>
            </a:ext>
          </a:extLst>
        </xdr:cNvPr>
        <xdr:cNvCxnSpPr/>
      </xdr:nvCxnSpPr>
      <xdr:spPr>
        <a:xfrm>
          <a:off x="13335000" y="11163300"/>
          <a:ext cx="904875" cy="6096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58</xdr:row>
      <xdr:rowOff>0</xdr:rowOff>
    </xdr:from>
    <xdr:to>
      <xdr:col>32</xdr:col>
      <xdr:colOff>333375</xdr:colOff>
      <xdr:row>60</xdr:row>
      <xdr:rowOff>228600</xdr:rowOff>
    </xdr:to>
    <xdr:cxnSp macro="">
      <xdr:nvCxnSpPr>
        <xdr:cNvPr id="252" name="Straight Connector 251">
          <a:extLst>
            <a:ext uri="{FF2B5EF4-FFF2-40B4-BE49-F238E27FC236}">
              <a16:creationId xmlns:a16="http://schemas.microsoft.com/office/drawing/2014/main" id="{9FBD050C-6D2E-4DAD-95DD-A3FC9032D504}"/>
            </a:ext>
          </a:extLst>
        </xdr:cNvPr>
        <xdr:cNvCxnSpPr/>
      </xdr:nvCxnSpPr>
      <xdr:spPr>
        <a:xfrm>
          <a:off x="14239875" y="11163300"/>
          <a:ext cx="1000125" cy="6096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58</xdr:row>
      <xdr:rowOff>0</xdr:rowOff>
    </xdr:from>
    <xdr:to>
      <xdr:col>35</xdr:col>
      <xdr:colOff>285750</xdr:colOff>
      <xdr:row>60</xdr:row>
      <xdr:rowOff>228600</xdr:rowOff>
    </xdr:to>
    <xdr:cxnSp macro="">
      <xdr:nvCxnSpPr>
        <xdr:cNvPr id="253" name="Straight Connector 252">
          <a:extLst>
            <a:ext uri="{FF2B5EF4-FFF2-40B4-BE49-F238E27FC236}">
              <a16:creationId xmlns:a16="http://schemas.microsoft.com/office/drawing/2014/main" id="{BD1A336B-6B87-43D7-9AEA-DD922C01346B}"/>
            </a:ext>
          </a:extLst>
        </xdr:cNvPr>
        <xdr:cNvCxnSpPr/>
      </xdr:nvCxnSpPr>
      <xdr:spPr>
        <a:xfrm>
          <a:off x="15240000" y="11163300"/>
          <a:ext cx="990600" cy="6096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58</xdr:row>
      <xdr:rowOff>0</xdr:rowOff>
    </xdr:from>
    <xdr:to>
      <xdr:col>38</xdr:col>
      <xdr:colOff>276225</xdr:colOff>
      <xdr:row>60</xdr:row>
      <xdr:rowOff>228600</xdr:rowOff>
    </xdr:to>
    <xdr:cxnSp macro="">
      <xdr:nvCxnSpPr>
        <xdr:cNvPr id="254" name="Straight Connector 253">
          <a:extLst>
            <a:ext uri="{FF2B5EF4-FFF2-40B4-BE49-F238E27FC236}">
              <a16:creationId xmlns:a16="http://schemas.microsoft.com/office/drawing/2014/main" id="{39E77F1F-6B2F-40BF-9897-CFB0DB8E330C}"/>
            </a:ext>
          </a:extLst>
        </xdr:cNvPr>
        <xdr:cNvCxnSpPr/>
      </xdr:nvCxnSpPr>
      <xdr:spPr>
        <a:xfrm>
          <a:off x="16230600" y="11163300"/>
          <a:ext cx="971550" cy="6096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58</xdr:row>
      <xdr:rowOff>9525</xdr:rowOff>
    </xdr:from>
    <xdr:to>
      <xdr:col>38</xdr:col>
      <xdr:colOff>333375</xdr:colOff>
      <xdr:row>61</xdr:row>
      <xdr:rowOff>0</xdr:rowOff>
    </xdr:to>
    <xdr:cxnSp macro="">
      <xdr:nvCxnSpPr>
        <xdr:cNvPr id="255" name="Straight Connector 254">
          <a:extLst>
            <a:ext uri="{FF2B5EF4-FFF2-40B4-BE49-F238E27FC236}">
              <a16:creationId xmlns:a16="http://schemas.microsoft.com/office/drawing/2014/main" id="{74681A2A-E8F1-4767-A83C-53AB51EF6399}"/>
            </a:ext>
          </a:extLst>
        </xdr:cNvPr>
        <xdr:cNvCxnSpPr/>
      </xdr:nvCxnSpPr>
      <xdr:spPr>
        <a:xfrm rot="10800000" flipV="1">
          <a:off x="16230600" y="11172825"/>
          <a:ext cx="971550" cy="6381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58</xdr:row>
      <xdr:rowOff>0</xdr:rowOff>
    </xdr:from>
    <xdr:to>
      <xdr:col>33</xdr:col>
      <xdr:colOff>47625</xdr:colOff>
      <xdr:row>60</xdr:row>
      <xdr:rowOff>238125</xdr:rowOff>
    </xdr:to>
    <xdr:cxnSp macro="">
      <xdr:nvCxnSpPr>
        <xdr:cNvPr id="256" name="Straight Connector 255">
          <a:extLst>
            <a:ext uri="{FF2B5EF4-FFF2-40B4-BE49-F238E27FC236}">
              <a16:creationId xmlns:a16="http://schemas.microsoft.com/office/drawing/2014/main" id="{D39BF2AB-589F-4BDE-8E37-D69587B5D041}"/>
            </a:ext>
          </a:extLst>
        </xdr:cNvPr>
        <xdr:cNvCxnSpPr/>
      </xdr:nvCxnSpPr>
      <xdr:spPr>
        <a:xfrm rot="10800000" flipV="1">
          <a:off x="14239875" y="11163300"/>
          <a:ext cx="1047750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58</xdr:row>
      <xdr:rowOff>0</xdr:rowOff>
    </xdr:from>
    <xdr:to>
      <xdr:col>36</xdr:col>
      <xdr:colOff>0</xdr:colOff>
      <xdr:row>60</xdr:row>
      <xdr:rowOff>238125</xdr:rowOff>
    </xdr:to>
    <xdr:cxnSp macro="">
      <xdr:nvCxnSpPr>
        <xdr:cNvPr id="257" name="Straight Connector 256">
          <a:extLst>
            <a:ext uri="{FF2B5EF4-FFF2-40B4-BE49-F238E27FC236}">
              <a16:creationId xmlns:a16="http://schemas.microsoft.com/office/drawing/2014/main" id="{A8363910-1102-423E-ACA4-308BC29D06EA}"/>
            </a:ext>
          </a:extLst>
        </xdr:cNvPr>
        <xdr:cNvCxnSpPr/>
      </xdr:nvCxnSpPr>
      <xdr:spPr>
        <a:xfrm rot="10800000" flipV="1">
          <a:off x="15240000" y="11163300"/>
          <a:ext cx="990600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58</xdr:row>
      <xdr:rowOff>0</xdr:rowOff>
    </xdr:from>
    <xdr:to>
      <xdr:col>30</xdr:col>
      <xdr:colOff>47625</xdr:colOff>
      <xdr:row>60</xdr:row>
      <xdr:rowOff>238125</xdr:rowOff>
    </xdr:to>
    <xdr:cxnSp macro="">
      <xdr:nvCxnSpPr>
        <xdr:cNvPr id="258" name="Straight Connector 257">
          <a:extLst>
            <a:ext uri="{FF2B5EF4-FFF2-40B4-BE49-F238E27FC236}">
              <a16:creationId xmlns:a16="http://schemas.microsoft.com/office/drawing/2014/main" id="{E68F9919-C951-4074-8551-7D77D008F736}"/>
            </a:ext>
          </a:extLst>
        </xdr:cNvPr>
        <xdr:cNvCxnSpPr/>
      </xdr:nvCxnSpPr>
      <xdr:spPr>
        <a:xfrm rot="10800000" flipV="1">
          <a:off x="13335000" y="11163300"/>
          <a:ext cx="952500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58</xdr:row>
      <xdr:rowOff>0</xdr:rowOff>
    </xdr:from>
    <xdr:to>
      <xdr:col>27</xdr:col>
      <xdr:colOff>38100</xdr:colOff>
      <xdr:row>60</xdr:row>
      <xdr:rowOff>238125</xdr:rowOff>
    </xdr:to>
    <xdr:cxnSp macro="">
      <xdr:nvCxnSpPr>
        <xdr:cNvPr id="259" name="Straight Connector 258">
          <a:extLst>
            <a:ext uri="{FF2B5EF4-FFF2-40B4-BE49-F238E27FC236}">
              <a16:creationId xmlns:a16="http://schemas.microsoft.com/office/drawing/2014/main" id="{11F2527F-D0AF-4DEA-88B7-293CEF7D6646}"/>
            </a:ext>
          </a:extLst>
        </xdr:cNvPr>
        <xdr:cNvCxnSpPr/>
      </xdr:nvCxnSpPr>
      <xdr:spPr>
        <a:xfrm rot="10800000" flipV="1">
          <a:off x="12125325" y="11163300"/>
          <a:ext cx="1247775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58</xdr:row>
      <xdr:rowOff>0</xdr:rowOff>
    </xdr:from>
    <xdr:to>
      <xdr:col>24</xdr:col>
      <xdr:colOff>47625</xdr:colOff>
      <xdr:row>60</xdr:row>
      <xdr:rowOff>238125</xdr:rowOff>
    </xdr:to>
    <xdr:cxnSp macro="">
      <xdr:nvCxnSpPr>
        <xdr:cNvPr id="260" name="Straight Connector 259">
          <a:extLst>
            <a:ext uri="{FF2B5EF4-FFF2-40B4-BE49-F238E27FC236}">
              <a16:creationId xmlns:a16="http://schemas.microsoft.com/office/drawing/2014/main" id="{2BE8C9CE-428D-4F90-929C-047348C08892}"/>
            </a:ext>
          </a:extLst>
        </xdr:cNvPr>
        <xdr:cNvCxnSpPr/>
      </xdr:nvCxnSpPr>
      <xdr:spPr>
        <a:xfrm rot="10800000" flipV="1">
          <a:off x="10944225" y="11163300"/>
          <a:ext cx="1228725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58</xdr:row>
      <xdr:rowOff>0</xdr:rowOff>
    </xdr:from>
    <xdr:to>
      <xdr:col>21</xdr:col>
      <xdr:colOff>38100</xdr:colOff>
      <xdr:row>60</xdr:row>
      <xdr:rowOff>238125</xdr:rowOff>
    </xdr:to>
    <xdr:cxnSp macro="">
      <xdr:nvCxnSpPr>
        <xdr:cNvPr id="261" name="Straight Connector 260">
          <a:extLst>
            <a:ext uri="{FF2B5EF4-FFF2-40B4-BE49-F238E27FC236}">
              <a16:creationId xmlns:a16="http://schemas.microsoft.com/office/drawing/2014/main" id="{00794233-CFBE-4722-A61E-23194DEE25FA}"/>
            </a:ext>
          </a:extLst>
        </xdr:cNvPr>
        <xdr:cNvCxnSpPr/>
      </xdr:nvCxnSpPr>
      <xdr:spPr>
        <a:xfrm rot="10800000" flipV="1">
          <a:off x="9782175" y="11163300"/>
          <a:ext cx="1200150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58</xdr:row>
      <xdr:rowOff>0</xdr:rowOff>
    </xdr:from>
    <xdr:to>
      <xdr:col>18</xdr:col>
      <xdr:colOff>47625</xdr:colOff>
      <xdr:row>60</xdr:row>
      <xdr:rowOff>238125</xdr:rowOff>
    </xdr:to>
    <xdr:cxnSp macro="">
      <xdr:nvCxnSpPr>
        <xdr:cNvPr id="262" name="Straight Connector 261">
          <a:extLst>
            <a:ext uri="{FF2B5EF4-FFF2-40B4-BE49-F238E27FC236}">
              <a16:creationId xmlns:a16="http://schemas.microsoft.com/office/drawing/2014/main" id="{000E306C-758E-45D1-9E90-A83D272FB8CD}"/>
            </a:ext>
          </a:extLst>
        </xdr:cNvPr>
        <xdr:cNvCxnSpPr/>
      </xdr:nvCxnSpPr>
      <xdr:spPr>
        <a:xfrm rot="10800000" flipV="1">
          <a:off x="8515350" y="11163300"/>
          <a:ext cx="1314450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58</xdr:row>
      <xdr:rowOff>0</xdr:rowOff>
    </xdr:from>
    <xdr:to>
      <xdr:col>15</xdr:col>
      <xdr:colOff>47625</xdr:colOff>
      <xdr:row>60</xdr:row>
      <xdr:rowOff>238125</xdr:rowOff>
    </xdr:to>
    <xdr:cxnSp macro="">
      <xdr:nvCxnSpPr>
        <xdr:cNvPr id="263" name="Straight Connector 262">
          <a:extLst>
            <a:ext uri="{FF2B5EF4-FFF2-40B4-BE49-F238E27FC236}">
              <a16:creationId xmlns:a16="http://schemas.microsoft.com/office/drawing/2014/main" id="{17AF85C8-88AF-40A5-BB9A-83C027F93511}"/>
            </a:ext>
          </a:extLst>
        </xdr:cNvPr>
        <xdr:cNvCxnSpPr/>
      </xdr:nvCxnSpPr>
      <xdr:spPr>
        <a:xfrm rot="10800000" flipV="1">
          <a:off x="7267575" y="11163300"/>
          <a:ext cx="1295400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58</xdr:row>
      <xdr:rowOff>0</xdr:rowOff>
    </xdr:from>
    <xdr:to>
      <xdr:col>12</xdr:col>
      <xdr:colOff>47625</xdr:colOff>
      <xdr:row>60</xdr:row>
      <xdr:rowOff>238125</xdr:rowOff>
    </xdr:to>
    <xdr:cxnSp macro="">
      <xdr:nvCxnSpPr>
        <xdr:cNvPr id="264" name="Straight Connector 263">
          <a:extLst>
            <a:ext uri="{FF2B5EF4-FFF2-40B4-BE49-F238E27FC236}">
              <a16:creationId xmlns:a16="http://schemas.microsoft.com/office/drawing/2014/main" id="{1E8E8349-2F9E-4E9A-A242-EFBE121919EA}"/>
            </a:ext>
          </a:extLst>
        </xdr:cNvPr>
        <xdr:cNvCxnSpPr/>
      </xdr:nvCxnSpPr>
      <xdr:spPr>
        <a:xfrm rot="10800000" flipV="1">
          <a:off x="5962650" y="11163300"/>
          <a:ext cx="1352550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58</xdr:row>
      <xdr:rowOff>0</xdr:rowOff>
    </xdr:from>
    <xdr:to>
      <xdr:col>9</xdr:col>
      <xdr:colOff>47625</xdr:colOff>
      <xdr:row>60</xdr:row>
      <xdr:rowOff>238125</xdr:rowOff>
    </xdr:to>
    <xdr:cxnSp macro="">
      <xdr:nvCxnSpPr>
        <xdr:cNvPr id="265" name="Straight Connector 264">
          <a:extLst>
            <a:ext uri="{FF2B5EF4-FFF2-40B4-BE49-F238E27FC236}">
              <a16:creationId xmlns:a16="http://schemas.microsoft.com/office/drawing/2014/main" id="{D9307A8C-E8F8-448E-BD28-8884736C5674}"/>
            </a:ext>
          </a:extLst>
        </xdr:cNvPr>
        <xdr:cNvCxnSpPr/>
      </xdr:nvCxnSpPr>
      <xdr:spPr>
        <a:xfrm rot="10800000" flipV="1">
          <a:off x="4686300" y="11163300"/>
          <a:ext cx="1323975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52</xdr:row>
      <xdr:rowOff>0</xdr:rowOff>
    </xdr:from>
    <xdr:to>
      <xdr:col>5</xdr:col>
      <xdr:colOff>333375</xdr:colOff>
      <xdr:row>54</xdr:row>
      <xdr:rowOff>228600</xdr:rowOff>
    </xdr:to>
    <xdr:cxnSp macro="">
      <xdr:nvCxnSpPr>
        <xdr:cNvPr id="266" name="Straight Connector 265">
          <a:extLst>
            <a:ext uri="{FF2B5EF4-FFF2-40B4-BE49-F238E27FC236}">
              <a16:creationId xmlns:a16="http://schemas.microsoft.com/office/drawing/2014/main" id="{3D57EAD6-7DD4-4A8E-A696-63FCCA75DB41}"/>
            </a:ext>
          </a:extLst>
        </xdr:cNvPr>
        <xdr:cNvCxnSpPr/>
      </xdr:nvCxnSpPr>
      <xdr:spPr>
        <a:xfrm>
          <a:off x="3495675" y="10020300"/>
          <a:ext cx="11715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19050</xdr:colOff>
      <xdr:row>52</xdr:row>
      <xdr:rowOff>0</xdr:rowOff>
    </xdr:from>
    <xdr:to>
      <xdr:col>6</xdr:col>
      <xdr:colOff>0</xdr:colOff>
      <xdr:row>54</xdr:row>
      <xdr:rowOff>238125</xdr:rowOff>
    </xdr:to>
    <xdr:cxnSp macro="">
      <xdr:nvCxnSpPr>
        <xdr:cNvPr id="267" name="Straight Connector 266">
          <a:extLst>
            <a:ext uri="{FF2B5EF4-FFF2-40B4-BE49-F238E27FC236}">
              <a16:creationId xmlns:a16="http://schemas.microsoft.com/office/drawing/2014/main" id="{80760057-90F1-4A6A-A7C8-2B681B0F5DAE}"/>
            </a:ext>
          </a:extLst>
        </xdr:cNvPr>
        <xdr:cNvCxnSpPr/>
      </xdr:nvCxnSpPr>
      <xdr:spPr>
        <a:xfrm rot="10800000" flipV="1">
          <a:off x="3514725" y="10020300"/>
          <a:ext cx="11715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52</xdr:row>
      <xdr:rowOff>0</xdr:rowOff>
    </xdr:from>
    <xdr:to>
      <xdr:col>8</xdr:col>
      <xdr:colOff>333375</xdr:colOff>
      <xdr:row>54</xdr:row>
      <xdr:rowOff>228600</xdr:rowOff>
    </xdr:to>
    <xdr:cxnSp macro="">
      <xdr:nvCxnSpPr>
        <xdr:cNvPr id="268" name="Straight Connector 267">
          <a:extLst>
            <a:ext uri="{FF2B5EF4-FFF2-40B4-BE49-F238E27FC236}">
              <a16:creationId xmlns:a16="http://schemas.microsoft.com/office/drawing/2014/main" id="{57DADDE9-1639-49EE-B894-478A3DE65445}"/>
            </a:ext>
          </a:extLst>
        </xdr:cNvPr>
        <xdr:cNvCxnSpPr/>
      </xdr:nvCxnSpPr>
      <xdr:spPr>
        <a:xfrm>
          <a:off x="4686300" y="10020300"/>
          <a:ext cx="11906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19050</xdr:colOff>
      <xdr:row>52</xdr:row>
      <xdr:rowOff>0</xdr:rowOff>
    </xdr:from>
    <xdr:to>
      <xdr:col>9</xdr:col>
      <xdr:colOff>0</xdr:colOff>
      <xdr:row>54</xdr:row>
      <xdr:rowOff>238125</xdr:rowOff>
    </xdr:to>
    <xdr:cxnSp macro="">
      <xdr:nvCxnSpPr>
        <xdr:cNvPr id="269" name="Straight Connector 268">
          <a:extLst>
            <a:ext uri="{FF2B5EF4-FFF2-40B4-BE49-F238E27FC236}">
              <a16:creationId xmlns:a16="http://schemas.microsoft.com/office/drawing/2014/main" id="{3C674BCF-9A88-4844-95D4-398A9DA928AB}"/>
            </a:ext>
          </a:extLst>
        </xdr:cNvPr>
        <xdr:cNvCxnSpPr/>
      </xdr:nvCxnSpPr>
      <xdr:spPr>
        <a:xfrm rot="10800000" flipV="1">
          <a:off x="4705350" y="10020300"/>
          <a:ext cx="12573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52</xdr:row>
      <xdr:rowOff>0</xdr:rowOff>
    </xdr:from>
    <xdr:to>
      <xdr:col>11</xdr:col>
      <xdr:colOff>333375</xdr:colOff>
      <xdr:row>54</xdr:row>
      <xdr:rowOff>228600</xdr:rowOff>
    </xdr:to>
    <xdr:cxnSp macro="">
      <xdr:nvCxnSpPr>
        <xdr:cNvPr id="270" name="Straight Connector 269">
          <a:extLst>
            <a:ext uri="{FF2B5EF4-FFF2-40B4-BE49-F238E27FC236}">
              <a16:creationId xmlns:a16="http://schemas.microsoft.com/office/drawing/2014/main" id="{EE1BE149-5E59-4A42-B8A0-5A135F8543DE}"/>
            </a:ext>
          </a:extLst>
        </xdr:cNvPr>
        <xdr:cNvCxnSpPr/>
      </xdr:nvCxnSpPr>
      <xdr:spPr>
        <a:xfrm>
          <a:off x="5962650" y="10020300"/>
          <a:ext cx="12001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19050</xdr:colOff>
      <xdr:row>52</xdr:row>
      <xdr:rowOff>0</xdr:rowOff>
    </xdr:from>
    <xdr:to>
      <xdr:col>12</xdr:col>
      <xdr:colOff>0</xdr:colOff>
      <xdr:row>54</xdr:row>
      <xdr:rowOff>238125</xdr:rowOff>
    </xdr:to>
    <xdr:cxnSp macro="">
      <xdr:nvCxnSpPr>
        <xdr:cNvPr id="271" name="Straight Connector 270">
          <a:extLst>
            <a:ext uri="{FF2B5EF4-FFF2-40B4-BE49-F238E27FC236}">
              <a16:creationId xmlns:a16="http://schemas.microsoft.com/office/drawing/2014/main" id="{1FD785CC-B4C4-4CC5-9974-5AB6F2280822}"/>
            </a:ext>
          </a:extLst>
        </xdr:cNvPr>
        <xdr:cNvCxnSpPr/>
      </xdr:nvCxnSpPr>
      <xdr:spPr>
        <a:xfrm rot="10800000" flipV="1">
          <a:off x="5981700" y="10020300"/>
          <a:ext cx="12858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52</xdr:row>
      <xdr:rowOff>0</xdr:rowOff>
    </xdr:from>
    <xdr:to>
      <xdr:col>14</xdr:col>
      <xdr:colOff>333375</xdr:colOff>
      <xdr:row>54</xdr:row>
      <xdr:rowOff>228600</xdr:rowOff>
    </xdr:to>
    <xdr:cxnSp macro="">
      <xdr:nvCxnSpPr>
        <xdr:cNvPr id="272" name="Straight Connector 271">
          <a:extLst>
            <a:ext uri="{FF2B5EF4-FFF2-40B4-BE49-F238E27FC236}">
              <a16:creationId xmlns:a16="http://schemas.microsoft.com/office/drawing/2014/main" id="{3202BE7C-7F93-42AA-9DD2-E27412E96319}"/>
            </a:ext>
          </a:extLst>
        </xdr:cNvPr>
        <xdr:cNvCxnSpPr/>
      </xdr:nvCxnSpPr>
      <xdr:spPr>
        <a:xfrm>
          <a:off x="7267575" y="10020300"/>
          <a:ext cx="11811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19050</xdr:colOff>
      <xdr:row>52</xdr:row>
      <xdr:rowOff>0</xdr:rowOff>
    </xdr:from>
    <xdr:to>
      <xdr:col>15</xdr:col>
      <xdr:colOff>0</xdr:colOff>
      <xdr:row>54</xdr:row>
      <xdr:rowOff>238125</xdr:rowOff>
    </xdr:to>
    <xdr:cxnSp macro="">
      <xdr:nvCxnSpPr>
        <xdr:cNvPr id="273" name="Straight Connector 272">
          <a:extLst>
            <a:ext uri="{FF2B5EF4-FFF2-40B4-BE49-F238E27FC236}">
              <a16:creationId xmlns:a16="http://schemas.microsoft.com/office/drawing/2014/main" id="{BD8A17B0-D31D-4CFB-A17D-A921D7805623}"/>
            </a:ext>
          </a:extLst>
        </xdr:cNvPr>
        <xdr:cNvCxnSpPr/>
      </xdr:nvCxnSpPr>
      <xdr:spPr>
        <a:xfrm rot="10800000" flipV="1">
          <a:off x="7286625" y="10020300"/>
          <a:ext cx="12287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52</xdr:row>
      <xdr:rowOff>0</xdr:rowOff>
    </xdr:from>
    <xdr:to>
      <xdr:col>17</xdr:col>
      <xdr:colOff>333375</xdr:colOff>
      <xdr:row>54</xdr:row>
      <xdr:rowOff>228600</xdr:rowOff>
    </xdr:to>
    <xdr:cxnSp macro="">
      <xdr:nvCxnSpPr>
        <xdr:cNvPr id="274" name="Straight Connector 273">
          <a:extLst>
            <a:ext uri="{FF2B5EF4-FFF2-40B4-BE49-F238E27FC236}">
              <a16:creationId xmlns:a16="http://schemas.microsoft.com/office/drawing/2014/main" id="{47C7CA8B-DF82-47F0-9CB4-6330D8E531BD}"/>
            </a:ext>
          </a:extLst>
        </xdr:cNvPr>
        <xdr:cNvCxnSpPr/>
      </xdr:nvCxnSpPr>
      <xdr:spPr>
        <a:xfrm>
          <a:off x="8515350" y="10020300"/>
          <a:ext cx="11525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19050</xdr:colOff>
      <xdr:row>52</xdr:row>
      <xdr:rowOff>0</xdr:rowOff>
    </xdr:from>
    <xdr:to>
      <xdr:col>18</xdr:col>
      <xdr:colOff>0</xdr:colOff>
      <xdr:row>54</xdr:row>
      <xdr:rowOff>238125</xdr:rowOff>
    </xdr:to>
    <xdr:cxnSp macro="">
      <xdr:nvCxnSpPr>
        <xdr:cNvPr id="275" name="Straight Connector 274">
          <a:extLst>
            <a:ext uri="{FF2B5EF4-FFF2-40B4-BE49-F238E27FC236}">
              <a16:creationId xmlns:a16="http://schemas.microsoft.com/office/drawing/2014/main" id="{8686CBF7-0B86-4FBF-845C-1979B41C0A82}"/>
            </a:ext>
          </a:extLst>
        </xdr:cNvPr>
        <xdr:cNvCxnSpPr/>
      </xdr:nvCxnSpPr>
      <xdr:spPr>
        <a:xfrm rot="10800000" flipV="1">
          <a:off x="8534400" y="10020300"/>
          <a:ext cx="12477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52</xdr:row>
      <xdr:rowOff>0</xdr:rowOff>
    </xdr:from>
    <xdr:to>
      <xdr:col>20</xdr:col>
      <xdr:colOff>333375</xdr:colOff>
      <xdr:row>54</xdr:row>
      <xdr:rowOff>228600</xdr:rowOff>
    </xdr:to>
    <xdr:cxnSp macro="">
      <xdr:nvCxnSpPr>
        <xdr:cNvPr id="276" name="Straight Connector 275">
          <a:extLst>
            <a:ext uri="{FF2B5EF4-FFF2-40B4-BE49-F238E27FC236}">
              <a16:creationId xmlns:a16="http://schemas.microsoft.com/office/drawing/2014/main" id="{A0BB8128-CCE4-47EB-A2D3-E2F0B3C4067D}"/>
            </a:ext>
          </a:extLst>
        </xdr:cNvPr>
        <xdr:cNvCxnSpPr/>
      </xdr:nvCxnSpPr>
      <xdr:spPr>
        <a:xfrm>
          <a:off x="9782175" y="10020300"/>
          <a:ext cx="11334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19050</xdr:colOff>
      <xdr:row>52</xdr:row>
      <xdr:rowOff>0</xdr:rowOff>
    </xdr:from>
    <xdr:to>
      <xdr:col>21</xdr:col>
      <xdr:colOff>0</xdr:colOff>
      <xdr:row>54</xdr:row>
      <xdr:rowOff>238125</xdr:rowOff>
    </xdr:to>
    <xdr:cxnSp macro="">
      <xdr:nvCxnSpPr>
        <xdr:cNvPr id="277" name="Straight Connector 276">
          <a:extLst>
            <a:ext uri="{FF2B5EF4-FFF2-40B4-BE49-F238E27FC236}">
              <a16:creationId xmlns:a16="http://schemas.microsoft.com/office/drawing/2014/main" id="{C86CE2BE-5A31-4115-ACB0-B3A9CA95931B}"/>
            </a:ext>
          </a:extLst>
        </xdr:cNvPr>
        <xdr:cNvCxnSpPr/>
      </xdr:nvCxnSpPr>
      <xdr:spPr>
        <a:xfrm rot="10800000" flipV="1">
          <a:off x="9801225" y="10020300"/>
          <a:ext cx="11430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52</xdr:row>
      <xdr:rowOff>0</xdr:rowOff>
    </xdr:from>
    <xdr:to>
      <xdr:col>23</xdr:col>
      <xdr:colOff>333375</xdr:colOff>
      <xdr:row>54</xdr:row>
      <xdr:rowOff>228600</xdr:rowOff>
    </xdr:to>
    <xdr:cxnSp macro="">
      <xdr:nvCxnSpPr>
        <xdr:cNvPr id="278" name="Straight Connector 277">
          <a:extLst>
            <a:ext uri="{FF2B5EF4-FFF2-40B4-BE49-F238E27FC236}">
              <a16:creationId xmlns:a16="http://schemas.microsoft.com/office/drawing/2014/main" id="{A48B29A6-5645-4580-96F5-EA746C28198A}"/>
            </a:ext>
          </a:extLst>
        </xdr:cNvPr>
        <xdr:cNvCxnSpPr/>
      </xdr:nvCxnSpPr>
      <xdr:spPr>
        <a:xfrm>
          <a:off x="10944225" y="10020300"/>
          <a:ext cx="11620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19050</xdr:colOff>
      <xdr:row>52</xdr:row>
      <xdr:rowOff>0</xdr:rowOff>
    </xdr:from>
    <xdr:to>
      <xdr:col>24</xdr:col>
      <xdr:colOff>0</xdr:colOff>
      <xdr:row>54</xdr:row>
      <xdr:rowOff>238125</xdr:rowOff>
    </xdr:to>
    <xdr:cxnSp macro="">
      <xdr:nvCxnSpPr>
        <xdr:cNvPr id="279" name="Straight Connector 278">
          <a:extLst>
            <a:ext uri="{FF2B5EF4-FFF2-40B4-BE49-F238E27FC236}">
              <a16:creationId xmlns:a16="http://schemas.microsoft.com/office/drawing/2014/main" id="{AAAE850E-FC81-48AF-9E58-F6162F3EC753}"/>
            </a:ext>
          </a:extLst>
        </xdr:cNvPr>
        <xdr:cNvCxnSpPr/>
      </xdr:nvCxnSpPr>
      <xdr:spPr>
        <a:xfrm rot="10800000" flipV="1">
          <a:off x="10963275" y="10020300"/>
          <a:ext cx="11620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52</xdr:row>
      <xdr:rowOff>0</xdr:rowOff>
    </xdr:from>
    <xdr:to>
      <xdr:col>26</xdr:col>
      <xdr:colOff>333375</xdr:colOff>
      <xdr:row>54</xdr:row>
      <xdr:rowOff>228600</xdr:rowOff>
    </xdr:to>
    <xdr:cxnSp macro="">
      <xdr:nvCxnSpPr>
        <xdr:cNvPr id="280" name="Straight Connector 279">
          <a:extLst>
            <a:ext uri="{FF2B5EF4-FFF2-40B4-BE49-F238E27FC236}">
              <a16:creationId xmlns:a16="http://schemas.microsoft.com/office/drawing/2014/main" id="{E0CDF04D-4800-4B30-B6A8-FA3C3D6700A8}"/>
            </a:ext>
          </a:extLst>
        </xdr:cNvPr>
        <xdr:cNvCxnSpPr/>
      </xdr:nvCxnSpPr>
      <xdr:spPr>
        <a:xfrm>
          <a:off x="12125325" y="10020300"/>
          <a:ext cx="11525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19050</xdr:colOff>
      <xdr:row>52</xdr:row>
      <xdr:rowOff>0</xdr:rowOff>
    </xdr:from>
    <xdr:to>
      <xdr:col>27</xdr:col>
      <xdr:colOff>0</xdr:colOff>
      <xdr:row>54</xdr:row>
      <xdr:rowOff>238125</xdr:rowOff>
    </xdr:to>
    <xdr:cxnSp macro="">
      <xdr:nvCxnSpPr>
        <xdr:cNvPr id="281" name="Straight Connector 280">
          <a:extLst>
            <a:ext uri="{FF2B5EF4-FFF2-40B4-BE49-F238E27FC236}">
              <a16:creationId xmlns:a16="http://schemas.microsoft.com/office/drawing/2014/main" id="{12D72BD7-C5E9-4B78-BBB7-126C66B1A8AA}"/>
            </a:ext>
          </a:extLst>
        </xdr:cNvPr>
        <xdr:cNvCxnSpPr/>
      </xdr:nvCxnSpPr>
      <xdr:spPr>
        <a:xfrm rot="10800000" flipV="1">
          <a:off x="12144375" y="10020300"/>
          <a:ext cx="11906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52</xdr:row>
      <xdr:rowOff>0</xdr:rowOff>
    </xdr:from>
    <xdr:to>
      <xdr:col>29</xdr:col>
      <xdr:colOff>333375</xdr:colOff>
      <xdr:row>54</xdr:row>
      <xdr:rowOff>228600</xdr:rowOff>
    </xdr:to>
    <xdr:cxnSp macro="">
      <xdr:nvCxnSpPr>
        <xdr:cNvPr id="282" name="Straight Connector 281">
          <a:extLst>
            <a:ext uri="{FF2B5EF4-FFF2-40B4-BE49-F238E27FC236}">
              <a16:creationId xmlns:a16="http://schemas.microsoft.com/office/drawing/2014/main" id="{CCF2D0EF-8A5A-4B17-AE94-59989372881E}"/>
            </a:ext>
          </a:extLst>
        </xdr:cNvPr>
        <xdr:cNvCxnSpPr/>
      </xdr:nvCxnSpPr>
      <xdr:spPr>
        <a:xfrm>
          <a:off x="13335000" y="10020300"/>
          <a:ext cx="9048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19050</xdr:colOff>
      <xdr:row>52</xdr:row>
      <xdr:rowOff>0</xdr:rowOff>
    </xdr:from>
    <xdr:to>
      <xdr:col>30</xdr:col>
      <xdr:colOff>0</xdr:colOff>
      <xdr:row>54</xdr:row>
      <xdr:rowOff>238125</xdr:rowOff>
    </xdr:to>
    <xdr:cxnSp macro="">
      <xdr:nvCxnSpPr>
        <xdr:cNvPr id="283" name="Straight Connector 282">
          <a:extLst>
            <a:ext uri="{FF2B5EF4-FFF2-40B4-BE49-F238E27FC236}">
              <a16:creationId xmlns:a16="http://schemas.microsoft.com/office/drawing/2014/main" id="{334882E8-D999-494F-BF44-320EE7785DD3}"/>
            </a:ext>
          </a:extLst>
        </xdr:cNvPr>
        <xdr:cNvCxnSpPr/>
      </xdr:nvCxnSpPr>
      <xdr:spPr>
        <a:xfrm rot="10800000" flipV="1">
          <a:off x="13354050" y="10020300"/>
          <a:ext cx="8858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52</xdr:row>
      <xdr:rowOff>0</xdr:rowOff>
    </xdr:from>
    <xdr:to>
      <xdr:col>32</xdr:col>
      <xdr:colOff>333375</xdr:colOff>
      <xdr:row>54</xdr:row>
      <xdr:rowOff>228600</xdr:rowOff>
    </xdr:to>
    <xdr:cxnSp macro="">
      <xdr:nvCxnSpPr>
        <xdr:cNvPr id="284" name="Straight Connector 283">
          <a:extLst>
            <a:ext uri="{FF2B5EF4-FFF2-40B4-BE49-F238E27FC236}">
              <a16:creationId xmlns:a16="http://schemas.microsoft.com/office/drawing/2014/main" id="{730E8B41-CBC7-437C-85AF-A1585AD83AA6}"/>
            </a:ext>
          </a:extLst>
        </xdr:cNvPr>
        <xdr:cNvCxnSpPr/>
      </xdr:nvCxnSpPr>
      <xdr:spPr>
        <a:xfrm>
          <a:off x="14239875" y="10020300"/>
          <a:ext cx="10001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19050</xdr:colOff>
      <xdr:row>52</xdr:row>
      <xdr:rowOff>0</xdr:rowOff>
    </xdr:from>
    <xdr:to>
      <xdr:col>33</xdr:col>
      <xdr:colOff>0</xdr:colOff>
      <xdr:row>54</xdr:row>
      <xdr:rowOff>238125</xdr:rowOff>
    </xdr:to>
    <xdr:cxnSp macro="">
      <xdr:nvCxnSpPr>
        <xdr:cNvPr id="285" name="Straight Connector 284">
          <a:extLst>
            <a:ext uri="{FF2B5EF4-FFF2-40B4-BE49-F238E27FC236}">
              <a16:creationId xmlns:a16="http://schemas.microsoft.com/office/drawing/2014/main" id="{56A8CFA2-970F-49D6-9209-69D153A5FCCF}"/>
            </a:ext>
          </a:extLst>
        </xdr:cNvPr>
        <xdr:cNvCxnSpPr/>
      </xdr:nvCxnSpPr>
      <xdr:spPr>
        <a:xfrm rot="10800000" flipV="1">
          <a:off x="14258925" y="10020300"/>
          <a:ext cx="9810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52</xdr:row>
      <xdr:rowOff>0</xdr:rowOff>
    </xdr:from>
    <xdr:to>
      <xdr:col>35</xdr:col>
      <xdr:colOff>333375</xdr:colOff>
      <xdr:row>54</xdr:row>
      <xdr:rowOff>228600</xdr:rowOff>
    </xdr:to>
    <xdr:cxnSp macro="">
      <xdr:nvCxnSpPr>
        <xdr:cNvPr id="286" name="Straight Connector 285">
          <a:extLst>
            <a:ext uri="{FF2B5EF4-FFF2-40B4-BE49-F238E27FC236}">
              <a16:creationId xmlns:a16="http://schemas.microsoft.com/office/drawing/2014/main" id="{88BB9E01-77E4-479E-9904-0B7DE2A5B3F4}"/>
            </a:ext>
          </a:extLst>
        </xdr:cNvPr>
        <xdr:cNvCxnSpPr/>
      </xdr:nvCxnSpPr>
      <xdr:spPr>
        <a:xfrm>
          <a:off x="15240000" y="10020300"/>
          <a:ext cx="9906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19050</xdr:colOff>
      <xdr:row>52</xdr:row>
      <xdr:rowOff>0</xdr:rowOff>
    </xdr:from>
    <xdr:to>
      <xdr:col>36</xdr:col>
      <xdr:colOff>0</xdr:colOff>
      <xdr:row>54</xdr:row>
      <xdr:rowOff>238125</xdr:rowOff>
    </xdr:to>
    <xdr:cxnSp macro="">
      <xdr:nvCxnSpPr>
        <xdr:cNvPr id="287" name="Straight Connector 286">
          <a:extLst>
            <a:ext uri="{FF2B5EF4-FFF2-40B4-BE49-F238E27FC236}">
              <a16:creationId xmlns:a16="http://schemas.microsoft.com/office/drawing/2014/main" id="{7CFE1A71-A174-4F9E-91E1-D1E7F8A539EB}"/>
            </a:ext>
          </a:extLst>
        </xdr:cNvPr>
        <xdr:cNvCxnSpPr/>
      </xdr:nvCxnSpPr>
      <xdr:spPr>
        <a:xfrm rot="10800000" flipV="1">
          <a:off x="15259050" y="10020300"/>
          <a:ext cx="9715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52</xdr:row>
      <xdr:rowOff>0</xdr:rowOff>
    </xdr:from>
    <xdr:to>
      <xdr:col>38</xdr:col>
      <xdr:colOff>333375</xdr:colOff>
      <xdr:row>54</xdr:row>
      <xdr:rowOff>228600</xdr:rowOff>
    </xdr:to>
    <xdr:cxnSp macro="">
      <xdr:nvCxnSpPr>
        <xdr:cNvPr id="288" name="Straight Connector 287">
          <a:extLst>
            <a:ext uri="{FF2B5EF4-FFF2-40B4-BE49-F238E27FC236}">
              <a16:creationId xmlns:a16="http://schemas.microsoft.com/office/drawing/2014/main" id="{B3166324-95FC-4799-A5CD-6FCA05E79856}"/>
            </a:ext>
          </a:extLst>
        </xdr:cNvPr>
        <xdr:cNvCxnSpPr/>
      </xdr:nvCxnSpPr>
      <xdr:spPr>
        <a:xfrm>
          <a:off x="16230600" y="10020300"/>
          <a:ext cx="9715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19050</xdr:colOff>
      <xdr:row>52</xdr:row>
      <xdr:rowOff>0</xdr:rowOff>
    </xdr:from>
    <xdr:to>
      <xdr:col>39</xdr:col>
      <xdr:colOff>0</xdr:colOff>
      <xdr:row>54</xdr:row>
      <xdr:rowOff>238125</xdr:rowOff>
    </xdr:to>
    <xdr:cxnSp macro="">
      <xdr:nvCxnSpPr>
        <xdr:cNvPr id="289" name="Straight Connector 288">
          <a:extLst>
            <a:ext uri="{FF2B5EF4-FFF2-40B4-BE49-F238E27FC236}">
              <a16:creationId xmlns:a16="http://schemas.microsoft.com/office/drawing/2014/main" id="{828ABAAE-D591-4E05-A172-5F00B6005649}"/>
            </a:ext>
          </a:extLst>
        </xdr:cNvPr>
        <xdr:cNvCxnSpPr/>
      </xdr:nvCxnSpPr>
      <xdr:spPr>
        <a:xfrm rot="10800000" flipV="1">
          <a:off x="16249650" y="10020300"/>
          <a:ext cx="9525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46</xdr:row>
      <xdr:rowOff>0</xdr:rowOff>
    </xdr:from>
    <xdr:to>
      <xdr:col>5</xdr:col>
      <xdr:colOff>333375</xdr:colOff>
      <xdr:row>48</xdr:row>
      <xdr:rowOff>228600</xdr:rowOff>
    </xdr:to>
    <xdr:cxnSp macro="">
      <xdr:nvCxnSpPr>
        <xdr:cNvPr id="290" name="Straight Connector 289">
          <a:extLst>
            <a:ext uri="{FF2B5EF4-FFF2-40B4-BE49-F238E27FC236}">
              <a16:creationId xmlns:a16="http://schemas.microsoft.com/office/drawing/2014/main" id="{8AAE3977-65D5-4B62-B514-A85DF6C729A7}"/>
            </a:ext>
          </a:extLst>
        </xdr:cNvPr>
        <xdr:cNvCxnSpPr/>
      </xdr:nvCxnSpPr>
      <xdr:spPr>
        <a:xfrm>
          <a:off x="3495675" y="8801100"/>
          <a:ext cx="1171575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49</xdr:row>
      <xdr:rowOff>0</xdr:rowOff>
    </xdr:from>
    <xdr:to>
      <xdr:col>5</xdr:col>
      <xdr:colOff>333375</xdr:colOff>
      <xdr:row>51</xdr:row>
      <xdr:rowOff>228600</xdr:rowOff>
    </xdr:to>
    <xdr:cxnSp macro="">
      <xdr:nvCxnSpPr>
        <xdr:cNvPr id="291" name="Straight Connector 290">
          <a:extLst>
            <a:ext uri="{FF2B5EF4-FFF2-40B4-BE49-F238E27FC236}">
              <a16:creationId xmlns:a16="http://schemas.microsoft.com/office/drawing/2014/main" id="{B00BCE0A-1475-4657-B654-975D6DDF6E3C}"/>
            </a:ext>
          </a:extLst>
        </xdr:cNvPr>
        <xdr:cNvCxnSpPr/>
      </xdr:nvCxnSpPr>
      <xdr:spPr>
        <a:xfrm>
          <a:off x="3495675" y="9448800"/>
          <a:ext cx="11715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46</xdr:row>
      <xdr:rowOff>0</xdr:rowOff>
    </xdr:from>
    <xdr:to>
      <xdr:col>8</xdr:col>
      <xdr:colOff>333375</xdr:colOff>
      <xdr:row>48</xdr:row>
      <xdr:rowOff>228600</xdr:rowOff>
    </xdr:to>
    <xdr:cxnSp macro="">
      <xdr:nvCxnSpPr>
        <xdr:cNvPr id="292" name="Straight Connector 291">
          <a:extLst>
            <a:ext uri="{FF2B5EF4-FFF2-40B4-BE49-F238E27FC236}">
              <a16:creationId xmlns:a16="http://schemas.microsoft.com/office/drawing/2014/main" id="{30BF61BB-5AD0-4D67-9832-697856EDAAED}"/>
            </a:ext>
          </a:extLst>
        </xdr:cNvPr>
        <xdr:cNvCxnSpPr/>
      </xdr:nvCxnSpPr>
      <xdr:spPr>
        <a:xfrm>
          <a:off x="4686300" y="8801100"/>
          <a:ext cx="1190625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49</xdr:row>
      <xdr:rowOff>0</xdr:rowOff>
    </xdr:from>
    <xdr:to>
      <xdr:col>8</xdr:col>
      <xdr:colOff>333375</xdr:colOff>
      <xdr:row>51</xdr:row>
      <xdr:rowOff>228600</xdr:rowOff>
    </xdr:to>
    <xdr:cxnSp macro="">
      <xdr:nvCxnSpPr>
        <xdr:cNvPr id="293" name="Straight Connector 292">
          <a:extLst>
            <a:ext uri="{FF2B5EF4-FFF2-40B4-BE49-F238E27FC236}">
              <a16:creationId xmlns:a16="http://schemas.microsoft.com/office/drawing/2014/main" id="{CEAAC437-867C-4D2A-94E3-B4D5FC94603C}"/>
            </a:ext>
          </a:extLst>
        </xdr:cNvPr>
        <xdr:cNvCxnSpPr/>
      </xdr:nvCxnSpPr>
      <xdr:spPr>
        <a:xfrm>
          <a:off x="4686300" y="9448800"/>
          <a:ext cx="11906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46</xdr:row>
      <xdr:rowOff>0</xdr:rowOff>
    </xdr:from>
    <xdr:to>
      <xdr:col>11</xdr:col>
      <xdr:colOff>333375</xdr:colOff>
      <xdr:row>48</xdr:row>
      <xdr:rowOff>228600</xdr:rowOff>
    </xdr:to>
    <xdr:cxnSp macro="">
      <xdr:nvCxnSpPr>
        <xdr:cNvPr id="294" name="Straight Connector 293">
          <a:extLst>
            <a:ext uri="{FF2B5EF4-FFF2-40B4-BE49-F238E27FC236}">
              <a16:creationId xmlns:a16="http://schemas.microsoft.com/office/drawing/2014/main" id="{B4C2ACAC-9E07-4757-ACE7-8076F45E2E2B}"/>
            </a:ext>
          </a:extLst>
        </xdr:cNvPr>
        <xdr:cNvCxnSpPr/>
      </xdr:nvCxnSpPr>
      <xdr:spPr>
        <a:xfrm>
          <a:off x="5962650" y="8801100"/>
          <a:ext cx="1200150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49</xdr:row>
      <xdr:rowOff>0</xdr:rowOff>
    </xdr:from>
    <xdr:to>
      <xdr:col>11</xdr:col>
      <xdr:colOff>333375</xdr:colOff>
      <xdr:row>51</xdr:row>
      <xdr:rowOff>228600</xdr:rowOff>
    </xdr:to>
    <xdr:cxnSp macro="">
      <xdr:nvCxnSpPr>
        <xdr:cNvPr id="295" name="Straight Connector 294">
          <a:extLst>
            <a:ext uri="{FF2B5EF4-FFF2-40B4-BE49-F238E27FC236}">
              <a16:creationId xmlns:a16="http://schemas.microsoft.com/office/drawing/2014/main" id="{55AD9D7C-0613-465B-9937-2149F886975D}"/>
            </a:ext>
          </a:extLst>
        </xdr:cNvPr>
        <xdr:cNvCxnSpPr/>
      </xdr:nvCxnSpPr>
      <xdr:spPr>
        <a:xfrm>
          <a:off x="5962650" y="9448800"/>
          <a:ext cx="12001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46</xdr:row>
      <xdr:rowOff>0</xdr:rowOff>
    </xdr:from>
    <xdr:to>
      <xdr:col>14</xdr:col>
      <xdr:colOff>333375</xdr:colOff>
      <xdr:row>48</xdr:row>
      <xdr:rowOff>228600</xdr:rowOff>
    </xdr:to>
    <xdr:cxnSp macro="">
      <xdr:nvCxnSpPr>
        <xdr:cNvPr id="296" name="Straight Connector 295">
          <a:extLst>
            <a:ext uri="{FF2B5EF4-FFF2-40B4-BE49-F238E27FC236}">
              <a16:creationId xmlns:a16="http://schemas.microsoft.com/office/drawing/2014/main" id="{A904E1B8-E071-44EB-8EEC-8AFF0F4591CF}"/>
            </a:ext>
          </a:extLst>
        </xdr:cNvPr>
        <xdr:cNvCxnSpPr/>
      </xdr:nvCxnSpPr>
      <xdr:spPr>
        <a:xfrm>
          <a:off x="7267575" y="8801100"/>
          <a:ext cx="1181100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49</xdr:row>
      <xdr:rowOff>0</xdr:rowOff>
    </xdr:from>
    <xdr:to>
      <xdr:col>14</xdr:col>
      <xdr:colOff>333375</xdr:colOff>
      <xdr:row>51</xdr:row>
      <xdr:rowOff>228600</xdr:rowOff>
    </xdr:to>
    <xdr:cxnSp macro="">
      <xdr:nvCxnSpPr>
        <xdr:cNvPr id="297" name="Straight Connector 296">
          <a:extLst>
            <a:ext uri="{FF2B5EF4-FFF2-40B4-BE49-F238E27FC236}">
              <a16:creationId xmlns:a16="http://schemas.microsoft.com/office/drawing/2014/main" id="{CC4839C9-5947-4DCE-A2C6-5B164851C1BC}"/>
            </a:ext>
          </a:extLst>
        </xdr:cNvPr>
        <xdr:cNvCxnSpPr/>
      </xdr:nvCxnSpPr>
      <xdr:spPr>
        <a:xfrm>
          <a:off x="7267575" y="9448800"/>
          <a:ext cx="11811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46</xdr:row>
      <xdr:rowOff>0</xdr:rowOff>
    </xdr:from>
    <xdr:to>
      <xdr:col>17</xdr:col>
      <xdr:colOff>333375</xdr:colOff>
      <xdr:row>48</xdr:row>
      <xdr:rowOff>228600</xdr:rowOff>
    </xdr:to>
    <xdr:cxnSp macro="">
      <xdr:nvCxnSpPr>
        <xdr:cNvPr id="298" name="Straight Connector 297">
          <a:extLst>
            <a:ext uri="{FF2B5EF4-FFF2-40B4-BE49-F238E27FC236}">
              <a16:creationId xmlns:a16="http://schemas.microsoft.com/office/drawing/2014/main" id="{5B65FB68-DDD3-4CF1-BBBB-A7FFC06D8B0B}"/>
            </a:ext>
          </a:extLst>
        </xdr:cNvPr>
        <xdr:cNvCxnSpPr/>
      </xdr:nvCxnSpPr>
      <xdr:spPr>
        <a:xfrm>
          <a:off x="8515350" y="8801100"/>
          <a:ext cx="1152525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49</xdr:row>
      <xdr:rowOff>0</xdr:rowOff>
    </xdr:from>
    <xdr:to>
      <xdr:col>17</xdr:col>
      <xdr:colOff>333375</xdr:colOff>
      <xdr:row>51</xdr:row>
      <xdr:rowOff>228600</xdr:rowOff>
    </xdr:to>
    <xdr:cxnSp macro="">
      <xdr:nvCxnSpPr>
        <xdr:cNvPr id="299" name="Straight Connector 298">
          <a:extLst>
            <a:ext uri="{FF2B5EF4-FFF2-40B4-BE49-F238E27FC236}">
              <a16:creationId xmlns:a16="http://schemas.microsoft.com/office/drawing/2014/main" id="{34CD04AD-9442-4D1A-AB28-CCCE8F79D76B}"/>
            </a:ext>
          </a:extLst>
        </xdr:cNvPr>
        <xdr:cNvCxnSpPr/>
      </xdr:nvCxnSpPr>
      <xdr:spPr>
        <a:xfrm>
          <a:off x="8515350" y="9448800"/>
          <a:ext cx="11525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46</xdr:row>
      <xdr:rowOff>0</xdr:rowOff>
    </xdr:from>
    <xdr:to>
      <xdr:col>20</xdr:col>
      <xdr:colOff>333375</xdr:colOff>
      <xdr:row>48</xdr:row>
      <xdr:rowOff>228600</xdr:rowOff>
    </xdr:to>
    <xdr:cxnSp macro="">
      <xdr:nvCxnSpPr>
        <xdr:cNvPr id="300" name="Straight Connector 299">
          <a:extLst>
            <a:ext uri="{FF2B5EF4-FFF2-40B4-BE49-F238E27FC236}">
              <a16:creationId xmlns:a16="http://schemas.microsoft.com/office/drawing/2014/main" id="{EAC451FA-3474-4974-B5EE-5B18DB862046}"/>
            </a:ext>
          </a:extLst>
        </xdr:cNvPr>
        <xdr:cNvCxnSpPr/>
      </xdr:nvCxnSpPr>
      <xdr:spPr>
        <a:xfrm>
          <a:off x="9782175" y="8801100"/>
          <a:ext cx="1133475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49</xdr:row>
      <xdr:rowOff>0</xdr:rowOff>
    </xdr:from>
    <xdr:to>
      <xdr:col>20</xdr:col>
      <xdr:colOff>333375</xdr:colOff>
      <xdr:row>51</xdr:row>
      <xdr:rowOff>228600</xdr:rowOff>
    </xdr:to>
    <xdr:cxnSp macro="">
      <xdr:nvCxnSpPr>
        <xdr:cNvPr id="301" name="Straight Connector 300">
          <a:extLst>
            <a:ext uri="{FF2B5EF4-FFF2-40B4-BE49-F238E27FC236}">
              <a16:creationId xmlns:a16="http://schemas.microsoft.com/office/drawing/2014/main" id="{D1ECA6C1-114C-4282-9874-EBAFE83ED5DD}"/>
            </a:ext>
          </a:extLst>
        </xdr:cNvPr>
        <xdr:cNvCxnSpPr/>
      </xdr:nvCxnSpPr>
      <xdr:spPr>
        <a:xfrm>
          <a:off x="9782175" y="9448800"/>
          <a:ext cx="11334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46</xdr:row>
      <xdr:rowOff>0</xdr:rowOff>
    </xdr:from>
    <xdr:to>
      <xdr:col>23</xdr:col>
      <xdr:colOff>333375</xdr:colOff>
      <xdr:row>48</xdr:row>
      <xdr:rowOff>228600</xdr:rowOff>
    </xdr:to>
    <xdr:cxnSp macro="">
      <xdr:nvCxnSpPr>
        <xdr:cNvPr id="302" name="Straight Connector 301">
          <a:extLst>
            <a:ext uri="{FF2B5EF4-FFF2-40B4-BE49-F238E27FC236}">
              <a16:creationId xmlns:a16="http://schemas.microsoft.com/office/drawing/2014/main" id="{12E586F5-14E0-4FB0-8414-E258E06F5ECC}"/>
            </a:ext>
          </a:extLst>
        </xdr:cNvPr>
        <xdr:cNvCxnSpPr/>
      </xdr:nvCxnSpPr>
      <xdr:spPr>
        <a:xfrm>
          <a:off x="10944225" y="8801100"/>
          <a:ext cx="1162050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49</xdr:row>
      <xdr:rowOff>0</xdr:rowOff>
    </xdr:from>
    <xdr:to>
      <xdr:col>23</xdr:col>
      <xdr:colOff>333375</xdr:colOff>
      <xdr:row>51</xdr:row>
      <xdr:rowOff>228600</xdr:rowOff>
    </xdr:to>
    <xdr:cxnSp macro="">
      <xdr:nvCxnSpPr>
        <xdr:cNvPr id="303" name="Straight Connector 302">
          <a:extLst>
            <a:ext uri="{FF2B5EF4-FFF2-40B4-BE49-F238E27FC236}">
              <a16:creationId xmlns:a16="http://schemas.microsoft.com/office/drawing/2014/main" id="{5F00C6B6-EC0E-47F0-A580-10F8BB9DB577}"/>
            </a:ext>
          </a:extLst>
        </xdr:cNvPr>
        <xdr:cNvCxnSpPr/>
      </xdr:nvCxnSpPr>
      <xdr:spPr>
        <a:xfrm>
          <a:off x="10944225" y="9448800"/>
          <a:ext cx="11620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46</xdr:row>
      <xdr:rowOff>0</xdr:rowOff>
    </xdr:from>
    <xdr:to>
      <xdr:col>26</xdr:col>
      <xdr:colOff>323850</xdr:colOff>
      <xdr:row>48</xdr:row>
      <xdr:rowOff>228600</xdr:rowOff>
    </xdr:to>
    <xdr:cxnSp macro="">
      <xdr:nvCxnSpPr>
        <xdr:cNvPr id="304" name="Straight Connector 303">
          <a:extLst>
            <a:ext uri="{FF2B5EF4-FFF2-40B4-BE49-F238E27FC236}">
              <a16:creationId xmlns:a16="http://schemas.microsoft.com/office/drawing/2014/main" id="{EE898B60-0E9F-40E8-ABB9-C5080512A62E}"/>
            </a:ext>
          </a:extLst>
        </xdr:cNvPr>
        <xdr:cNvCxnSpPr/>
      </xdr:nvCxnSpPr>
      <xdr:spPr>
        <a:xfrm>
          <a:off x="12125325" y="8801100"/>
          <a:ext cx="1143000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49</xdr:row>
      <xdr:rowOff>0</xdr:rowOff>
    </xdr:from>
    <xdr:to>
      <xdr:col>26</xdr:col>
      <xdr:colOff>323850</xdr:colOff>
      <xdr:row>51</xdr:row>
      <xdr:rowOff>228600</xdr:rowOff>
    </xdr:to>
    <xdr:cxnSp macro="">
      <xdr:nvCxnSpPr>
        <xdr:cNvPr id="305" name="Straight Connector 304">
          <a:extLst>
            <a:ext uri="{FF2B5EF4-FFF2-40B4-BE49-F238E27FC236}">
              <a16:creationId xmlns:a16="http://schemas.microsoft.com/office/drawing/2014/main" id="{230A5FD0-33AF-47E3-A872-B791AE403751}"/>
            </a:ext>
          </a:extLst>
        </xdr:cNvPr>
        <xdr:cNvCxnSpPr/>
      </xdr:nvCxnSpPr>
      <xdr:spPr>
        <a:xfrm>
          <a:off x="12125325" y="9448800"/>
          <a:ext cx="11430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46</xdr:row>
      <xdr:rowOff>0</xdr:rowOff>
    </xdr:from>
    <xdr:to>
      <xdr:col>29</xdr:col>
      <xdr:colOff>333375</xdr:colOff>
      <xdr:row>48</xdr:row>
      <xdr:rowOff>228600</xdr:rowOff>
    </xdr:to>
    <xdr:cxnSp macro="">
      <xdr:nvCxnSpPr>
        <xdr:cNvPr id="306" name="Straight Connector 305">
          <a:extLst>
            <a:ext uri="{FF2B5EF4-FFF2-40B4-BE49-F238E27FC236}">
              <a16:creationId xmlns:a16="http://schemas.microsoft.com/office/drawing/2014/main" id="{4CA4362E-6995-4B2C-86E7-D5E8D67F5BD6}"/>
            </a:ext>
          </a:extLst>
        </xdr:cNvPr>
        <xdr:cNvCxnSpPr/>
      </xdr:nvCxnSpPr>
      <xdr:spPr>
        <a:xfrm>
          <a:off x="13335000" y="8801100"/>
          <a:ext cx="904875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49</xdr:row>
      <xdr:rowOff>0</xdr:rowOff>
    </xdr:from>
    <xdr:to>
      <xdr:col>29</xdr:col>
      <xdr:colOff>333375</xdr:colOff>
      <xdr:row>51</xdr:row>
      <xdr:rowOff>228600</xdr:rowOff>
    </xdr:to>
    <xdr:cxnSp macro="">
      <xdr:nvCxnSpPr>
        <xdr:cNvPr id="307" name="Straight Connector 306">
          <a:extLst>
            <a:ext uri="{FF2B5EF4-FFF2-40B4-BE49-F238E27FC236}">
              <a16:creationId xmlns:a16="http://schemas.microsoft.com/office/drawing/2014/main" id="{4188C93B-0450-4C12-9BF0-1041CA91CDA5}"/>
            </a:ext>
          </a:extLst>
        </xdr:cNvPr>
        <xdr:cNvCxnSpPr/>
      </xdr:nvCxnSpPr>
      <xdr:spPr>
        <a:xfrm>
          <a:off x="13335000" y="9448800"/>
          <a:ext cx="9048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46</xdr:row>
      <xdr:rowOff>0</xdr:rowOff>
    </xdr:from>
    <xdr:to>
      <xdr:col>32</xdr:col>
      <xdr:colOff>333375</xdr:colOff>
      <xdr:row>48</xdr:row>
      <xdr:rowOff>228600</xdr:rowOff>
    </xdr:to>
    <xdr:cxnSp macro="">
      <xdr:nvCxnSpPr>
        <xdr:cNvPr id="308" name="Straight Connector 307">
          <a:extLst>
            <a:ext uri="{FF2B5EF4-FFF2-40B4-BE49-F238E27FC236}">
              <a16:creationId xmlns:a16="http://schemas.microsoft.com/office/drawing/2014/main" id="{6E39D473-FBFA-41CB-B94D-23AE143AF24C}"/>
            </a:ext>
          </a:extLst>
        </xdr:cNvPr>
        <xdr:cNvCxnSpPr/>
      </xdr:nvCxnSpPr>
      <xdr:spPr>
        <a:xfrm>
          <a:off x="14239875" y="8801100"/>
          <a:ext cx="1000125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49</xdr:row>
      <xdr:rowOff>0</xdr:rowOff>
    </xdr:from>
    <xdr:to>
      <xdr:col>32</xdr:col>
      <xdr:colOff>333375</xdr:colOff>
      <xdr:row>51</xdr:row>
      <xdr:rowOff>228600</xdr:rowOff>
    </xdr:to>
    <xdr:cxnSp macro="">
      <xdr:nvCxnSpPr>
        <xdr:cNvPr id="309" name="Straight Connector 308">
          <a:extLst>
            <a:ext uri="{FF2B5EF4-FFF2-40B4-BE49-F238E27FC236}">
              <a16:creationId xmlns:a16="http://schemas.microsoft.com/office/drawing/2014/main" id="{7DBB53AB-B666-4226-A250-EC95BEC57F50}"/>
            </a:ext>
          </a:extLst>
        </xdr:cNvPr>
        <xdr:cNvCxnSpPr/>
      </xdr:nvCxnSpPr>
      <xdr:spPr>
        <a:xfrm>
          <a:off x="14239875" y="9448800"/>
          <a:ext cx="10001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46</xdr:row>
      <xdr:rowOff>0</xdr:rowOff>
    </xdr:from>
    <xdr:to>
      <xdr:col>35</xdr:col>
      <xdr:colOff>285750</xdr:colOff>
      <xdr:row>48</xdr:row>
      <xdr:rowOff>228600</xdr:rowOff>
    </xdr:to>
    <xdr:cxnSp macro="">
      <xdr:nvCxnSpPr>
        <xdr:cNvPr id="310" name="Straight Connector 309">
          <a:extLst>
            <a:ext uri="{FF2B5EF4-FFF2-40B4-BE49-F238E27FC236}">
              <a16:creationId xmlns:a16="http://schemas.microsoft.com/office/drawing/2014/main" id="{C6A8A174-878E-4A0D-9A1B-685F7765364E}"/>
            </a:ext>
          </a:extLst>
        </xdr:cNvPr>
        <xdr:cNvCxnSpPr/>
      </xdr:nvCxnSpPr>
      <xdr:spPr>
        <a:xfrm>
          <a:off x="15240000" y="8801100"/>
          <a:ext cx="990600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49</xdr:row>
      <xdr:rowOff>0</xdr:rowOff>
    </xdr:from>
    <xdr:to>
      <xdr:col>35</xdr:col>
      <xdr:colOff>285750</xdr:colOff>
      <xdr:row>51</xdr:row>
      <xdr:rowOff>228600</xdr:rowOff>
    </xdr:to>
    <xdr:cxnSp macro="">
      <xdr:nvCxnSpPr>
        <xdr:cNvPr id="311" name="Straight Connector 310">
          <a:extLst>
            <a:ext uri="{FF2B5EF4-FFF2-40B4-BE49-F238E27FC236}">
              <a16:creationId xmlns:a16="http://schemas.microsoft.com/office/drawing/2014/main" id="{A7FA7C3C-5E15-46D3-92F7-584A90770FE7}"/>
            </a:ext>
          </a:extLst>
        </xdr:cNvPr>
        <xdr:cNvCxnSpPr/>
      </xdr:nvCxnSpPr>
      <xdr:spPr>
        <a:xfrm>
          <a:off x="15240000" y="9448800"/>
          <a:ext cx="9906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46</xdr:row>
      <xdr:rowOff>0</xdr:rowOff>
    </xdr:from>
    <xdr:to>
      <xdr:col>38</xdr:col>
      <xdr:colOff>276225</xdr:colOff>
      <xdr:row>48</xdr:row>
      <xdr:rowOff>228600</xdr:rowOff>
    </xdr:to>
    <xdr:cxnSp macro="">
      <xdr:nvCxnSpPr>
        <xdr:cNvPr id="312" name="Straight Connector 311">
          <a:extLst>
            <a:ext uri="{FF2B5EF4-FFF2-40B4-BE49-F238E27FC236}">
              <a16:creationId xmlns:a16="http://schemas.microsoft.com/office/drawing/2014/main" id="{313EF157-4289-4181-9C35-4210A44E65D5}"/>
            </a:ext>
          </a:extLst>
        </xdr:cNvPr>
        <xdr:cNvCxnSpPr/>
      </xdr:nvCxnSpPr>
      <xdr:spPr>
        <a:xfrm>
          <a:off x="16230600" y="8801100"/>
          <a:ext cx="971550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49</xdr:row>
      <xdr:rowOff>0</xdr:rowOff>
    </xdr:from>
    <xdr:to>
      <xdr:col>38</xdr:col>
      <xdr:colOff>276225</xdr:colOff>
      <xdr:row>51</xdr:row>
      <xdr:rowOff>228600</xdr:rowOff>
    </xdr:to>
    <xdr:cxnSp macro="">
      <xdr:nvCxnSpPr>
        <xdr:cNvPr id="313" name="Straight Connector 312">
          <a:extLst>
            <a:ext uri="{FF2B5EF4-FFF2-40B4-BE49-F238E27FC236}">
              <a16:creationId xmlns:a16="http://schemas.microsoft.com/office/drawing/2014/main" id="{C5E3D5D3-9B93-48D1-A25E-16B88DFFCECE}"/>
            </a:ext>
          </a:extLst>
        </xdr:cNvPr>
        <xdr:cNvCxnSpPr/>
      </xdr:nvCxnSpPr>
      <xdr:spPr>
        <a:xfrm>
          <a:off x="16230600" y="9448800"/>
          <a:ext cx="9715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46</xdr:row>
      <xdr:rowOff>0</xdr:rowOff>
    </xdr:from>
    <xdr:to>
      <xdr:col>38</xdr:col>
      <xdr:colOff>323850</xdr:colOff>
      <xdr:row>48</xdr:row>
      <xdr:rowOff>238125</xdr:rowOff>
    </xdr:to>
    <xdr:cxnSp macro="">
      <xdr:nvCxnSpPr>
        <xdr:cNvPr id="314" name="Straight Connector 313">
          <a:extLst>
            <a:ext uri="{FF2B5EF4-FFF2-40B4-BE49-F238E27FC236}">
              <a16:creationId xmlns:a16="http://schemas.microsoft.com/office/drawing/2014/main" id="{EEC24862-5B57-4EC8-9CB9-B79185D3C8C8}"/>
            </a:ext>
          </a:extLst>
        </xdr:cNvPr>
        <xdr:cNvCxnSpPr/>
      </xdr:nvCxnSpPr>
      <xdr:spPr>
        <a:xfrm rot="10800000" flipV="1">
          <a:off x="16230600" y="8801100"/>
          <a:ext cx="971550" cy="628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49</xdr:row>
      <xdr:rowOff>0</xdr:rowOff>
    </xdr:from>
    <xdr:to>
      <xdr:col>38</xdr:col>
      <xdr:colOff>323850</xdr:colOff>
      <xdr:row>51</xdr:row>
      <xdr:rowOff>238125</xdr:rowOff>
    </xdr:to>
    <xdr:cxnSp macro="">
      <xdr:nvCxnSpPr>
        <xdr:cNvPr id="315" name="Straight Connector 314">
          <a:extLst>
            <a:ext uri="{FF2B5EF4-FFF2-40B4-BE49-F238E27FC236}">
              <a16:creationId xmlns:a16="http://schemas.microsoft.com/office/drawing/2014/main" id="{5C56AC55-21CF-4C22-8CC7-C111BFD19879}"/>
            </a:ext>
          </a:extLst>
        </xdr:cNvPr>
        <xdr:cNvCxnSpPr/>
      </xdr:nvCxnSpPr>
      <xdr:spPr>
        <a:xfrm rot="10800000" flipV="1">
          <a:off x="16230600" y="9448800"/>
          <a:ext cx="9715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46</xdr:row>
      <xdr:rowOff>0</xdr:rowOff>
    </xdr:from>
    <xdr:to>
      <xdr:col>35</xdr:col>
      <xdr:colOff>333375</xdr:colOff>
      <xdr:row>48</xdr:row>
      <xdr:rowOff>238125</xdr:rowOff>
    </xdr:to>
    <xdr:cxnSp macro="">
      <xdr:nvCxnSpPr>
        <xdr:cNvPr id="316" name="Straight Connector 315">
          <a:extLst>
            <a:ext uri="{FF2B5EF4-FFF2-40B4-BE49-F238E27FC236}">
              <a16:creationId xmlns:a16="http://schemas.microsoft.com/office/drawing/2014/main" id="{D7A98AE3-1B23-4DF1-BA5B-EBB931DB5AFE}"/>
            </a:ext>
          </a:extLst>
        </xdr:cNvPr>
        <xdr:cNvCxnSpPr/>
      </xdr:nvCxnSpPr>
      <xdr:spPr>
        <a:xfrm rot="10800000" flipV="1">
          <a:off x="15240000" y="8801100"/>
          <a:ext cx="990600" cy="628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49</xdr:row>
      <xdr:rowOff>0</xdr:rowOff>
    </xdr:from>
    <xdr:to>
      <xdr:col>35</xdr:col>
      <xdr:colOff>333375</xdr:colOff>
      <xdr:row>51</xdr:row>
      <xdr:rowOff>238125</xdr:rowOff>
    </xdr:to>
    <xdr:cxnSp macro="">
      <xdr:nvCxnSpPr>
        <xdr:cNvPr id="317" name="Straight Connector 316">
          <a:extLst>
            <a:ext uri="{FF2B5EF4-FFF2-40B4-BE49-F238E27FC236}">
              <a16:creationId xmlns:a16="http://schemas.microsoft.com/office/drawing/2014/main" id="{50822DD1-A1CA-4C7F-9FDF-CD896FD8B85E}"/>
            </a:ext>
          </a:extLst>
        </xdr:cNvPr>
        <xdr:cNvCxnSpPr/>
      </xdr:nvCxnSpPr>
      <xdr:spPr>
        <a:xfrm rot="10800000" flipV="1">
          <a:off x="15240000" y="9448800"/>
          <a:ext cx="9906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46</xdr:row>
      <xdr:rowOff>0</xdr:rowOff>
    </xdr:from>
    <xdr:to>
      <xdr:col>33</xdr:col>
      <xdr:colOff>38100</xdr:colOff>
      <xdr:row>48</xdr:row>
      <xdr:rowOff>238125</xdr:rowOff>
    </xdr:to>
    <xdr:cxnSp macro="">
      <xdr:nvCxnSpPr>
        <xdr:cNvPr id="318" name="Straight Connector 317">
          <a:extLst>
            <a:ext uri="{FF2B5EF4-FFF2-40B4-BE49-F238E27FC236}">
              <a16:creationId xmlns:a16="http://schemas.microsoft.com/office/drawing/2014/main" id="{06D14930-37DD-42C0-B7A3-0D5EC57F3D63}"/>
            </a:ext>
          </a:extLst>
        </xdr:cNvPr>
        <xdr:cNvCxnSpPr/>
      </xdr:nvCxnSpPr>
      <xdr:spPr>
        <a:xfrm rot="10800000" flipV="1">
          <a:off x="14239875" y="8801100"/>
          <a:ext cx="1038225" cy="628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49</xdr:row>
      <xdr:rowOff>0</xdr:rowOff>
    </xdr:from>
    <xdr:to>
      <xdr:col>33</xdr:col>
      <xdr:colOff>38100</xdr:colOff>
      <xdr:row>51</xdr:row>
      <xdr:rowOff>238125</xdr:rowOff>
    </xdr:to>
    <xdr:cxnSp macro="">
      <xdr:nvCxnSpPr>
        <xdr:cNvPr id="319" name="Straight Connector 318">
          <a:extLst>
            <a:ext uri="{FF2B5EF4-FFF2-40B4-BE49-F238E27FC236}">
              <a16:creationId xmlns:a16="http://schemas.microsoft.com/office/drawing/2014/main" id="{66378616-EB5B-4774-B7B8-100984FCE67B}"/>
            </a:ext>
          </a:extLst>
        </xdr:cNvPr>
        <xdr:cNvCxnSpPr/>
      </xdr:nvCxnSpPr>
      <xdr:spPr>
        <a:xfrm rot="10800000" flipV="1">
          <a:off x="14239875" y="9448800"/>
          <a:ext cx="10382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46</xdr:row>
      <xdr:rowOff>0</xdr:rowOff>
    </xdr:from>
    <xdr:to>
      <xdr:col>30</xdr:col>
      <xdr:colOff>38100</xdr:colOff>
      <xdr:row>48</xdr:row>
      <xdr:rowOff>238125</xdr:rowOff>
    </xdr:to>
    <xdr:cxnSp macro="">
      <xdr:nvCxnSpPr>
        <xdr:cNvPr id="320" name="Straight Connector 319">
          <a:extLst>
            <a:ext uri="{FF2B5EF4-FFF2-40B4-BE49-F238E27FC236}">
              <a16:creationId xmlns:a16="http://schemas.microsoft.com/office/drawing/2014/main" id="{F22E1294-47AC-49EB-AD2A-46FD9C4DD5FE}"/>
            </a:ext>
          </a:extLst>
        </xdr:cNvPr>
        <xdr:cNvCxnSpPr/>
      </xdr:nvCxnSpPr>
      <xdr:spPr>
        <a:xfrm rot="10800000" flipV="1">
          <a:off x="13335000" y="8801100"/>
          <a:ext cx="942975" cy="628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49</xdr:row>
      <xdr:rowOff>0</xdr:rowOff>
    </xdr:from>
    <xdr:to>
      <xdr:col>30</xdr:col>
      <xdr:colOff>38100</xdr:colOff>
      <xdr:row>51</xdr:row>
      <xdr:rowOff>238125</xdr:rowOff>
    </xdr:to>
    <xdr:cxnSp macro="">
      <xdr:nvCxnSpPr>
        <xdr:cNvPr id="321" name="Straight Connector 320">
          <a:extLst>
            <a:ext uri="{FF2B5EF4-FFF2-40B4-BE49-F238E27FC236}">
              <a16:creationId xmlns:a16="http://schemas.microsoft.com/office/drawing/2014/main" id="{E2196CD9-C436-4F9D-AF90-4103978A9FBE}"/>
            </a:ext>
          </a:extLst>
        </xdr:cNvPr>
        <xdr:cNvCxnSpPr/>
      </xdr:nvCxnSpPr>
      <xdr:spPr>
        <a:xfrm rot="10800000" flipV="1">
          <a:off x="13335000" y="9448800"/>
          <a:ext cx="9429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46</xdr:row>
      <xdr:rowOff>0</xdr:rowOff>
    </xdr:from>
    <xdr:to>
      <xdr:col>27</xdr:col>
      <xdr:colOff>28575</xdr:colOff>
      <xdr:row>48</xdr:row>
      <xdr:rowOff>238125</xdr:rowOff>
    </xdr:to>
    <xdr:cxnSp macro="">
      <xdr:nvCxnSpPr>
        <xdr:cNvPr id="322" name="Straight Connector 321">
          <a:extLst>
            <a:ext uri="{FF2B5EF4-FFF2-40B4-BE49-F238E27FC236}">
              <a16:creationId xmlns:a16="http://schemas.microsoft.com/office/drawing/2014/main" id="{1C5ABE31-256A-4778-814E-1B9A1F0A2763}"/>
            </a:ext>
          </a:extLst>
        </xdr:cNvPr>
        <xdr:cNvCxnSpPr/>
      </xdr:nvCxnSpPr>
      <xdr:spPr>
        <a:xfrm rot="10800000" flipV="1">
          <a:off x="12125325" y="8801100"/>
          <a:ext cx="1238250" cy="628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49</xdr:row>
      <xdr:rowOff>0</xdr:rowOff>
    </xdr:from>
    <xdr:to>
      <xdr:col>27</xdr:col>
      <xdr:colOff>28575</xdr:colOff>
      <xdr:row>51</xdr:row>
      <xdr:rowOff>238125</xdr:rowOff>
    </xdr:to>
    <xdr:cxnSp macro="">
      <xdr:nvCxnSpPr>
        <xdr:cNvPr id="323" name="Straight Connector 322">
          <a:extLst>
            <a:ext uri="{FF2B5EF4-FFF2-40B4-BE49-F238E27FC236}">
              <a16:creationId xmlns:a16="http://schemas.microsoft.com/office/drawing/2014/main" id="{5FFA5FDA-7D8B-42FD-AA64-1B0288A0443C}"/>
            </a:ext>
          </a:extLst>
        </xdr:cNvPr>
        <xdr:cNvCxnSpPr/>
      </xdr:nvCxnSpPr>
      <xdr:spPr>
        <a:xfrm rot="10800000" flipV="1">
          <a:off x="12125325" y="9448800"/>
          <a:ext cx="12382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46</xdr:row>
      <xdr:rowOff>0</xdr:rowOff>
    </xdr:from>
    <xdr:to>
      <xdr:col>24</xdr:col>
      <xdr:colOff>38100</xdr:colOff>
      <xdr:row>48</xdr:row>
      <xdr:rowOff>238125</xdr:rowOff>
    </xdr:to>
    <xdr:cxnSp macro="">
      <xdr:nvCxnSpPr>
        <xdr:cNvPr id="324" name="Straight Connector 323">
          <a:extLst>
            <a:ext uri="{FF2B5EF4-FFF2-40B4-BE49-F238E27FC236}">
              <a16:creationId xmlns:a16="http://schemas.microsoft.com/office/drawing/2014/main" id="{0970F1D0-70EB-4FF9-9014-4B716E9206B7}"/>
            </a:ext>
          </a:extLst>
        </xdr:cNvPr>
        <xdr:cNvCxnSpPr/>
      </xdr:nvCxnSpPr>
      <xdr:spPr>
        <a:xfrm rot="10800000" flipV="1">
          <a:off x="10944225" y="8801100"/>
          <a:ext cx="1219200" cy="628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49</xdr:row>
      <xdr:rowOff>0</xdr:rowOff>
    </xdr:from>
    <xdr:to>
      <xdr:col>24</xdr:col>
      <xdr:colOff>38100</xdr:colOff>
      <xdr:row>51</xdr:row>
      <xdr:rowOff>238125</xdr:rowOff>
    </xdr:to>
    <xdr:cxnSp macro="">
      <xdr:nvCxnSpPr>
        <xdr:cNvPr id="325" name="Straight Connector 324">
          <a:extLst>
            <a:ext uri="{FF2B5EF4-FFF2-40B4-BE49-F238E27FC236}">
              <a16:creationId xmlns:a16="http://schemas.microsoft.com/office/drawing/2014/main" id="{EBA6A8C3-6E1B-4DE1-B041-3A16A6D6F727}"/>
            </a:ext>
          </a:extLst>
        </xdr:cNvPr>
        <xdr:cNvCxnSpPr/>
      </xdr:nvCxnSpPr>
      <xdr:spPr>
        <a:xfrm rot="10800000" flipV="1">
          <a:off x="10944225" y="9448800"/>
          <a:ext cx="12192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46</xdr:row>
      <xdr:rowOff>0</xdr:rowOff>
    </xdr:from>
    <xdr:to>
      <xdr:col>21</xdr:col>
      <xdr:colOff>28575</xdr:colOff>
      <xdr:row>48</xdr:row>
      <xdr:rowOff>238125</xdr:rowOff>
    </xdr:to>
    <xdr:cxnSp macro="">
      <xdr:nvCxnSpPr>
        <xdr:cNvPr id="326" name="Straight Connector 325">
          <a:extLst>
            <a:ext uri="{FF2B5EF4-FFF2-40B4-BE49-F238E27FC236}">
              <a16:creationId xmlns:a16="http://schemas.microsoft.com/office/drawing/2014/main" id="{E4E404AF-08B7-496C-8852-EC5543B71FF1}"/>
            </a:ext>
          </a:extLst>
        </xdr:cNvPr>
        <xdr:cNvCxnSpPr/>
      </xdr:nvCxnSpPr>
      <xdr:spPr>
        <a:xfrm rot="10800000" flipV="1">
          <a:off x="9782175" y="8801100"/>
          <a:ext cx="1190625" cy="628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49</xdr:row>
      <xdr:rowOff>0</xdr:rowOff>
    </xdr:from>
    <xdr:to>
      <xdr:col>21</xdr:col>
      <xdr:colOff>28575</xdr:colOff>
      <xdr:row>51</xdr:row>
      <xdr:rowOff>238125</xdr:rowOff>
    </xdr:to>
    <xdr:cxnSp macro="">
      <xdr:nvCxnSpPr>
        <xdr:cNvPr id="327" name="Straight Connector 326">
          <a:extLst>
            <a:ext uri="{FF2B5EF4-FFF2-40B4-BE49-F238E27FC236}">
              <a16:creationId xmlns:a16="http://schemas.microsoft.com/office/drawing/2014/main" id="{0D85ED83-3876-49B9-B4A8-5C3642341540}"/>
            </a:ext>
          </a:extLst>
        </xdr:cNvPr>
        <xdr:cNvCxnSpPr/>
      </xdr:nvCxnSpPr>
      <xdr:spPr>
        <a:xfrm rot="10800000" flipV="1">
          <a:off x="9782175" y="9448800"/>
          <a:ext cx="11906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46</xdr:row>
      <xdr:rowOff>0</xdr:rowOff>
    </xdr:from>
    <xdr:to>
      <xdr:col>18</xdr:col>
      <xdr:colOff>38100</xdr:colOff>
      <xdr:row>48</xdr:row>
      <xdr:rowOff>238125</xdr:rowOff>
    </xdr:to>
    <xdr:cxnSp macro="">
      <xdr:nvCxnSpPr>
        <xdr:cNvPr id="328" name="Straight Connector 327">
          <a:extLst>
            <a:ext uri="{FF2B5EF4-FFF2-40B4-BE49-F238E27FC236}">
              <a16:creationId xmlns:a16="http://schemas.microsoft.com/office/drawing/2014/main" id="{171C2758-844E-4B28-A5C6-08B342E02D91}"/>
            </a:ext>
          </a:extLst>
        </xdr:cNvPr>
        <xdr:cNvCxnSpPr/>
      </xdr:nvCxnSpPr>
      <xdr:spPr>
        <a:xfrm rot="10800000" flipV="1">
          <a:off x="8515350" y="8801100"/>
          <a:ext cx="1304925" cy="628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49</xdr:row>
      <xdr:rowOff>0</xdr:rowOff>
    </xdr:from>
    <xdr:to>
      <xdr:col>18</xdr:col>
      <xdr:colOff>38100</xdr:colOff>
      <xdr:row>51</xdr:row>
      <xdr:rowOff>238125</xdr:rowOff>
    </xdr:to>
    <xdr:cxnSp macro="">
      <xdr:nvCxnSpPr>
        <xdr:cNvPr id="329" name="Straight Connector 328">
          <a:extLst>
            <a:ext uri="{FF2B5EF4-FFF2-40B4-BE49-F238E27FC236}">
              <a16:creationId xmlns:a16="http://schemas.microsoft.com/office/drawing/2014/main" id="{1CD56666-CDDB-451C-8893-72174BE26E2D}"/>
            </a:ext>
          </a:extLst>
        </xdr:cNvPr>
        <xdr:cNvCxnSpPr/>
      </xdr:nvCxnSpPr>
      <xdr:spPr>
        <a:xfrm rot="10800000" flipV="1">
          <a:off x="8515350" y="9448800"/>
          <a:ext cx="13049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46</xdr:row>
      <xdr:rowOff>0</xdr:rowOff>
    </xdr:from>
    <xdr:to>
      <xdr:col>15</xdr:col>
      <xdr:colOff>38100</xdr:colOff>
      <xdr:row>48</xdr:row>
      <xdr:rowOff>238125</xdr:rowOff>
    </xdr:to>
    <xdr:cxnSp macro="">
      <xdr:nvCxnSpPr>
        <xdr:cNvPr id="330" name="Straight Connector 329">
          <a:extLst>
            <a:ext uri="{FF2B5EF4-FFF2-40B4-BE49-F238E27FC236}">
              <a16:creationId xmlns:a16="http://schemas.microsoft.com/office/drawing/2014/main" id="{6632CB4E-70B8-4475-BF96-3EBEF318533F}"/>
            </a:ext>
          </a:extLst>
        </xdr:cNvPr>
        <xdr:cNvCxnSpPr/>
      </xdr:nvCxnSpPr>
      <xdr:spPr>
        <a:xfrm rot="10800000" flipV="1">
          <a:off x="7267575" y="8801100"/>
          <a:ext cx="1285875" cy="628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49</xdr:row>
      <xdr:rowOff>0</xdr:rowOff>
    </xdr:from>
    <xdr:to>
      <xdr:col>15</xdr:col>
      <xdr:colOff>38100</xdr:colOff>
      <xdr:row>51</xdr:row>
      <xdr:rowOff>238125</xdr:rowOff>
    </xdr:to>
    <xdr:cxnSp macro="">
      <xdr:nvCxnSpPr>
        <xdr:cNvPr id="331" name="Straight Connector 330">
          <a:extLst>
            <a:ext uri="{FF2B5EF4-FFF2-40B4-BE49-F238E27FC236}">
              <a16:creationId xmlns:a16="http://schemas.microsoft.com/office/drawing/2014/main" id="{36F144A6-EBE3-4795-94FB-2DC839A44773}"/>
            </a:ext>
          </a:extLst>
        </xdr:cNvPr>
        <xdr:cNvCxnSpPr/>
      </xdr:nvCxnSpPr>
      <xdr:spPr>
        <a:xfrm rot="10800000" flipV="1">
          <a:off x="7267575" y="9448800"/>
          <a:ext cx="12858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46</xdr:row>
      <xdr:rowOff>0</xdr:rowOff>
    </xdr:from>
    <xdr:to>
      <xdr:col>12</xdr:col>
      <xdr:colOff>38100</xdr:colOff>
      <xdr:row>48</xdr:row>
      <xdr:rowOff>238125</xdr:rowOff>
    </xdr:to>
    <xdr:cxnSp macro="">
      <xdr:nvCxnSpPr>
        <xdr:cNvPr id="332" name="Straight Connector 331">
          <a:extLst>
            <a:ext uri="{FF2B5EF4-FFF2-40B4-BE49-F238E27FC236}">
              <a16:creationId xmlns:a16="http://schemas.microsoft.com/office/drawing/2014/main" id="{FD311D7D-93DF-41A9-9472-B87B2D6AEB95}"/>
            </a:ext>
          </a:extLst>
        </xdr:cNvPr>
        <xdr:cNvCxnSpPr/>
      </xdr:nvCxnSpPr>
      <xdr:spPr>
        <a:xfrm rot="10800000" flipV="1">
          <a:off x="5962650" y="8801100"/>
          <a:ext cx="1343025" cy="628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49</xdr:row>
      <xdr:rowOff>0</xdr:rowOff>
    </xdr:from>
    <xdr:to>
      <xdr:col>12</xdr:col>
      <xdr:colOff>38100</xdr:colOff>
      <xdr:row>51</xdr:row>
      <xdr:rowOff>238125</xdr:rowOff>
    </xdr:to>
    <xdr:cxnSp macro="">
      <xdr:nvCxnSpPr>
        <xdr:cNvPr id="333" name="Straight Connector 332">
          <a:extLst>
            <a:ext uri="{FF2B5EF4-FFF2-40B4-BE49-F238E27FC236}">
              <a16:creationId xmlns:a16="http://schemas.microsoft.com/office/drawing/2014/main" id="{DFFDA93F-62F7-437B-8635-E53D75686E04}"/>
            </a:ext>
          </a:extLst>
        </xdr:cNvPr>
        <xdr:cNvCxnSpPr/>
      </xdr:nvCxnSpPr>
      <xdr:spPr>
        <a:xfrm rot="10800000" flipV="1">
          <a:off x="5962650" y="9448800"/>
          <a:ext cx="13430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46</xdr:row>
      <xdr:rowOff>0</xdr:rowOff>
    </xdr:from>
    <xdr:to>
      <xdr:col>9</xdr:col>
      <xdr:colOff>38100</xdr:colOff>
      <xdr:row>48</xdr:row>
      <xdr:rowOff>238125</xdr:rowOff>
    </xdr:to>
    <xdr:cxnSp macro="">
      <xdr:nvCxnSpPr>
        <xdr:cNvPr id="334" name="Straight Connector 333">
          <a:extLst>
            <a:ext uri="{FF2B5EF4-FFF2-40B4-BE49-F238E27FC236}">
              <a16:creationId xmlns:a16="http://schemas.microsoft.com/office/drawing/2014/main" id="{F9EDE321-F600-47EB-9BD3-5EF653B25B24}"/>
            </a:ext>
          </a:extLst>
        </xdr:cNvPr>
        <xdr:cNvCxnSpPr/>
      </xdr:nvCxnSpPr>
      <xdr:spPr>
        <a:xfrm rot="10800000" flipV="1">
          <a:off x="4686300" y="8801100"/>
          <a:ext cx="1314450" cy="628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49</xdr:row>
      <xdr:rowOff>0</xdr:rowOff>
    </xdr:from>
    <xdr:to>
      <xdr:col>9</xdr:col>
      <xdr:colOff>38100</xdr:colOff>
      <xdr:row>51</xdr:row>
      <xdr:rowOff>238125</xdr:rowOff>
    </xdr:to>
    <xdr:cxnSp macro="">
      <xdr:nvCxnSpPr>
        <xdr:cNvPr id="335" name="Straight Connector 334">
          <a:extLst>
            <a:ext uri="{FF2B5EF4-FFF2-40B4-BE49-F238E27FC236}">
              <a16:creationId xmlns:a16="http://schemas.microsoft.com/office/drawing/2014/main" id="{99582FBD-F2FF-46D4-98C8-8DBD770CE6CD}"/>
            </a:ext>
          </a:extLst>
        </xdr:cNvPr>
        <xdr:cNvCxnSpPr/>
      </xdr:nvCxnSpPr>
      <xdr:spPr>
        <a:xfrm rot="10800000" flipV="1">
          <a:off x="4686300" y="9448800"/>
          <a:ext cx="13144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46</xdr:row>
      <xdr:rowOff>0</xdr:rowOff>
    </xdr:from>
    <xdr:to>
      <xdr:col>6</xdr:col>
      <xdr:colOff>38100</xdr:colOff>
      <xdr:row>48</xdr:row>
      <xdr:rowOff>238125</xdr:rowOff>
    </xdr:to>
    <xdr:cxnSp macro="">
      <xdr:nvCxnSpPr>
        <xdr:cNvPr id="336" name="Straight Connector 335">
          <a:extLst>
            <a:ext uri="{FF2B5EF4-FFF2-40B4-BE49-F238E27FC236}">
              <a16:creationId xmlns:a16="http://schemas.microsoft.com/office/drawing/2014/main" id="{8E3119B8-331A-41B3-89F7-089903BD3D59}"/>
            </a:ext>
          </a:extLst>
        </xdr:cNvPr>
        <xdr:cNvCxnSpPr/>
      </xdr:nvCxnSpPr>
      <xdr:spPr>
        <a:xfrm rot="10800000" flipV="1">
          <a:off x="3495675" y="8801100"/>
          <a:ext cx="1228725" cy="628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49</xdr:row>
      <xdr:rowOff>0</xdr:rowOff>
    </xdr:from>
    <xdr:to>
      <xdr:col>6</xdr:col>
      <xdr:colOff>38100</xdr:colOff>
      <xdr:row>51</xdr:row>
      <xdr:rowOff>238125</xdr:rowOff>
    </xdr:to>
    <xdr:cxnSp macro="">
      <xdr:nvCxnSpPr>
        <xdr:cNvPr id="337" name="Straight Connector 336">
          <a:extLst>
            <a:ext uri="{FF2B5EF4-FFF2-40B4-BE49-F238E27FC236}">
              <a16:creationId xmlns:a16="http://schemas.microsoft.com/office/drawing/2014/main" id="{52BF23BC-411B-4AC2-B4FD-52E7AEF827FE}"/>
            </a:ext>
          </a:extLst>
        </xdr:cNvPr>
        <xdr:cNvCxnSpPr/>
      </xdr:nvCxnSpPr>
      <xdr:spPr>
        <a:xfrm rot="10800000" flipV="1">
          <a:off x="3495675" y="9448800"/>
          <a:ext cx="12287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25</xdr:row>
      <xdr:rowOff>0</xdr:rowOff>
    </xdr:from>
    <xdr:to>
      <xdr:col>5</xdr:col>
      <xdr:colOff>333375</xdr:colOff>
      <xdr:row>27</xdr:row>
      <xdr:rowOff>228600</xdr:rowOff>
    </xdr:to>
    <xdr:cxnSp macro="">
      <xdr:nvCxnSpPr>
        <xdr:cNvPr id="338" name="Straight Connector 337">
          <a:extLst>
            <a:ext uri="{FF2B5EF4-FFF2-40B4-BE49-F238E27FC236}">
              <a16:creationId xmlns:a16="http://schemas.microsoft.com/office/drawing/2014/main" id="{061F6A45-66A0-4EF9-BA3F-292CBEDE6213}"/>
            </a:ext>
          </a:extLst>
        </xdr:cNvPr>
        <xdr:cNvCxnSpPr/>
      </xdr:nvCxnSpPr>
      <xdr:spPr>
        <a:xfrm>
          <a:off x="3495675" y="4781550"/>
          <a:ext cx="11715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25</xdr:row>
      <xdr:rowOff>0</xdr:rowOff>
    </xdr:from>
    <xdr:to>
      <xdr:col>8</xdr:col>
      <xdr:colOff>333375</xdr:colOff>
      <xdr:row>27</xdr:row>
      <xdr:rowOff>228600</xdr:rowOff>
    </xdr:to>
    <xdr:cxnSp macro="">
      <xdr:nvCxnSpPr>
        <xdr:cNvPr id="339" name="Straight Connector 338">
          <a:extLst>
            <a:ext uri="{FF2B5EF4-FFF2-40B4-BE49-F238E27FC236}">
              <a16:creationId xmlns:a16="http://schemas.microsoft.com/office/drawing/2014/main" id="{467B8645-289F-4FF7-B23F-A508B36557DB}"/>
            </a:ext>
          </a:extLst>
        </xdr:cNvPr>
        <xdr:cNvCxnSpPr/>
      </xdr:nvCxnSpPr>
      <xdr:spPr>
        <a:xfrm>
          <a:off x="4686300" y="4781550"/>
          <a:ext cx="11906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25</xdr:row>
      <xdr:rowOff>0</xdr:rowOff>
    </xdr:from>
    <xdr:to>
      <xdr:col>11</xdr:col>
      <xdr:colOff>333375</xdr:colOff>
      <xdr:row>27</xdr:row>
      <xdr:rowOff>228600</xdr:rowOff>
    </xdr:to>
    <xdr:cxnSp macro="">
      <xdr:nvCxnSpPr>
        <xdr:cNvPr id="340" name="Straight Connector 339">
          <a:extLst>
            <a:ext uri="{FF2B5EF4-FFF2-40B4-BE49-F238E27FC236}">
              <a16:creationId xmlns:a16="http://schemas.microsoft.com/office/drawing/2014/main" id="{AF26F84E-5CE9-45A1-B3A8-9317B87A9F5E}"/>
            </a:ext>
          </a:extLst>
        </xdr:cNvPr>
        <xdr:cNvCxnSpPr/>
      </xdr:nvCxnSpPr>
      <xdr:spPr>
        <a:xfrm>
          <a:off x="5962650" y="4781550"/>
          <a:ext cx="12001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25</xdr:row>
      <xdr:rowOff>0</xdr:rowOff>
    </xdr:from>
    <xdr:to>
      <xdr:col>14</xdr:col>
      <xdr:colOff>333375</xdr:colOff>
      <xdr:row>27</xdr:row>
      <xdr:rowOff>228600</xdr:rowOff>
    </xdr:to>
    <xdr:cxnSp macro="">
      <xdr:nvCxnSpPr>
        <xdr:cNvPr id="341" name="Straight Connector 340">
          <a:extLst>
            <a:ext uri="{FF2B5EF4-FFF2-40B4-BE49-F238E27FC236}">
              <a16:creationId xmlns:a16="http://schemas.microsoft.com/office/drawing/2014/main" id="{2BEEE320-B8E8-4B5A-B572-CCD0574A864C}"/>
            </a:ext>
          </a:extLst>
        </xdr:cNvPr>
        <xdr:cNvCxnSpPr/>
      </xdr:nvCxnSpPr>
      <xdr:spPr>
        <a:xfrm>
          <a:off x="7267575" y="4781550"/>
          <a:ext cx="11811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28</xdr:row>
      <xdr:rowOff>0</xdr:rowOff>
    </xdr:from>
    <xdr:to>
      <xdr:col>5</xdr:col>
      <xdr:colOff>333375</xdr:colOff>
      <xdr:row>30</xdr:row>
      <xdr:rowOff>228600</xdr:rowOff>
    </xdr:to>
    <xdr:cxnSp macro="">
      <xdr:nvCxnSpPr>
        <xdr:cNvPr id="342" name="Straight Connector 341">
          <a:extLst>
            <a:ext uri="{FF2B5EF4-FFF2-40B4-BE49-F238E27FC236}">
              <a16:creationId xmlns:a16="http://schemas.microsoft.com/office/drawing/2014/main" id="{92CA0605-648C-4AE6-8D2B-6858F2968616}"/>
            </a:ext>
          </a:extLst>
        </xdr:cNvPr>
        <xdr:cNvCxnSpPr/>
      </xdr:nvCxnSpPr>
      <xdr:spPr>
        <a:xfrm>
          <a:off x="3495675" y="5353050"/>
          <a:ext cx="11715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28</xdr:row>
      <xdr:rowOff>0</xdr:rowOff>
    </xdr:from>
    <xdr:to>
      <xdr:col>8</xdr:col>
      <xdr:colOff>333375</xdr:colOff>
      <xdr:row>30</xdr:row>
      <xdr:rowOff>228600</xdr:rowOff>
    </xdr:to>
    <xdr:cxnSp macro="">
      <xdr:nvCxnSpPr>
        <xdr:cNvPr id="343" name="Straight Connector 342">
          <a:extLst>
            <a:ext uri="{FF2B5EF4-FFF2-40B4-BE49-F238E27FC236}">
              <a16:creationId xmlns:a16="http://schemas.microsoft.com/office/drawing/2014/main" id="{3C6B94D3-DC13-4DAF-B9D0-00CED565DE43}"/>
            </a:ext>
          </a:extLst>
        </xdr:cNvPr>
        <xdr:cNvCxnSpPr/>
      </xdr:nvCxnSpPr>
      <xdr:spPr>
        <a:xfrm>
          <a:off x="4686300" y="5353050"/>
          <a:ext cx="11906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28</xdr:row>
      <xdr:rowOff>0</xdr:rowOff>
    </xdr:from>
    <xdr:to>
      <xdr:col>11</xdr:col>
      <xdr:colOff>333375</xdr:colOff>
      <xdr:row>30</xdr:row>
      <xdr:rowOff>228600</xdr:rowOff>
    </xdr:to>
    <xdr:cxnSp macro="">
      <xdr:nvCxnSpPr>
        <xdr:cNvPr id="344" name="Straight Connector 343">
          <a:extLst>
            <a:ext uri="{FF2B5EF4-FFF2-40B4-BE49-F238E27FC236}">
              <a16:creationId xmlns:a16="http://schemas.microsoft.com/office/drawing/2014/main" id="{6DC7F417-5C62-43E6-BD1F-44950167EF3E}"/>
            </a:ext>
          </a:extLst>
        </xdr:cNvPr>
        <xdr:cNvCxnSpPr/>
      </xdr:nvCxnSpPr>
      <xdr:spPr>
        <a:xfrm>
          <a:off x="5962650" y="5353050"/>
          <a:ext cx="12001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28</xdr:row>
      <xdr:rowOff>0</xdr:rowOff>
    </xdr:from>
    <xdr:to>
      <xdr:col>14</xdr:col>
      <xdr:colOff>333375</xdr:colOff>
      <xdr:row>30</xdr:row>
      <xdr:rowOff>228600</xdr:rowOff>
    </xdr:to>
    <xdr:cxnSp macro="">
      <xdr:nvCxnSpPr>
        <xdr:cNvPr id="345" name="Straight Connector 344">
          <a:extLst>
            <a:ext uri="{FF2B5EF4-FFF2-40B4-BE49-F238E27FC236}">
              <a16:creationId xmlns:a16="http://schemas.microsoft.com/office/drawing/2014/main" id="{ADB59E41-F72B-4AD2-B76D-0CAD8A3EA20E}"/>
            </a:ext>
          </a:extLst>
        </xdr:cNvPr>
        <xdr:cNvCxnSpPr/>
      </xdr:nvCxnSpPr>
      <xdr:spPr>
        <a:xfrm>
          <a:off x="7267575" y="5353050"/>
          <a:ext cx="11811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28</xdr:row>
      <xdr:rowOff>0</xdr:rowOff>
    </xdr:from>
    <xdr:to>
      <xdr:col>17</xdr:col>
      <xdr:colOff>333375</xdr:colOff>
      <xdr:row>30</xdr:row>
      <xdr:rowOff>228600</xdr:rowOff>
    </xdr:to>
    <xdr:cxnSp macro="">
      <xdr:nvCxnSpPr>
        <xdr:cNvPr id="346" name="Straight Connector 345">
          <a:extLst>
            <a:ext uri="{FF2B5EF4-FFF2-40B4-BE49-F238E27FC236}">
              <a16:creationId xmlns:a16="http://schemas.microsoft.com/office/drawing/2014/main" id="{ADD8EC07-FF53-4308-B574-11A75F8163C7}"/>
            </a:ext>
          </a:extLst>
        </xdr:cNvPr>
        <xdr:cNvCxnSpPr/>
      </xdr:nvCxnSpPr>
      <xdr:spPr>
        <a:xfrm>
          <a:off x="8515350" y="5353050"/>
          <a:ext cx="11525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25</xdr:row>
      <xdr:rowOff>0</xdr:rowOff>
    </xdr:from>
    <xdr:to>
      <xdr:col>17</xdr:col>
      <xdr:colOff>333375</xdr:colOff>
      <xdr:row>27</xdr:row>
      <xdr:rowOff>228600</xdr:rowOff>
    </xdr:to>
    <xdr:cxnSp macro="">
      <xdr:nvCxnSpPr>
        <xdr:cNvPr id="347" name="Straight Connector 346">
          <a:extLst>
            <a:ext uri="{FF2B5EF4-FFF2-40B4-BE49-F238E27FC236}">
              <a16:creationId xmlns:a16="http://schemas.microsoft.com/office/drawing/2014/main" id="{F0FC5AB1-7CB1-4200-96A9-4536803F6A26}"/>
            </a:ext>
          </a:extLst>
        </xdr:cNvPr>
        <xdr:cNvCxnSpPr/>
      </xdr:nvCxnSpPr>
      <xdr:spPr>
        <a:xfrm>
          <a:off x="8515350" y="4781550"/>
          <a:ext cx="11525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25</xdr:row>
      <xdr:rowOff>0</xdr:rowOff>
    </xdr:from>
    <xdr:to>
      <xdr:col>20</xdr:col>
      <xdr:colOff>333375</xdr:colOff>
      <xdr:row>27</xdr:row>
      <xdr:rowOff>228600</xdr:rowOff>
    </xdr:to>
    <xdr:cxnSp macro="">
      <xdr:nvCxnSpPr>
        <xdr:cNvPr id="348" name="Straight Connector 347">
          <a:extLst>
            <a:ext uri="{FF2B5EF4-FFF2-40B4-BE49-F238E27FC236}">
              <a16:creationId xmlns:a16="http://schemas.microsoft.com/office/drawing/2014/main" id="{FC4BDBB6-762A-44B5-8303-A14C81C2191B}"/>
            </a:ext>
          </a:extLst>
        </xdr:cNvPr>
        <xdr:cNvCxnSpPr/>
      </xdr:nvCxnSpPr>
      <xdr:spPr>
        <a:xfrm>
          <a:off x="9782175" y="4781550"/>
          <a:ext cx="11334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28</xdr:row>
      <xdr:rowOff>0</xdr:rowOff>
    </xdr:from>
    <xdr:to>
      <xdr:col>20</xdr:col>
      <xdr:colOff>333375</xdr:colOff>
      <xdr:row>30</xdr:row>
      <xdr:rowOff>228600</xdr:rowOff>
    </xdr:to>
    <xdr:cxnSp macro="">
      <xdr:nvCxnSpPr>
        <xdr:cNvPr id="349" name="Straight Connector 348">
          <a:extLst>
            <a:ext uri="{FF2B5EF4-FFF2-40B4-BE49-F238E27FC236}">
              <a16:creationId xmlns:a16="http://schemas.microsoft.com/office/drawing/2014/main" id="{32367271-786D-419C-A15B-0674919B2704}"/>
            </a:ext>
          </a:extLst>
        </xdr:cNvPr>
        <xdr:cNvCxnSpPr/>
      </xdr:nvCxnSpPr>
      <xdr:spPr>
        <a:xfrm>
          <a:off x="9782175" y="5353050"/>
          <a:ext cx="11334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25</xdr:row>
      <xdr:rowOff>0</xdr:rowOff>
    </xdr:from>
    <xdr:to>
      <xdr:col>23</xdr:col>
      <xdr:colOff>333375</xdr:colOff>
      <xdr:row>27</xdr:row>
      <xdr:rowOff>228600</xdr:rowOff>
    </xdr:to>
    <xdr:cxnSp macro="">
      <xdr:nvCxnSpPr>
        <xdr:cNvPr id="350" name="Straight Connector 349">
          <a:extLst>
            <a:ext uri="{FF2B5EF4-FFF2-40B4-BE49-F238E27FC236}">
              <a16:creationId xmlns:a16="http://schemas.microsoft.com/office/drawing/2014/main" id="{9A21E47A-2157-4E05-8E16-AC046875056A}"/>
            </a:ext>
          </a:extLst>
        </xdr:cNvPr>
        <xdr:cNvCxnSpPr/>
      </xdr:nvCxnSpPr>
      <xdr:spPr>
        <a:xfrm>
          <a:off x="10944225" y="4781550"/>
          <a:ext cx="11620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25</xdr:row>
      <xdr:rowOff>0</xdr:rowOff>
    </xdr:from>
    <xdr:to>
      <xdr:col>26</xdr:col>
      <xdr:colOff>323850</xdr:colOff>
      <xdr:row>27</xdr:row>
      <xdr:rowOff>228600</xdr:rowOff>
    </xdr:to>
    <xdr:cxnSp macro="">
      <xdr:nvCxnSpPr>
        <xdr:cNvPr id="351" name="Straight Connector 350">
          <a:extLst>
            <a:ext uri="{FF2B5EF4-FFF2-40B4-BE49-F238E27FC236}">
              <a16:creationId xmlns:a16="http://schemas.microsoft.com/office/drawing/2014/main" id="{D60B43EA-1B60-43BF-AF8D-30EE5A96867D}"/>
            </a:ext>
          </a:extLst>
        </xdr:cNvPr>
        <xdr:cNvCxnSpPr/>
      </xdr:nvCxnSpPr>
      <xdr:spPr>
        <a:xfrm>
          <a:off x="12125325" y="4781550"/>
          <a:ext cx="11430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28</xdr:row>
      <xdr:rowOff>0</xdr:rowOff>
    </xdr:from>
    <xdr:to>
      <xdr:col>23</xdr:col>
      <xdr:colOff>333375</xdr:colOff>
      <xdr:row>30</xdr:row>
      <xdr:rowOff>228600</xdr:rowOff>
    </xdr:to>
    <xdr:cxnSp macro="">
      <xdr:nvCxnSpPr>
        <xdr:cNvPr id="352" name="Straight Connector 351">
          <a:extLst>
            <a:ext uri="{FF2B5EF4-FFF2-40B4-BE49-F238E27FC236}">
              <a16:creationId xmlns:a16="http://schemas.microsoft.com/office/drawing/2014/main" id="{D22D8B33-A73C-450C-B4FE-8903DC74AD12}"/>
            </a:ext>
          </a:extLst>
        </xdr:cNvPr>
        <xdr:cNvCxnSpPr/>
      </xdr:nvCxnSpPr>
      <xdr:spPr>
        <a:xfrm>
          <a:off x="10944225" y="5353050"/>
          <a:ext cx="11620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28</xdr:row>
      <xdr:rowOff>0</xdr:rowOff>
    </xdr:from>
    <xdr:to>
      <xdr:col>26</xdr:col>
      <xdr:colOff>323850</xdr:colOff>
      <xdr:row>30</xdr:row>
      <xdr:rowOff>228600</xdr:rowOff>
    </xdr:to>
    <xdr:cxnSp macro="">
      <xdr:nvCxnSpPr>
        <xdr:cNvPr id="353" name="Straight Connector 352">
          <a:extLst>
            <a:ext uri="{FF2B5EF4-FFF2-40B4-BE49-F238E27FC236}">
              <a16:creationId xmlns:a16="http://schemas.microsoft.com/office/drawing/2014/main" id="{3BCAF7CE-22C6-4244-B0E9-2265D7A4B280}"/>
            </a:ext>
          </a:extLst>
        </xdr:cNvPr>
        <xdr:cNvCxnSpPr/>
      </xdr:nvCxnSpPr>
      <xdr:spPr>
        <a:xfrm>
          <a:off x="12125325" y="5353050"/>
          <a:ext cx="11430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25</xdr:row>
      <xdr:rowOff>0</xdr:rowOff>
    </xdr:from>
    <xdr:to>
      <xdr:col>29</xdr:col>
      <xdr:colOff>333375</xdr:colOff>
      <xdr:row>27</xdr:row>
      <xdr:rowOff>228600</xdr:rowOff>
    </xdr:to>
    <xdr:cxnSp macro="">
      <xdr:nvCxnSpPr>
        <xdr:cNvPr id="354" name="Straight Connector 353">
          <a:extLst>
            <a:ext uri="{FF2B5EF4-FFF2-40B4-BE49-F238E27FC236}">
              <a16:creationId xmlns:a16="http://schemas.microsoft.com/office/drawing/2014/main" id="{C67DE6D2-538C-44D0-9627-9B8D8AAA7655}"/>
            </a:ext>
          </a:extLst>
        </xdr:cNvPr>
        <xdr:cNvCxnSpPr/>
      </xdr:nvCxnSpPr>
      <xdr:spPr>
        <a:xfrm>
          <a:off x="13335000" y="4781550"/>
          <a:ext cx="9048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25</xdr:row>
      <xdr:rowOff>0</xdr:rowOff>
    </xdr:from>
    <xdr:to>
      <xdr:col>32</xdr:col>
      <xdr:colOff>333375</xdr:colOff>
      <xdr:row>27</xdr:row>
      <xdr:rowOff>228600</xdr:rowOff>
    </xdr:to>
    <xdr:cxnSp macro="">
      <xdr:nvCxnSpPr>
        <xdr:cNvPr id="355" name="Straight Connector 354">
          <a:extLst>
            <a:ext uri="{FF2B5EF4-FFF2-40B4-BE49-F238E27FC236}">
              <a16:creationId xmlns:a16="http://schemas.microsoft.com/office/drawing/2014/main" id="{477972FC-9898-4662-97D1-C97EDEAE395A}"/>
            </a:ext>
          </a:extLst>
        </xdr:cNvPr>
        <xdr:cNvCxnSpPr/>
      </xdr:nvCxnSpPr>
      <xdr:spPr>
        <a:xfrm>
          <a:off x="14239875" y="4781550"/>
          <a:ext cx="10001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25</xdr:row>
      <xdr:rowOff>0</xdr:rowOff>
    </xdr:from>
    <xdr:to>
      <xdr:col>35</xdr:col>
      <xdr:colOff>285750</xdr:colOff>
      <xdr:row>27</xdr:row>
      <xdr:rowOff>228600</xdr:rowOff>
    </xdr:to>
    <xdr:cxnSp macro="">
      <xdr:nvCxnSpPr>
        <xdr:cNvPr id="356" name="Straight Connector 355">
          <a:extLst>
            <a:ext uri="{FF2B5EF4-FFF2-40B4-BE49-F238E27FC236}">
              <a16:creationId xmlns:a16="http://schemas.microsoft.com/office/drawing/2014/main" id="{DBC8918B-2140-4B76-A29F-ADA2F3FE7D6F}"/>
            </a:ext>
          </a:extLst>
        </xdr:cNvPr>
        <xdr:cNvCxnSpPr/>
      </xdr:nvCxnSpPr>
      <xdr:spPr>
        <a:xfrm>
          <a:off x="15240000" y="4781550"/>
          <a:ext cx="9906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25</xdr:row>
      <xdr:rowOff>0</xdr:rowOff>
    </xdr:from>
    <xdr:to>
      <xdr:col>38</xdr:col>
      <xdr:colOff>276225</xdr:colOff>
      <xdr:row>27</xdr:row>
      <xdr:rowOff>228600</xdr:rowOff>
    </xdr:to>
    <xdr:cxnSp macro="">
      <xdr:nvCxnSpPr>
        <xdr:cNvPr id="357" name="Straight Connector 356">
          <a:extLst>
            <a:ext uri="{FF2B5EF4-FFF2-40B4-BE49-F238E27FC236}">
              <a16:creationId xmlns:a16="http://schemas.microsoft.com/office/drawing/2014/main" id="{7B1767D5-1322-4ACA-B7C2-27EC7C946519}"/>
            </a:ext>
          </a:extLst>
        </xdr:cNvPr>
        <xdr:cNvCxnSpPr/>
      </xdr:nvCxnSpPr>
      <xdr:spPr>
        <a:xfrm>
          <a:off x="16230600" y="4781550"/>
          <a:ext cx="9715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28</xdr:row>
      <xdr:rowOff>0</xdr:rowOff>
    </xdr:from>
    <xdr:to>
      <xdr:col>38</xdr:col>
      <xdr:colOff>276225</xdr:colOff>
      <xdr:row>30</xdr:row>
      <xdr:rowOff>228600</xdr:rowOff>
    </xdr:to>
    <xdr:cxnSp macro="">
      <xdr:nvCxnSpPr>
        <xdr:cNvPr id="358" name="Straight Connector 357">
          <a:extLst>
            <a:ext uri="{FF2B5EF4-FFF2-40B4-BE49-F238E27FC236}">
              <a16:creationId xmlns:a16="http://schemas.microsoft.com/office/drawing/2014/main" id="{29407038-E3CA-4428-9AEC-9BD6D6F8E151}"/>
            </a:ext>
          </a:extLst>
        </xdr:cNvPr>
        <xdr:cNvCxnSpPr/>
      </xdr:nvCxnSpPr>
      <xdr:spPr>
        <a:xfrm>
          <a:off x="16230600" y="5353050"/>
          <a:ext cx="9715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28</xdr:row>
      <xdr:rowOff>0</xdr:rowOff>
    </xdr:from>
    <xdr:to>
      <xdr:col>35</xdr:col>
      <xdr:colOff>285750</xdr:colOff>
      <xdr:row>30</xdr:row>
      <xdr:rowOff>228600</xdr:rowOff>
    </xdr:to>
    <xdr:cxnSp macro="">
      <xdr:nvCxnSpPr>
        <xdr:cNvPr id="359" name="Straight Connector 358">
          <a:extLst>
            <a:ext uri="{FF2B5EF4-FFF2-40B4-BE49-F238E27FC236}">
              <a16:creationId xmlns:a16="http://schemas.microsoft.com/office/drawing/2014/main" id="{0A19E06F-D7FF-4F2F-8C8A-80CF969A1C72}"/>
            </a:ext>
          </a:extLst>
        </xdr:cNvPr>
        <xdr:cNvCxnSpPr/>
      </xdr:nvCxnSpPr>
      <xdr:spPr>
        <a:xfrm>
          <a:off x="15240000" y="5353050"/>
          <a:ext cx="9906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28</xdr:row>
      <xdr:rowOff>0</xdr:rowOff>
    </xdr:from>
    <xdr:to>
      <xdr:col>32</xdr:col>
      <xdr:colOff>333375</xdr:colOff>
      <xdr:row>30</xdr:row>
      <xdr:rowOff>228600</xdr:rowOff>
    </xdr:to>
    <xdr:cxnSp macro="">
      <xdr:nvCxnSpPr>
        <xdr:cNvPr id="360" name="Straight Connector 359">
          <a:extLst>
            <a:ext uri="{FF2B5EF4-FFF2-40B4-BE49-F238E27FC236}">
              <a16:creationId xmlns:a16="http://schemas.microsoft.com/office/drawing/2014/main" id="{41DEA86C-F36A-439F-B76C-907C825298E6}"/>
            </a:ext>
          </a:extLst>
        </xdr:cNvPr>
        <xdr:cNvCxnSpPr/>
      </xdr:nvCxnSpPr>
      <xdr:spPr>
        <a:xfrm>
          <a:off x="14239875" y="5353050"/>
          <a:ext cx="10001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28</xdr:row>
      <xdr:rowOff>0</xdr:rowOff>
    </xdr:from>
    <xdr:to>
      <xdr:col>29</xdr:col>
      <xdr:colOff>333375</xdr:colOff>
      <xdr:row>30</xdr:row>
      <xdr:rowOff>228600</xdr:rowOff>
    </xdr:to>
    <xdr:cxnSp macro="">
      <xdr:nvCxnSpPr>
        <xdr:cNvPr id="361" name="Straight Connector 360">
          <a:extLst>
            <a:ext uri="{FF2B5EF4-FFF2-40B4-BE49-F238E27FC236}">
              <a16:creationId xmlns:a16="http://schemas.microsoft.com/office/drawing/2014/main" id="{BF897720-2B84-4506-8B52-AF73E14831E2}"/>
            </a:ext>
          </a:extLst>
        </xdr:cNvPr>
        <xdr:cNvCxnSpPr/>
      </xdr:nvCxnSpPr>
      <xdr:spPr>
        <a:xfrm>
          <a:off x="13335000" y="5353050"/>
          <a:ext cx="9048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25</xdr:row>
      <xdr:rowOff>0</xdr:rowOff>
    </xdr:from>
    <xdr:to>
      <xdr:col>38</xdr:col>
      <xdr:colOff>333375</xdr:colOff>
      <xdr:row>27</xdr:row>
      <xdr:rowOff>238125</xdr:rowOff>
    </xdr:to>
    <xdr:cxnSp macro="">
      <xdr:nvCxnSpPr>
        <xdr:cNvPr id="362" name="Straight Connector 361">
          <a:extLst>
            <a:ext uri="{FF2B5EF4-FFF2-40B4-BE49-F238E27FC236}">
              <a16:creationId xmlns:a16="http://schemas.microsoft.com/office/drawing/2014/main" id="{DC21374B-7E7E-4B3B-8CBE-0DDFD70BFA51}"/>
            </a:ext>
          </a:extLst>
        </xdr:cNvPr>
        <xdr:cNvCxnSpPr/>
      </xdr:nvCxnSpPr>
      <xdr:spPr>
        <a:xfrm rot="10800000" flipV="1">
          <a:off x="16230600" y="4781550"/>
          <a:ext cx="9715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25</xdr:row>
      <xdr:rowOff>0</xdr:rowOff>
    </xdr:from>
    <xdr:to>
      <xdr:col>36</xdr:col>
      <xdr:colOff>0</xdr:colOff>
      <xdr:row>27</xdr:row>
      <xdr:rowOff>238125</xdr:rowOff>
    </xdr:to>
    <xdr:cxnSp macro="">
      <xdr:nvCxnSpPr>
        <xdr:cNvPr id="363" name="Straight Connector 362">
          <a:extLst>
            <a:ext uri="{FF2B5EF4-FFF2-40B4-BE49-F238E27FC236}">
              <a16:creationId xmlns:a16="http://schemas.microsoft.com/office/drawing/2014/main" id="{B71B2AB1-80AE-4A44-9B15-F76AE16CC9D2}"/>
            </a:ext>
          </a:extLst>
        </xdr:cNvPr>
        <xdr:cNvCxnSpPr/>
      </xdr:nvCxnSpPr>
      <xdr:spPr>
        <a:xfrm rot="10800000" flipV="1">
          <a:off x="15240000" y="4781550"/>
          <a:ext cx="9906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25</xdr:row>
      <xdr:rowOff>0</xdr:rowOff>
    </xdr:from>
    <xdr:to>
      <xdr:col>33</xdr:col>
      <xdr:colOff>47625</xdr:colOff>
      <xdr:row>27</xdr:row>
      <xdr:rowOff>238125</xdr:rowOff>
    </xdr:to>
    <xdr:cxnSp macro="">
      <xdr:nvCxnSpPr>
        <xdr:cNvPr id="364" name="Straight Connector 363">
          <a:extLst>
            <a:ext uri="{FF2B5EF4-FFF2-40B4-BE49-F238E27FC236}">
              <a16:creationId xmlns:a16="http://schemas.microsoft.com/office/drawing/2014/main" id="{BF8E79C2-32EE-4F36-B1B2-7984A98812BA}"/>
            </a:ext>
          </a:extLst>
        </xdr:cNvPr>
        <xdr:cNvCxnSpPr/>
      </xdr:nvCxnSpPr>
      <xdr:spPr>
        <a:xfrm rot="10800000" flipV="1">
          <a:off x="14239875" y="4781550"/>
          <a:ext cx="10477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28</xdr:row>
      <xdr:rowOff>0</xdr:rowOff>
    </xdr:from>
    <xdr:to>
      <xdr:col>38</xdr:col>
      <xdr:colOff>333375</xdr:colOff>
      <xdr:row>30</xdr:row>
      <xdr:rowOff>238125</xdr:rowOff>
    </xdr:to>
    <xdr:cxnSp macro="">
      <xdr:nvCxnSpPr>
        <xdr:cNvPr id="365" name="Straight Connector 364">
          <a:extLst>
            <a:ext uri="{FF2B5EF4-FFF2-40B4-BE49-F238E27FC236}">
              <a16:creationId xmlns:a16="http://schemas.microsoft.com/office/drawing/2014/main" id="{E274D670-4BF8-478B-8E9D-A6871493B589}"/>
            </a:ext>
          </a:extLst>
        </xdr:cNvPr>
        <xdr:cNvCxnSpPr/>
      </xdr:nvCxnSpPr>
      <xdr:spPr>
        <a:xfrm rot="10800000" flipV="1">
          <a:off x="16230600" y="5353050"/>
          <a:ext cx="9715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28</xdr:row>
      <xdr:rowOff>0</xdr:rowOff>
    </xdr:from>
    <xdr:to>
      <xdr:col>36</xdr:col>
      <xdr:colOff>0</xdr:colOff>
      <xdr:row>30</xdr:row>
      <xdr:rowOff>238125</xdr:rowOff>
    </xdr:to>
    <xdr:cxnSp macro="">
      <xdr:nvCxnSpPr>
        <xdr:cNvPr id="366" name="Straight Connector 365">
          <a:extLst>
            <a:ext uri="{FF2B5EF4-FFF2-40B4-BE49-F238E27FC236}">
              <a16:creationId xmlns:a16="http://schemas.microsoft.com/office/drawing/2014/main" id="{26FA6B75-14B2-44F7-B81C-D64B17780AA2}"/>
            </a:ext>
          </a:extLst>
        </xdr:cNvPr>
        <xdr:cNvCxnSpPr/>
      </xdr:nvCxnSpPr>
      <xdr:spPr>
        <a:xfrm rot="10800000" flipV="1">
          <a:off x="15240000" y="5353050"/>
          <a:ext cx="9906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28</xdr:row>
      <xdr:rowOff>0</xdr:rowOff>
    </xdr:from>
    <xdr:to>
      <xdr:col>33</xdr:col>
      <xdr:colOff>47625</xdr:colOff>
      <xdr:row>30</xdr:row>
      <xdr:rowOff>238125</xdr:rowOff>
    </xdr:to>
    <xdr:cxnSp macro="">
      <xdr:nvCxnSpPr>
        <xdr:cNvPr id="367" name="Straight Connector 366">
          <a:extLst>
            <a:ext uri="{FF2B5EF4-FFF2-40B4-BE49-F238E27FC236}">
              <a16:creationId xmlns:a16="http://schemas.microsoft.com/office/drawing/2014/main" id="{56BE7E8F-9FF8-4108-B23D-516DBF7EE5BB}"/>
            </a:ext>
          </a:extLst>
        </xdr:cNvPr>
        <xdr:cNvCxnSpPr/>
      </xdr:nvCxnSpPr>
      <xdr:spPr>
        <a:xfrm rot="10800000" flipV="1">
          <a:off x="14239875" y="5353050"/>
          <a:ext cx="10477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28</xdr:row>
      <xdr:rowOff>0</xdr:rowOff>
    </xdr:from>
    <xdr:to>
      <xdr:col>30</xdr:col>
      <xdr:colOff>47625</xdr:colOff>
      <xdr:row>30</xdr:row>
      <xdr:rowOff>238125</xdr:rowOff>
    </xdr:to>
    <xdr:cxnSp macro="">
      <xdr:nvCxnSpPr>
        <xdr:cNvPr id="368" name="Straight Connector 367">
          <a:extLst>
            <a:ext uri="{FF2B5EF4-FFF2-40B4-BE49-F238E27FC236}">
              <a16:creationId xmlns:a16="http://schemas.microsoft.com/office/drawing/2014/main" id="{535D0428-6447-4493-ABB5-8172A44B8786}"/>
            </a:ext>
          </a:extLst>
        </xdr:cNvPr>
        <xdr:cNvCxnSpPr/>
      </xdr:nvCxnSpPr>
      <xdr:spPr>
        <a:xfrm rot="10800000" flipV="1">
          <a:off x="13335000" y="5353050"/>
          <a:ext cx="9525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28</xdr:row>
      <xdr:rowOff>0</xdr:rowOff>
    </xdr:from>
    <xdr:to>
      <xdr:col>27</xdr:col>
      <xdr:colOff>38100</xdr:colOff>
      <xdr:row>30</xdr:row>
      <xdr:rowOff>238125</xdr:rowOff>
    </xdr:to>
    <xdr:cxnSp macro="">
      <xdr:nvCxnSpPr>
        <xdr:cNvPr id="369" name="Straight Connector 368">
          <a:extLst>
            <a:ext uri="{FF2B5EF4-FFF2-40B4-BE49-F238E27FC236}">
              <a16:creationId xmlns:a16="http://schemas.microsoft.com/office/drawing/2014/main" id="{FEA6E7A3-953E-4EF4-91B7-4E023EA8EFE9}"/>
            </a:ext>
          </a:extLst>
        </xdr:cNvPr>
        <xdr:cNvCxnSpPr/>
      </xdr:nvCxnSpPr>
      <xdr:spPr>
        <a:xfrm rot="10800000" flipV="1">
          <a:off x="12125325" y="5353050"/>
          <a:ext cx="12477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28</xdr:row>
      <xdr:rowOff>0</xdr:rowOff>
    </xdr:from>
    <xdr:to>
      <xdr:col>24</xdr:col>
      <xdr:colOff>47625</xdr:colOff>
      <xdr:row>30</xdr:row>
      <xdr:rowOff>238125</xdr:rowOff>
    </xdr:to>
    <xdr:cxnSp macro="">
      <xdr:nvCxnSpPr>
        <xdr:cNvPr id="370" name="Straight Connector 369">
          <a:extLst>
            <a:ext uri="{FF2B5EF4-FFF2-40B4-BE49-F238E27FC236}">
              <a16:creationId xmlns:a16="http://schemas.microsoft.com/office/drawing/2014/main" id="{62E8CE50-1202-4BB7-A77F-C12A5D536593}"/>
            </a:ext>
          </a:extLst>
        </xdr:cNvPr>
        <xdr:cNvCxnSpPr/>
      </xdr:nvCxnSpPr>
      <xdr:spPr>
        <a:xfrm rot="10800000" flipV="1">
          <a:off x="10944225" y="5353050"/>
          <a:ext cx="12287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25</xdr:row>
      <xdr:rowOff>0</xdr:rowOff>
    </xdr:from>
    <xdr:to>
      <xdr:col>24</xdr:col>
      <xdr:colOff>47625</xdr:colOff>
      <xdr:row>27</xdr:row>
      <xdr:rowOff>238125</xdr:rowOff>
    </xdr:to>
    <xdr:cxnSp macro="">
      <xdr:nvCxnSpPr>
        <xdr:cNvPr id="371" name="Straight Connector 370">
          <a:extLst>
            <a:ext uri="{FF2B5EF4-FFF2-40B4-BE49-F238E27FC236}">
              <a16:creationId xmlns:a16="http://schemas.microsoft.com/office/drawing/2014/main" id="{ECE8EBD0-55BD-4E46-AD51-943BCC276D98}"/>
            </a:ext>
          </a:extLst>
        </xdr:cNvPr>
        <xdr:cNvCxnSpPr/>
      </xdr:nvCxnSpPr>
      <xdr:spPr>
        <a:xfrm rot="10800000" flipV="1">
          <a:off x="10944225" y="4781550"/>
          <a:ext cx="12287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25</xdr:row>
      <xdr:rowOff>0</xdr:rowOff>
    </xdr:from>
    <xdr:to>
      <xdr:col>27</xdr:col>
      <xdr:colOff>38100</xdr:colOff>
      <xdr:row>27</xdr:row>
      <xdr:rowOff>238125</xdr:rowOff>
    </xdr:to>
    <xdr:cxnSp macro="">
      <xdr:nvCxnSpPr>
        <xdr:cNvPr id="372" name="Straight Connector 371">
          <a:extLst>
            <a:ext uri="{FF2B5EF4-FFF2-40B4-BE49-F238E27FC236}">
              <a16:creationId xmlns:a16="http://schemas.microsoft.com/office/drawing/2014/main" id="{615D3DFD-A8ED-46BA-86BA-C339A9A396FB}"/>
            </a:ext>
          </a:extLst>
        </xdr:cNvPr>
        <xdr:cNvCxnSpPr/>
      </xdr:nvCxnSpPr>
      <xdr:spPr>
        <a:xfrm rot="10800000" flipV="1">
          <a:off x="12125325" y="4781550"/>
          <a:ext cx="12477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25</xdr:row>
      <xdr:rowOff>0</xdr:rowOff>
    </xdr:from>
    <xdr:to>
      <xdr:col>30</xdr:col>
      <xdr:colOff>47625</xdr:colOff>
      <xdr:row>27</xdr:row>
      <xdr:rowOff>238125</xdr:rowOff>
    </xdr:to>
    <xdr:cxnSp macro="">
      <xdr:nvCxnSpPr>
        <xdr:cNvPr id="373" name="Straight Connector 372">
          <a:extLst>
            <a:ext uri="{FF2B5EF4-FFF2-40B4-BE49-F238E27FC236}">
              <a16:creationId xmlns:a16="http://schemas.microsoft.com/office/drawing/2014/main" id="{79864B62-E9D9-4DF4-BB46-D8F2A7368CAD}"/>
            </a:ext>
          </a:extLst>
        </xdr:cNvPr>
        <xdr:cNvCxnSpPr/>
      </xdr:nvCxnSpPr>
      <xdr:spPr>
        <a:xfrm rot="10800000" flipV="1">
          <a:off x="13335000" y="4781550"/>
          <a:ext cx="9525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25</xdr:row>
      <xdr:rowOff>0</xdr:rowOff>
    </xdr:from>
    <xdr:to>
      <xdr:col>21</xdr:col>
      <xdr:colOff>38100</xdr:colOff>
      <xdr:row>27</xdr:row>
      <xdr:rowOff>238125</xdr:rowOff>
    </xdr:to>
    <xdr:cxnSp macro="">
      <xdr:nvCxnSpPr>
        <xdr:cNvPr id="374" name="Straight Connector 373">
          <a:extLst>
            <a:ext uri="{FF2B5EF4-FFF2-40B4-BE49-F238E27FC236}">
              <a16:creationId xmlns:a16="http://schemas.microsoft.com/office/drawing/2014/main" id="{394278A7-5B67-4487-B53E-051A86C77D8B}"/>
            </a:ext>
          </a:extLst>
        </xdr:cNvPr>
        <xdr:cNvCxnSpPr/>
      </xdr:nvCxnSpPr>
      <xdr:spPr>
        <a:xfrm rot="10800000" flipV="1">
          <a:off x="9782175" y="4781550"/>
          <a:ext cx="12001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25</xdr:row>
      <xdr:rowOff>0</xdr:rowOff>
    </xdr:from>
    <xdr:to>
      <xdr:col>18</xdr:col>
      <xdr:colOff>47625</xdr:colOff>
      <xdr:row>27</xdr:row>
      <xdr:rowOff>238125</xdr:rowOff>
    </xdr:to>
    <xdr:cxnSp macro="">
      <xdr:nvCxnSpPr>
        <xdr:cNvPr id="375" name="Straight Connector 374">
          <a:extLst>
            <a:ext uri="{FF2B5EF4-FFF2-40B4-BE49-F238E27FC236}">
              <a16:creationId xmlns:a16="http://schemas.microsoft.com/office/drawing/2014/main" id="{0B604810-5D3A-410B-8557-FF916AFA9BC7}"/>
            </a:ext>
          </a:extLst>
        </xdr:cNvPr>
        <xdr:cNvCxnSpPr/>
      </xdr:nvCxnSpPr>
      <xdr:spPr>
        <a:xfrm rot="10800000" flipV="1">
          <a:off x="8515350" y="4781550"/>
          <a:ext cx="13144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28</xdr:row>
      <xdr:rowOff>0</xdr:rowOff>
    </xdr:from>
    <xdr:to>
      <xdr:col>18</xdr:col>
      <xdr:colOff>47625</xdr:colOff>
      <xdr:row>30</xdr:row>
      <xdr:rowOff>238125</xdr:rowOff>
    </xdr:to>
    <xdr:cxnSp macro="">
      <xdr:nvCxnSpPr>
        <xdr:cNvPr id="376" name="Straight Connector 375">
          <a:extLst>
            <a:ext uri="{FF2B5EF4-FFF2-40B4-BE49-F238E27FC236}">
              <a16:creationId xmlns:a16="http://schemas.microsoft.com/office/drawing/2014/main" id="{61E76C34-B292-45D8-8C15-C821826EDD4A}"/>
            </a:ext>
          </a:extLst>
        </xdr:cNvPr>
        <xdr:cNvCxnSpPr/>
      </xdr:nvCxnSpPr>
      <xdr:spPr>
        <a:xfrm rot="10800000" flipV="1">
          <a:off x="8515350" y="5353050"/>
          <a:ext cx="13144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25</xdr:row>
      <xdr:rowOff>0</xdr:rowOff>
    </xdr:from>
    <xdr:to>
      <xdr:col>15</xdr:col>
      <xdr:colOff>47625</xdr:colOff>
      <xdr:row>27</xdr:row>
      <xdr:rowOff>238125</xdr:rowOff>
    </xdr:to>
    <xdr:cxnSp macro="">
      <xdr:nvCxnSpPr>
        <xdr:cNvPr id="377" name="Straight Connector 376">
          <a:extLst>
            <a:ext uri="{FF2B5EF4-FFF2-40B4-BE49-F238E27FC236}">
              <a16:creationId xmlns:a16="http://schemas.microsoft.com/office/drawing/2014/main" id="{7D3F49EF-2E3D-4EFA-A4BE-12AF285C01D7}"/>
            </a:ext>
          </a:extLst>
        </xdr:cNvPr>
        <xdr:cNvCxnSpPr/>
      </xdr:nvCxnSpPr>
      <xdr:spPr>
        <a:xfrm rot="10800000" flipV="1">
          <a:off x="7267575" y="4781550"/>
          <a:ext cx="12954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28</xdr:row>
      <xdr:rowOff>0</xdr:rowOff>
    </xdr:from>
    <xdr:to>
      <xdr:col>15</xdr:col>
      <xdr:colOff>47625</xdr:colOff>
      <xdr:row>30</xdr:row>
      <xdr:rowOff>238125</xdr:rowOff>
    </xdr:to>
    <xdr:cxnSp macro="">
      <xdr:nvCxnSpPr>
        <xdr:cNvPr id="378" name="Straight Connector 377">
          <a:extLst>
            <a:ext uri="{FF2B5EF4-FFF2-40B4-BE49-F238E27FC236}">
              <a16:creationId xmlns:a16="http://schemas.microsoft.com/office/drawing/2014/main" id="{0DD82512-6D90-4DA3-9A7E-7006F504EDF6}"/>
            </a:ext>
          </a:extLst>
        </xdr:cNvPr>
        <xdr:cNvCxnSpPr/>
      </xdr:nvCxnSpPr>
      <xdr:spPr>
        <a:xfrm rot="10800000" flipV="1">
          <a:off x="7267575" y="5353050"/>
          <a:ext cx="12954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25</xdr:row>
      <xdr:rowOff>0</xdr:rowOff>
    </xdr:from>
    <xdr:to>
      <xdr:col>12</xdr:col>
      <xdr:colOff>47625</xdr:colOff>
      <xdr:row>27</xdr:row>
      <xdr:rowOff>238125</xdr:rowOff>
    </xdr:to>
    <xdr:cxnSp macro="">
      <xdr:nvCxnSpPr>
        <xdr:cNvPr id="379" name="Straight Connector 378">
          <a:extLst>
            <a:ext uri="{FF2B5EF4-FFF2-40B4-BE49-F238E27FC236}">
              <a16:creationId xmlns:a16="http://schemas.microsoft.com/office/drawing/2014/main" id="{8540294E-9BB4-4AAA-90D8-FF02BB6AF7CA}"/>
            </a:ext>
          </a:extLst>
        </xdr:cNvPr>
        <xdr:cNvCxnSpPr/>
      </xdr:nvCxnSpPr>
      <xdr:spPr>
        <a:xfrm rot="10800000" flipV="1">
          <a:off x="5962650" y="4781550"/>
          <a:ext cx="13525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28</xdr:row>
      <xdr:rowOff>0</xdr:rowOff>
    </xdr:from>
    <xdr:to>
      <xdr:col>12</xdr:col>
      <xdr:colOff>47625</xdr:colOff>
      <xdr:row>30</xdr:row>
      <xdr:rowOff>238125</xdr:rowOff>
    </xdr:to>
    <xdr:cxnSp macro="">
      <xdr:nvCxnSpPr>
        <xdr:cNvPr id="380" name="Straight Connector 379">
          <a:extLst>
            <a:ext uri="{FF2B5EF4-FFF2-40B4-BE49-F238E27FC236}">
              <a16:creationId xmlns:a16="http://schemas.microsoft.com/office/drawing/2014/main" id="{25393D59-EF30-47F1-A929-1ACBF53EF8A5}"/>
            </a:ext>
          </a:extLst>
        </xdr:cNvPr>
        <xdr:cNvCxnSpPr/>
      </xdr:nvCxnSpPr>
      <xdr:spPr>
        <a:xfrm rot="10800000" flipV="1">
          <a:off x="5962650" y="5353050"/>
          <a:ext cx="13525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25</xdr:row>
      <xdr:rowOff>0</xdr:rowOff>
    </xdr:from>
    <xdr:to>
      <xdr:col>9</xdr:col>
      <xdr:colOff>47625</xdr:colOff>
      <xdr:row>27</xdr:row>
      <xdr:rowOff>238125</xdr:rowOff>
    </xdr:to>
    <xdr:cxnSp macro="">
      <xdr:nvCxnSpPr>
        <xdr:cNvPr id="381" name="Straight Connector 380">
          <a:extLst>
            <a:ext uri="{FF2B5EF4-FFF2-40B4-BE49-F238E27FC236}">
              <a16:creationId xmlns:a16="http://schemas.microsoft.com/office/drawing/2014/main" id="{C71DF04B-EEF7-4703-8C93-F29D34927FF3}"/>
            </a:ext>
          </a:extLst>
        </xdr:cNvPr>
        <xdr:cNvCxnSpPr/>
      </xdr:nvCxnSpPr>
      <xdr:spPr>
        <a:xfrm rot="10800000" flipV="1">
          <a:off x="4686300" y="4781550"/>
          <a:ext cx="13239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28</xdr:row>
      <xdr:rowOff>0</xdr:rowOff>
    </xdr:from>
    <xdr:to>
      <xdr:col>9</xdr:col>
      <xdr:colOff>47625</xdr:colOff>
      <xdr:row>30</xdr:row>
      <xdr:rowOff>238125</xdr:rowOff>
    </xdr:to>
    <xdr:cxnSp macro="">
      <xdr:nvCxnSpPr>
        <xdr:cNvPr id="382" name="Straight Connector 381">
          <a:extLst>
            <a:ext uri="{FF2B5EF4-FFF2-40B4-BE49-F238E27FC236}">
              <a16:creationId xmlns:a16="http://schemas.microsoft.com/office/drawing/2014/main" id="{D8E97C80-DAC4-4259-A646-58A1CE8B7544}"/>
            </a:ext>
          </a:extLst>
        </xdr:cNvPr>
        <xdr:cNvCxnSpPr/>
      </xdr:nvCxnSpPr>
      <xdr:spPr>
        <a:xfrm rot="10800000" flipV="1">
          <a:off x="4686300" y="5353050"/>
          <a:ext cx="13239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25</xdr:row>
      <xdr:rowOff>0</xdr:rowOff>
    </xdr:from>
    <xdr:to>
      <xdr:col>6</xdr:col>
      <xdr:colOff>47625</xdr:colOff>
      <xdr:row>27</xdr:row>
      <xdr:rowOff>238125</xdr:rowOff>
    </xdr:to>
    <xdr:cxnSp macro="">
      <xdr:nvCxnSpPr>
        <xdr:cNvPr id="383" name="Straight Connector 382">
          <a:extLst>
            <a:ext uri="{FF2B5EF4-FFF2-40B4-BE49-F238E27FC236}">
              <a16:creationId xmlns:a16="http://schemas.microsoft.com/office/drawing/2014/main" id="{B1717574-2A2A-4D22-AAA5-92E333292099}"/>
            </a:ext>
          </a:extLst>
        </xdr:cNvPr>
        <xdr:cNvCxnSpPr/>
      </xdr:nvCxnSpPr>
      <xdr:spPr>
        <a:xfrm rot="10800000" flipV="1">
          <a:off x="3495675" y="4781550"/>
          <a:ext cx="12382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28</xdr:row>
      <xdr:rowOff>0</xdr:rowOff>
    </xdr:from>
    <xdr:to>
      <xdr:col>6</xdr:col>
      <xdr:colOff>47625</xdr:colOff>
      <xdr:row>30</xdr:row>
      <xdr:rowOff>238125</xdr:rowOff>
    </xdr:to>
    <xdr:cxnSp macro="">
      <xdr:nvCxnSpPr>
        <xdr:cNvPr id="384" name="Straight Connector 383">
          <a:extLst>
            <a:ext uri="{FF2B5EF4-FFF2-40B4-BE49-F238E27FC236}">
              <a16:creationId xmlns:a16="http://schemas.microsoft.com/office/drawing/2014/main" id="{B4A9A829-4B46-4021-83F5-E42B7B4E1E2F}"/>
            </a:ext>
          </a:extLst>
        </xdr:cNvPr>
        <xdr:cNvCxnSpPr/>
      </xdr:nvCxnSpPr>
      <xdr:spPr>
        <a:xfrm rot="10800000" flipV="1">
          <a:off x="3495675" y="5353050"/>
          <a:ext cx="12382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28</xdr:row>
      <xdr:rowOff>0</xdr:rowOff>
    </xdr:from>
    <xdr:to>
      <xdr:col>21</xdr:col>
      <xdr:colOff>38100</xdr:colOff>
      <xdr:row>30</xdr:row>
      <xdr:rowOff>238125</xdr:rowOff>
    </xdr:to>
    <xdr:cxnSp macro="">
      <xdr:nvCxnSpPr>
        <xdr:cNvPr id="385" name="Straight Connector 384">
          <a:extLst>
            <a:ext uri="{FF2B5EF4-FFF2-40B4-BE49-F238E27FC236}">
              <a16:creationId xmlns:a16="http://schemas.microsoft.com/office/drawing/2014/main" id="{4D0DA2A4-1637-40F1-8039-2C50E4819BB2}"/>
            </a:ext>
          </a:extLst>
        </xdr:cNvPr>
        <xdr:cNvCxnSpPr/>
      </xdr:nvCxnSpPr>
      <xdr:spPr>
        <a:xfrm rot="10800000" flipV="1">
          <a:off x="9782175" y="5353050"/>
          <a:ext cx="12001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40</xdr:row>
      <xdr:rowOff>0</xdr:rowOff>
    </xdr:from>
    <xdr:to>
      <xdr:col>5</xdr:col>
      <xdr:colOff>333375</xdr:colOff>
      <xdr:row>42</xdr:row>
      <xdr:rowOff>228600</xdr:rowOff>
    </xdr:to>
    <xdr:cxnSp macro="">
      <xdr:nvCxnSpPr>
        <xdr:cNvPr id="386" name="Straight Connector 385">
          <a:extLst>
            <a:ext uri="{FF2B5EF4-FFF2-40B4-BE49-F238E27FC236}">
              <a16:creationId xmlns:a16="http://schemas.microsoft.com/office/drawing/2014/main" id="{7F99A480-6493-4E81-92A1-C20872880FFC}"/>
            </a:ext>
          </a:extLst>
        </xdr:cNvPr>
        <xdr:cNvCxnSpPr/>
      </xdr:nvCxnSpPr>
      <xdr:spPr>
        <a:xfrm>
          <a:off x="3495675" y="7639050"/>
          <a:ext cx="11715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40</xdr:row>
      <xdr:rowOff>0</xdr:rowOff>
    </xdr:from>
    <xdr:to>
      <xdr:col>8</xdr:col>
      <xdr:colOff>333375</xdr:colOff>
      <xdr:row>42</xdr:row>
      <xdr:rowOff>228600</xdr:rowOff>
    </xdr:to>
    <xdr:cxnSp macro="">
      <xdr:nvCxnSpPr>
        <xdr:cNvPr id="387" name="Straight Connector 386">
          <a:extLst>
            <a:ext uri="{FF2B5EF4-FFF2-40B4-BE49-F238E27FC236}">
              <a16:creationId xmlns:a16="http://schemas.microsoft.com/office/drawing/2014/main" id="{3B9DBCEC-DCD0-4DEE-86C9-DA4E528DA06C}"/>
            </a:ext>
          </a:extLst>
        </xdr:cNvPr>
        <xdr:cNvCxnSpPr/>
      </xdr:nvCxnSpPr>
      <xdr:spPr>
        <a:xfrm>
          <a:off x="4686300" y="7639050"/>
          <a:ext cx="11906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40</xdr:row>
      <xdr:rowOff>0</xdr:rowOff>
    </xdr:from>
    <xdr:to>
      <xdr:col>11</xdr:col>
      <xdr:colOff>333375</xdr:colOff>
      <xdr:row>42</xdr:row>
      <xdr:rowOff>228600</xdr:rowOff>
    </xdr:to>
    <xdr:cxnSp macro="">
      <xdr:nvCxnSpPr>
        <xdr:cNvPr id="388" name="Straight Connector 387">
          <a:extLst>
            <a:ext uri="{FF2B5EF4-FFF2-40B4-BE49-F238E27FC236}">
              <a16:creationId xmlns:a16="http://schemas.microsoft.com/office/drawing/2014/main" id="{314F4B10-A5A2-43FD-8493-E910EB1EA900}"/>
            </a:ext>
          </a:extLst>
        </xdr:cNvPr>
        <xdr:cNvCxnSpPr/>
      </xdr:nvCxnSpPr>
      <xdr:spPr>
        <a:xfrm>
          <a:off x="5962650" y="7639050"/>
          <a:ext cx="12001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40</xdr:row>
      <xdr:rowOff>0</xdr:rowOff>
    </xdr:from>
    <xdr:to>
      <xdr:col>14</xdr:col>
      <xdr:colOff>333375</xdr:colOff>
      <xdr:row>42</xdr:row>
      <xdr:rowOff>228600</xdr:rowOff>
    </xdr:to>
    <xdr:cxnSp macro="">
      <xdr:nvCxnSpPr>
        <xdr:cNvPr id="389" name="Straight Connector 388">
          <a:extLst>
            <a:ext uri="{FF2B5EF4-FFF2-40B4-BE49-F238E27FC236}">
              <a16:creationId xmlns:a16="http://schemas.microsoft.com/office/drawing/2014/main" id="{58775F84-9CA2-446A-B0D2-225099386A7D}"/>
            </a:ext>
          </a:extLst>
        </xdr:cNvPr>
        <xdr:cNvCxnSpPr/>
      </xdr:nvCxnSpPr>
      <xdr:spPr>
        <a:xfrm>
          <a:off x="7267575" y="7639050"/>
          <a:ext cx="11811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40</xdr:row>
      <xdr:rowOff>0</xdr:rowOff>
    </xdr:from>
    <xdr:to>
      <xdr:col>17</xdr:col>
      <xdr:colOff>333375</xdr:colOff>
      <xdr:row>42</xdr:row>
      <xdr:rowOff>228600</xdr:rowOff>
    </xdr:to>
    <xdr:cxnSp macro="">
      <xdr:nvCxnSpPr>
        <xdr:cNvPr id="390" name="Straight Connector 389">
          <a:extLst>
            <a:ext uri="{FF2B5EF4-FFF2-40B4-BE49-F238E27FC236}">
              <a16:creationId xmlns:a16="http://schemas.microsoft.com/office/drawing/2014/main" id="{9C55D86F-D631-461E-8269-EBCA2186DC0C}"/>
            </a:ext>
          </a:extLst>
        </xdr:cNvPr>
        <xdr:cNvCxnSpPr/>
      </xdr:nvCxnSpPr>
      <xdr:spPr>
        <a:xfrm>
          <a:off x="8515350" y="7639050"/>
          <a:ext cx="11525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40</xdr:row>
      <xdr:rowOff>0</xdr:rowOff>
    </xdr:from>
    <xdr:to>
      <xdr:col>20</xdr:col>
      <xdr:colOff>333375</xdr:colOff>
      <xdr:row>42</xdr:row>
      <xdr:rowOff>228600</xdr:rowOff>
    </xdr:to>
    <xdr:cxnSp macro="">
      <xdr:nvCxnSpPr>
        <xdr:cNvPr id="391" name="Straight Connector 390">
          <a:extLst>
            <a:ext uri="{FF2B5EF4-FFF2-40B4-BE49-F238E27FC236}">
              <a16:creationId xmlns:a16="http://schemas.microsoft.com/office/drawing/2014/main" id="{A04485CB-354C-45A2-8BF7-8B28682B869F}"/>
            </a:ext>
          </a:extLst>
        </xdr:cNvPr>
        <xdr:cNvCxnSpPr/>
      </xdr:nvCxnSpPr>
      <xdr:spPr>
        <a:xfrm>
          <a:off x="9782175" y="7639050"/>
          <a:ext cx="11334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43</xdr:row>
      <xdr:rowOff>0</xdr:rowOff>
    </xdr:from>
    <xdr:to>
      <xdr:col>5</xdr:col>
      <xdr:colOff>333375</xdr:colOff>
      <xdr:row>45</xdr:row>
      <xdr:rowOff>228600</xdr:rowOff>
    </xdr:to>
    <xdr:cxnSp macro="">
      <xdr:nvCxnSpPr>
        <xdr:cNvPr id="392" name="Straight Connector 391">
          <a:extLst>
            <a:ext uri="{FF2B5EF4-FFF2-40B4-BE49-F238E27FC236}">
              <a16:creationId xmlns:a16="http://schemas.microsoft.com/office/drawing/2014/main" id="{7D738C3C-4F9B-4ACB-B65C-D70D071C2E18}"/>
            </a:ext>
          </a:extLst>
        </xdr:cNvPr>
        <xdr:cNvCxnSpPr/>
      </xdr:nvCxnSpPr>
      <xdr:spPr>
        <a:xfrm>
          <a:off x="3495675" y="8210550"/>
          <a:ext cx="1171575" cy="5905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43</xdr:row>
      <xdr:rowOff>0</xdr:rowOff>
    </xdr:from>
    <xdr:to>
      <xdr:col>8</xdr:col>
      <xdr:colOff>333375</xdr:colOff>
      <xdr:row>45</xdr:row>
      <xdr:rowOff>228600</xdr:rowOff>
    </xdr:to>
    <xdr:cxnSp macro="">
      <xdr:nvCxnSpPr>
        <xdr:cNvPr id="393" name="Straight Connector 392">
          <a:extLst>
            <a:ext uri="{FF2B5EF4-FFF2-40B4-BE49-F238E27FC236}">
              <a16:creationId xmlns:a16="http://schemas.microsoft.com/office/drawing/2014/main" id="{C78044A8-E31E-45FD-8359-18F825C9AA13}"/>
            </a:ext>
          </a:extLst>
        </xdr:cNvPr>
        <xdr:cNvCxnSpPr/>
      </xdr:nvCxnSpPr>
      <xdr:spPr>
        <a:xfrm>
          <a:off x="4686300" y="8210550"/>
          <a:ext cx="1190625" cy="5905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43</xdr:row>
      <xdr:rowOff>0</xdr:rowOff>
    </xdr:from>
    <xdr:to>
      <xdr:col>11</xdr:col>
      <xdr:colOff>333375</xdr:colOff>
      <xdr:row>45</xdr:row>
      <xdr:rowOff>228600</xdr:rowOff>
    </xdr:to>
    <xdr:cxnSp macro="">
      <xdr:nvCxnSpPr>
        <xdr:cNvPr id="394" name="Straight Connector 393">
          <a:extLst>
            <a:ext uri="{FF2B5EF4-FFF2-40B4-BE49-F238E27FC236}">
              <a16:creationId xmlns:a16="http://schemas.microsoft.com/office/drawing/2014/main" id="{D867B2F7-C7DD-45D3-84ED-0A6B0027CAA1}"/>
            </a:ext>
          </a:extLst>
        </xdr:cNvPr>
        <xdr:cNvCxnSpPr/>
      </xdr:nvCxnSpPr>
      <xdr:spPr>
        <a:xfrm>
          <a:off x="5962650" y="8210550"/>
          <a:ext cx="1200150" cy="5905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43</xdr:row>
      <xdr:rowOff>0</xdr:rowOff>
    </xdr:from>
    <xdr:to>
      <xdr:col>14</xdr:col>
      <xdr:colOff>333375</xdr:colOff>
      <xdr:row>45</xdr:row>
      <xdr:rowOff>228600</xdr:rowOff>
    </xdr:to>
    <xdr:cxnSp macro="">
      <xdr:nvCxnSpPr>
        <xdr:cNvPr id="395" name="Straight Connector 394">
          <a:extLst>
            <a:ext uri="{FF2B5EF4-FFF2-40B4-BE49-F238E27FC236}">
              <a16:creationId xmlns:a16="http://schemas.microsoft.com/office/drawing/2014/main" id="{F1343D66-2D4A-4F59-A23C-2A84B16A52F5}"/>
            </a:ext>
          </a:extLst>
        </xdr:cNvPr>
        <xdr:cNvCxnSpPr/>
      </xdr:nvCxnSpPr>
      <xdr:spPr>
        <a:xfrm>
          <a:off x="7267575" y="8210550"/>
          <a:ext cx="1181100" cy="5905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43</xdr:row>
      <xdr:rowOff>0</xdr:rowOff>
    </xdr:from>
    <xdr:to>
      <xdr:col>17</xdr:col>
      <xdr:colOff>333375</xdr:colOff>
      <xdr:row>45</xdr:row>
      <xdr:rowOff>228600</xdr:rowOff>
    </xdr:to>
    <xdr:cxnSp macro="">
      <xdr:nvCxnSpPr>
        <xdr:cNvPr id="396" name="Straight Connector 395">
          <a:extLst>
            <a:ext uri="{FF2B5EF4-FFF2-40B4-BE49-F238E27FC236}">
              <a16:creationId xmlns:a16="http://schemas.microsoft.com/office/drawing/2014/main" id="{708DC667-2048-4159-8F7F-BA8D03FC1037}"/>
            </a:ext>
          </a:extLst>
        </xdr:cNvPr>
        <xdr:cNvCxnSpPr/>
      </xdr:nvCxnSpPr>
      <xdr:spPr>
        <a:xfrm>
          <a:off x="8515350" y="8210550"/>
          <a:ext cx="1152525" cy="5905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43</xdr:row>
      <xdr:rowOff>0</xdr:rowOff>
    </xdr:from>
    <xdr:to>
      <xdr:col>20</xdr:col>
      <xdr:colOff>333375</xdr:colOff>
      <xdr:row>45</xdr:row>
      <xdr:rowOff>228600</xdr:rowOff>
    </xdr:to>
    <xdr:cxnSp macro="">
      <xdr:nvCxnSpPr>
        <xdr:cNvPr id="397" name="Straight Connector 396">
          <a:extLst>
            <a:ext uri="{FF2B5EF4-FFF2-40B4-BE49-F238E27FC236}">
              <a16:creationId xmlns:a16="http://schemas.microsoft.com/office/drawing/2014/main" id="{6F471DEA-C6C6-445C-B045-0CA1338AEF1E}"/>
            </a:ext>
          </a:extLst>
        </xdr:cNvPr>
        <xdr:cNvCxnSpPr/>
      </xdr:nvCxnSpPr>
      <xdr:spPr>
        <a:xfrm>
          <a:off x="9782175" y="8210550"/>
          <a:ext cx="1133475" cy="5905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40</xdr:row>
      <xdr:rowOff>0</xdr:rowOff>
    </xdr:from>
    <xdr:to>
      <xdr:col>23</xdr:col>
      <xdr:colOff>333375</xdr:colOff>
      <xdr:row>42</xdr:row>
      <xdr:rowOff>228600</xdr:rowOff>
    </xdr:to>
    <xdr:cxnSp macro="">
      <xdr:nvCxnSpPr>
        <xdr:cNvPr id="398" name="Straight Connector 397">
          <a:extLst>
            <a:ext uri="{FF2B5EF4-FFF2-40B4-BE49-F238E27FC236}">
              <a16:creationId xmlns:a16="http://schemas.microsoft.com/office/drawing/2014/main" id="{F86A8E29-10DF-4D2C-B969-3014E02A59AB}"/>
            </a:ext>
          </a:extLst>
        </xdr:cNvPr>
        <xdr:cNvCxnSpPr/>
      </xdr:nvCxnSpPr>
      <xdr:spPr>
        <a:xfrm>
          <a:off x="10944225" y="7639050"/>
          <a:ext cx="11620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43</xdr:row>
      <xdr:rowOff>0</xdr:rowOff>
    </xdr:from>
    <xdr:to>
      <xdr:col>23</xdr:col>
      <xdr:colOff>333375</xdr:colOff>
      <xdr:row>45</xdr:row>
      <xdr:rowOff>228600</xdr:rowOff>
    </xdr:to>
    <xdr:cxnSp macro="">
      <xdr:nvCxnSpPr>
        <xdr:cNvPr id="399" name="Straight Connector 398">
          <a:extLst>
            <a:ext uri="{FF2B5EF4-FFF2-40B4-BE49-F238E27FC236}">
              <a16:creationId xmlns:a16="http://schemas.microsoft.com/office/drawing/2014/main" id="{123257E2-645E-4136-9980-06F35DF4F8A3}"/>
            </a:ext>
          </a:extLst>
        </xdr:cNvPr>
        <xdr:cNvCxnSpPr/>
      </xdr:nvCxnSpPr>
      <xdr:spPr>
        <a:xfrm>
          <a:off x="10944225" y="8210550"/>
          <a:ext cx="1162050" cy="5905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40</xdr:row>
      <xdr:rowOff>0</xdr:rowOff>
    </xdr:from>
    <xdr:to>
      <xdr:col>26</xdr:col>
      <xdr:colOff>323850</xdr:colOff>
      <xdr:row>42</xdr:row>
      <xdr:rowOff>228600</xdr:rowOff>
    </xdr:to>
    <xdr:cxnSp macro="">
      <xdr:nvCxnSpPr>
        <xdr:cNvPr id="400" name="Straight Connector 399">
          <a:extLst>
            <a:ext uri="{FF2B5EF4-FFF2-40B4-BE49-F238E27FC236}">
              <a16:creationId xmlns:a16="http://schemas.microsoft.com/office/drawing/2014/main" id="{8E47B0E8-8C4F-4A82-9B74-F25C992CEC14}"/>
            </a:ext>
          </a:extLst>
        </xdr:cNvPr>
        <xdr:cNvCxnSpPr/>
      </xdr:nvCxnSpPr>
      <xdr:spPr>
        <a:xfrm>
          <a:off x="12125325" y="7639050"/>
          <a:ext cx="11430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43</xdr:row>
      <xdr:rowOff>0</xdr:rowOff>
    </xdr:from>
    <xdr:to>
      <xdr:col>26</xdr:col>
      <xdr:colOff>323850</xdr:colOff>
      <xdr:row>45</xdr:row>
      <xdr:rowOff>228600</xdr:rowOff>
    </xdr:to>
    <xdr:cxnSp macro="">
      <xdr:nvCxnSpPr>
        <xdr:cNvPr id="401" name="Straight Connector 400">
          <a:extLst>
            <a:ext uri="{FF2B5EF4-FFF2-40B4-BE49-F238E27FC236}">
              <a16:creationId xmlns:a16="http://schemas.microsoft.com/office/drawing/2014/main" id="{0FFE15E7-88F9-44CF-91A8-601D01B906E9}"/>
            </a:ext>
          </a:extLst>
        </xdr:cNvPr>
        <xdr:cNvCxnSpPr/>
      </xdr:nvCxnSpPr>
      <xdr:spPr>
        <a:xfrm>
          <a:off x="12125325" y="8210550"/>
          <a:ext cx="1143000" cy="5905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40</xdr:row>
      <xdr:rowOff>0</xdr:rowOff>
    </xdr:from>
    <xdr:to>
      <xdr:col>29</xdr:col>
      <xdr:colOff>333375</xdr:colOff>
      <xdr:row>42</xdr:row>
      <xdr:rowOff>228600</xdr:rowOff>
    </xdr:to>
    <xdr:cxnSp macro="">
      <xdr:nvCxnSpPr>
        <xdr:cNvPr id="402" name="Straight Connector 401">
          <a:extLst>
            <a:ext uri="{FF2B5EF4-FFF2-40B4-BE49-F238E27FC236}">
              <a16:creationId xmlns:a16="http://schemas.microsoft.com/office/drawing/2014/main" id="{F92E8816-19A0-4EEB-89CF-5E7220556776}"/>
            </a:ext>
          </a:extLst>
        </xdr:cNvPr>
        <xdr:cNvCxnSpPr/>
      </xdr:nvCxnSpPr>
      <xdr:spPr>
        <a:xfrm>
          <a:off x="13335000" y="7639050"/>
          <a:ext cx="9048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43</xdr:row>
      <xdr:rowOff>0</xdr:rowOff>
    </xdr:from>
    <xdr:to>
      <xdr:col>29</xdr:col>
      <xdr:colOff>333375</xdr:colOff>
      <xdr:row>45</xdr:row>
      <xdr:rowOff>228600</xdr:rowOff>
    </xdr:to>
    <xdr:cxnSp macro="">
      <xdr:nvCxnSpPr>
        <xdr:cNvPr id="403" name="Straight Connector 402">
          <a:extLst>
            <a:ext uri="{FF2B5EF4-FFF2-40B4-BE49-F238E27FC236}">
              <a16:creationId xmlns:a16="http://schemas.microsoft.com/office/drawing/2014/main" id="{E9C1561B-8124-44B7-994A-B03C8832C56A}"/>
            </a:ext>
          </a:extLst>
        </xdr:cNvPr>
        <xdr:cNvCxnSpPr/>
      </xdr:nvCxnSpPr>
      <xdr:spPr>
        <a:xfrm>
          <a:off x="13335000" y="8210550"/>
          <a:ext cx="904875" cy="5905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40</xdr:row>
      <xdr:rowOff>0</xdr:rowOff>
    </xdr:from>
    <xdr:to>
      <xdr:col>32</xdr:col>
      <xdr:colOff>333375</xdr:colOff>
      <xdr:row>42</xdr:row>
      <xdr:rowOff>228600</xdr:rowOff>
    </xdr:to>
    <xdr:cxnSp macro="">
      <xdr:nvCxnSpPr>
        <xdr:cNvPr id="404" name="Straight Connector 403">
          <a:extLst>
            <a:ext uri="{FF2B5EF4-FFF2-40B4-BE49-F238E27FC236}">
              <a16:creationId xmlns:a16="http://schemas.microsoft.com/office/drawing/2014/main" id="{78B32275-2742-480C-930D-AE78B311717F}"/>
            </a:ext>
          </a:extLst>
        </xdr:cNvPr>
        <xdr:cNvCxnSpPr/>
      </xdr:nvCxnSpPr>
      <xdr:spPr>
        <a:xfrm>
          <a:off x="14239875" y="7639050"/>
          <a:ext cx="10001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43</xdr:row>
      <xdr:rowOff>0</xdr:rowOff>
    </xdr:from>
    <xdr:to>
      <xdr:col>32</xdr:col>
      <xdr:colOff>333375</xdr:colOff>
      <xdr:row>45</xdr:row>
      <xdr:rowOff>228600</xdr:rowOff>
    </xdr:to>
    <xdr:cxnSp macro="">
      <xdr:nvCxnSpPr>
        <xdr:cNvPr id="405" name="Straight Connector 404">
          <a:extLst>
            <a:ext uri="{FF2B5EF4-FFF2-40B4-BE49-F238E27FC236}">
              <a16:creationId xmlns:a16="http://schemas.microsoft.com/office/drawing/2014/main" id="{219EE933-218A-4DFE-9E24-872B00908747}"/>
            </a:ext>
          </a:extLst>
        </xdr:cNvPr>
        <xdr:cNvCxnSpPr/>
      </xdr:nvCxnSpPr>
      <xdr:spPr>
        <a:xfrm>
          <a:off x="14239875" y="8210550"/>
          <a:ext cx="1000125" cy="5905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40</xdr:row>
      <xdr:rowOff>0</xdr:rowOff>
    </xdr:from>
    <xdr:to>
      <xdr:col>35</xdr:col>
      <xdr:colOff>285750</xdr:colOff>
      <xdr:row>42</xdr:row>
      <xdr:rowOff>228600</xdr:rowOff>
    </xdr:to>
    <xdr:cxnSp macro="">
      <xdr:nvCxnSpPr>
        <xdr:cNvPr id="406" name="Straight Connector 405">
          <a:extLst>
            <a:ext uri="{FF2B5EF4-FFF2-40B4-BE49-F238E27FC236}">
              <a16:creationId xmlns:a16="http://schemas.microsoft.com/office/drawing/2014/main" id="{25F1AB74-5B1F-44A4-BB37-FEA803A7D78A}"/>
            </a:ext>
          </a:extLst>
        </xdr:cNvPr>
        <xdr:cNvCxnSpPr/>
      </xdr:nvCxnSpPr>
      <xdr:spPr>
        <a:xfrm>
          <a:off x="15240000" y="7639050"/>
          <a:ext cx="9906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43</xdr:row>
      <xdr:rowOff>0</xdr:rowOff>
    </xdr:from>
    <xdr:to>
      <xdr:col>35</xdr:col>
      <xdr:colOff>285750</xdr:colOff>
      <xdr:row>45</xdr:row>
      <xdr:rowOff>228600</xdr:rowOff>
    </xdr:to>
    <xdr:cxnSp macro="">
      <xdr:nvCxnSpPr>
        <xdr:cNvPr id="407" name="Straight Connector 406">
          <a:extLst>
            <a:ext uri="{FF2B5EF4-FFF2-40B4-BE49-F238E27FC236}">
              <a16:creationId xmlns:a16="http://schemas.microsoft.com/office/drawing/2014/main" id="{DB3F45E4-1A21-46AA-B362-DE8E6DEFB7E8}"/>
            </a:ext>
          </a:extLst>
        </xdr:cNvPr>
        <xdr:cNvCxnSpPr/>
      </xdr:nvCxnSpPr>
      <xdr:spPr>
        <a:xfrm>
          <a:off x="15240000" y="8210550"/>
          <a:ext cx="990600" cy="5905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40</xdr:row>
      <xdr:rowOff>0</xdr:rowOff>
    </xdr:from>
    <xdr:to>
      <xdr:col>38</xdr:col>
      <xdr:colOff>276225</xdr:colOff>
      <xdr:row>42</xdr:row>
      <xdr:rowOff>228600</xdr:rowOff>
    </xdr:to>
    <xdr:cxnSp macro="">
      <xdr:nvCxnSpPr>
        <xdr:cNvPr id="408" name="Straight Connector 407">
          <a:extLst>
            <a:ext uri="{FF2B5EF4-FFF2-40B4-BE49-F238E27FC236}">
              <a16:creationId xmlns:a16="http://schemas.microsoft.com/office/drawing/2014/main" id="{13BAFFC2-E52D-418E-8482-38809455E7B7}"/>
            </a:ext>
          </a:extLst>
        </xdr:cNvPr>
        <xdr:cNvCxnSpPr/>
      </xdr:nvCxnSpPr>
      <xdr:spPr>
        <a:xfrm>
          <a:off x="16230600" y="7639050"/>
          <a:ext cx="9715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43</xdr:row>
      <xdr:rowOff>0</xdr:rowOff>
    </xdr:from>
    <xdr:to>
      <xdr:col>38</xdr:col>
      <xdr:colOff>276225</xdr:colOff>
      <xdr:row>45</xdr:row>
      <xdr:rowOff>228600</xdr:rowOff>
    </xdr:to>
    <xdr:cxnSp macro="">
      <xdr:nvCxnSpPr>
        <xdr:cNvPr id="409" name="Straight Connector 408">
          <a:extLst>
            <a:ext uri="{FF2B5EF4-FFF2-40B4-BE49-F238E27FC236}">
              <a16:creationId xmlns:a16="http://schemas.microsoft.com/office/drawing/2014/main" id="{F830E914-AA13-47A6-9891-9FE64472FB65}"/>
            </a:ext>
          </a:extLst>
        </xdr:cNvPr>
        <xdr:cNvCxnSpPr/>
      </xdr:nvCxnSpPr>
      <xdr:spPr>
        <a:xfrm>
          <a:off x="16230600" y="8210550"/>
          <a:ext cx="971550" cy="5905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55</xdr:row>
      <xdr:rowOff>0</xdr:rowOff>
    </xdr:from>
    <xdr:to>
      <xdr:col>38</xdr:col>
      <xdr:colOff>276225</xdr:colOff>
      <xdr:row>57</xdr:row>
      <xdr:rowOff>228600</xdr:rowOff>
    </xdr:to>
    <xdr:cxnSp macro="">
      <xdr:nvCxnSpPr>
        <xdr:cNvPr id="410" name="Straight Connector 409">
          <a:extLst>
            <a:ext uri="{FF2B5EF4-FFF2-40B4-BE49-F238E27FC236}">
              <a16:creationId xmlns:a16="http://schemas.microsoft.com/office/drawing/2014/main" id="{3D252C66-BB0D-4AE9-AA4C-F8A41B593FF3}"/>
            </a:ext>
          </a:extLst>
        </xdr:cNvPr>
        <xdr:cNvCxnSpPr/>
      </xdr:nvCxnSpPr>
      <xdr:spPr>
        <a:xfrm>
          <a:off x="16230600" y="10591800"/>
          <a:ext cx="9715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55</xdr:row>
      <xdr:rowOff>0</xdr:rowOff>
    </xdr:from>
    <xdr:to>
      <xdr:col>35</xdr:col>
      <xdr:colOff>285750</xdr:colOff>
      <xdr:row>57</xdr:row>
      <xdr:rowOff>228600</xdr:rowOff>
    </xdr:to>
    <xdr:cxnSp macro="">
      <xdr:nvCxnSpPr>
        <xdr:cNvPr id="411" name="Straight Connector 410">
          <a:extLst>
            <a:ext uri="{FF2B5EF4-FFF2-40B4-BE49-F238E27FC236}">
              <a16:creationId xmlns:a16="http://schemas.microsoft.com/office/drawing/2014/main" id="{E2077B4F-3F2D-4CAB-A64D-76689722F6BF}"/>
            </a:ext>
          </a:extLst>
        </xdr:cNvPr>
        <xdr:cNvCxnSpPr/>
      </xdr:nvCxnSpPr>
      <xdr:spPr>
        <a:xfrm>
          <a:off x="15240000" y="10591800"/>
          <a:ext cx="9906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55</xdr:row>
      <xdr:rowOff>0</xdr:rowOff>
    </xdr:from>
    <xdr:to>
      <xdr:col>32</xdr:col>
      <xdr:colOff>333375</xdr:colOff>
      <xdr:row>57</xdr:row>
      <xdr:rowOff>228600</xdr:rowOff>
    </xdr:to>
    <xdr:cxnSp macro="">
      <xdr:nvCxnSpPr>
        <xdr:cNvPr id="412" name="Straight Connector 411">
          <a:extLst>
            <a:ext uri="{FF2B5EF4-FFF2-40B4-BE49-F238E27FC236}">
              <a16:creationId xmlns:a16="http://schemas.microsoft.com/office/drawing/2014/main" id="{D99CADBD-E852-400E-9189-F6FA29AF48F0}"/>
            </a:ext>
          </a:extLst>
        </xdr:cNvPr>
        <xdr:cNvCxnSpPr/>
      </xdr:nvCxnSpPr>
      <xdr:spPr>
        <a:xfrm>
          <a:off x="14239875" y="10591800"/>
          <a:ext cx="10001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55</xdr:row>
      <xdr:rowOff>0</xdr:rowOff>
    </xdr:from>
    <xdr:to>
      <xdr:col>29</xdr:col>
      <xdr:colOff>333375</xdr:colOff>
      <xdr:row>57</xdr:row>
      <xdr:rowOff>228600</xdr:rowOff>
    </xdr:to>
    <xdr:cxnSp macro="">
      <xdr:nvCxnSpPr>
        <xdr:cNvPr id="413" name="Straight Connector 412">
          <a:extLst>
            <a:ext uri="{FF2B5EF4-FFF2-40B4-BE49-F238E27FC236}">
              <a16:creationId xmlns:a16="http://schemas.microsoft.com/office/drawing/2014/main" id="{CF39FA72-A741-428D-BF58-8FE323D65DA6}"/>
            </a:ext>
          </a:extLst>
        </xdr:cNvPr>
        <xdr:cNvCxnSpPr/>
      </xdr:nvCxnSpPr>
      <xdr:spPr>
        <a:xfrm>
          <a:off x="13335000" y="10591800"/>
          <a:ext cx="9048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55</xdr:row>
      <xdr:rowOff>0</xdr:rowOff>
    </xdr:from>
    <xdr:to>
      <xdr:col>26</xdr:col>
      <xdr:colOff>323850</xdr:colOff>
      <xdr:row>57</xdr:row>
      <xdr:rowOff>228600</xdr:rowOff>
    </xdr:to>
    <xdr:cxnSp macro="">
      <xdr:nvCxnSpPr>
        <xdr:cNvPr id="414" name="Straight Connector 413">
          <a:extLst>
            <a:ext uri="{FF2B5EF4-FFF2-40B4-BE49-F238E27FC236}">
              <a16:creationId xmlns:a16="http://schemas.microsoft.com/office/drawing/2014/main" id="{1725CD0D-BF46-47BE-975E-5443F1F0FD50}"/>
            </a:ext>
          </a:extLst>
        </xdr:cNvPr>
        <xdr:cNvCxnSpPr/>
      </xdr:nvCxnSpPr>
      <xdr:spPr>
        <a:xfrm>
          <a:off x="12125325" y="10591800"/>
          <a:ext cx="11430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55</xdr:row>
      <xdr:rowOff>0</xdr:rowOff>
    </xdr:from>
    <xdr:to>
      <xdr:col>23</xdr:col>
      <xdr:colOff>333375</xdr:colOff>
      <xdr:row>57</xdr:row>
      <xdr:rowOff>228600</xdr:rowOff>
    </xdr:to>
    <xdr:cxnSp macro="">
      <xdr:nvCxnSpPr>
        <xdr:cNvPr id="415" name="Straight Connector 414">
          <a:extLst>
            <a:ext uri="{FF2B5EF4-FFF2-40B4-BE49-F238E27FC236}">
              <a16:creationId xmlns:a16="http://schemas.microsoft.com/office/drawing/2014/main" id="{6AE270C8-0E4B-4126-9962-D375741B7A02}"/>
            </a:ext>
          </a:extLst>
        </xdr:cNvPr>
        <xdr:cNvCxnSpPr/>
      </xdr:nvCxnSpPr>
      <xdr:spPr>
        <a:xfrm>
          <a:off x="10944225" y="10591800"/>
          <a:ext cx="11620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55</xdr:row>
      <xdr:rowOff>0</xdr:rowOff>
    </xdr:from>
    <xdr:to>
      <xdr:col>20</xdr:col>
      <xdr:colOff>333375</xdr:colOff>
      <xdr:row>57</xdr:row>
      <xdr:rowOff>228600</xdr:rowOff>
    </xdr:to>
    <xdr:cxnSp macro="">
      <xdr:nvCxnSpPr>
        <xdr:cNvPr id="416" name="Straight Connector 415">
          <a:extLst>
            <a:ext uri="{FF2B5EF4-FFF2-40B4-BE49-F238E27FC236}">
              <a16:creationId xmlns:a16="http://schemas.microsoft.com/office/drawing/2014/main" id="{B4C14100-C2F7-477B-90A6-81F49F6CA26D}"/>
            </a:ext>
          </a:extLst>
        </xdr:cNvPr>
        <xdr:cNvCxnSpPr/>
      </xdr:nvCxnSpPr>
      <xdr:spPr>
        <a:xfrm>
          <a:off x="9782175" y="10591800"/>
          <a:ext cx="11334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55</xdr:row>
      <xdr:rowOff>0</xdr:rowOff>
    </xdr:from>
    <xdr:to>
      <xdr:col>17</xdr:col>
      <xdr:colOff>333375</xdr:colOff>
      <xdr:row>57</xdr:row>
      <xdr:rowOff>228600</xdr:rowOff>
    </xdr:to>
    <xdr:cxnSp macro="">
      <xdr:nvCxnSpPr>
        <xdr:cNvPr id="417" name="Straight Connector 416">
          <a:extLst>
            <a:ext uri="{FF2B5EF4-FFF2-40B4-BE49-F238E27FC236}">
              <a16:creationId xmlns:a16="http://schemas.microsoft.com/office/drawing/2014/main" id="{A4E8F156-579E-4C47-ABAB-A7D59AA321B2}"/>
            </a:ext>
          </a:extLst>
        </xdr:cNvPr>
        <xdr:cNvCxnSpPr/>
      </xdr:nvCxnSpPr>
      <xdr:spPr>
        <a:xfrm>
          <a:off x="8515350" y="10591800"/>
          <a:ext cx="11525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55</xdr:row>
      <xdr:rowOff>0</xdr:rowOff>
    </xdr:from>
    <xdr:to>
      <xdr:col>14</xdr:col>
      <xdr:colOff>333375</xdr:colOff>
      <xdr:row>57</xdr:row>
      <xdr:rowOff>228600</xdr:rowOff>
    </xdr:to>
    <xdr:cxnSp macro="">
      <xdr:nvCxnSpPr>
        <xdr:cNvPr id="418" name="Straight Connector 417">
          <a:extLst>
            <a:ext uri="{FF2B5EF4-FFF2-40B4-BE49-F238E27FC236}">
              <a16:creationId xmlns:a16="http://schemas.microsoft.com/office/drawing/2014/main" id="{B8885DAA-40DD-4FE5-A58D-45CC35DB569A}"/>
            </a:ext>
          </a:extLst>
        </xdr:cNvPr>
        <xdr:cNvCxnSpPr/>
      </xdr:nvCxnSpPr>
      <xdr:spPr>
        <a:xfrm>
          <a:off x="7267575" y="10591800"/>
          <a:ext cx="11811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55</xdr:row>
      <xdr:rowOff>0</xdr:rowOff>
    </xdr:from>
    <xdr:to>
      <xdr:col>11</xdr:col>
      <xdr:colOff>333375</xdr:colOff>
      <xdr:row>57</xdr:row>
      <xdr:rowOff>228600</xdr:rowOff>
    </xdr:to>
    <xdr:cxnSp macro="">
      <xdr:nvCxnSpPr>
        <xdr:cNvPr id="419" name="Straight Connector 418">
          <a:extLst>
            <a:ext uri="{FF2B5EF4-FFF2-40B4-BE49-F238E27FC236}">
              <a16:creationId xmlns:a16="http://schemas.microsoft.com/office/drawing/2014/main" id="{BA21A726-CAA1-4580-BE56-EC74068B56E7}"/>
            </a:ext>
          </a:extLst>
        </xdr:cNvPr>
        <xdr:cNvCxnSpPr/>
      </xdr:nvCxnSpPr>
      <xdr:spPr>
        <a:xfrm>
          <a:off x="5962650" y="10591800"/>
          <a:ext cx="12001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55</xdr:row>
      <xdr:rowOff>0</xdr:rowOff>
    </xdr:from>
    <xdr:to>
      <xdr:col>8</xdr:col>
      <xdr:colOff>333375</xdr:colOff>
      <xdr:row>57</xdr:row>
      <xdr:rowOff>228600</xdr:rowOff>
    </xdr:to>
    <xdr:cxnSp macro="">
      <xdr:nvCxnSpPr>
        <xdr:cNvPr id="420" name="Straight Connector 419">
          <a:extLst>
            <a:ext uri="{FF2B5EF4-FFF2-40B4-BE49-F238E27FC236}">
              <a16:creationId xmlns:a16="http://schemas.microsoft.com/office/drawing/2014/main" id="{E4C74D3F-6DAB-448D-89EA-438CE956F409}"/>
            </a:ext>
          </a:extLst>
        </xdr:cNvPr>
        <xdr:cNvCxnSpPr/>
      </xdr:nvCxnSpPr>
      <xdr:spPr>
        <a:xfrm>
          <a:off x="4686300" y="10591800"/>
          <a:ext cx="11906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55</xdr:row>
      <xdr:rowOff>0</xdr:rowOff>
    </xdr:from>
    <xdr:to>
      <xdr:col>5</xdr:col>
      <xdr:colOff>333375</xdr:colOff>
      <xdr:row>57</xdr:row>
      <xdr:rowOff>228600</xdr:rowOff>
    </xdr:to>
    <xdr:cxnSp macro="">
      <xdr:nvCxnSpPr>
        <xdr:cNvPr id="421" name="Straight Connector 420">
          <a:extLst>
            <a:ext uri="{FF2B5EF4-FFF2-40B4-BE49-F238E27FC236}">
              <a16:creationId xmlns:a16="http://schemas.microsoft.com/office/drawing/2014/main" id="{E6B6DDAF-893B-4DC1-9207-7C8B6BD15DA2}"/>
            </a:ext>
          </a:extLst>
        </xdr:cNvPr>
        <xdr:cNvCxnSpPr/>
      </xdr:nvCxnSpPr>
      <xdr:spPr>
        <a:xfrm>
          <a:off x="3495675" y="10591800"/>
          <a:ext cx="11715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55</xdr:row>
      <xdr:rowOff>0</xdr:rowOff>
    </xdr:from>
    <xdr:to>
      <xdr:col>5</xdr:col>
      <xdr:colOff>323850</xdr:colOff>
      <xdr:row>57</xdr:row>
      <xdr:rowOff>238125</xdr:rowOff>
    </xdr:to>
    <xdr:cxnSp macro="">
      <xdr:nvCxnSpPr>
        <xdr:cNvPr id="422" name="Straight Connector 421">
          <a:extLst>
            <a:ext uri="{FF2B5EF4-FFF2-40B4-BE49-F238E27FC236}">
              <a16:creationId xmlns:a16="http://schemas.microsoft.com/office/drawing/2014/main" id="{A92F4BC5-3B2B-4573-87E0-0AD9CC987295}"/>
            </a:ext>
          </a:extLst>
        </xdr:cNvPr>
        <xdr:cNvCxnSpPr/>
      </xdr:nvCxnSpPr>
      <xdr:spPr>
        <a:xfrm rot="10800000" flipV="1">
          <a:off x="3495675" y="10591800"/>
          <a:ext cx="11620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55</xdr:row>
      <xdr:rowOff>0</xdr:rowOff>
    </xdr:from>
    <xdr:to>
      <xdr:col>8</xdr:col>
      <xdr:colOff>323850</xdr:colOff>
      <xdr:row>57</xdr:row>
      <xdr:rowOff>238125</xdr:rowOff>
    </xdr:to>
    <xdr:cxnSp macro="">
      <xdr:nvCxnSpPr>
        <xdr:cNvPr id="423" name="Straight Connector 422">
          <a:extLst>
            <a:ext uri="{FF2B5EF4-FFF2-40B4-BE49-F238E27FC236}">
              <a16:creationId xmlns:a16="http://schemas.microsoft.com/office/drawing/2014/main" id="{35AFE605-95C1-4AE7-B437-FD330B7C34E8}"/>
            </a:ext>
          </a:extLst>
        </xdr:cNvPr>
        <xdr:cNvCxnSpPr/>
      </xdr:nvCxnSpPr>
      <xdr:spPr>
        <a:xfrm rot="10800000" flipV="1">
          <a:off x="4686300" y="10591800"/>
          <a:ext cx="11811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55</xdr:row>
      <xdr:rowOff>0</xdr:rowOff>
    </xdr:from>
    <xdr:to>
      <xdr:col>11</xdr:col>
      <xdr:colOff>323850</xdr:colOff>
      <xdr:row>57</xdr:row>
      <xdr:rowOff>238125</xdr:rowOff>
    </xdr:to>
    <xdr:cxnSp macro="">
      <xdr:nvCxnSpPr>
        <xdr:cNvPr id="424" name="Straight Connector 423">
          <a:extLst>
            <a:ext uri="{FF2B5EF4-FFF2-40B4-BE49-F238E27FC236}">
              <a16:creationId xmlns:a16="http://schemas.microsoft.com/office/drawing/2014/main" id="{851A35B0-7244-4FDE-909B-87F563A771AF}"/>
            </a:ext>
          </a:extLst>
        </xdr:cNvPr>
        <xdr:cNvCxnSpPr/>
      </xdr:nvCxnSpPr>
      <xdr:spPr>
        <a:xfrm rot="10800000" flipV="1">
          <a:off x="5962650" y="10591800"/>
          <a:ext cx="11906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55</xdr:row>
      <xdr:rowOff>0</xdr:rowOff>
    </xdr:from>
    <xdr:to>
      <xdr:col>14</xdr:col>
      <xdr:colOff>323850</xdr:colOff>
      <xdr:row>57</xdr:row>
      <xdr:rowOff>238125</xdr:rowOff>
    </xdr:to>
    <xdr:cxnSp macro="">
      <xdr:nvCxnSpPr>
        <xdr:cNvPr id="425" name="Straight Connector 424">
          <a:extLst>
            <a:ext uri="{FF2B5EF4-FFF2-40B4-BE49-F238E27FC236}">
              <a16:creationId xmlns:a16="http://schemas.microsoft.com/office/drawing/2014/main" id="{7730CD6C-3114-4584-8031-CE604FF5A831}"/>
            </a:ext>
          </a:extLst>
        </xdr:cNvPr>
        <xdr:cNvCxnSpPr/>
      </xdr:nvCxnSpPr>
      <xdr:spPr>
        <a:xfrm rot="10800000" flipV="1">
          <a:off x="7267575" y="10591800"/>
          <a:ext cx="11715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55</xdr:row>
      <xdr:rowOff>0</xdr:rowOff>
    </xdr:from>
    <xdr:to>
      <xdr:col>17</xdr:col>
      <xdr:colOff>323850</xdr:colOff>
      <xdr:row>57</xdr:row>
      <xdr:rowOff>238125</xdr:rowOff>
    </xdr:to>
    <xdr:cxnSp macro="">
      <xdr:nvCxnSpPr>
        <xdr:cNvPr id="426" name="Straight Connector 425">
          <a:extLst>
            <a:ext uri="{FF2B5EF4-FFF2-40B4-BE49-F238E27FC236}">
              <a16:creationId xmlns:a16="http://schemas.microsoft.com/office/drawing/2014/main" id="{5F5E97FE-C544-45C7-A28C-766D238B3252}"/>
            </a:ext>
          </a:extLst>
        </xdr:cNvPr>
        <xdr:cNvCxnSpPr/>
      </xdr:nvCxnSpPr>
      <xdr:spPr>
        <a:xfrm rot="10800000" flipV="1">
          <a:off x="8515350" y="10591800"/>
          <a:ext cx="11430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55</xdr:row>
      <xdr:rowOff>0</xdr:rowOff>
    </xdr:from>
    <xdr:to>
      <xdr:col>20</xdr:col>
      <xdr:colOff>323850</xdr:colOff>
      <xdr:row>57</xdr:row>
      <xdr:rowOff>238125</xdr:rowOff>
    </xdr:to>
    <xdr:cxnSp macro="">
      <xdr:nvCxnSpPr>
        <xdr:cNvPr id="427" name="Straight Connector 426">
          <a:extLst>
            <a:ext uri="{FF2B5EF4-FFF2-40B4-BE49-F238E27FC236}">
              <a16:creationId xmlns:a16="http://schemas.microsoft.com/office/drawing/2014/main" id="{89C5BA5B-4BFC-4B10-BD65-C2501F4CBC0A}"/>
            </a:ext>
          </a:extLst>
        </xdr:cNvPr>
        <xdr:cNvCxnSpPr/>
      </xdr:nvCxnSpPr>
      <xdr:spPr>
        <a:xfrm rot="10800000" flipV="1">
          <a:off x="9782175" y="10591800"/>
          <a:ext cx="11239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55</xdr:row>
      <xdr:rowOff>0</xdr:rowOff>
    </xdr:from>
    <xdr:to>
      <xdr:col>23</xdr:col>
      <xdr:colOff>323850</xdr:colOff>
      <xdr:row>57</xdr:row>
      <xdr:rowOff>238125</xdr:rowOff>
    </xdr:to>
    <xdr:cxnSp macro="">
      <xdr:nvCxnSpPr>
        <xdr:cNvPr id="428" name="Straight Connector 427">
          <a:extLst>
            <a:ext uri="{FF2B5EF4-FFF2-40B4-BE49-F238E27FC236}">
              <a16:creationId xmlns:a16="http://schemas.microsoft.com/office/drawing/2014/main" id="{BFF91DA6-D586-48CF-BACE-D3455B785F2A}"/>
            </a:ext>
          </a:extLst>
        </xdr:cNvPr>
        <xdr:cNvCxnSpPr/>
      </xdr:nvCxnSpPr>
      <xdr:spPr>
        <a:xfrm rot="10800000" flipV="1">
          <a:off x="10944225" y="10591800"/>
          <a:ext cx="11525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55</xdr:row>
      <xdr:rowOff>0</xdr:rowOff>
    </xdr:from>
    <xdr:to>
      <xdr:col>26</xdr:col>
      <xdr:colOff>314325</xdr:colOff>
      <xdr:row>57</xdr:row>
      <xdr:rowOff>238125</xdr:rowOff>
    </xdr:to>
    <xdr:cxnSp macro="">
      <xdr:nvCxnSpPr>
        <xdr:cNvPr id="429" name="Straight Connector 428">
          <a:extLst>
            <a:ext uri="{FF2B5EF4-FFF2-40B4-BE49-F238E27FC236}">
              <a16:creationId xmlns:a16="http://schemas.microsoft.com/office/drawing/2014/main" id="{F0CEB1EE-CA8C-46BC-9A97-82577DA3333B}"/>
            </a:ext>
          </a:extLst>
        </xdr:cNvPr>
        <xdr:cNvCxnSpPr/>
      </xdr:nvCxnSpPr>
      <xdr:spPr>
        <a:xfrm rot="10800000" flipV="1">
          <a:off x="12125325" y="10591800"/>
          <a:ext cx="11334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55</xdr:row>
      <xdr:rowOff>0</xdr:rowOff>
    </xdr:from>
    <xdr:to>
      <xdr:col>29</xdr:col>
      <xdr:colOff>323850</xdr:colOff>
      <xdr:row>57</xdr:row>
      <xdr:rowOff>238125</xdr:rowOff>
    </xdr:to>
    <xdr:cxnSp macro="">
      <xdr:nvCxnSpPr>
        <xdr:cNvPr id="430" name="Straight Connector 429">
          <a:extLst>
            <a:ext uri="{FF2B5EF4-FFF2-40B4-BE49-F238E27FC236}">
              <a16:creationId xmlns:a16="http://schemas.microsoft.com/office/drawing/2014/main" id="{5F9024AC-4EB1-4247-8650-5B96CE4C103D}"/>
            </a:ext>
          </a:extLst>
        </xdr:cNvPr>
        <xdr:cNvCxnSpPr/>
      </xdr:nvCxnSpPr>
      <xdr:spPr>
        <a:xfrm rot="10800000" flipV="1">
          <a:off x="13335000" y="10591800"/>
          <a:ext cx="9048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55</xdr:row>
      <xdr:rowOff>0</xdr:rowOff>
    </xdr:from>
    <xdr:to>
      <xdr:col>32</xdr:col>
      <xdr:colOff>323850</xdr:colOff>
      <xdr:row>57</xdr:row>
      <xdr:rowOff>238125</xdr:rowOff>
    </xdr:to>
    <xdr:cxnSp macro="">
      <xdr:nvCxnSpPr>
        <xdr:cNvPr id="431" name="Straight Connector 430">
          <a:extLst>
            <a:ext uri="{FF2B5EF4-FFF2-40B4-BE49-F238E27FC236}">
              <a16:creationId xmlns:a16="http://schemas.microsoft.com/office/drawing/2014/main" id="{4DAFD2CD-1A6B-4985-B963-669584F1333B}"/>
            </a:ext>
          </a:extLst>
        </xdr:cNvPr>
        <xdr:cNvCxnSpPr/>
      </xdr:nvCxnSpPr>
      <xdr:spPr>
        <a:xfrm rot="10800000" flipV="1">
          <a:off x="14239875" y="10591800"/>
          <a:ext cx="10001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55</xdr:row>
      <xdr:rowOff>0</xdr:rowOff>
    </xdr:from>
    <xdr:to>
      <xdr:col>35</xdr:col>
      <xdr:colOff>276225</xdr:colOff>
      <xdr:row>57</xdr:row>
      <xdr:rowOff>238125</xdr:rowOff>
    </xdr:to>
    <xdr:cxnSp macro="">
      <xdr:nvCxnSpPr>
        <xdr:cNvPr id="432" name="Straight Connector 431">
          <a:extLst>
            <a:ext uri="{FF2B5EF4-FFF2-40B4-BE49-F238E27FC236}">
              <a16:creationId xmlns:a16="http://schemas.microsoft.com/office/drawing/2014/main" id="{3E4EF631-72B1-40CA-845A-5AB7C536C42C}"/>
            </a:ext>
          </a:extLst>
        </xdr:cNvPr>
        <xdr:cNvCxnSpPr/>
      </xdr:nvCxnSpPr>
      <xdr:spPr>
        <a:xfrm rot="10800000" flipV="1">
          <a:off x="15240000" y="10591800"/>
          <a:ext cx="9906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55</xdr:row>
      <xdr:rowOff>0</xdr:rowOff>
    </xdr:from>
    <xdr:to>
      <xdr:col>38</xdr:col>
      <xdr:colOff>266700</xdr:colOff>
      <xdr:row>57</xdr:row>
      <xdr:rowOff>238125</xdr:rowOff>
    </xdr:to>
    <xdr:cxnSp macro="">
      <xdr:nvCxnSpPr>
        <xdr:cNvPr id="433" name="Straight Connector 432">
          <a:extLst>
            <a:ext uri="{FF2B5EF4-FFF2-40B4-BE49-F238E27FC236}">
              <a16:creationId xmlns:a16="http://schemas.microsoft.com/office/drawing/2014/main" id="{56DDACD4-E8A6-4261-8478-2B1E54AD3125}"/>
            </a:ext>
          </a:extLst>
        </xdr:cNvPr>
        <xdr:cNvCxnSpPr/>
      </xdr:nvCxnSpPr>
      <xdr:spPr>
        <a:xfrm rot="10800000" flipV="1">
          <a:off x="16230600" y="10591800"/>
          <a:ext cx="9715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40</xdr:row>
      <xdr:rowOff>0</xdr:rowOff>
    </xdr:from>
    <xdr:to>
      <xdr:col>38</xdr:col>
      <xdr:colOff>266700</xdr:colOff>
      <xdr:row>42</xdr:row>
      <xdr:rowOff>238125</xdr:rowOff>
    </xdr:to>
    <xdr:cxnSp macro="">
      <xdr:nvCxnSpPr>
        <xdr:cNvPr id="434" name="Straight Connector 433">
          <a:extLst>
            <a:ext uri="{FF2B5EF4-FFF2-40B4-BE49-F238E27FC236}">
              <a16:creationId xmlns:a16="http://schemas.microsoft.com/office/drawing/2014/main" id="{C3333994-CEAB-4B83-9FDC-BE93DBDC84AF}"/>
            </a:ext>
          </a:extLst>
        </xdr:cNvPr>
        <xdr:cNvCxnSpPr/>
      </xdr:nvCxnSpPr>
      <xdr:spPr>
        <a:xfrm rot="10800000" flipV="1">
          <a:off x="16230600" y="7639050"/>
          <a:ext cx="9715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40</xdr:row>
      <xdr:rowOff>0</xdr:rowOff>
    </xdr:from>
    <xdr:to>
      <xdr:col>35</xdr:col>
      <xdr:colOff>276225</xdr:colOff>
      <xdr:row>42</xdr:row>
      <xdr:rowOff>238125</xdr:rowOff>
    </xdr:to>
    <xdr:cxnSp macro="">
      <xdr:nvCxnSpPr>
        <xdr:cNvPr id="435" name="Straight Connector 434">
          <a:extLst>
            <a:ext uri="{FF2B5EF4-FFF2-40B4-BE49-F238E27FC236}">
              <a16:creationId xmlns:a16="http://schemas.microsoft.com/office/drawing/2014/main" id="{9A56FDF3-CF4D-470F-9C94-5AB7FDB53091}"/>
            </a:ext>
          </a:extLst>
        </xdr:cNvPr>
        <xdr:cNvCxnSpPr/>
      </xdr:nvCxnSpPr>
      <xdr:spPr>
        <a:xfrm rot="10800000" flipV="1">
          <a:off x="15240000" y="7639050"/>
          <a:ext cx="9906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40</xdr:row>
      <xdr:rowOff>0</xdr:rowOff>
    </xdr:from>
    <xdr:to>
      <xdr:col>32</xdr:col>
      <xdr:colOff>323850</xdr:colOff>
      <xdr:row>42</xdr:row>
      <xdr:rowOff>238125</xdr:rowOff>
    </xdr:to>
    <xdr:cxnSp macro="">
      <xdr:nvCxnSpPr>
        <xdr:cNvPr id="436" name="Straight Connector 435">
          <a:extLst>
            <a:ext uri="{FF2B5EF4-FFF2-40B4-BE49-F238E27FC236}">
              <a16:creationId xmlns:a16="http://schemas.microsoft.com/office/drawing/2014/main" id="{DB3F46CE-BFE5-4894-A516-13AFF7C95741}"/>
            </a:ext>
          </a:extLst>
        </xdr:cNvPr>
        <xdr:cNvCxnSpPr/>
      </xdr:nvCxnSpPr>
      <xdr:spPr>
        <a:xfrm rot="10800000" flipV="1">
          <a:off x="14239875" y="7639050"/>
          <a:ext cx="10001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40</xdr:row>
      <xdr:rowOff>0</xdr:rowOff>
    </xdr:from>
    <xdr:to>
      <xdr:col>29</xdr:col>
      <xdr:colOff>323850</xdr:colOff>
      <xdr:row>42</xdr:row>
      <xdr:rowOff>238125</xdr:rowOff>
    </xdr:to>
    <xdr:cxnSp macro="">
      <xdr:nvCxnSpPr>
        <xdr:cNvPr id="437" name="Straight Connector 436">
          <a:extLst>
            <a:ext uri="{FF2B5EF4-FFF2-40B4-BE49-F238E27FC236}">
              <a16:creationId xmlns:a16="http://schemas.microsoft.com/office/drawing/2014/main" id="{C377AB3F-55E3-4154-A41B-9ADB6DDFEDEF}"/>
            </a:ext>
          </a:extLst>
        </xdr:cNvPr>
        <xdr:cNvCxnSpPr/>
      </xdr:nvCxnSpPr>
      <xdr:spPr>
        <a:xfrm rot="10800000" flipV="1">
          <a:off x="13335000" y="7639050"/>
          <a:ext cx="9048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40</xdr:row>
      <xdr:rowOff>0</xdr:rowOff>
    </xdr:from>
    <xdr:to>
      <xdr:col>26</xdr:col>
      <xdr:colOff>314325</xdr:colOff>
      <xdr:row>42</xdr:row>
      <xdr:rowOff>238125</xdr:rowOff>
    </xdr:to>
    <xdr:cxnSp macro="">
      <xdr:nvCxnSpPr>
        <xdr:cNvPr id="438" name="Straight Connector 437">
          <a:extLst>
            <a:ext uri="{FF2B5EF4-FFF2-40B4-BE49-F238E27FC236}">
              <a16:creationId xmlns:a16="http://schemas.microsoft.com/office/drawing/2014/main" id="{9EB07F20-86C1-4167-BC90-A660B38B180C}"/>
            </a:ext>
          </a:extLst>
        </xdr:cNvPr>
        <xdr:cNvCxnSpPr/>
      </xdr:nvCxnSpPr>
      <xdr:spPr>
        <a:xfrm rot="10800000" flipV="1">
          <a:off x="12125325" y="7639050"/>
          <a:ext cx="11334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40</xdr:row>
      <xdr:rowOff>0</xdr:rowOff>
    </xdr:from>
    <xdr:to>
      <xdr:col>23</xdr:col>
      <xdr:colOff>323850</xdr:colOff>
      <xdr:row>42</xdr:row>
      <xdr:rowOff>238125</xdr:rowOff>
    </xdr:to>
    <xdr:cxnSp macro="">
      <xdr:nvCxnSpPr>
        <xdr:cNvPr id="439" name="Straight Connector 438">
          <a:extLst>
            <a:ext uri="{FF2B5EF4-FFF2-40B4-BE49-F238E27FC236}">
              <a16:creationId xmlns:a16="http://schemas.microsoft.com/office/drawing/2014/main" id="{D9F7A795-46E9-4ACC-858B-3036913A294C}"/>
            </a:ext>
          </a:extLst>
        </xdr:cNvPr>
        <xdr:cNvCxnSpPr/>
      </xdr:nvCxnSpPr>
      <xdr:spPr>
        <a:xfrm rot="10800000" flipV="1">
          <a:off x="10944225" y="7639050"/>
          <a:ext cx="11525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40</xdr:row>
      <xdr:rowOff>0</xdr:rowOff>
    </xdr:from>
    <xdr:to>
      <xdr:col>20</xdr:col>
      <xdr:colOff>323850</xdr:colOff>
      <xdr:row>42</xdr:row>
      <xdr:rowOff>238125</xdr:rowOff>
    </xdr:to>
    <xdr:cxnSp macro="">
      <xdr:nvCxnSpPr>
        <xdr:cNvPr id="440" name="Straight Connector 439">
          <a:extLst>
            <a:ext uri="{FF2B5EF4-FFF2-40B4-BE49-F238E27FC236}">
              <a16:creationId xmlns:a16="http://schemas.microsoft.com/office/drawing/2014/main" id="{D1AB4ED1-D6B5-425A-A3E5-2D873D2E87E6}"/>
            </a:ext>
          </a:extLst>
        </xdr:cNvPr>
        <xdr:cNvCxnSpPr/>
      </xdr:nvCxnSpPr>
      <xdr:spPr>
        <a:xfrm rot="10800000" flipV="1">
          <a:off x="9782175" y="7639050"/>
          <a:ext cx="11239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40</xdr:row>
      <xdr:rowOff>0</xdr:rowOff>
    </xdr:from>
    <xdr:to>
      <xdr:col>17</xdr:col>
      <xdr:colOff>323850</xdr:colOff>
      <xdr:row>42</xdr:row>
      <xdr:rowOff>238125</xdr:rowOff>
    </xdr:to>
    <xdr:cxnSp macro="">
      <xdr:nvCxnSpPr>
        <xdr:cNvPr id="441" name="Straight Connector 440">
          <a:extLst>
            <a:ext uri="{FF2B5EF4-FFF2-40B4-BE49-F238E27FC236}">
              <a16:creationId xmlns:a16="http://schemas.microsoft.com/office/drawing/2014/main" id="{01E1768E-09A0-4B46-AAC1-FD9A3A1EC6F1}"/>
            </a:ext>
          </a:extLst>
        </xdr:cNvPr>
        <xdr:cNvCxnSpPr/>
      </xdr:nvCxnSpPr>
      <xdr:spPr>
        <a:xfrm rot="10800000" flipV="1">
          <a:off x="8515350" y="7639050"/>
          <a:ext cx="11430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40</xdr:row>
      <xdr:rowOff>0</xdr:rowOff>
    </xdr:from>
    <xdr:to>
      <xdr:col>14</xdr:col>
      <xdr:colOff>323850</xdr:colOff>
      <xdr:row>42</xdr:row>
      <xdr:rowOff>238125</xdr:rowOff>
    </xdr:to>
    <xdr:cxnSp macro="">
      <xdr:nvCxnSpPr>
        <xdr:cNvPr id="442" name="Straight Connector 441">
          <a:extLst>
            <a:ext uri="{FF2B5EF4-FFF2-40B4-BE49-F238E27FC236}">
              <a16:creationId xmlns:a16="http://schemas.microsoft.com/office/drawing/2014/main" id="{E1353E54-D9D5-4690-A88F-3076EBADD9D4}"/>
            </a:ext>
          </a:extLst>
        </xdr:cNvPr>
        <xdr:cNvCxnSpPr/>
      </xdr:nvCxnSpPr>
      <xdr:spPr>
        <a:xfrm rot="10800000" flipV="1">
          <a:off x="7267575" y="7639050"/>
          <a:ext cx="11715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40</xdr:row>
      <xdr:rowOff>0</xdr:rowOff>
    </xdr:from>
    <xdr:to>
      <xdr:col>11</xdr:col>
      <xdr:colOff>323850</xdr:colOff>
      <xdr:row>42</xdr:row>
      <xdr:rowOff>238125</xdr:rowOff>
    </xdr:to>
    <xdr:cxnSp macro="">
      <xdr:nvCxnSpPr>
        <xdr:cNvPr id="443" name="Straight Connector 442">
          <a:extLst>
            <a:ext uri="{FF2B5EF4-FFF2-40B4-BE49-F238E27FC236}">
              <a16:creationId xmlns:a16="http://schemas.microsoft.com/office/drawing/2014/main" id="{0AE3C8B7-FC07-4C1F-A1E8-CA099D741765}"/>
            </a:ext>
          </a:extLst>
        </xdr:cNvPr>
        <xdr:cNvCxnSpPr/>
      </xdr:nvCxnSpPr>
      <xdr:spPr>
        <a:xfrm rot="10800000" flipV="1">
          <a:off x="5962650" y="7639050"/>
          <a:ext cx="11906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40</xdr:row>
      <xdr:rowOff>0</xdr:rowOff>
    </xdr:from>
    <xdr:to>
      <xdr:col>8</xdr:col>
      <xdr:colOff>323850</xdr:colOff>
      <xdr:row>42</xdr:row>
      <xdr:rowOff>238125</xdr:rowOff>
    </xdr:to>
    <xdr:cxnSp macro="">
      <xdr:nvCxnSpPr>
        <xdr:cNvPr id="444" name="Straight Connector 443">
          <a:extLst>
            <a:ext uri="{FF2B5EF4-FFF2-40B4-BE49-F238E27FC236}">
              <a16:creationId xmlns:a16="http://schemas.microsoft.com/office/drawing/2014/main" id="{35781724-A022-46FA-B00C-8D20B22F028D}"/>
            </a:ext>
          </a:extLst>
        </xdr:cNvPr>
        <xdr:cNvCxnSpPr/>
      </xdr:nvCxnSpPr>
      <xdr:spPr>
        <a:xfrm rot="10800000" flipV="1">
          <a:off x="4686300" y="7639050"/>
          <a:ext cx="11811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43</xdr:row>
      <xdr:rowOff>0</xdr:rowOff>
    </xdr:from>
    <xdr:to>
      <xdr:col>38</xdr:col>
      <xdr:colOff>266700</xdr:colOff>
      <xdr:row>45</xdr:row>
      <xdr:rowOff>238125</xdr:rowOff>
    </xdr:to>
    <xdr:cxnSp macro="">
      <xdr:nvCxnSpPr>
        <xdr:cNvPr id="445" name="Straight Connector 444">
          <a:extLst>
            <a:ext uri="{FF2B5EF4-FFF2-40B4-BE49-F238E27FC236}">
              <a16:creationId xmlns:a16="http://schemas.microsoft.com/office/drawing/2014/main" id="{ED779C9F-5D14-4747-8121-C34053B1D6F6}"/>
            </a:ext>
          </a:extLst>
        </xdr:cNvPr>
        <xdr:cNvCxnSpPr/>
      </xdr:nvCxnSpPr>
      <xdr:spPr>
        <a:xfrm rot="10800000" flipV="1">
          <a:off x="16230600" y="8210550"/>
          <a:ext cx="971550" cy="5905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43</xdr:row>
      <xdr:rowOff>0</xdr:rowOff>
    </xdr:from>
    <xdr:to>
      <xdr:col>35</xdr:col>
      <xdr:colOff>276225</xdr:colOff>
      <xdr:row>45</xdr:row>
      <xdr:rowOff>238125</xdr:rowOff>
    </xdr:to>
    <xdr:cxnSp macro="">
      <xdr:nvCxnSpPr>
        <xdr:cNvPr id="446" name="Straight Connector 445">
          <a:extLst>
            <a:ext uri="{FF2B5EF4-FFF2-40B4-BE49-F238E27FC236}">
              <a16:creationId xmlns:a16="http://schemas.microsoft.com/office/drawing/2014/main" id="{34A7C3AE-23D8-4623-8EDC-524A0F4F22E6}"/>
            </a:ext>
          </a:extLst>
        </xdr:cNvPr>
        <xdr:cNvCxnSpPr/>
      </xdr:nvCxnSpPr>
      <xdr:spPr>
        <a:xfrm rot="10800000" flipV="1">
          <a:off x="15240000" y="8210550"/>
          <a:ext cx="990600" cy="5905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43</xdr:row>
      <xdr:rowOff>0</xdr:rowOff>
    </xdr:from>
    <xdr:to>
      <xdr:col>32</xdr:col>
      <xdr:colOff>323850</xdr:colOff>
      <xdr:row>45</xdr:row>
      <xdr:rowOff>238125</xdr:rowOff>
    </xdr:to>
    <xdr:cxnSp macro="">
      <xdr:nvCxnSpPr>
        <xdr:cNvPr id="447" name="Straight Connector 446">
          <a:extLst>
            <a:ext uri="{FF2B5EF4-FFF2-40B4-BE49-F238E27FC236}">
              <a16:creationId xmlns:a16="http://schemas.microsoft.com/office/drawing/2014/main" id="{00005E09-14DA-460C-9EF7-2201FA41D16C}"/>
            </a:ext>
          </a:extLst>
        </xdr:cNvPr>
        <xdr:cNvCxnSpPr/>
      </xdr:nvCxnSpPr>
      <xdr:spPr>
        <a:xfrm rot="10800000" flipV="1">
          <a:off x="14239875" y="8210550"/>
          <a:ext cx="1000125" cy="5905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43</xdr:row>
      <xdr:rowOff>0</xdr:rowOff>
    </xdr:from>
    <xdr:to>
      <xdr:col>29</xdr:col>
      <xdr:colOff>323850</xdr:colOff>
      <xdr:row>45</xdr:row>
      <xdr:rowOff>238125</xdr:rowOff>
    </xdr:to>
    <xdr:cxnSp macro="">
      <xdr:nvCxnSpPr>
        <xdr:cNvPr id="448" name="Straight Connector 447">
          <a:extLst>
            <a:ext uri="{FF2B5EF4-FFF2-40B4-BE49-F238E27FC236}">
              <a16:creationId xmlns:a16="http://schemas.microsoft.com/office/drawing/2014/main" id="{8E045651-5A49-48D6-8D57-95C13AE5933B}"/>
            </a:ext>
          </a:extLst>
        </xdr:cNvPr>
        <xdr:cNvCxnSpPr/>
      </xdr:nvCxnSpPr>
      <xdr:spPr>
        <a:xfrm rot="10800000" flipV="1">
          <a:off x="13335000" y="8210550"/>
          <a:ext cx="904875" cy="5905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43</xdr:row>
      <xdr:rowOff>0</xdr:rowOff>
    </xdr:from>
    <xdr:to>
      <xdr:col>26</xdr:col>
      <xdr:colOff>314325</xdr:colOff>
      <xdr:row>45</xdr:row>
      <xdr:rowOff>238125</xdr:rowOff>
    </xdr:to>
    <xdr:cxnSp macro="">
      <xdr:nvCxnSpPr>
        <xdr:cNvPr id="449" name="Straight Connector 448">
          <a:extLst>
            <a:ext uri="{FF2B5EF4-FFF2-40B4-BE49-F238E27FC236}">
              <a16:creationId xmlns:a16="http://schemas.microsoft.com/office/drawing/2014/main" id="{49586998-1247-4DCF-93DE-6E8DCCEF8BF3}"/>
            </a:ext>
          </a:extLst>
        </xdr:cNvPr>
        <xdr:cNvCxnSpPr/>
      </xdr:nvCxnSpPr>
      <xdr:spPr>
        <a:xfrm rot="10800000" flipV="1">
          <a:off x="12125325" y="8210550"/>
          <a:ext cx="1133475" cy="5905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43</xdr:row>
      <xdr:rowOff>0</xdr:rowOff>
    </xdr:from>
    <xdr:to>
      <xdr:col>23</xdr:col>
      <xdr:colOff>323850</xdr:colOff>
      <xdr:row>45</xdr:row>
      <xdr:rowOff>238125</xdr:rowOff>
    </xdr:to>
    <xdr:cxnSp macro="">
      <xdr:nvCxnSpPr>
        <xdr:cNvPr id="450" name="Straight Connector 449">
          <a:extLst>
            <a:ext uri="{FF2B5EF4-FFF2-40B4-BE49-F238E27FC236}">
              <a16:creationId xmlns:a16="http://schemas.microsoft.com/office/drawing/2014/main" id="{0EDACCB6-FCC9-4D69-8F80-02DFD5A3BBB4}"/>
            </a:ext>
          </a:extLst>
        </xdr:cNvPr>
        <xdr:cNvCxnSpPr/>
      </xdr:nvCxnSpPr>
      <xdr:spPr>
        <a:xfrm rot="10800000" flipV="1">
          <a:off x="10944225" y="8210550"/>
          <a:ext cx="1152525" cy="5905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43</xdr:row>
      <xdr:rowOff>0</xdr:rowOff>
    </xdr:from>
    <xdr:to>
      <xdr:col>20</xdr:col>
      <xdr:colOff>323850</xdr:colOff>
      <xdr:row>45</xdr:row>
      <xdr:rowOff>238125</xdr:rowOff>
    </xdr:to>
    <xdr:cxnSp macro="">
      <xdr:nvCxnSpPr>
        <xdr:cNvPr id="451" name="Straight Connector 450">
          <a:extLst>
            <a:ext uri="{FF2B5EF4-FFF2-40B4-BE49-F238E27FC236}">
              <a16:creationId xmlns:a16="http://schemas.microsoft.com/office/drawing/2014/main" id="{14A0A7FE-CB1C-4168-951E-B13E88FEE97B}"/>
            </a:ext>
          </a:extLst>
        </xdr:cNvPr>
        <xdr:cNvCxnSpPr/>
      </xdr:nvCxnSpPr>
      <xdr:spPr>
        <a:xfrm rot="10800000" flipV="1">
          <a:off x="9782175" y="8210550"/>
          <a:ext cx="1123950" cy="5905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43</xdr:row>
      <xdr:rowOff>0</xdr:rowOff>
    </xdr:from>
    <xdr:to>
      <xdr:col>17</xdr:col>
      <xdr:colOff>323850</xdr:colOff>
      <xdr:row>45</xdr:row>
      <xdr:rowOff>238125</xdr:rowOff>
    </xdr:to>
    <xdr:cxnSp macro="">
      <xdr:nvCxnSpPr>
        <xdr:cNvPr id="452" name="Straight Connector 451">
          <a:extLst>
            <a:ext uri="{FF2B5EF4-FFF2-40B4-BE49-F238E27FC236}">
              <a16:creationId xmlns:a16="http://schemas.microsoft.com/office/drawing/2014/main" id="{4B8846E3-280F-473F-AF2A-CBE2477B75BC}"/>
            </a:ext>
          </a:extLst>
        </xdr:cNvPr>
        <xdr:cNvCxnSpPr/>
      </xdr:nvCxnSpPr>
      <xdr:spPr>
        <a:xfrm rot="10800000" flipV="1">
          <a:off x="8515350" y="8210550"/>
          <a:ext cx="1143000" cy="5905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43</xdr:row>
      <xdr:rowOff>0</xdr:rowOff>
    </xdr:from>
    <xdr:to>
      <xdr:col>14</xdr:col>
      <xdr:colOff>323850</xdr:colOff>
      <xdr:row>45</xdr:row>
      <xdr:rowOff>238125</xdr:rowOff>
    </xdr:to>
    <xdr:cxnSp macro="">
      <xdr:nvCxnSpPr>
        <xdr:cNvPr id="453" name="Straight Connector 452">
          <a:extLst>
            <a:ext uri="{FF2B5EF4-FFF2-40B4-BE49-F238E27FC236}">
              <a16:creationId xmlns:a16="http://schemas.microsoft.com/office/drawing/2014/main" id="{05FF535A-E6BD-4EAC-858B-25F632186264}"/>
            </a:ext>
          </a:extLst>
        </xdr:cNvPr>
        <xdr:cNvCxnSpPr/>
      </xdr:nvCxnSpPr>
      <xdr:spPr>
        <a:xfrm rot="10800000" flipV="1">
          <a:off x="7267575" y="8210550"/>
          <a:ext cx="1171575" cy="5905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43</xdr:row>
      <xdr:rowOff>0</xdr:rowOff>
    </xdr:from>
    <xdr:to>
      <xdr:col>11</xdr:col>
      <xdr:colOff>323850</xdr:colOff>
      <xdr:row>45</xdr:row>
      <xdr:rowOff>238125</xdr:rowOff>
    </xdr:to>
    <xdr:cxnSp macro="">
      <xdr:nvCxnSpPr>
        <xdr:cNvPr id="454" name="Straight Connector 453">
          <a:extLst>
            <a:ext uri="{FF2B5EF4-FFF2-40B4-BE49-F238E27FC236}">
              <a16:creationId xmlns:a16="http://schemas.microsoft.com/office/drawing/2014/main" id="{930A5595-DBF5-4831-9807-557A3120D98E}"/>
            </a:ext>
          </a:extLst>
        </xdr:cNvPr>
        <xdr:cNvCxnSpPr/>
      </xdr:nvCxnSpPr>
      <xdr:spPr>
        <a:xfrm rot="10800000" flipV="1">
          <a:off x="5962650" y="8210550"/>
          <a:ext cx="1190625" cy="5905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43</xdr:row>
      <xdr:rowOff>0</xdr:rowOff>
    </xdr:from>
    <xdr:to>
      <xdr:col>8</xdr:col>
      <xdr:colOff>323850</xdr:colOff>
      <xdr:row>45</xdr:row>
      <xdr:rowOff>238125</xdr:rowOff>
    </xdr:to>
    <xdr:cxnSp macro="">
      <xdr:nvCxnSpPr>
        <xdr:cNvPr id="455" name="Straight Connector 454">
          <a:extLst>
            <a:ext uri="{FF2B5EF4-FFF2-40B4-BE49-F238E27FC236}">
              <a16:creationId xmlns:a16="http://schemas.microsoft.com/office/drawing/2014/main" id="{65ADD601-999A-44A8-BD2E-84CB57FAF7C9}"/>
            </a:ext>
          </a:extLst>
        </xdr:cNvPr>
        <xdr:cNvCxnSpPr/>
      </xdr:nvCxnSpPr>
      <xdr:spPr>
        <a:xfrm rot="10800000" flipV="1">
          <a:off x="4686300" y="8210550"/>
          <a:ext cx="1181100" cy="5905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40</xdr:row>
      <xdr:rowOff>0</xdr:rowOff>
    </xdr:from>
    <xdr:to>
      <xdr:col>5</xdr:col>
      <xdr:colOff>323850</xdr:colOff>
      <xdr:row>42</xdr:row>
      <xdr:rowOff>238125</xdr:rowOff>
    </xdr:to>
    <xdr:cxnSp macro="">
      <xdr:nvCxnSpPr>
        <xdr:cNvPr id="456" name="Straight Connector 455">
          <a:extLst>
            <a:ext uri="{FF2B5EF4-FFF2-40B4-BE49-F238E27FC236}">
              <a16:creationId xmlns:a16="http://schemas.microsoft.com/office/drawing/2014/main" id="{663A06B7-EEF4-44D4-AAAA-9205B792799F}"/>
            </a:ext>
          </a:extLst>
        </xdr:cNvPr>
        <xdr:cNvCxnSpPr/>
      </xdr:nvCxnSpPr>
      <xdr:spPr>
        <a:xfrm rot="10800000" flipV="1">
          <a:off x="3495675" y="7639050"/>
          <a:ext cx="11620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43</xdr:row>
      <xdr:rowOff>0</xdr:rowOff>
    </xdr:from>
    <xdr:to>
      <xdr:col>5</xdr:col>
      <xdr:colOff>323850</xdr:colOff>
      <xdr:row>45</xdr:row>
      <xdr:rowOff>238125</xdr:rowOff>
    </xdr:to>
    <xdr:cxnSp macro="">
      <xdr:nvCxnSpPr>
        <xdr:cNvPr id="457" name="Straight Connector 456">
          <a:extLst>
            <a:ext uri="{FF2B5EF4-FFF2-40B4-BE49-F238E27FC236}">
              <a16:creationId xmlns:a16="http://schemas.microsoft.com/office/drawing/2014/main" id="{EA1CBFA4-80F1-40B7-8CAD-B7B33C63EC84}"/>
            </a:ext>
          </a:extLst>
        </xdr:cNvPr>
        <xdr:cNvCxnSpPr/>
      </xdr:nvCxnSpPr>
      <xdr:spPr>
        <a:xfrm rot="10800000" flipV="1">
          <a:off x="3495675" y="8210550"/>
          <a:ext cx="1162050" cy="5905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67</xdr:row>
      <xdr:rowOff>0</xdr:rowOff>
    </xdr:from>
    <xdr:to>
      <xdr:col>5</xdr:col>
      <xdr:colOff>333375</xdr:colOff>
      <xdr:row>69</xdr:row>
      <xdr:rowOff>228600</xdr:rowOff>
    </xdr:to>
    <xdr:cxnSp macro="">
      <xdr:nvCxnSpPr>
        <xdr:cNvPr id="458" name="Straight Connector 457">
          <a:extLst>
            <a:ext uri="{FF2B5EF4-FFF2-40B4-BE49-F238E27FC236}">
              <a16:creationId xmlns:a16="http://schemas.microsoft.com/office/drawing/2014/main" id="{B2A512D8-205B-440C-B419-2D07657A9B01}"/>
            </a:ext>
          </a:extLst>
        </xdr:cNvPr>
        <xdr:cNvCxnSpPr/>
      </xdr:nvCxnSpPr>
      <xdr:spPr>
        <a:xfrm>
          <a:off x="3495675" y="13049250"/>
          <a:ext cx="11715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67</xdr:row>
      <xdr:rowOff>0</xdr:rowOff>
    </xdr:from>
    <xdr:to>
      <xdr:col>8</xdr:col>
      <xdr:colOff>333375</xdr:colOff>
      <xdr:row>69</xdr:row>
      <xdr:rowOff>228600</xdr:rowOff>
    </xdr:to>
    <xdr:cxnSp macro="">
      <xdr:nvCxnSpPr>
        <xdr:cNvPr id="459" name="Straight Connector 458">
          <a:extLst>
            <a:ext uri="{FF2B5EF4-FFF2-40B4-BE49-F238E27FC236}">
              <a16:creationId xmlns:a16="http://schemas.microsoft.com/office/drawing/2014/main" id="{53860BB9-9201-4580-949E-0D626357CC3D}"/>
            </a:ext>
          </a:extLst>
        </xdr:cNvPr>
        <xdr:cNvCxnSpPr/>
      </xdr:nvCxnSpPr>
      <xdr:spPr>
        <a:xfrm>
          <a:off x="4686300" y="13049250"/>
          <a:ext cx="11906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67</xdr:row>
      <xdr:rowOff>0</xdr:rowOff>
    </xdr:from>
    <xdr:to>
      <xdr:col>11</xdr:col>
      <xdr:colOff>333375</xdr:colOff>
      <xdr:row>69</xdr:row>
      <xdr:rowOff>228600</xdr:rowOff>
    </xdr:to>
    <xdr:cxnSp macro="">
      <xdr:nvCxnSpPr>
        <xdr:cNvPr id="460" name="Straight Connector 459">
          <a:extLst>
            <a:ext uri="{FF2B5EF4-FFF2-40B4-BE49-F238E27FC236}">
              <a16:creationId xmlns:a16="http://schemas.microsoft.com/office/drawing/2014/main" id="{C9D9C9F4-2AE2-4839-8052-09EA21316D07}"/>
            </a:ext>
          </a:extLst>
        </xdr:cNvPr>
        <xdr:cNvCxnSpPr/>
      </xdr:nvCxnSpPr>
      <xdr:spPr>
        <a:xfrm>
          <a:off x="5962650" y="13049250"/>
          <a:ext cx="12001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70</xdr:row>
      <xdr:rowOff>0</xdr:rowOff>
    </xdr:from>
    <xdr:to>
      <xdr:col>5</xdr:col>
      <xdr:colOff>333375</xdr:colOff>
      <xdr:row>72</xdr:row>
      <xdr:rowOff>228600</xdr:rowOff>
    </xdr:to>
    <xdr:cxnSp macro="">
      <xdr:nvCxnSpPr>
        <xdr:cNvPr id="461" name="Straight Connector 460">
          <a:extLst>
            <a:ext uri="{FF2B5EF4-FFF2-40B4-BE49-F238E27FC236}">
              <a16:creationId xmlns:a16="http://schemas.microsoft.com/office/drawing/2014/main" id="{A3971056-5394-4FEA-8776-7DDD964CA004}"/>
            </a:ext>
          </a:extLst>
        </xdr:cNvPr>
        <xdr:cNvCxnSpPr/>
      </xdr:nvCxnSpPr>
      <xdr:spPr>
        <a:xfrm>
          <a:off x="3495675" y="13620750"/>
          <a:ext cx="11715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70</xdr:row>
      <xdr:rowOff>0</xdr:rowOff>
    </xdr:from>
    <xdr:to>
      <xdr:col>8</xdr:col>
      <xdr:colOff>333375</xdr:colOff>
      <xdr:row>72</xdr:row>
      <xdr:rowOff>228600</xdr:rowOff>
    </xdr:to>
    <xdr:cxnSp macro="">
      <xdr:nvCxnSpPr>
        <xdr:cNvPr id="462" name="Straight Connector 461">
          <a:extLst>
            <a:ext uri="{FF2B5EF4-FFF2-40B4-BE49-F238E27FC236}">
              <a16:creationId xmlns:a16="http://schemas.microsoft.com/office/drawing/2014/main" id="{46F7F2A7-4BEA-44CE-961C-5344283968B4}"/>
            </a:ext>
          </a:extLst>
        </xdr:cNvPr>
        <xdr:cNvCxnSpPr/>
      </xdr:nvCxnSpPr>
      <xdr:spPr>
        <a:xfrm>
          <a:off x="4686300" y="13620750"/>
          <a:ext cx="11906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70</xdr:row>
      <xdr:rowOff>0</xdr:rowOff>
    </xdr:from>
    <xdr:to>
      <xdr:col>11</xdr:col>
      <xdr:colOff>333375</xdr:colOff>
      <xdr:row>72</xdr:row>
      <xdr:rowOff>228600</xdr:rowOff>
    </xdr:to>
    <xdr:cxnSp macro="">
      <xdr:nvCxnSpPr>
        <xdr:cNvPr id="463" name="Straight Connector 462">
          <a:extLst>
            <a:ext uri="{FF2B5EF4-FFF2-40B4-BE49-F238E27FC236}">
              <a16:creationId xmlns:a16="http://schemas.microsoft.com/office/drawing/2014/main" id="{B27EB3E3-2B0B-45F5-AEE0-E737A8BB727F}"/>
            </a:ext>
          </a:extLst>
        </xdr:cNvPr>
        <xdr:cNvCxnSpPr/>
      </xdr:nvCxnSpPr>
      <xdr:spPr>
        <a:xfrm>
          <a:off x="5962650" y="13620750"/>
          <a:ext cx="12001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70</xdr:row>
      <xdr:rowOff>0</xdr:rowOff>
    </xdr:from>
    <xdr:to>
      <xdr:col>14</xdr:col>
      <xdr:colOff>333375</xdr:colOff>
      <xdr:row>72</xdr:row>
      <xdr:rowOff>228600</xdr:rowOff>
    </xdr:to>
    <xdr:cxnSp macro="">
      <xdr:nvCxnSpPr>
        <xdr:cNvPr id="464" name="Straight Connector 463">
          <a:extLst>
            <a:ext uri="{FF2B5EF4-FFF2-40B4-BE49-F238E27FC236}">
              <a16:creationId xmlns:a16="http://schemas.microsoft.com/office/drawing/2014/main" id="{5B2FE1FD-14A4-4CB2-B4E4-466BDC4E4D06}"/>
            </a:ext>
          </a:extLst>
        </xdr:cNvPr>
        <xdr:cNvCxnSpPr/>
      </xdr:nvCxnSpPr>
      <xdr:spPr>
        <a:xfrm>
          <a:off x="7267575" y="13620750"/>
          <a:ext cx="11811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67</xdr:row>
      <xdr:rowOff>0</xdr:rowOff>
    </xdr:from>
    <xdr:to>
      <xdr:col>14</xdr:col>
      <xdr:colOff>333375</xdr:colOff>
      <xdr:row>69</xdr:row>
      <xdr:rowOff>228600</xdr:rowOff>
    </xdr:to>
    <xdr:cxnSp macro="">
      <xdr:nvCxnSpPr>
        <xdr:cNvPr id="465" name="Straight Connector 464">
          <a:extLst>
            <a:ext uri="{FF2B5EF4-FFF2-40B4-BE49-F238E27FC236}">
              <a16:creationId xmlns:a16="http://schemas.microsoft.com/office/drawing/2014/main" id="{1E05B602-9962-4D5D-AEA5-0D71AD8C6053}"/>
            </a:ext>
          </a:extLst>
        </xdr:cNvPr>
        <xdr:cNvCxnSpPr/>
      </xdr:nvCxnSpPr>
      <xdr:spPr>
        <a:xfrm>
          <a:off x="7267575" y="13049250"/>
          <a:ext cx="11811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67</xdr:row>
      <xdr:rowOff>0</xdr:rowOff>
    </xdr:from>
    <xdr:to>
      <xdr:col>17</xdr:col>
      <xdr:colOff>333375</xdr:colOff>
      <xdr:row>69</xdr:row>
      <xdr:rowOff>228600</xdr:rowOff>
    </xdr:to>
    <xdr:cxnSp macro="">
      <xdr:nvCxnSpPr>
        <xdr:cNvPr id="466" name="Straight Connector 465">
          <a:extLst>
            <a:ext uri="{FF2B5EF4-FFF2-40B4-BE49-F238E27FC236}">
              <a16:creationId xmlns:a16="http://schemas.microsoft.com/office/drawing/2014/main" id="{A87BF2D1-E7E7-4A98-B9BB-75AE97BC8D7F}"/>
            </a:ext>
          </a:extLst>
        </xdr:cNvPr>
        <xdr:cNvCxnSpPr/>
      </xdr:nvCxnSpPr>
      <xdr:spPr>
        <a:xfrm>
          <a:off x="8515350" y="13049250"/>
          <a:ext cx="11525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70</xdr:row>
      <xdr:rowOff>0</xdr:rowOff>
    </xdr:from>
    <xdr:to>
      <xdr:col>17</xdr:col>
      <xdr:colOff>333375</xdr:colOff>
      <xdr:row>72</xdr:row>
      <xdr:rowOff>228600</xdr:rowOff>
    </xdr:to>
    <xdr:cxnSp macro="">
      <xdr:nvCxnSpPr>
        <xdr:cNvPr id="467" name="Straight Connector 466">
          <a:extLst>
            <a:ext uri="{FF2B5EF4-FFF2-40B4-BE49-F238E27FC236}">
              <a16:creationId xmlns:a16="http://schemas.microsoft.com/office/drawing/2014/main" id="{673A9A00-1122-4050-AEF2-A6B9E87ED391}"/>
            </a:ext>
          </a:extLst>
        </xdr:cNvPr>
        <xdr:cNvCxnSpPr/>
      </xdr:nvCxnSpPr>
      <xdr:spPr>
        <a:xfrm>
          <a:off x="8515350" y="13620750"/>
          <a:ext cx="11525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67</xdr:row>
      <xdr:rowOff>0</xdr:rowOff>
    </xdr:from>
    <xdr:to>
      <xdr:col>5</xdr:col>
      <xdr:colOff>333375</xdr:colOff>
      <xdr:row>69</xdr:row>
      <xdr:rowOff>238125</xdr:rowOff>
    </xdr:to>
    <xdr:cxnSp macro="">
      <xdr:nvCxnSpPr>
        <xdr:cNvPr id="468" name="Straight Connector 467">
          <a:extLst>
            <a:ext uri="{FF2B5EF4-FFF2-40B4-BE49-F238E27FC236}">
              <a16:creationId xmlns:a16="http://schemas.microsoft.com/office/drawing/2014/main" id="{341F310E-1A25-4136-BB87-867C1FB3C66A}"/>
            </a:ext>
          </a:extLst>
        </xdr:cNvPr>
        <xdr:cNvCxnSpPr/>
      </xdr:nvCxnSpPr>
      <xdr:spPr>
        <a:xfrm rot="10800000" flipV="1">
          <a:off x="3495675" y="13049250"/>
          <a:ext cx="11715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67</xdr:row>
      <xdr:rowOff>0</xdr:rowOff>
    </xdr:from>
    <xdr:to>
      <xdr:col>11</xdr:col>
      <xdr:colOff>333375</xdr:colOff>
      <xdr:row>69</xdr:row>
      <xdr:rowOff>238125</xdr:rowOff>
    </xdr:to>
    <xdr:cxnSp macro="">
      <xdr:nvCxnSpPr>
        <xdr:cNvPr id="469" name="Straight Connector 468">
          <a:extLst>
            <a:ext uri="{FF2B5EF4-FFF2-40B4-BE49-F238E27FC236}">
              <a16:creationId xmlns:a16="http://schemas.microsoft.com/office/drawing/2014/main" id="{8DBA7E54-0FBC-4C77-91FC-4E34B09BEFE7}"/>
            </a:ext>
          </a:extLst>
        </xdr:cNvPr>
        <xdr:cNvCxnSpPr/>
      </xdr:nvCxnSpPr>
      <xdr:spPr>
        <a:xfrm rot="10800000" flipV="1">
          <a:off x="5962650" y="13049250"/>
          <a:ext cx="12001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67</xdr:row>
      <xdr:rowOff>0</xdr:rowOff>
    </xdr:from>
    <xdr:to>
      <xdr:col>8</xdr:col>
      <xdr:colOff>333375</xdr:colOff>
      <xdr:row>69</xdr:row>
      <xdr:rowOff>238125</xdr:rowOff>
    </xdr:to>
    <xdr:cxnSp macro="">
      <xdr:nvCxnSpPr>
        <xdr:cNvPr id="470" name="Straight Connector 469">
          <a:extLst>
            <a:ext uri="{FF2B5EF4-FFF2-40B4-BE49-F238E27FC236}">
              <a16:creationId xmlns:a16="http://schemas.microsoft.com/office/drawing/2014/main" id="{11E75E55-2B7D-4E6D-AE43-8F5C742A10B7}"/>
            </a:ext>
          </a:extLst>
        </xdr:cNvPr>
        <xdr:cNvCxnSpPr/>
      </xdr:nvCxnSpPr>
      <xdr:spPr>
        <a:xfrm rot="10800000" flipV="1">
          <a:off x="4686300" y="13049250"/>
          <a:ext cx="11906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67</xdr:row>
      <xdr:rowOff>0</xdr:rowOff>
    </xdr:from>
    <xdr:to>
      <xdr:col>14</xdr:col>
      <xdr:colOff>333375</xdr:colOff>
      <xdr:row>69</xdr:row>
      <xdr:rowOff>238125</xdr:rowOff>
    </xdr:to>
    <xdr:cxnSp macro="">
      <xdr:nvCxnSpPr>
        <xdr:cNvPr id="471" name="Straight Connector 470">
          <a:extLst>
            <a:ext uri="{FF2B5EF4-FFF2-40B4-BE49-F238E27FC236}">
              <a16:creationId xmlns:a16="http://schemas.microsoft.com/office/drawing/2014/main" id="{A33BFACA-01F2-4E3C-9430-4142B176D167}"/>
            </a:ext>
          </a:extLst>
        </xdr:cNvPr>
        <xdr:cNvCxnSpPr/>
      </xdr:nvCxnSpPr>
      <xdr:spPr>
        <a:xfrm rot="10800000" flipV="1">
          <a:off x="7267575" y="13049250"/>
          <a:ext cx="11811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67</xdr:row>
      <xdr:rowOff>0</xdr:rowOff>
    </xdr:from>
    <xdr:to>
      <xdr:col>17</xdr:col>
      <xdr:colOff>333375</xdr:colOff>
      <xdr:row>69</xdr:row>
      <xdr:rowOff>238125</xdr:rowOff>
    </xdr:to>
    <xdr:cxnSp macro="">
      <xdr:nvCxnSpPr>
        <xdr:cNvPr id="472" name="Straight Connector 471">
          <a:extLst>
            <a:ext uri="{FF2B5EF4-FFF2-40B4-BE49-F238E27FC236}">
              <a16:creationId xmlns:a16="http://schemas.microsoft.com/office/drawing/2014/main" id="{210A011D-27A8-431B-83D7-FA34771C45AB}"/>
            </a:ext>
          </a:extLst>
        </xdr:cNvPr>
        <xdr:cNvCxnSpPr/>
      </xdr:nvCxnSpPr>
      <xdr:spPr>
        <a:xfrm rot="10800000" flipV="1">
          <a:off x="8515350" y="13049250"/>
          <a:ext cx="11525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70</xdr:row>
      <xdr:rowOff>0</xdr:rowOff>
    </xdr:from>
    <xdr:to>
      <xdr:col>5</xdr:col>
      <xdr:colOff>333375</xdr:colOff>
      <xdr:row>72</xdr:row>
      <xdr:rowOff>238125</xdr:rowOff>
    </xdr:to>
    <xdr:cxnSp macro="">
      <xdr:nvCxnSpPr>
        <xdr:cNvPr id="473" name="Straight Connector 472">
          <a:extLst>
            <a:ext uri="{FF2B5EF4-FFF2-40B4-BE49-F238E27FC236}">
              <a16:creationId xmlns:a16="http://schemas.microsoft.com/office/drawing/2014/main" id="{CDDAE8E8-6262-4C14-85BC-2F0018067885}"/>
            </a:ext>
          </a:extLst>
        </xdr:cNvPr>
        <xdr:cNvCxnSpPr/>
      </xdr:nvCxnSpPr>
      <xdr:spPr>
        <a:xfrm rot="10800000" flipV="1">
          <a:off x="3495675" y="13620750"/>
          <a:ext cx="11715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70</xdr:row>
      <xdr:rowOff>0</xdr:rowOff>
    </xdr:from>
    <xdr:to>
      <xdr:col>8</xdr:col>
      <xdr:colOff>333375</xdr:colOff>
      <xdr:row>72</xdr:row>
      <xdr:rowOff>238125</xdr:rowOff>
    </xdr:to>
    <xdr:cxnSp macro="">
      <xdr:nvCxnSpPr>
        <xdr:cNvPr id="474" name="Straight Connector 473">
          <a:extLst>
            <a:ext uri="{FF2B5EF4-FFF2-40B4-BE49-F238E27FC236}">
              <a16:creationId xmlns:a16="http://schemas.microsoft.com/office/drawing/2014/main" id="{A6B91B80-00F4-4D5E-939E-EEC38A4319ED}"/>
            </a:ext>
          </a:extLst>
        </xdr:cNvPr>
        <xdr:cNvCxnSpPr/>
      </xdr:nvCxnSpPr>
      <xdr:spPr>
        <a:xfrm rot="10800000" flipV="1">
          <a:off x="4686300" y="13620750"/>
          <a:ext cx="11906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70</xdr:row>
      <xdr:rowOff>0</xdr:rowOff>
    </xdr:from>
    <xdr:to>
      <xdr:col>11</xdr:col>
      <xdr:colOff>333375</xdr:colOff>
      <xdr:row>72</xdr:row>
      <xdr:rowOff>238125</xdr:rowOff>
    </xdr:to>
    <xdr:cxnSp macro="">
      <xdr:nvCxnSpPr>
        <xdr:cNvPr id="475" name="Straight Connector 474">
          <a:extLst>
            <a:ext uri="{FF2B5EF4-FFF2-40B4-BE49-F238E27FC236}">
              <a16:creationId xmlns:a16="http://schemas.microsoft.com/office/drawing/2014/main" id="{BCA987B3-0390-464D-8ECA-77467B9727FC}"/>
            </a:ext>
          </a:extLst>
        </xdr:cNvPr>
        <xdr:cNvCxnSpPr/>
      </xdr:nvCxnSpPr>
      <xdr:spPr>
        <a:xfrm rot="10800000" flipV="1">
          <a:off x="5962650" y="13620750"/>
          <a:ext cx="12001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70</xdr:row>
      <xdr:rowOff>0</xdr:rowOff>
    </xdr:from>
    <xdr:to>
      <xdr:col>14</xdr:col>
      <xdr:colOff>333375</xdr:colOff>
      <xdr:row>72</xdr:row>
      <xdr:rowOff>238125</xdr:rowOff>
    </xdr:to>
    <xdr:cxnSp macro="">
      <xdr:nvCxnSpPr>
        <xdr:cNvPr id="476" name="Straight Connector 475">
          <a:extLst>
            <a:ext uri="{FF2B5EF4-FFF2-40B4-BE49-F238E27FC236}">
              <a16:creationId xmlns:a16="http://schemas.microsoft.com/office/drawing/2014/main" id="{7B234FCF-1212-4374-94BD-70241ED391DD}"/>
            </a:ext>
          </a:extLst>
        </xdr:cNvPr>
        <xdr:cNvCxnSpPr/>
      </xdr:nvCxnSpPr>
      <xdr:spPr>
        <a:xfrm rot="10800000" flipV="1">
          <a:off x="7267575" y="13620750"/>
          <a:ext cx="11811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70</xdr:row>
      <xdr:rowOff>0</xdr:rowOff>
    </xdr:from>
    <xdr:to>
      <xdr:col>17</xdr:col>
      <xdr:colOff>333375</xdr:colOff>
      <xdr:row>72</xdr:row>
      <xdr:rowOff>238125</xdr:rowOff>
    </xdr:to>
    <xdr:cxnSp macro="">
      <xdr:nvCxnSpPr>
        <xdr:cNvPr id="477" name="Straight Connector 476">
          <a:extLst>
            <a:ext uri="{FF2B5EF4-FFF2-40B4-BE49-F238E27FC236}">
              <a16:creationId xmlns:a16="http://schemas.microsoft.com/office/drawing/2014/main" id="{A8767710-FF07-4688-9C6C-2DF78D01B9B8}"/>
            </a:ext>
          </a:extLst>
        </xdr:cNvPr>
        <xdr:cNvCxnSpPr/>
      </xdr:nvCxnSpPr>
      <xdr:spPr>
        <a:xfrm rot="10800000" flipV="1">
          <a:off x="8515350" y="13620750"/>
          <a:ext cx="11525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70</xdr:row>
      <xdr:rowOff>0</xdr:rowOff>
    </xdr:from>
    <xdr:to>
      <xdr:col>20</xdr:col>
      <xdr:colOff>333375</xdr:colOff>
      <xdr:row>72</xdr:row>
      <xdr:rowOff>238125</xdr:rowOff>
    </xdr:to>
    <xdr:cxnSp macro="">
      <xdr:nvCxnSpPr>
        <xdr:cNvPr id="478" name="Straight Connector 477">
          <a:extLst>
            <a:ext uri="{FF2B5EF4-FFF2-40B4-BE49-F238E27FC236}">
              <a16:creationId xmlns:a16="http://schemas.microsoft.com/office/drawing/2014/main" id="{12DBA3C8-4FC0-4F0C-B1FA-C0A349904676}"/>
            </a:ext>
          </a:extLst>
        </xdr:cNvPr>
        <xdr:cNvCxnSpPr/>
      </xdr:nvCxnSpPr>
      <xdr:spPr>
        <a:xfrm rot="10800000" flipV="1">
          <a:off x="9782175" y="13620750"/>
          <a:ext cx="11334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70</xdr:row>
      <xdr:rowOff>0</xdr:rowOff>
    </xdr:from>
    <xdr:to>
      <xdr:col>23</xdr:col>
      <xdr:colOff>333375</xdr:colOff>
      <xdr:row>72</xdr:row>
      <xdr:rowOff>238125</xdr:rowOff>
    </xdr:to>
    <xdr:cxnSp macro="">
      <xdr:nvCxnSpPr>
        <xdr:cNvPr id="479" name="Straight Connector 478">
          <a:extLst>
            <a:ext uri="{FF2B5EF4-FFF2-40B4-BE49-F238E27FC236}">
              <a16:creationId xmlns:a16="http://schemas.microsoft.com/office/drawing/2014/main" id="{62D1FF18-A32D-487D-B06B-23F0EAA148BB}"/>
            </a:ext>
          </a:extLst>
        </xdr:cNvPr>
        <xdr:cNvCxnSpPr/>
      </xdr:nvCxnSpPr>
      <xdr:spPr>
        <a:xfrm rot="10800000" flipV="1">
          <a:off x="10944225" y="13620750"/>
          <a:ext cx="11620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67</xdr:row>
      <xdr:rowOff>0</xdr:rowOff>
    </xdr:from>
    <xdr:to>
      <xdr:col>20</xdr:col>
      <xdr:colOff>333375</xdr:colOff>
      <xdr:row>69</xdr:row>
      <xdr:rowOff>238125</xdr:rowOff>
    </xdr:to>
    <xdr:cxnSp macro="">
      <xdr:nvCxnSpPr>
        <xdr:cNvPr id="480" name="Straight Connector 479">
          <a:extLst>
            <a:ext uri="{FF2B5EF4-FFF2-40B4-BE49-F238E27FC236}">
              <a16:creationId xmlns:a16="http://schemas.microsoft.com/office/drawing/2014/main" id="{786160AD-4F06-4D65-BE70-4313FE9BBCAF}"/>
            </a:ext>
          </a:extLst>
        </xdr:cNvPr>
        <xdr:cNvCxnSpPr/>
      </xdr:nvCxnSpPr>
      <xdr:spPr>
        <a:xfrm rot="10800000" flipV="1">
          <a:off x="9782175" y="13049250"/>
          <a:ext cx="11334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67</xdr:row>
      <xdr:rowOff>0</xdr:rowOff>
    </xdr:from>
    <xdr:to>
      <xdr:col>23</xdr:col>
      <xdr:colOff>333375</xdr:colOff>
      <xdr:row>69</xdr:row>
      <xdr:rowOff>238125</xdr:rowOff>
    </xdr:to>
    <xdr:cxnSp macro="">
      <xdr:nvCxnSpPr>
        <xdr:cNvPr id="481" name="Straight Connector 480">
          <a:extLst>
            <a:ext uri="{FF2B5EF4-FFF2-40B4-BE49-F238E27FC236}">
              <a16:creationId xmlns:a16="http://schemas.microsoft.com/office/drawing/2014/main" id="{7CBE5F32-034F-4EBF-85A0-EEB27E859481}"/>
            </a:ext>
          </a:extLst>
        </xdr:cNvPr>
        <xdr:cNvCxnSpPr/>
      </xdr:nvCxnSpPr>
      <xdr:spPr>
        <a:xfrm rot="10800000" flipV="1">
          <a:off x="10944225" y="13049250"/>
          <a:ext cx="11620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67</xdr:row>
      <xdr:rowOff>0</xdr:rowOff>
    </xdr:from>
    <xdr:to>
      <xdr:col>26</xdr:col>
      <xdr:colOff>323850</xdr:colOff>
      <xdr:row>69</xdr:row>
      <xdr:rowOff>238125</xdr:rowOff>
    </xdr:to>
    <xdr:cxnSp macro="">
      <xdr:nvCxnSpPr>
        <xdr:cNvPr id="482" name="Straight Connector 481">
          <a:extLst>
            <a:ext uri="{FF2B5EF4-FFF2-40B4-BE49-F238E27FC236}">
              <a16:creationId xmlns:a16="http://schemas.microsoft.com/office/drawing/2014/main" id="{F461C6C3-92DA-416C-B5CF-0AD8EACEF182}"/>
            </a:ext>
          </a:extLst>
        </xdr:cNvPr>
        <xdr:cNvCxnSpPr/>
      </xdr:nvCxnSpPr>
      <xdr:spPr>
        <a:xfrm rot="10800000" flipV="1">
          <a:off x="12125325" y="13049250"/>
          <a:ext cx="11430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70</xdr:row>
      <xdr:rowOff>0</xdr:rowOff>
    </xdr:from>
    <xdr:to>
      <xdr:col>26</xdr:col>
      <xdr:colOff>323850</xdr:colOff>
      <xdr:row>72</xdr:row>
      <xdr:rowOff>238125</xdr:rowOff>
    </xdr:to>
    <xdr:cxnSp macro="">
      <xdr:nvCxnSpPr>
        <xdr:cNvPr id="483" name="Straight Connector 482">
          <a:extLst>
            <a:ext uri="{FF2B5EF4-FFF2-40B4-BE49-F238E27FC236}">
              <a16:creationId xmlns:a16="http://schemas.microsoft.com/office/drawing/2014/main" id="{DFC241DA-8E0C-4AE3-B944-B8CD9F57BE09}"/>
            </a:ext>
          </a:extLst>
        </xdr:cNvPr>
        <xdr:cNvCxnSpPr/>
      </xdr:nvCxnSpPr>
      <xdr:spPr>
        <a:xfrm rot="10800000" flipV="1">
          <a:off x="12125325" y="13620750"/>
          <a:ext cx="11430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67</xdr:row>
      <xdr:rowOff>0</xdr:rowOff>
    </xdr:from>
    <xdr:to>
      <xdr:col>29</xdr:col>
      <xdr:colOff>333375</xdr:colOff>
      <xdr:row>69</xdr:row>
      <xdr:rowOff>238125</xdr:rowOff>
    </xdr:to>
    <xdr:cxnSp macro="">
      <xdr:nvCxnSpPr>
        <xdr:cNvPr id="484" name="Straight Connector 483">
          <a:extLst>
            <a:ext uri="{FF2B5EF4-FFF2-40B4-BE49-F238E27FC236}">
              <a16:creationId xmlns:a16="http://schemas.microsoft.com/office/drawing/2014/main" id="{827A1B0F-0422-4DD0-BC05-96432FBEF0FB}"/>
            </a:ext>
          </a:extLst>
        </xdr:cNvPr>
        <xdr:cNvCxnSpPr/>
      </xdr:nvCxnSpPr>
      <xdr:spPr>
        <a:xfrm rot="10800000" flipV="1">
          <a:off x="13335000" y="13049250"/>
          <a:ext cx="9048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67</xdr:row>
      <xdr:rowOff>0</xdr:rowOff>
    </xdr:from>
    <xdr:to>
      <xdr:col>32</xdr:col>
      <xdr:colOff>333375</xdr:colOff>
      <xdr:row>69</xdr:row>
      <xdr:rowOff>238125</xdr:rowOff>
    </xdr:to>
    <xdr:cxnSp macro="">
      <xdr:nvCxnSpPr>
        <xdr:cNvPr id="485" name="Straight Connector 484">
          <a:extLst>
            <a:ext uri="{FF2B5EF4-FFF2-40B4-BE49-F238E27FC236}">
              <a16:creationId xmlns:a16="http://schemas.microsoft.com/office/drawing/2014/main" id="{760F1683-720A-4157-AE30-E19D8ABFCFC8}"/>
            </a:ext>
          </a:extLst>
        </xdr:cNvPr>
        <xdr:cNvCxnSpPr/>
      </xdr:nvCxnSpPr>
      <xdr:spPr>
        <a:xfrm rot="10800000" flipV="1">
          <a:off x="14239875" y="13049250"/>
          <a:ext cx="10001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67</xdr:row>
      <xdr:rowOff>0</xdr:rowOff>
    </xdr:from>
    <xdr:to>
      <xdr:col>35</xdr:col>
      <xdr:colOff>285750</xdr:colOff>
      <xdr:row>69</xdr:row>
      <xdr:rowOff>238125</xdr:rowOff>
    </xdr:to>
    <xdr:cxnSp macro="">
      <xdr:nvCxnSpPr>
        <xdr:cNvPr id="486" name="Straight Connector 485">
          <a:extLst>
            <a:ext uri="{FF2B5EF4-FFF2-40B4-BE49-F238E27FC236}">
              <a16:creationId xmlns:a16="http://schemas.microsoft.com/office/drawing/2014/main" id="{8A9880A7-8CCC-4BD8-B7D3-55A7C219183B}"/>
            </a:ext>
          </a:extLst>
        </xdr:cNvPr>
        <xdr:cNvCxnSpPr/>
      </xdr:nvCxnSpPr>
      <xdr:spPr>
        <a:xfrm rot="10800000" flipV="1">
          <a:off x="15240000" y="13049250"/>
          <a:ext cx="9906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67</xdr:row>
      <xdr:rowOff>0</xdr:rowOff>
    </xdr:from>
    <xdr:to>
      <xdr:col>38</xdr:col>
      <xdr:colOff>276225</xdr:colOff>
      <xdr:row>69</xdr:row>
      <xdr:rowOff>238125</xdr:rowOff>
    </xdr:to>
    <xdr:cxnSp macro="">
      <xdr:nvCxnSpPr>
        <xdr:cNvPr id="487" name="Straight Connector 486">
          <a:extLst>
            <a:ext uri="{FF2B5EF4-FFF2-40B4-BE49-F238E27FC236}">
              <a16:creationId xmlns:a16="http://schemas.microsoft.com/office/drawing/2014/main" id="{5F539D7B-45CA-4C9E-8575-DE4EF01942D6}"/>
            </a:ext>
          </a:extLst>
        </xdr:cNvPr>
        <xdr:cNvCxnSpPr/>
      </xdr:nvCxnSpPr>
      <xdr:spPr>
        <a:xfrm rot="10800000" flipV="1">
          <a:off x="16230600" y="13049250"/>
          <a:ext cx="9715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70</xdr:row>
      <xdr:rowOff>0</xdr:rowOff>
    </xdr:from>
    <xdr:to>
      <xdr:col>38</xdr:col>
      <xdr:colOff>276225</xdr:colOff>
      <xdr:row>72</xdr:row>
      <xdr:rowOff>238125</xdr:rowOff>
    </xdr:to>
    <xdr:cxnSp macro="">
      <xdr:nvCxnSpPr>
        <xdr:cNvPr id="488" name="Straight Connector 487">
          <a:extLst>
            <a:ext uri="{FF2B5EF4-FFF2-40B4-BE49-F238E27FC236}">
              <a16:creationId xmlns:a16="http://schemas.microsoft.com/office/drawing/2014/main" id="{07D0B950-19F8-4958-8D5A-4537DDA46C0D}"/>
            </a:ext>
          </a:extLst>
        </xdr:cNvPr>
        <xdr:cNvCxnSpPr/>
      </xdr:nvCxnSpPr>
      <xdr:spPr>
        <a:xfrm rot="10800000" flipV="1">
          <a:off x="16230600" y="13620750"/>
          <a:ext cx="9715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70</xdr:row>
      <xdr:rowOff>0</xdr:rowOff>
    </xdr:from>
    <xdr:to>
      <xdr:col>35</xdr:col>
      <xdr:colOff>285750</xdr:colOff>
      <xdr:row>72</xdr:row>
      <xdr:rowOff>238125</xdr:rowOff>
    </xdr:to>
    <xdr:cxnSp macro="">
      <xdr:nvCxnSpPr>
        <xdr:cNvPr id="489" name="Straight Connector 488">
          <a:extLst>
            <a:ext uri="{FF2B5EF4-FFF2-40B4-BE49-F238E27FC236}">
              <a16:creationId xmlns:a16="http://schemas.microsoft.com/office/drawing/2014/main" id="{0C0C4BDC-E1EA-4843-A30C-8DAC75BE5C0F}"/>
            </a:ext>
          </a:extLst>
        </xdr:cNvPr>
        <xdr:cNvCxnSpPr/>
      </xdr:nvCxnSpPr>
      <xdr:spPr>
        <a:xfrm rot="10800000" flipV="1">
          <a:off x="15240000" y="13620750"/>
          <a:ext cx="9906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70</xdr:row>
      <xdr:rowOff>0</xdr:rowOff>
    </xdr:from>
    <xdr:to>
      <xdr:col>32</xdr:col>
      <xdr:colOff>333375</xdr:colOff>
      <xdr:row>72</xdr:row>
      <xdr:rowOff>238125</xdr:rowOff>
    </xdr:to>
    <xdr:cxnSp macro="">
      <xdr:nvCxnSpPr>
        <xdr:cNvPr id="490" name="Straight Connector 489">
          <a:extLst>
            <a:ext uri="{FF2B5EF4-FFF2-40B4-BE49-F238E27FC236}">
              <a16:creationId xmlns:a16="http://schemas.microsoft.com/office/drawing/2014/main" id="{7BA2BF30-14F7-46E9-8275-1139DBCD0812}"/>
            </a:ext>
          </a:extLst>
        </xdr:cNvPr>
        <xdr:cNvCxnSpPr/>
      </xdr:nvCxnSpPr>
      <xdr:spPr>
        <a:xfrm rot="10800000" flipV="1">
          <a:off x="14239875" y="13620750"/>
          <a:ext cx="10001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70</xdr:row>
      <xdr:rowOff>0</xdr:rowOff>
    </xdr:from>
    <xdr:to>
      <xdr:col>29</xdr:col>
      <xdr:colOff>333375</xdr:colOff>
      <xdr:row>72</xdr:row>
      <xdr:rowOff>238125</xdr:rowOff>
    </xdr:to>
    <xdr:cxnSp macro="">
      <xdr:nvCxnSpPr>
        <xdr:cNvPr id="491" name="Straight Connector 490">
          <a:extLst>
            <a:ext uri="{FF2B5EF4-FFF2-40B4-BE49-F238E27FC236}">
              <a16:creationId xmlns:a16="http://schemas.microsoft.com/office/drawing/2014/main" id="{7BB5AA18-5945-4D56-87C0-9B3F43AD96BE}"/>
            </a:ext>
          </a:extLst>
        </xdr:cNvPr>
        <xdr:cNvCxnSpPr/>
      </xdr:nvCxnSpPr>
      <xdr:spPr>
        <a:xfrm rot="10800000" flipV="1">
          <a:off x="13335000" y="13620750"/>
          <a:ext cx="9048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67</xdr:row>
      <xdr:rowOff>0</xdr:rowOff>
    </xdr:from>
    <xdr:to>
      <xdr:col>20</xdr:col>
      <xdr:colOff>333375</xdr:colOff>
      <xdr:row>69</xdr:row>
      <xdr:rowOff>228600</xdr:rowOff>
    </xdr:to>
    <xdr:cxnSp macro="">
      <xdr:nvCxnSpPr>
        <xdr:cNvPr id="492" name="Straight Connector 491">
          <a:extLst>
            <a:ext uri="{FF2B5EF4-FFF2-40B4-BE49-F238E27FC236}">
              <a16:creationId xmlns:a16="http://schemas.microsoft.com/office/drawing/2014/main" id="{7D7B713F-D848-42AF-8B61-F092AD52D7E0}"/>
            </a:ext>
          </a:extLst>
        </xdr:cNvPr>
        <xdr:cNvCxnSpPr/>
      </xdr:nvCxnSpPr>
      <xdr:spPr>
        <a:xfrm>
          <a:off x="9782175" y="13049250"/>
          <a:ext cx="11334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67</xdr:row>
      <xdr:rowOff>0</xdr:rowOff>
    </xdr:from>
    <xdr:to>
      <xdr:col>23</xdr:col>
      <xdr:colOff>333375</xdr:colOff>
      <xdr:row>69</xdr:row>
      <xdr:rowOff>228600</xdr:rowOff>
    </xdr:to>
    <xdr:cxnSp macro="">
      <xdr:nvCxnSpPr>
        <xdr:cNvPr id="493" name="Straight Connector 492">
          <a:extLst>
            <a:ext uri="{FF2B5EF4-FFF2-40B4-BE49-F238E27FC236}">
              <a16:creationId xmlns:a16="http://schemas.microsoft.com/office/drawing/2014/main" id="{3D1E5C0F-F0E0-4EC8-BC3B-0ED9BD4DAF11}"/>
            </a:ext>
          </a:extLst>
        </xdr:cNvPr>
        <xdr:cNvCxnSpPr/>
      </xdr:nvCxnSpPr>
      <xdr:spPr>
        <a:xfrm>
          <a:off x="10944225" y="13049250"/>
          <a:ext cx="11620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67</xdr:row>
      <xdr:rowOff>0</xdr:rowOff>
    </xdr:from>
    <xdr:to>
      <xdr:col>26</xdr:col>
      <xdr:colOff>323850</xdr:colOff>
      <xdr:row>69</xdr:row>
      <xdr:rowOff>228600</xdr:rowOff>
    </xdr:to>
    <xdr:cxnSp macro="">
      <xdr:nvCxnSpPr>
        <xdr:cNvPr id="494" name="Straight Connector 493">
          <a:extLst>
            <a:ext uri="{FF2B5EF4-FFF2-40B4-BE49-F238E27FC236}">
              <a16:creationId xmlns:a16="http://schemas.microsoft.com/office/drawing/2014/main" id="{30B28B9F-5B53-44F8-B2DF-DB2B3ECF13AE}"/>
            </a:ext>
          </a:extLst>
        </xdr:cNvPr>
        <xdr:cNvCxnSpPr/>
      </xdr:nvCxnSpPr>
      <xdr:spPr>
        <a:xfrm>
          <a:off x="12125325" y="13049250"/>
          <a:ext cx="11430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67</xdr:row>
      <xdr:rowOff>0</xdr:rowOff>
    </xdr:from>
    <xdr:to>
      <xdr:col>29</xdr:col>
      <xdr:colOff>333375</xdr:colOff>
      <xdr:row>69</xdr:row>
      <xdr:rowOff>228600</xdr:rowOff>
    </xdr:to>
    <xdr:cxnSp macro="">
      <xdr:nvCxnSpPr>
        <xdr:cNvPr id="495" name="Straight Connector 494">
          <a:extLst>
            <a:ext uri="{FF2B5EF4-FFF2-40B4-BE49-F238E27FC236}">
              <a16:creationId xmlns:a16="http://schemas.microsoft.com/office/drawing/2014/main" id="{7E647348-CB1E-407A-9067-33DC79D2CB7F}"/>
            </a:ext>
          </a:extLst>
        </xdr:cNvPr>
        <xdr:cNvCxnSpPr/>
      </xdr:nvCxnSpPr>
      <xdr:spPr>
        <a:xfrm>
          <a:off x="13335000" y="13049250"/>
          <a:ext cx="9048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67</xdr:row>
      <xdr:rowOff>0</xdr:rowOff>
    </xdr:from>
    <xdr:to>
      <xdr:col>32</xdr:col>
      <xdr:colOff>333375</xdr:colOff>
      <xdr:row>69</xdr:row>
      <xdr:rowOff>228600</xdr:rowOff>
    </xdr:to>
    <xdr:cxnSp macro="">
      <xdr:nvCxnSpPr>
        <xdr:cNvPr id="496" name="Straight Connector 495">
          <a:extLst>
            <a:ext uri="{FF2B5EF4-FFF2-40B4-BE49-F238E27FC236}">
              <a16:creationId xmlns:a16="http://schemas.microsoft.com/office/drawing/2014/main" id="{84A3F906-295D-440D-A046-9D3CA17EC390}"/>
            </a:ext>
          </a:extLst>
        </xdr:cNvPr>
        <xdr:cNvCxnSpPr/>
      </xdr:nvCxnSpPr>
      <xdr:spPr>
        <a:xfrm>
          <a:off x="14239875" y="13049250"/>
          <a:ext cx="10001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67</xdr:row>
      <xdr:rowOff>0</xdr:rowOff>
    </xdr:from>
    <xdr:to>
      <xdr:col>35</xdr:col>
      <xdr:colOff>285750</xdr:colOff>
      <xdr:row>69</xdr:row>
      <xdr:rowOff>228600</xdr:rowOff>
    </xdr:to>
    <xdr:cxnSp macro="">
      <xdr:nvCxnSpPr>
        <xdr:cNvPr id="497" name="Straight Connector 496">
          <a:extLst>
            <a:ext uri="{FF2B5EF4-FFF2-40B4-BE49-F238E27FC236}">
              <a16:creationId xmlns:a16="http://schemas.microsoft.com/office/drawing/2014/main" id="{DD628D93-2DF6-43CB-A345-AFDEBCF2C75C}"/>
            </a:ext>
          </a:extLst>
        </xdr:cNvPr>
        <xdr:cNvCxnSpPr/>
      </xdr:nvCxnSpPr>
      <xdr:spPr>
        <a:xfrm>
          <a:off x="15240000" y="13049250"/>
          <a:ext cx="9906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67</xdr:row>
      <xdr:rowOff>0</xdr:rowOff>
    </xdr:from>
    <xdr:to>
      <xdr:col>38</xdr:col>
      <xdr:colOff>276225</xdr:colOff>
      <xdr:row>69</xdr:row>
      <xdr:rowOff>228600</xdr:rowOff>
    </xdr:to>
    <xdr:cxnSp macro="">
      <xdr:nvCxnSpPr>
        <xdr:cNvPr id="498" name="Straight Connector 497">
          <a:extLst>
            <a:ext uri="{FF2B5EF4-FFF2-40B4-BE49-F238E27FC236}">
              <a16:creationId xmlns:a16="http://schemas.microsoft.com/office/drawing/2014/main" id="{21C29A24-BF3B-4417-BA87-384091143F17}"/>
            </a:ext>
          </a:extLst>
        </xdr:cNvPr>
        <xdr:cNvCxnSpPr/>
      </xdr:nvCxnSpPr>
      <xdr:spPr>
        <a:xfrm>
          <a:off x="16230600" y="13049250"/>
          <a:ext cx="9715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70</xdr:row>
      <xdr:rowOff>0</xdr:rowOff>
    </xdr:from>
    <xdr:to>
      <xdr:col>38</xdr:col>
      <xdr:colOff>276225</xdr:colOff>
      <xdr:row>72</xdr:row>
      <xdr:rowOff>228600</xdr:rowOff>
    </xdr:to>
    <xdr:cxnSp macro="">
      <xdr:nvCxnSpPr>
        <xdr:cNvPr id="499" name="Straight Connector 498">
          <a:extLst>
            <a:ext uri="{FF2B5EF4-FFF2-40B4-BE49-F238E27FC236}">
              <a16:creationId xmlns:a16="http://schemas.microsoft.com/office/drawing/2014/main" id="{7CC0DAA8-7408-461A-8F36-CFC0BA61A4AA}"/>
            </a:ext>
          </a:extLst>
        </xdr:cNvPr>
        <xdr:cNvCxnSpPr/>
      </xdr:nvCxnSpPr>
      <xdr:spPr>
        <a:xfrm>
          <a:off x="16230600" y="13620750"/>
          <a:ext cx="9715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70</xdr:row>
      <xdr:rowOff>0</xdr:rowOff>
    </xdr:from>
    <xdr:to>
      <xdr:col>35</xdr:col>
      <xdr:colOff>285750</xdr:colOff>
      <xdr:row>72</xdr:row>
      <xdr:rowOff>228600</xdr:rowOff>
    </xdr:to>
    <xdr:cxnSp macro="">
      <xdr:nvCxnSpPr>
        <xdr:cNvPr id="500" name="Straight Connector 499">
          <a:extLst>
            <a:ext uri="{FF2B5EF4-FFF2-40B4-BE49-F238E27FC236}">
              <a16:creationId xmlns:a16="http://schemas.microsoft.com/office/drawing/2014/main" id="{03A83876-62B9-4633-B58B-C3A21CD58B8D}"/>
            </a:ext>
          </a:extLst>
        </xdr:cNvPr>
        <xdr:cNvCxnSpPr/>
      </xdr:nvCxnSpPr>
      <xdr:spPr>
        <a:xfrm>
          <a:off x="15240000" y="13620750"/>
          <a:ext cx="9906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70</xdr:row>
      <xdr:rowOff>0</xdr:rowOff>
    </xdr:from>
    <xdr:to>
      <xdr:col>32</xdr:col>
      <xdr:colOff>333375</xdr:colOff>
      <xdr:row>72</xdr:row>
      <xdr:rowOff>228600</xdr:rowOff>
    </xdr:to>
    <xdr:cxnSp macro="">
      <xdr:nvCxnSpPr>
        <xdr:cNvPr id="501" name="Straight Connector 500">
          <a:extLst>
            <a:ext uri="{FF2B5EF4-FFF2-40B4-BE49-F238E27FC236}">
              <a16:creationId xmlns:a16="http://schemas.microsoft.com/office/drawing/2014/main" id="{D9E8981A-1C55-4FE0-B94B-24B14E0D8BD7}"/>
            </a:ext>
          </a:extLst>
        </xdr:cNvPr>
        <xdr:cNvCxnSpPr/>
      </xdr:nvCxnSpPr>
      <xdr:spPr>
        <a:xfrm>
          <a:off x="14239875" y="13620750"/>
          <a:ext cx="10001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70</xdr:row>
      <xdr:rowOff>0</xdr:rowOff>
    </xdr:from>
    <xdr:to>
      <xdr:col>29</xdr:col>
      <xdr:colOff>333375</xdr:colOff>
      <xdr:row>72</xdr:row>
      <xdr:rowOff>228600</xdr:rowOff>
    </xdr:to>
    <xdr:cxnSp macro="">
      <xdr:nvCxnSpPr>
        <xdr:cNvPr id="502" name="Straight Connector 501">
          <a:extLst>
            <a:ext uri="{FF2B5EF4-FFF2-40B4-BE49-F238E27FC236}">
              <a16:creationId xmlns:a16="http://schemas.microsoft.com/office/drawing/2014/main" id="{22A7BCF4-52D1-449C-8054-244EB08A1583}"/>
            </a:ext>
          </a:extLst>
        </xdr:cNvPr>
        <xdr:cNvCxnSpPr/>
      </xdr:nvCxnSpPr>
      <xdr:spPr>
        <a:xfrm>
          <a:off x="13335000" y="13620750"/>
          <a:ext cx="9048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70</xdr:row>
      <xdr:rowOff>0</xdr:rowOff>
    </xdr:from>
    <xdr:to>
      <xdr:col>26</xdr:col>
      <xdr:colOff>323850</xdr:colOff>
      <xdr:row>72</xdr:row>
      <xdr:rowOff>228600</xdr:rowOff>
    </xdr:to>
    <xdr:cxnSp macro="">
      <xdr:nvCxnSpPr>
        <xdr:cNvPr id="503" name="Straight Connector 502">
          <a:extLst>
            <a:ext uri="{FF2B5EF4-FFF2-40B4-BE49-F238E27FC236}">
              <a16:creationId xmlns:a16="http://schemas.microsoft.com/office/drawing/2014/main" id="{F14E77A4-0594-41B3-8617-71A29140BA16}"/>
            </a:ext>
          </a:extLst>
        </xdr:cNvPr>
        <xdr:cNvCxnSpPr/>
      </xdr:nvCxnSpPr>
      <xdr:spPr>
        <a:xfrm>
          <a:off x="12125325" y="13620750"/>
          <a:ext cx="11430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70</xdr:row>
      <xdr:rowOff>0</xdr:rowOff>
    </xdr:from>
    <xdr:to>
      <xdr:col>23</xdr:col>
      <xdr:colOff>333375</xdr:colOff>
      <xdr:row>72</xdr:row>
      <xdr:rowOff>228600</xdr:rowOff>
    </xdr:to>
    <xdr:cxnSp macro="">
      <xdr:nvCxnSpPr>
        <xdr:cNvPr id="504" name="Straight Connector 503">
          <a:extLst>
            <a:ext uri="{FF2B5EF4-FFF2-40B4-BE49-F238E27FC236}">
              <a16:creationId xmlns:a16="http://schemas.microsoft.com/office/drawing/2014/main" id="{DC65B74C-B306-48A3-9F5D-6E9EAE76ED81}"/>
            </a:ext>
          </a:extLst>
        </xdr:cNvPr>
        <xdr:cNvCxnSpPr/>
      </xdr:nvCxnSpPr>
      <xdr:spPr>
        <a:xfrm>
          <a:off x="10944225" y="13620750"/>
          <a:ext cx="11620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70</xdr:row>
      <xdr:rowOff>0</xdr:rowOff>
    </xdr:from>
    <xdr:to>
      <xdr:col>20</xdr:col>
      <xdr:colOff>333375</xdr:colOff>
      <xdr:row>72</xdr:row>
      <xdr:rowOff>228600</xdr:rowOff>
    </xdr:to>
    <xdr:cxnSp macro="">
      <xdr:nvCxnSpPr>
        <xdr:cNvPr id="505" name="Straight Connector 504">
          <a:extLst>
            <a:ext uri="{FF2B5EF4-FFF2-40B4-BE49-F238E27FC236}">
              <a16:creationId xmlns:a16="http://schemas.microsoft.com/office/drawing/2014/main" id="{7BA188B2-F178-4A89-A6C6-408DF20C9BA8}"/>
            </a:ext>
          </a:extLst>
        </xdr:cNvPr>
        <xdr:cNvCxnSpPr/>
      </xdr:nvCxnSpPr>
      <xdr:spPr>
        <a:xfrm>
          <a:off x="9782175" y="13620750"/>
          <a:ext cx="11334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76</xdr:row>
      <xdr:rowOff>0</xdr:rowOff>
    </xdr:from>
    <xdr:to>
      <xdr:col>5</xdr:col>
      <xdr:colOff>333375</xdr:colOff>
      <xdr:row>78</xdr:row>
      <xdr:rowOff>228600</xdr:rowOff>
    </xdr:to>
    <xdr:cxnSp macro="">
      <xdr:nvCxnSpPr>
        <xdr:cNvPr id="506" name="Straight Connector 505">
          <a:extLst>
            <a:ext uri="{FF2B5EF4-FFF2-40B4-BE49-F238E27FC236}">
              <a16:creationId xmlns:a16="http://schemas.microsoft.com/office/drawing/2014/main" id="{F5CD3D4D-6D1B-4832-99E5-B891B04D7865}"/>
            </a:ext>
          </a:extLst>
        </xdr:cNvPr>
        <xdr:cNvCxnSpPr/>
      </xdr:nvCxnSpPr>
      <xdr:spPr>
        <a:xfrm>
          <a:off x="3495675" y="14763750"/>
          <a:ext cx="1171575" cy="6096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76</xdr:row>
      <xdr:rowOff>0</xdr:rowOff>
    </xdr:from>
    <xdr:to>
      <xdr:col>8</xdr:col>
      <xdr:colOff>333375</xdr:colOff>
      <xdr:row>78</xdr:row>
      <xdr:rowOff>228600</xdr:rowOff>
    </xdr:to>
    <xdr:cxnSp macro="">
      <xdr:nvCxnSpPr>
        <xdr:cNvPr id="507" name="Straight Connector 506">
          <a:extLst>
            <a:ext uri="{FF2B5EF4-FFF2-40B4-BE49-F238E27FC236}">
              <a16:creationId xmlns:a16="http://schemas.microsoft.com/office/drawing/2014/main" id="{177F848C-D2CE-4A33-BCC8-A6D81A1B6D9B}"/>
            </a:ext>
          </a:extLst>
        </xdr:cNvPr>
        <xdr:cNvCxnSpPr/>
      </xdr:nvCxnSpPr>
      <xdr:spPr>
        <a:xfrm>
          <a:off x="4686300" y="14763750"/>
          <a:ext cx="1190625" cy="6096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76</xdr:row>
      <xdr:rowOff>0</xdr:rowOff>
    </xdr:from>
    <xdr:to>
      <xdr:col>11</xdr:col>
      <xdr:colOff>333375</xdr:colOff>
      <xdr:row>78</xdr:row>
      <xdr:rowOff>228600</xdr:rowOff>
    </xdr:to>
    <xdr:cxnSp macro="">
      <xdr:nvCxnSpPr>
        <xdr:cNvPr id="508" name="Straight Connector 507">
          <a:extLst>
            <a:ext uri="{FF2B5EF4-FFF2-40B4-BE49-F238E27FC236}">
              <a16:creationId xmlns:a16="http://schemas.microsoft.com/office/drawing/2014/main" id="{33997A11-7C06-4379-9C13-740C4C6BB1D2}"/>
            </a:ext>
          </a:extLst>
        </xdr:cNvPr>
        <xdr:cNvCxnSpPr/>
      </xdr:nvCxnSpPr>
      <xdr:spPr>
        <a:xfrm>
          <a:off x="5962650" y="14763750"/>
          <a:ext cx="1200150" cy="6096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79</xdr:row>
      <xdr:rowOff>0</xdr:rowOff>
    </xdr:from>
    <xdr:to>
      <xdr:col>5</xdr:col>
      <xdr:colOff>333375</xdr:colOff>
      <xdr:row>81</xdr:row>
      <xdr:rowOff>228600</xdr:rowOff>
    </xdr:to>
    <xdr:cxnSp macro="">
      <xdr:nvCxnSpPr>
        <xdr:cNvPr id="509" name="Straight Connector 508">
          <a:extLst>
            <a:ext uri="{FF2B5EF4-FFF2-40B4-BE49-F238E27FC236}">
              <a16:creationId xmlns:a16="http://schemas.microsoft.com/office/drawing/2014/main" id="{3AFC56AC-7ED0-4CFC-8ABB-7B336A97FDFB}"/>
            </a:ext>
          </a:extLst>
        </xdr:cNvPr>
        <xdr:cNvCxnSpPr/>
      </xdr:nvCxnSpPr>
      <xdr:spPr>
        <a:xfrm>
          <a:off x="3495675" y="15392400"/>
          <a:ext cx="11715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79</xdr:row>
      <xdr:rowOff>0</xdr:rowOff>
    </xdr:from>
    <xdr:to>
      <xdr:col>8</xdr:col>
      <xdr:colOff>333375</xdr:colOff>
      <xdr:row>81</xdr:row>
      <xdr:rowOff>228600</xdr:rowOff>
    </xdr:to>
    <xdr:cxnSp macro="">
      <xdr:nvCxnSpPr>
        <xdr:cNvPr id="510" name="Straight Connector 509">
          <a:extLst>
            <a:ext uri="{FF2B5EF4-FFF2-40B4-BE49-F238E27FC236}">
              <a16:creationId xmlns:a16="http://schemas.microsoft.com/office/drawing/2014/main" id="{9A036CD0-594A-496C-A80D-9EDB61AA7828}"/>
            </a:ext>
          </a:extLst>
        </xdr:cNvPr>
        <xdr:cNvCxnSpPr/>
      </xdr:nvCxnSpPr>
      <xdr:spPr>
        <a:xfrm>
          <a:off x="4686300" y="15392400"/>
          <a:ext cx="11906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79</xdr:row>
      <xdr:rowOff>0</xdr:rowOff>
    </xdr:from>
    <xdr:to>
      <xdr:col>11</xdr:col>
      <xdr:colOff>333375</xdr:colOff>
      <xdr:row>81</xdr:row>
      <xdr:rowOff>228600</xdr:rowOff>
    </xdr:to>
    <xdr:cxnSp macro="">
      <xdr:nvCxnSpPr>
        <xdr:cNvPr id="511" name="Straight Connector 510">
          <a:extLst>
            <a:ext uri="{FF2B5EF4-FFF2-40B4-BE49-F238E27FC236}">
              <a16:creationId xmlns:a16="http://schemas.microsoft.com/office/drawing/2014/main" id="{286738A8-80F4-403C-BDBF-EB9EC0E9F3C2}"/>
            </a:ext>
          </a:extLst>
        </xdr:cNvPr>
        <xdr:cNvCxnSpPr/>
      </xdr:nvCxnSpPr>
      <xdr:spPr>
        <a:xfrm>
          <a:off x="5962650" y="15392400"/>
          <a:ext cx="12001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79</xdr:row>
      <xdr:rowOff>0</xdr:rowOff>
    </xdr:from>
    <xdr:to>
      <xdr:col>14</xdr:col>
      <xdr:colOff>333375</xdr:colOff>
      <xdr:row>81</xdr:row>
      <xdr:rowOff>228600</xdr:rowOff>
    </xdr:to>
    <xdr:cxnSp macro="">
      <xdr:nvCxnSpPr>
        <xdr:cNvPr id="512" name="Straight Connector 511">
          <a:extLst>
            <a:ext uri="{FF2B5EF4-FFF2-40B4-BE49-F238E27FC236}">
              <a16:creationId xmlns:a16="http://schemas.microsoft.com/office/drawing/2014/main" id="{0EE10756-9033-475B-BC6E-E62420F2E703}"/>
            </a:ext>
          </a:extLst>
        </xdr:cNvPr>
        <xdr:cNvCxnSpPr/>
      </xdr:nvCxnSpPr>
      <xdr:spPr>
        <a:xfrm>
          <a:off x="7267575" y="15392400"/>
          <a:ext cx="11811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76</xdr:row>
      <xdr:rowOff>0</xdr:rowOff>
    </xdr:from>
    <xdr:to>
      <xdr:col>14</xdr:col>
      <xdr:colOff>333375</xdr:colOff>
      <xdr:row>78</xdr:row>
      <xdr:rowOff>228600</xdr:rowOff>
    </xdr:to>
    <xdr:cxnSp macro="">
      <xdr:nvCxnSpPr>
        <xdr:cNvPr id="513" name="Straight Connector 512">
          <a:extLst>
            <a:ext uri="{FF2B5EF4-FFF2-40B4-BE49-F238E27FC236}">
              <a16:creationId xmlns:a16="http://schemas.microsoft.com/office/drawing/2014/main" id="{4BA64103-46E4-4E00-9EC0-EE048B8747E2}"/>
            </a:ext>
          </a:extLst>
        </xdr:cNvPr>
        <xdr:cNvCxnSpPr/>
      </xdr:nvCxnSpPr>
      <xdr:spPr>
        <a:xfrm>
          <a:off x="7267575" y="14763750"/>
          <a:ext cx="1181100" cy="6096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76</xdr:row>
      <xdr:rowOff>0</xdr:rowOff>
    </xdr:from>
    <xdr:to>
      <xdr:col>17</xdr:col>
      <xdr:colOff>333375</xdr:colOff>
      <xdr:row>78</xdr:row>
      <xdr:rowOff>228600</xdr:rowOff>
    </xdr:to>
    <xdr:cxnSp macro="">
      <xdr:nvCxnSpPr>
        <xdr:cNvPr id="514" name="Straight Connector 513">
          <a:extLst>
            <a:ext uri="{FF2B5EF4-FFF2-40B4-BE49-F238E27FC236}">
              <a16:creationId xmlns:a16="http://schemas.microsoft.com/office/drawing/2014/main" id="{F07FCABA-E090-4671-92D5-22DA824C9AE6}"/>
            </a:ext>
          </a:extLst>
        </xdr:cNvPr>
        <xdr:cNvCxnSpPr/>
      </xdr:nvCxnSpPr>
      <xdr:spPr>
        <a:xfrm>
          <a:off x="8515350" y="14763750"/>
          <a:ext cx="1152525" cy="6096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79</xdr:row>
      <xdr:rowOff>0</xdr:rowOff>
    </xdr:from>
    <xdr:to>
      <xdr:col>17</xdr:col>
      <xdr:colOff>333375</xdr:colOff>
      <xdr:row>81</xdr:row>
      <xdr:rowOff>228600</xdr:rowOff>
    </xdr:to>
    <xdr:cxnSp macro="">
      <xdr:nvCxnSpPr>
        <xdr:cNvPr id="515" name="Straight Connector 514">
          <a:extLst>
            <a:ext uri="{FF2B5EF4-FFF2-40B4-BE49-F238E27FC236}">
              <a16:creationId xmlns:a16="http://schemas.microsoft.com/office/drawing/2014/main" id="{4A38782D-96EE-4AD0-8151-5B216A134361}"/>
            </a:ext>
          </a:extLst>
        </xdr:cNvPr>
        <xdr:cNvCxnSpPr/>
      </xdr:nvCxnSpPr>
      <xdr:spPr>
        <a:xfrm>
          <a:off x="8515350" y="15392400"/>
          <a:ext cx="11525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76</xdr:row>
      <xdr:rowOff>0</xdr:rowOff>
    </xdr:from>
    <xdr:to>
      <xdr:col>5</xdr:col>
      <xdr:colOff>333375</xdr:colOff>
      <xdr:row>78</xdr:row>
      <xdr:rowOff>238125</xdr:rowOff>
    </xdr:to>
    <xdr:cxnSp macro="">
      <xdr:nvCxnSpPr>
        <xdr:cNvPr id="516" name="Straight Connector 515">
          <a:extLst>
            <a:ext uri="{FF2B5EF4-FFF2-40B4-BE49-F238E27FC236}">
              <a16:creationId xmlns:a16="http://schemas.microsoft.com/office/drawing/2014/main" id="{4EFB8593-7964-482F-96E7-E39668BA216B}"/>
            </a:ext>
          </a:extLst>
        </xdr:cNvPr>
        <xdr:cNvCxnSpPr/>
      </xdr:nvCxnSpPr>
      <xdr:spPr>
        <a:xfrm rot="10800000" flipV="1">
          <a:off x="3495675" y="14763750"/>
          <a:ext cx="1171575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76</xdr:row>
      <xdr:rowOff>0</xdr:rowOff>
    </xdr:from>
    <xdr:to>
      <xdr:col>11</xdr:col>
      <xdr:colOff>333375</xdr:colOff>
      <xdr:row>78</xdr:row>
      <xdr:rowOff>238125</xdr:rowOff>
    </xdr:to>
    <xdr:cxnSp macro="">
      <xdr:nvCxnSpPr>
        <xdr:cNvPr id="517" name="Straight Connector 516">
          <a:extLst>
            <a:ext uri="{FF2B5EF4-FFF2-40B4-BE49-F238E27FC236}">
              <a16:creationId xmlns:a16="http://schemas.microsoft.com/office/drawing/2014/main" id="{BCDEA57D-9C10-49EA-8972-05C0100CFB32}"/>
            </a:ext>
          </a:extLst>
        </xdr:cNvPr>
        <xdr:cNvCxnSpPr/>
      </xdr:nvCxnSpPr>
      <xdr:spPr>
        <a:xfrm rot="10800000" flipV="1">
          <a:off x="5962650" y="14763750"/>
          <a:ext cx="1200150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76</xdr:row>
      <xdr:rowOff>0</xdr:rowOff>
    </xdr:from>
    <xdr:to>
      <xdr:col>8</xdr:col>
      <xdr:colOff>333375</xdr:colOff>
      <xdr:row>78</xdr:row>
      <xdr:rowOff>238125</xdr:rowOff>
    </xdr:to>
    <xdr:cxnSp macro="">
      <xdr:nvCxnSpPr>
        <xdr:cNvPr id="518" name="Straight Connector 517">
          <a:extLst>
            <a:ext uri="{FF2B5EF4-FFF2-40B4-BE49-F238E27FC236}">
              <a16:creationId xmlns:a16="http://schemas.microsoft.com/office/drawing/2014/main" id="{DD2F8F03-F958-4582-BDF5-280E4B5FB445}"/>
            </a:ext>
          </a:extLst>
        </xdr:cNvPr>
        <xdr:cNvCxnSpPr/>
      </xdr:nvCxnSpPr>
      <xdr:spPr>
        <a:xfrm rot="10800000" flipV="1">
          <a:off x="4686300" y="14763750"/>
          <a:ext cx="1190625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76</xdr:row>
      <xdr:rowOff>0</xdr:rowOff>
    </xdr:from>
    <xdr:to>
      <xdr:col>14</xdr:col>
      <xdr:colOff>333375</xdr:colOff>
      <xdr:row>78</xdr:row>
      <xdr:rowOff>238125</xdr:rowOff>
    </xdr:to>
    <xdr:cxnSp macro="">
      <xdr:nvCxnSpPr>
        <xdr:cNvPr id="519" name="Straight Connector 518">
          <a:extLst>
            <a:ext uri="{FF2B5EF4-FFF2-40B4-BE49-F238E27FC236}">
              <a16:creationId xmlns:a16="http://schemas.microsoft.com/office/drawing/2014/main" id="{48B6431A-0022-4242-98AD-35B91EA1D2CC}"/>
            </a:ext>
          </a:extLst>
        </xdr:cNvPr>
        <xdr:cNvCxnSpPr/>
      </xdr:nvCxnSpPr>
      <xdr:spPr>
        <a:xfrm rot="10800000" flipV="1">
          <a:off x="7267575" y="14763750"/>
          <a:ext cx="1181100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76</xdr:row>
      <xdr:rowOff>0</xdr:rowOff>
    </xdr:from>
    <xdr:to>
      <xdr:col>17</xdr:col>
      <xdr:colOff>333375</xdr:colOff>
      <xdr:row>78</xdr:row>
      <xdr:rowOff>238125</xdr:rowOff>
    </xdr:to>
    <xdr:cxnSp macro="">
      <xdr:nvCxnSpPr>
        <xdr:cNvPr id="520" name="Straight Connector 519">
          <a:extLst>
            <a:ext uri="{FF2B5EF4-FFF2-40B4-BE49-F238E27FC236}">
              <a16:creationId xmlns:a16="http://schemas.microsoft.com/office/drawing/2014/main" id="{4400480B-7691-4AFD-B7B6-66B19DFD2D9B}"/>
            </a:ext>
          </a:extLst>
        </xdr:cNvPr>
        <xdr:cNvCxnSpPr/>
      </xdr:nvCxnSpPr>
      <xdr:spPr>
        <a:xfrm rot="10800000" flipV="1">
          <a:off x="8515350" y="14763750"/>
          <a:ext cx="1152525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79</xdr:row>
      <xdr:rowOff>0</xdr:rowOff>
    </xdr:from>
    <xdr:to>
      <xdr:col>5</xdr:col>
      <xdr:colOff>333375</xdr:colOff>
      <xdr:row>81</xdr:row>
      <xdr:rowOff>238125</xdr:rowOff>
    </xdr:to>
    <xdr:cxnSp macro="">
      <xdr:nvCxnSpPr>
        <xdr:cNvPr id="521" name="Straight Connector 520">
          <a:extLst>
            <a:ext uri="{FF2B5EF4-FFF2-40B4-BE49-F238E27FC236}">
              <a16:creationId xmlns:a16="http://schemas.microsoft.com/office/drawing/2014/main" id="{423603E4-8267-480E-B1E6-8785C1A85964}"/>
            </a:ext>
          </a:extLst>
        </xdr:cNvPr>
        <xdr:cNvCxnSpPr/>
      </xdr:nvCxnSpPr>
      <xdr:spPr>
        <a:xfrm rot="10800000" flipV="1">
          <a:off x="3495675" y="15392400"/>
          <a:ext cx="11715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79</xdr:row>
      <xdr:rowOff>0</xdr:rowOff>
    </xdr:from>
    <xdr:to>
      <xdr:col>8</xdr:col>
      <xdr:colOff>333375</xdr:colOff>
      <xdr:row>81</xdr:row>
      <xdr:rowOff>238125</xdr:rowOff>
    </xdr:to>
    <xdr:cxnSp macro="">
      <xdr:nvCxnSpPr>
        <xdr:cNvPr id="522" name="Straight Connector 521">
          <a:extLst>
            <a:ext uri="{FF2B5EF4-FFF2-40B4-BE49-F238E27FC236}">
              <a16:creationId xmlns:a16="http://schemas.microsoft.com/office/drawing/2014/main" id="{10A463DF-7A96-461C-8CAE-C4CFE86969A7}"/>
            </a:ext>
          </a:extLst>
        </xdr:cNvPr>
        <xdr:cNvCxnSpPr/>
      </xdr:nvCxnSpPr>
      <xdr:spPr>
        <a:xfrm rot="10800000" flipV="1">
          <a:off x="4686300" y="15392400"/>
          <a:ext cx="11906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79</xdr:row>
      <xdr:rowOff>0</xdr:rowOff>
    </xdr:from>
    <xdr:to>
      <xdr:col>11</xdr:col>
      <xdr:colOff>333375</xdr:colOff>
      <xdr:row>81</xdr:row>
      <xdr:rowOff>238125</xdr:rowOff>
    </xdr:to>
    <xdr:cxnSp macro="">
      <xdr:nvCxnSpPr>
        <xdr:cNvPr id="523" name="Straight Connector 522">
          <a:extLst>
            <a:ext uri="{FF2B5EF4-FFF2-40B4-BE49-F238E27FC236}">
              <a16:creationId xmlns:a16="http://schemas.microsoft.com/office/drawing/2014/main" id="{5AB6535A-E5EE-48C8-927B-3F6092CB87A3}"/>
            </a:ext>
          </a:extLst>
        </xdr:cNvPr>
        <xdr:cNvCxnSpPr/>
      </xdr:nvCxnSpPr>
      <xdr:spPr>
        <a:xfrm rot="10800000" flipV="1">
          <a:off x="5962650" y="15392400"/>
          <a:ext cx="12001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79</xdr:row>
      <xdr:rowOff>0</xdr:rowOff>
    </xdr:from>
    <xdr:to>
      <xdr:col>14</xdr:col>
      <xdr:colOff>333375</xdr:colOff>
      <xdr:row>81</xdr:row>
      <xdr:rowOff>238125</xdr:rowOff>
    </xdr:to>
    <xdr:cxnSp macro="">
      <xdr:nvCxnSpPr>
        <xdr:cNvPr id="524" name="Straight Connector 523">
          <a:extLst>
            <a:ext uri="{FF2B5EF4-FFF2-40B4-BE49-F238E27FC236}">
              <a16:creationId xmlns:a16="http://schemas.microsoft.com/office/drawing/2014/main" id="{F8BF77E3-08D1-4451-BE43-1F204B4D9FAA}"/>
            </a:ext>
          </a:extLst>
        </xdr:cNvPr>
        <xdr:cNvCxnSpPr/>
      </xdr:nvCxnSpPr>
      <xdr:spPr>
        <a:xfrm rot="10800000" flipV="1">
          <a:off x="7267575" y="15392400"/>
          <a:ext cx="11811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79</xdr:row>
      <xdr:rowOff>0</xdr:rowOff>
    </xdr:from>
    <xdr:to>
      <xdr:col>17</xdr:col>
      <xdr:colOff>333375</xdr:colOff>
      <xdr:row>81</xdr:row>
      <xdr:rowOff>238125</xdr:rowOff>
    </xdr:to>
    <xdr:cxnSp macro="">
      <xdr:nvCxnSpPr>
        <xdr:cNvPr id="525" name="Straight Connector 524">
          <a:extLst>
            <a:ext uri="{FF2B5EF4-FFF2-40B4-BE49-F238E27FC236}">
              <a16:creationId xmlns:a16="http://schemas.microsoft.com/office/drawing/2014/main" id="{4902A450-425D-41C2-91D5-77F219CF02EE}"/>
            </a:ext>
          </a:extLst>
        </xdr:cNvPr>
        <xdr:cNvCxnSpPr/>
      </xdr:nvCxnSpPr>
      <xdr:spPr>
        <a:xfrm rot="10800000" flipV="1">
          <a:off x="8515350" y="15392400"/>
          <a:ext cx="11525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79</xdr:row>
      <xdr:rowOff>0</xdr:rowOff>
    </xdr:from>
    <xdr:to>
      <xdr:col>20</xdr:col>
      <xdr:colOff>333375</xdr:colOff>
      <xdr:row>81</xdr:row>
      <xdr:rowOff>238125</xdr:rowOff>
    </xdr:to>
    <xdr:cxnSp macro="">
      <xdr:nvCxnSpPr>
        <xdr:cNvPr id="526" name="Straight Connector 525">
          <a:extLst>
            <a:ext uri="{FF2B5EF4-FFF2-40B4-BE49-F238E27FC236}">
              <a16:creationId xmlns:a16="http://schemas.microsoft.com/office/drawing/2014/main" id="{F4DB9894-2132-4021-AF2E-20DD3BCA5BA6}"/>
            </a:ext>
          </a:extLst>
        </xdr:cNvPr>
        <xdr:cNvCxnSpPr/>
      </xdr:nvCxnSpPr>
      <xdr:spPr>
        <a:xfrm rot="10800000" flipV="1">
          <a:off x="9782175" y="15392400"/>
          <a:ext cx="11334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79</xdr:row>
      <xdr:rowOff>0</xdr:rowOff>
    </xdr:from>
    <xdr:to>
      <xdr:col>23</xdr:col>
      <xdr:colOff>333375</xdr:colOff>
      <xdr:row>81</xdr:row>
      <xdr:rowOff>238125</xdr:rowOff>
    </xdr:to>
    <xdr:cxnSp macro="">
      <xdr:nvCxnSpPr>
        <xdr:cNvPr id="527" name="Straight Connector 526">
          <a:extLst>
            <a:ext uri="{FF2B5EF4-FFF2-40B4-BE49-F238E27FC236}">
              <a16:creationId xmlns:a16="http://schemas.microsoft.com/office/drawing/2014/main" id="{C3663D1D-497A-453A-AF2C-0F21232BE25A}"/>
            </a:ext>
          </a:extLst>
        </xdr:cNvPr>
        <xdr:cNvCxnSpPr/>
      </xdr:nvCxnSpPr>
      <xdr:spPr>
        <a:xfrm rot="10800000" flipV="1">
          <a:off x="10944225" y="15392400"/>
          <a:ext cx="11620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76</xdr:row>
      <xdr:rowOff>0</xdr:rowOff>
    </xdr:from>
    <xdr:to>
      <xdr:col>20</xdr:col>
      <xdr:colOff>333375</xdr:colOff>
      <xdr:row>78</xdr:row>
      <xdr:rowOff>238125</xdr:rowOff>
    </xdr:to>
    <xdr:cxnSp macro="">
      <xdr:nvCxnSpPr>
        <xdr:cNvPr id="528" name="Straight Connector 527">
          <a:extLst>
            <a:ext uri="{FF2B5EF4-FFF2-40B4-BE49-F238E27FC236}">
              <a16:creationId xmlns:a16="http://schemas.microsoft.com/office/drawing/2014/main" id="{29D8DFC0-CFBC-4976-B639-540054D150A9}"/>
            </a:ext>
          </a:extLst>
        </xdr:cNvPr>
        <xdr:cNvCxnSpPr/>
      </xdr:nvCxnSpPr>
      <xdr:spPr>
        <a:xfrm rot="10800000" flipV="1">
          <a:off x="9782175" y="14763750"/>
          <a:ext cx="1133475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76</xdr:row>
      <xdr:rowOff>0</xdr:rowOff>
    </xdr:from>
    <xdr:to>
      <xdr:col>23</xdr:col>
      <xdr:colOff>333375</xdr:colOff>
      <xdr:row>78</xdr:row>
      <xdr:rowOff>238125</xdr:rowOff>
    </xdr:to>
    <xdr:cxnSp macro="">
      <xdr:nvCxnSpPr>
        <xdr:cNvPr id="529" name="Straight Connector 528">
          <a:extLst>
            <a:ext uri="{FF2B5EF4-FFF2-40B4-BE49-F238E27FC236}">
              <a16:creationId xmlns:a16="http://schemas.microsoft.com/office/drawing/2014/main" id="{5A03FA34-E6A7-471F-B2FD-DC0C288D3585}"/>
            </a:ext>
          </a:extLst>
        </xdr:cNvPr>
        <xdr:cNvCxnSpPr/>
      </xdr:nvCxnSpPr>
      <xdr:spPr>
        <a:xfrm rot="10800000" flipV="1">
          <a:off x="10944225" y="14763750"/>
          <a:ext cx="1162050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76</xdr:row>
      <xdr:rowOff>0</xdr:rowOff>
    </xdr:from>
    <xdr:to>
      <xdr:col>26</xdr:col>
      <xdr:colOff>323850</xdr:colOff>
      <xdr:row>78</xdr:row>
      <xdr:rowOff>238125</xdr:rowOff>
    </xdr:to>
    <xdr:cxnSp macro="">
      <xdr:nvCxnSpPr>
        <xdr:cNvPr id="530" name="Straight Connector 529">
          <a:extLst>
            <a:ext uri="{FF2B5EF4-FFF2-40B4-BE49-F238E27FC236}">
              <a16:creationId xmlns:a16="http://schemas.microsoft.com/office/drawing/2014/main" id="{DBF7132E-A897-49CC-A09E-8C936514A249}"/>
            </a:ext>
          </a:extLst>
        </xdr:cNvPr>
        <xdr:cNvCxnSpPr/>
      </xdr:nvCxnSpPr>
      <xdr:spPr>
        <a:xfrm rot="10800000" flipV="1">
          <a:off x="12125325" y="14763750"/>
          <a:ext cx="1143000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79</xdr:row>
      <xdr:rowOff>0</xdr:rowOff>
    </xdr:from>
    <xdr:to>
      <xdr:col>26</xdr:col>
      <xdr:colOff>323850</xdr:colOff>
      <xdr:row>81</xdr:row>
      <xdr:rowOff>238125</xdr:rowOff>
    </xdr:to>
    <xdr:cxnSp macro="">
      <xdr:nvCxnSpPr>
        <xdr:cNvPr id="531" name="Straight Connector 530">
          <a:extLst>
            <a:ext uri="{FF2B5EF4-FFF2-40B4-BE49-F238E27FC236}">
              <a16:creationId xmlns:a16="http://schemas.microsoft.com/office/drawing/2014/main" id="{650BF5D4-8D7E-4E8A-8CC8-726EAB9148ED}"/>
            </a:ext>
          </a:extLst>
        </xdr:cNvPr>
        <xdr:cNvCxnSpPr/>
      </xdr:nvCxnSpPr>
      <xdr:spPr>
        <a:xfrm rot="10800000" flipV="1">
          <a:off x="12125325" y="15392400"/>
          <a:ext cx="11430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76</xdr:row>
      <xdr:rowOff>0</xdr:rowOff>
    </xdr:from>
    <xdr:to>
      <xdr:col>29</xdr:col>
      <xdr:colOff>333375</xdr:colOff>
      <xdr:row>78</xdr:row>
      <xdr:rowOff>238125</xdr:rowOff>
    </xdr:to>
    <xdr:cxnSp macro="">
      <xdr:nvCxnSpPr>
        <xdr:cNvPr id="532" name="Straight Connector 531">
          <a:extLst>
            <a:ext uri="{FF2B5EF4-FFF2-40B4-BE49-F238E27FC236}">
              <a16:creationId xmlns:a16="http://schemas.microsoft.com/office/drawing/2014/main" id="{109A3D12-113E-43EA-8A11-86DC7DBEED07}"/>
            </a:ext>
          </a:extLst>
        </xdr:cNvPr>
        <xdr:cNvCxnSpPr/>
      </xdr:nvCxnSpPr>
      <xdr:spPr>
        <a:xfrm rot="10800000" flipV="1">
          <a:off x="13335000" y="14763750"/>
          <a:ext cx="904875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76</xdr:row>
      <xdr:rowOff>0</xdr:rowOff>
    </xdr:from>
    <xdr:to>
      <xdr:col>32</xdr:col>
      <xdr:colOff>333375</xdr:colOff>
      <xdr:row>78</xdr:row>
      <xdr:rowOff>238125</xdr:rowOff>
    </xdr:to>
    <xdr:cxnSp macro="">
      <xdr:nvCxnSpPr>
        <xdr:cNvPr id="533" name="Straight Connector 532">
          <a:extLst>
            <a:ext uri="{FF2B5EF4-FFF2-40B4-BE49-F238E27FC236}">
              <a16:creationId xmlns:a16="http://schemas.microsoft.com/office/drawing/2014/main" id="{2EA96D0C-C5D9-45AB-A7A3-A9D9ED68F411}"/>
            </a:ext>
          </a:extLst>
        </xdr:cNvPr>
        <xdr:cNvCxnSpPr/>
      </xdr:nvCxnSpPr>
      <xdr:spPr>
        <a:xfrm rot="10800000" flipV="1">
          <a:off x="14239875" y="14763750"/>
          <a:ext cx="1000125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76</xdr:row>
      <xdr:rowOff>0</xdr:rowOff>
    </xdr:from>
    <xdr:to>
      <xdr:col>35</xdr:col>
      <xdr:colOff>285750</xdr:colOff>
      <xdr:row>78</xdr:row>
      <xdr:rowOff>238125</xdr:rowOff>
    </xdr:to>
    <xdr:cxnSp macro="">
      <xdr:nvCxnSpPr>
        <xdr:cNvPr id="534" name="Straight Connector 533">
          <a:extLst>
            <a:ext uri="{FF2B5EF4-FFF2-40B4-BE49-F238E27FC236}">
              <a16:creationId xmlns:a16="http://schemas.microsoft.com/office/drawing/2014/main" id="{5BB1C1C2-7B3A-48A7-A796-88F344E348F3}"/>
            </a:ext>
          </a:extLst>
        </xdr:cNvPr>
        <xdr:cNvCxnSpPr/>
      </xdr:nvCxnSpPr>
      <xdr:spPr>
        <a:xfrm rot="10800000" flipV="1">
          <a:off x="15240000" y="14763750"/>
          <a:ext cx="990600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76</xdr:row>
      <xdr:rowOff>0</xdr:rowOff>
    </xdr:from>
    <xdr:to>
      <xdr:col>38</xdr:col>
      <xdr:colOff>276225</xdr:colOff>
      <xdr:row>78</xdr:row>
      <xdr:rowOff>238125</xdr:rowOff>
    </xdr:to>
    <xdr:cxnSp macro="">
      <xdr:nvCxnSpPr>
        <xdr:cNvPr id="535" name="Straight Connector 534">
          <a:extLst>
            <a:ext uri="{FF2B5EF4-FFF2-40B4-BE49-F238E27FC236}">
              <a16:creationId xmlns:a16="http://schemas.microsoft.com/office/drawing/2014/main" id="{AC5F1FD4-028B-4B62-8294-312E5C9B533B}"/>
            </a:ext>
          </a:extLst>
        </xdr:cNvPr>
        <xdr:cNvCxnSpPr/>
      </xdr:nvCxnSpPr>
      <xdr:spPr>
        <a:xfrm rot="10800000" flipV="1">
          <a:off x="16230600" y="14763750"/>
          <a:ext cx="971550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79</xdr:row>
      <xdr:rowOff>0</xdr:rowOff>
    </xdr:from>
    <xdr:to>
      <xdr:col>38</xdr:col>
      <xdr:colOff>276225</xdr:colOff>
      <xdr:row>81</xdr:row>
      <xdr:rowOff>238125</xdr:rowOff>
    </xdr:to>
    <xdr:cxnSp macro="">
      <xdr:nvCxnSpPr>
        <xdr:cNvPr id="536" name="Straight Connector 535">
          <a:extLst>
            <a:ext uri="{FF2B5EF4-FFF2-40B4-BE49-F238E27FC236}">
              <a16:creationId xmlns:a16="http://schemas.microsoft.com/office/drawing/2014/main" id="{10B5512A-1343-4F3B-B549-06AFDBCAC461}"/>
            </a:ext>
          </a:extLst>
        </xdr:cNvPr>
        <xdr:cNvCxnSpPr/>
      </xdr:nvCxnSpPr>
      <xdr:spPr>
        <a:xfrm rot="10800000" flipV="1">
          <a:off x="16230600" y="15392400"/>
          <a:ext cx="9715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79</xdr:row>
      <xdr:rowOff>0</xdr:rowOff>
    </xdr:from>
    <xdr:to>
      <xdr:col>35</xdr:col>
      <xdr:colOff>285750</xdr:colOff>
      <xdr:row>81</xdr:row>
      <xdr:rowOff>238125</xdr:rowOff>
    </xdr:to>
    <xdr:cxnSp macro="">
      <xdr:nvCxnSpPr>
        <xdr:cNvPr id="537" name="Straight Connector 536">
          <a:extLst>
            <a:ext uri="{FF2B5EF4-FFF2-40B4-BE49-F238E27FC236}">
              <a16:creationId xmlns:a16="http://schemas.microsoft.com/office/drawing/2014/main" id="{EBF11673-6D96-4E18-8A34-8705994B9F9F}"/>
            </a:ext>
          </a:extLst>
        </xdr:cNvPr>
        <xdr:cNvCxnSpPr/>
      </xdr:nvCxnSpPr>
      <xdr:spPr>
        <a:xfrm rot="10800000" flipV="1">
          <a:off x="15240000" y="15392400"/>
          <a:ext cx="9906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79</xdr:row>
      <xdr:rowOff>0</xdr:rowOff>
    </xdr:from>
    <xdr:to>
      <xdr:col>32</xdr:col>
      <xdr:colOff>333375</xdr:colOff>
      <xdr:row>81</xdr:row>
      <xdr:rowOff>238125</xdr:rowOff>
    </xdr:to>
    <xdr:cxnSp macro="">
      <xdr:nvCxnSpPr>
        <xdr:cNvPr id="538" name="Straight Connector 537">
          <a:extLst>
            <a:ext uri="{FF2B5EF4-FFF2-40B4-BE49-F238E27FC236}">
              <a16:creationId xmlns:a16="http://schemas.microsoft.com/office/drawing/2014/main" id="{A6AB0EDE-34E9-4796-B337-C5CB5834A5C7}"/>
            </a:ext>
          </a:extLst>
        </xdr:cNvPr>
        <xdr:cNvCxnSpPr/>
      </xdr:nvCxnSpPr>
      <xdr:spPr>
        <a:xfrm rot="10800000" flipV="1">
          <a:off x="14239875" y="15392400"/>
          <a:ext cx="10001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79</xdr:row>
      <xdr:rowOff>0</xdr:rowOff>
    </xdr:from>
    <xdr:to>
      <xdr:col>29</xdr:col>
      <xdr:colOff>333375</xdr:colOff>
      <xdr:row>81</xdr:row>
      <xdr:rowOff>238125</xdr:rowOff>
    </xdr:to>
    <xdr:cxnSp macro="">
      <xdr:nvCxnSpPr>
        <xdr:cNvPr id="539" name="Straight Connector 538">
          <a:extLst>
            <a:ext uri="{FF2B5EF4-FFF2-40B4-BE49-F238E27FC236}">
              <a16:creationId xmlns:a16="http://schemas.microsoft.com/office/drawing/2014/main" id="{B147AC83-4707-48FC-883A-00B2F44D4971}"/>
            </a:ext>
          </a:extLst>
        </xdr:cNvPr>
        <xdr:cNvCxnSpPr/>
      </xdr:nvCxnSpPr>
      <xdr:spPr>
        <a:xfrm rot="10800000" flipV="1">
          <a:off x="13335000" y="15392400"/>
          <a:ext cx="9048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76</xdr:row>
      <xdr:rowOff>0</xdr:rowOff>
    </xdr:from>
    <xdr:to>
      <xdr:col>20</xdr:col>
      <xdr:colOff>333375</xdr:colOff>
      <xdr:row>78</xdr:row>
      <xdr:rowOff>228600</xdr:rowOff>
    </xdr:to>
    <xdr:cxnSp macro="">
      <xdr:nvCxnSpPr>
        <xdr:cNvPr id="540" name="Straight Connector 539">
          <a:extLst>
            <a:ext uri="{FF2B5EF4-FFF2-40B4-BE49-F238E27FC236}">
              <a16:creationId xmlns:a16="http://schemas.microsoft.com/office/drawing/2014/main" id="{49DC3301-2800-4E05-AA75-A6DDFD5E5DD1}"/>
            </a:ext>
          </a:extLst>
        </xdr:cNvPr>
        <xdr:cNvCxnSpPr/>
      </xdr:nvCxnSpPr>
      <xdr:spPr>
        <a:xfrm>
          <a:off x="9782175" y="14763750"/>
          <a:ext cx="1133475" cy="6096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76</xdr:row>
      <xdr:rowOff>0</xdr:rowOff>
    </xdr:from>
    <xdr:to>
      <xdr:col>23</xdr:col>
      <xdr:colOff>333375</xdr:colOff>
      <xdr:row>78</xdr:row>
      <xdr:rowOff>228600</xdr:rowOff>
    </xdr:to>
    <xdr:cxnSp macro="">
      <xdr:nvCxnSpPr>
        <xdr:cNvPr id="541" name="Straight Connector 540">
          <a:extLst>
            <a:ext uri="{FF2B5EF4-FFF2-40B4-BE49-F238E27FC236}">
              <a16:creationId xmlns:a16="http://schemas.microsoft.com/office/drawing/2014/main" id="{F64A1875-2DEE-4097-AEC0-B88B1DAF9B12}"/>
            </a:ext>
          </a:extLst>
        </xdr:cNvPr>
        <xdr:cNvCxnSpPr/>
      </xdr:nvCxnSpPr>
      <xdr:spPr>
        <a:xfrm>
          <a:off x="10944225" y="14763750"/>
          <a:ext cx="1162050" cy="6096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76</xdr:row>
      <xdr:rowOff>0</xdr:rowOff>
    </xdr:from>
    <xdr:to>
      <xdr:col>26</xdr:col>
      <xdr:colOff>323850</xdr:colOff>
      <xdr:row>78</xdr:row>
      <xdr:rowOff>228600</xdr:rowOff>
    </xdr:to>
    <xdr:cxnSp macro="">
      <xdr:nvCxnSpPr>
        <xdr:cNvPr id="542" name="Straight Connector 541">
          <a:extLst>
            <a:ext uri="{FF2B5EF4-FFF2-40B4-BE49-F238E27FC236}">
              <a16:creationId xmlns:a16="http://schemas.microsoft.com/office/drawing/2014/main" id="{B595512E-E612-40FD-A616-60CF5967D22D}"/>
            </a:ext>
          </a:extLst>
        </xdr:cNvPr>
        <xdr:cNvCxnSpPr/>
      </xdr:nvCxnSpPr>
      <xdr:spPr>
        <a:xfrm>
          <a:off x="12125325" y="14763750"/>
          <a:ext cx="1143000" cy="6096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76</xdr:row>
      <xdr:rowOff>0</xdr:rowOff>
    </xdr:from>
    <xdr:to>
      <xdr:col>29</xdr:col>
      <xdr:colOff>333375</xdr:colOff>
      <xdr:row>78</xdr:row>
      <xdr:rowOff>228600</xdr:rowOff>
    </xdr:to>
    <xdr:cxnSp macro="">
      <xdr:nvCxnSpPr>
        <xdr:cNvPr id="543" name="Straight Connector 542">
          <a:extLst>
            <a:ext uri="{FF2B5EF4-FFF2-40B4-BE49-F238E27FC236}">
              <a16:creationId xmlns:a16="http://schemas.microsoft.com/office/drawing/2014/main" id="{D394BFBE-F8A3-4E5D-8353-1BD3C4BD6C82}"/>
            </a:ext>
          </a:extLst>
        </xdr:cNvPr>
        <xdr:cNvCxnSpPr/>
      </xdr:nvCxnSpPr>
      <xdr:spPr>
        <a:xfrm>
          <a:off x="13335000" y="14763750"/>
          <a:ext cx="904875" cy="6096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76</xdr:row>
      <xdr:rowOff>0</xdr:rowOff>
    </xdr:from>
    <xdr:to>
      <xdr:col>32</xdr:col>
      <xdr:colOff>333375</xdr:colOff>
      <xdr:row>78</xdr:row>
      <xdr:rowOff>228600</xdr:rowOff>
    </xdr:to>
    <xdr:cxnSp macro="">
      <xdr:nvCxnSpPr>
        <xdr:cNvPr id="544" name="Straight Connector 543">
          <a:extLst>
            <a:ext uri="{FF2B5EF4-FFF2-40B4-BE49-F238E27FC236}">
              <a16:creationId xmlns:a16="http://schemas.microsoft.com/office/drawing/2014/main" id="{B8517DB6-EC14-417E-9D55-85752753AE5E}"/>
            </a:ext>
          </a:extLst>
        </xdr:cNvPr>
        <xdr:cNvCxnSpPr/>
      </xdr:nvCxnSpPr>
      <xdr:spPr>
        <a:xfrm>
          <a:off x="14239875" y="14763750"/>
          <a:ext cx="1000125" cy="6096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76</xdr:row>
      <xdr:rowOff>0</xdr:rowOff>
    </xdr:from>
    <xdr:to>
      <xdr:col>35</xdr:col>
      <xdr:colOff>285750</xdr:colOff>
      <xdr:row>78</xdr:row>
      <xdr:rowOff>228600</xdr:rowOff>
    </xdr:to>
    <xdr:cxnSp macro="">
      <xdr:nvCxnSpPr>
        <xdr:cNvPr id="545" name="Straight Connector 544">
          <a:extLst>
            <a:ext uri="{FF2B5EF4-FFF2-40B4-BE49-F238E27FC236}">
              <a16:creationId xmlns:a16="http://schemas.microsoft.com/office/drawing/2014/main" id="{CE7A5DC5-CC83-4CE6-91A3-7ECD2C2575C6}"/>
            </a:ext>
          </a:extLst>
        </xdr:cNvPr>
        <xdr:cNvCxnSpPr/>
      </xdr:nvCxnSpPr>
      <xdr:spPr>
        <a:xfrm>
          <a:off x="15240000" y="14763750"/>
          <a:ext cx="990600" cy="6096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76</xdr:row>
      <xdr:rowOff>0</xdr:rowOff>
    </xdr:from>
    <xdr:to>
      <xdr:col>38</xdr:col>
      <xdr:colOff>276225</xdr:colOff>
      <xdr:row>78</xdr:row>
      <xdr:rowOff>228600</xdr:rowOff>
    </xdr:to>
    <xdr:cxnSp macro="">
      <xdr:nvCxnSpPr>
        <xdr:cNvPr id="546" name="Straight Connector 545">
          <a:extLst>
            <a:ext uri="{FF2B5EF4-FFF2-40B4-BE49-F238E27FC236}">
              <a16:creationId xmlns:a16="http://schemas.microsoft.com/office/drawing/2014/main" id="{B06D091A-F4D0-4242-8F84-563450EE52B2}"/>
            </a:ext>
          </a:extLst>
        </xdr:cNvPr>
        <xdr:cNvCxnSpPr/>
      </xdr:nvCxnSpPr>
      <xdr:spPr>
        <a:xfrm>
          <a:off x="16230600" y="14763750"/>
          <a:ext cx="971550" cy="6096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79</xdr:row>
      <xdr:rowOff>0</xdr:rowOff>
    </xdr:from>
    <xdr:to>
      <xdr:col>38</xdr:col>
      <xdr:colOff>276225</xdr:colOff>
      <xdr:row>81</xdr:row>
      <xdr:rowOff>228600</xdr:rowOff>
    </xdr:to>
    <xdr:cxnSp macro="">
      <xdr:nvCxnSpPr>
        <xdr:cNvPr id="547" name="Straight Connector 546">
          <a:extLst>
            <a:ext uri="{FF2B5EF4-FFF2-40B4-BE49-F238E27FC236}">
              <a16:creationId xmlns:a16="http://schemas.microsoft.com/office/drawing/2014/main" id="{55D4E4D0-FF4A-478D-852E-EE146B52C639}"/>
            </a:ext>
          </a:extLst>
        </xdr:cNvPr>
        <xdr:cNvCxnSpPr/>
      </xdr:nvCxnSpPr>
      <xdr:spPr>
        <a:xfrm>
          <a:off x="16230600" y="15392400"/>
          <a:ext cx="9715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79</xdr:row>
      <xdr:rowOff>0</xdr:rowOff>
    </xdr:from>
    <xdr:to>
      <xdr:col>35</xdr:col>
      <xdr:colOff>285750</xdr:colOff>
      <xdr:row>81</xdr:row>
      <xdr:rowOff>228600</xdr:rowOff>
    </xdr:to>
    <xdr:cxnSp macro="">
      <xdr:nvCxnSpPr>
        <xdr:cNvPr id="548" name="Straight Connector 547">
          <a:extLst>
            <a:ext uri="{FF2B5EF4-FFF2-40B4-BE49-F238E27FC236}">
              <a16:creationId xmlns:a16="http://schemas.microsoft.com/office/drawing/2014/main" id="{133723DA-B2CC-4D76-AB58-424407AE7538}"/>
            </a:ext>
          </a:extLst>
        </xdr:cNvPr>
        <xdr:cNvCxnSpPr/>
      </xdr:nvCxnSpPr>
      <xdr:spPr>
        <a:xfrm>
          <a:off x="15240000" y="15392400"/>
          <a:ext cx="9906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79</xdr:row>
      <xdr:rowOff>0</xdr:rowOff>
    </xdr:from>
    <xdr:to>
      <xdr:col>32</xdr:col>
      <xdr:colOff>333375</xdr:colOff>
      <xdr:row>81</xdr:row>
      <xdr:rowOff>228600</xdr:rowOff>
    </xdr:to>
    <xdr:cxnSp macro="">
      <xdr:nvCxnSpPr>
        <xdr:cNvPr id="549" name="Straight Connector 548">
          <a:extLst>
            <a:ext uri="{FF2B5EF4-FFF2-40B4-BE49-F238E27FC236}">
              <a16:creationId xmlns:a16="http://schemas.microsoft.com/office/drawing/2014/main" id="{B46E540B-1CB6-4FA6-B9FD-52189663451C}"/>
            </a:ext>
          </a:extLst>
        </xdr:cNvPr>
        <xdr:cNvCxnSpPr/>
      </xdr:nvCxnSpPr>
      <xdr:spPr>
        <a:xfrm>
          <a:off x="14239875" y="15392400"/>
          <a:ext cx="10001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79</xdr:row>
      <xdr:rowOff>0</xdr:rowOff>
    </xdr:from>
    <xdr:to>
      <xdr:col>29</xdr:col>
      <xdr:colOff>333375</xdr:colOff>
      <xdr:row>81</xdr:row>
      <xdr:rowOff>228600</xdr:rowOff>
    </xdr:to>
    <xdr:cxnSp macro="">
      <xdr:nvCxnSpPr>
        <xdr:cNvPr id="550" name="Straight Connector 549">
          <a:extLst>
            <a:ext uri="{FF2B5EF4-FFF2-40B4-BE49-F238E27FC236}">
              <a16:creationId xmlns:a16="http://schemas.microsoft.com/office/drawing/2014/main" id="{58B320C7-5BDC-4337-8C85-EF9FDCC5B90A}"/>
            </a:ext>
          </a:extLst>
        </xdr:cNvPr>
        <xdr:cNvCxnSpPr/>
      </xdr:nvCxnSpPr>
      <xdr:spPr>
        <a:xfrm>
          <a:off x="13335000" y="15392400"/>
          <a:ext cx="9048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79</xdr:row>
      <xdr:rowOff>0</xdr:rowOff>
    </xdr:from>
    <xdr:to>
      <xdr:col>26</xdr:col>
      <xdr:colOff>323850</xdr:colOff>
      <xdr:row>81</xdr:row>
      <xdr:rowOff>228600</xdr:rowOff>
    </xdr:to>
    <xdr:cxnSp macro="">
      <xdr:nvCxnSpPr>
        <xdr:cNvPr id="551" name="Straight Connector 550">
          <a:extLst>
            <a:ext uri="{FF2B5EF4-FFF2-40B4-BE49-F238E27FC236}">
              <a16:creationId xmlns:a16="http://schemas.microsoft.com/office/drawing/2014/main" id="{C4EEF3AC-7DC4-431C-8FF3-0FF007974DD9}"/>
            </a:ext>
          </a:extLst>
        </xdr:cNvPr>
        <xdr:cNvCxnSpPr/>
      </xdr:nvCxnSpPr>
      <xdr:spPr>
        <a:xfrm>
          <a:off x="12125325" y="15392400"/>
          <a:ext cx="11430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79</xdr:row>
      <xdr:rowOff>0</xdr:rowOff>
    </xdr:from>
    <xdr:to>
      <xdr:col>23</xdr:col>
      <xdr:colOff>333375</xdr:colOff>
      <xdr:row>81</xdr:row>
      <xdr:rowOff>228600</xdr:rowOff>
    </xdr:to>
    <xdr:cxnSp macro="">
      <xdr:nvCxnSpPr>
        <xdr:cNvPr id="552" name="Straight Connector 551">
          <a:extLst>
            <a:ext uri="{FF2B5EF4-FFF2-40B4-BE49-F238E27FC236}">
              <a16:creationId xmlns:a16="http://schemas.microsoft.com/office/drawing/2014/main" id="{E8A27BCD-F85B-4DEA-83F1-FF13D10D77FD}"/>
            </a:ext>
          </a:extLst>
        </xdr:cNvPr>
        <xdr:cNvCxnSpPr/>
      </xdr:nvCxnSpPr>
      <xdr:spPr>
        <a:xfrm>
          <a:off x="10944225" y="15392400"/>
          <a:ext cx="11620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79</xdr:row>
      <xdr:rowOff>0</xdr:rowOff>
    </xdr:from>
    <xdr:to>
      <xdr:col>20</xdr:col>
      <xdr:colOff>333375</xdr:colOff>
      <xdr:row>81</xdr:row>
      <xdr:rowOff>228600</xdr:rowOff>
    </xdr:to>
    <xdr:cxnSp macro="">
      <xdr:nvCxnSpPr>
        <xdr:cNvPr id="553" name="Straight Connector 552">
          <a:extLst>
            <a:ext uri="{FF2B5EF4-FFF2-40B4-BE49-F238E27FC236}">
              <a16:creationId xmlns:a16="http://schemas.microsoft.com/office/drawing/2014/main" id="{FAF7ED2C-0A93-4E80-AB71-FBD8B3D329FD}"/>
            </a:ext>
          </a:extLst>
        </xdr:cNvPr>
        <xdr:cNvCxnSpPr/>
      </xdr:nvCxnSpPr>
      <xdr:spPr>
        <a:xfrm>
          <a:off x="9782175" y="15392400"/>
          <a:ext cx="11334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9525</xdr:colOff>
      <xdr:row>73</xdr:row>
      <xdr:rowOff>0</xdr:rowOff>
    </xdr:from>
    <xdr:to>
      <xdr:col>6</xdr:col>
      <xdr:colOff>0</xdr:colOff>
      <xdr:row>75</xdr:row>
      <xdr:rowOff>238125</xdr:rowOff>
    </xdr:to>
    <xdr:cxnSp macro="">
      <xdr:nvCxnSpPr>
        <xdr:cNvPr id="554" name="Straight Connector 553">
          <a:extLst>
            <a:ext uri="{FF2B5EF4-FFF2-40B4-BE49-F238E27FC236}">
              <a16:creationId xmlns:a16="http://schemas.microsoft.com/office/drawing/2014/main" id="{BF43E3E1-576B-46E7-A5AF-C6E91DA4E7F5}"/>
            </a:ext>
          </a:extLst>
        </xdr:cNvPr>
        <xdr:cNvCxnSpPr/>
      </xdr:nvCxnSpPr>
      <xdr:spPr>
        <a:xfrm rot="10800000" flipV="1">
          <a:off x="3505200" y="14192250"/>
          <a:ext cx="11811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73</xdr:row>
      <xdr:rowOff>0</xdr:rowOff>
    </xdr:from>
    <xdr:to>
      <xdr:col>5</xdr:col>
      <xdr:colOff>333375</xdr:colOff>
      <xdr:row>75</xdr:row>
      <xdr:rowOff>228600</xdr:rowOff>
    </xdr:to>
    <xdr:cxnSp macro="">
      <xdr:nvCxnSpPr>
        <xdr:cNvPr id="555" name="Straight Connector 554">
          <a:extLst>
            <a:ext uri="{FF2B5EF4-FFF2-40B4-BE49-F238E27FC236}">
              <a16:creationId xmlns:a16="http://schemas.microsoft.com/office/drawing/2014/main" id="{B7271733-0218-43E7-9DB4-012A4C94AEA2}"/>
            </a:ext>
          </a:extLst>
        </xdr:cNvPr>
        <xdr:cNvCxnSpPr/>
      </xdr:nvCxnSpPr>
      <xdr:spPr>
        <a:xfrm>
          <a:off x="3495675" y="14192250"/>
          <a:ext cx="11715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73</xdr:row>
      <xdr:rowOff>0</xdr:rowOff>
    </xdr:from>
    <xdr:to>
      <xdr:col>8</xdr:col>
      <xdr:colOff>333375</xdr:colOff>
      <xdr:row>75</xdr:row>
      <xdr:rowOff>228600</xdr:rowOff>
    </xdr:to>
    <xdr:cxnSp macro="">
      <xdr:nvCxnSpPr>
        <xdr:cNvPr id="556" name="Straight Connector 555">
          <a:extLst>
            <a:ext uri="{FF2B5EF4-FFF2-40B4-BE49-F238E27FC236}">
              <a16:creationId xmlns:a16="http://schemas.microsoft.com/office/drawing/2014/main" id="{F0761B50-AE33-4D2A-B42D-4FF1EADE1D7F}"/>
            </a:ext>
          </a:extLst>
        </xdr:cNvPr>
        <xdr:cNvCxnSpPr/>
      </xdr:nvCxnSpPr>
      <xdr:spPr>
        <a:xfrm>
          <a:off x="4686300" y="14192250"/>
          <a:ext cx="11906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73</xdr:row>
      <xdr:rowOff>0</xdr:rowOff>
    </xdr:from>
    <xdr:to>
      <xdr:col>11</xdr:col>
      <xdr:colOff>333375</xdr:colOff>
      <xdr:row>75</xdr:row>
      <xdr:rowOff>228600</xdr:rowOff>
    </xdr:to>
    <xdr:cxnSp macro="">
      <xdr:nvCxnSpPr>
        <xdr:cNvPr id="557" name="Straight Connector 556">
          <a:extLst>
            <a:ext uri="{FF2B5EF4-FFF2-40B4-BE49-F238E27FC236}">
              <a16:creationId xmlns:a16="http://schemas.microsoft.com/office/drawing/2014/main" id="{86D59617-9C97-4914-BBF6-9F20D4C2CACE}"/>
            </a:ext>
          </a:extLst>
        </xdr:cNvPr>
        <xdr:cNvCxnSpPr/>
      </xdr:nvCxnSpPr>
      <xdr:spPr>
        <a:xfrm>
          <a:off x="5962650" y="14192250"/>
          <a:ext cx="12001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73</xdr:row>
      <xdr:rowOff>0</xdr:rowOff>
    </xdr:from>
    <xdr:to>
      <xdr:col>14</xdr:col>
      <xdr:colOff>333375</xdr:colOff>
      <xdr:row>75</xdr:row>
      <xdr:rowOff>228600</xdr:rowOff>
    </xdr:to>
    <xdr:cxnSp macro="">
      <xdr:nvCxnSpPr>
        <xdr:cNvPr id="558" name="Straight Connector 557">
          <a:extLst>
            <a:ext uri="{FF2B5EF4-FFF2-40B4-BE49-F238E27FC236}">
              <a16:creationId xmlns:a16="http://schemas.microsoft.com/office/drawing/2014/main" id="{59463D31-7B2D-4BC4-AF33-74C7D903D0A0}"/>
            </a:ext>
          </a:extLst>
        </xdr:cNvPr>
        <xdr:cNvCxnSpPr/>
      </xdr:nvCxnSpPr>
      <xdr:spPr>
        <a:xfrm>
          <a:off x="7267575" y="14192250"/>
          <a:ext cx="11811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73</xdr:row>
      <xdr:rowOff>0</xdr:rowOff>
    </xdr:from>
    <xdr:to>
      <xdr:col>17</xdr:col>
      <xdr:colOff>333375</xdr:colOff>
      <xdr:row>75</xdr:row>
      <xdr:rowOff>228600</xdr:rowOff>
    </xdr:to>
    <xdr:cxnSp macro="">
      <xdr:nvCxnSpPr>
        <xdr:cNvPr id="559" name="Straight Connector 558">
          <a:extLst>
            <a:ext uri="{FF2B5EF4-FFF2-40B4-BE49-F238E27FC236}">
              <a16:creationId xmlns:a16="http://schemas.microsoft.com/office/drawing/2014/main" id="{7D7B0F80-4FE9-410E-9FBA-A3C624088166}"/>
            </a:ext>
          </a:extLst>
        </xdr:cNvPr>
        <xdr:cNvCxnSpPr/>
      </xdr:nvCxnSpPr>
      <xdr:spPr>
        <a:xfrm>
          <a:off x="8515350" y="14192250"/>
          <a:ext cx="11525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73</xdr:row>
      <xdr:rowOff>0</xdr:rowOff>
    </xdr:from>
    <xdr:to>
      <xdr:col>20</xdr:col>
      <xdr:colOff>333375</xdr:colOff>
      <xdr:row>75</xdr:row>
      <xdr:rowOff>228600</xdr:rowOff>
    </xdr:to>
    <xdr:cxnSp macro="">
      <xdr:nvCxnSpPr>
        <xdr:cNvPr id="560" name="Straight Connector 559">
          <a:extLst>
            <a:ext uri="{FF2B5EF4-FFF2-40B4-BE49-F238E27FC236}">
              <a16:creationId xmlns:a16="http://schemas.microsoft.com/office/drawing/2014/main" id="{C8698631-320E-43DA-A136-82B7554A7E3A}"/>
            </a:ext>
          </a:extLst>
        </xdr:cNvPr>
        <xdr:cNvCxnSpPr/>
      </xdr:nvCxnSpPr>
      <xdr:spPr>
        <a:xfrm>
          <a:off x="9782175" y="14192250"/>
          <a:ext cx="11334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73</xdr:row>
      <xdr:rowOff>0</xdr:rowOff>
    </xdr:from>
    <xdr:to>
      <xdr:col>23</xdr:col>
      <xdr:colOff>333375</xdr:colOff>
      <xdr:row>75</xdr:row>
      <xdr:rowOff>228600</xdr:rowOff>
    </xdr:to>
    <xdr:cxnSp macro="">
      <xdr:nvCxnSpPr>
        <xdr:cNvPr id="561" name="Straight Connector 560">
          <a:extLst>
            <a:ext uri="{FF2B5EF4-FFF2-40B4-BE49-F238E27FC236}">
              <a16:creationId xmlns:a16="http://schemas.microsoft.com/office/drawing/2014/main" id="{46A81495-2D36-429D-B7B6-C0CBD5F4E222}"/>
            </a:ext>
          </a:extLst>
        </xdr:cNvPr>
        <xdr:cNvCxnSpPr/>
      </xdr:nvCxnSpPr>
      <xdr:spPr>
        <a:xfrm>
          <a:off x="10944225" y="14192250"/>
          <a:ext cx="11620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73</xdr:row>
      <xdr:rowOff>0</xdr:rowOff>
    </xdr:from>
    <xdr:to>
      <xdr:col>26</xdr:col>
      <xdr:colOff>323850</xdr:colOff>
      <xdr:row>75</xdr:row>
      <xdr:rowOff>228600</xdr:rowOff>
    </xdr:to>
    <xdr:cxnSp macro="">
      <xdr:nvCxnSpPr>
        <xdr:cNvPr id="562" name="Straight Connector 561">
          <a:extLst>
            <a:ext uri="{FF2B5EF4-FFF2-40B4-BE49-F238E27FC236}">
              <a16:creationId xmlns:a16="http://schemas.microsoft.com/office/drawing/2014/main" id="{72A451AE-98D1-4E4C-AF23-12457B65FD6E}"/>
            </a:ext>
          </a:extLst>
        </xdr:cNvPr>
        <xdr:cNvCxnSpPr/>
      </xdr:nvCxnSpPr>
      <xdr:spPr>
        <a:xfrm>
          <a:off x="12125325" y="14192250"/>
          <a:ext cx="11430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73</xdr:row>
      <xdr:rowOff>0</xdr:rowOff>
    </xdr:from>
    <xdr:to>
      <xdr:col>29</xdr:col>
      <xdr:colOff>333375</xdr:colOff>
      <xdr:row>75</xdr:row>
      <xdr:rowOff>228600</xdr:rowOff>
    </xdr:to>
    <xdr:cxnSp macro="">
      <xdr:nvCxnSpPr>
        <xdr:cNvPr id="563" name="Straight Connector 562">
          <a:extLst>
            <a:ext uri="{FF2B5EF4-FFF2-40B4-BE49-F238E27FC236}">
              <a16:creationId xmlns:a16="http://schemas.microsoft.com/office/drawing/2014/main" id="{C558061F-B675-4B1A-B697-97141C6E8A15}"/>
            </a:ext>
          </a:extLst>
        </xdr:cNvPr>
        <xdr:cNvCxnSpPr/>
      </xdr:nvCxnSpPr>
      <xdr:spPr>
        <a:xfrm>
          <a:off x="13335000" y="14192250"/>
          <a:ext cx="9048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73</xdr:row>
      <xdr:rowOff>0</xdr:rowOff>
    </xdr:from>
    <xdr:to>
      <xdr:col>32</xdr:col>
      <xdr:colOff>333375</xdr:colOff>
      <xdr:row>75</xdr:row>
      <xdr:rowOff>228600</xdr:rowOff>
    </xdr:to>
    <xdr:cxnSp macro="">
      <xdr:nvCxnSpPr>
        <xdr:cNvPr id="564" name="Straight Connector 563">
          <a:extLst>
            <a:ext uri="{FF2B5EF4-FFF2-40B4-BE49-F238E27FC236}">
              <a16:creationId xmlns:a16="http://schemas.microsoft.com/office/drawing/2014/main" id="{E9DB83EF-B4C1-4248-97F0-45403E7BFD8F}"/>
            </a:ext>
          </a:extLst>
        </xdr:cNvPr>
        <xdr:cNvCxnSpPr/>
      </xdr:nvCxnSpPr>
      <xdr:spPr>
        <a:xfrm>
          <a:off x="14239875" y="14192250"/>
          <a:ext cx="10001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73</xdr:row>
      <xdr:rowOff>0</xdr:rowOff>
    </xdr:from>
    <xdr:to>
      <xdr:col>35</xdr:col>
      <xdr:colOff>285750</xdr:colOff>
      <xdr:row>75</xdr:row>
      <xdr:rowOff>228600</xdr:rowOff>
    </xdr:to>
    <xdr:cxnSp macro="">
      <xdr:nvCxnSpPr>
        <xdr:cNvPr id="565" name="Straight Connector 564">
          <a:extLst>
            <a:ext uri="{FF2B5EF4-FFF2-40B4-BE49-F238E27FC236}">
              <a16:creationId xmlns:a16="http://schemas.microsoft.com/office/drawing/2014/main" id="{736DD30E-EFD3-44AB-9654-32EA501F7735}"/>
            </a:ext>
          </a:extLst>
        </xdr:cNvPr>
        <xdr:cNvCxnSpPr/>
      </xdr:nvCxnSpPr>
      <xdr:spPr>
        <a:xfrm>
          <a:off x="15240000" y="14192250"/>
          <a:ext cx="9906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73</xdr:row>
      <xdr:rowOff>0</xdr:rowOff>
    </xdr:from>
    <xdr:to>
      <xdr:col>38</xdr:col>
      <xdr:colOff>276225</xdr:colOff>
      <xdr:row>75</xdr:row>
      <xdr:rowOff>228600</xdr:rowOff>
    </xdr:to>
    <xdr:cxnSp macro="">
      <xdr:nvCxnSpPr>
        <xdr:cNvPr id="566" name="Straight Connector 565">
          <a:extLst>
            <a:ext uri="{FF2B5EF4-FFF2-40B4-BE49-F238E27FC236}">
              <a16:creationId xmlns:a16="http://schemas.microsoft.com/office/drawing/2014/main" id="{51168057-7D45-499F-A1CD-AA6575947B7E}"/>
            </a:ext>
          </a:extLst>
        </xdr:cNvPr>
        <xdr:cNvCxnSpPr/>
      </xdr:nvCxnSpPr>
      <xdr:spPr>
        <a:xfrm>
          <a:off x="16230600" y="14192250"/>
          <a:ext cx="9715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73</xdr:row>
      <xdr:rowOff>9525</xdr:rowOff>
    </xdr:from>
    <xdr:to>
      <xdr:col>38</xdr:col>
      <xdr:colOff>333375</xdr:colOff>
      <xdr:row>76</xdr:row>
      <xdr:rowOff>0</xdr:rowOff>
    </xdr:to>
    <xdr:cxnSp macro="">
      <xdr:nvCxnSpPr>
        <xdr:cNvPr id="567" name="Straight Connector 566">
          <a:extLst>
            <a:ext uri="{FF2B5EF4-FFF2-40B4-BE49-F238E27FC236}">
              <a16:creationId xmlns:a16="http://schemas.microsoft.com/office/drawing/2014/main" id="{896FF3F8-BD02-4ABE-A650-CD8B0FC3C59C}"/>
            </a:ext>
          </a:extLst>
        </xdr:cNvPr>
        <xdr:cNvCxnSpPr/>
      </xdr:nvCxnSpPr>
      <xdr:spPr>
        <a:xfrm rot="10800000" flipV="1">
          <a:off x="16230600" y="14201775"/>
          <a:ext cx="971550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73</xdr:row>
      <xdr:rowOff>0</xdr:rowOff>
    </xdr:from>
    <xdr:to>
      <xdr:col>33</xdr:col>
      <xdr:colOff>47625</xdr:colOff>
      <xdr:row>75</xdr:row>
      <xdr:rowOff>238125</xdr:rowOff>
    </xdr:to>
    <xdr:cxnSp macro="">
      <xdr:nvCxnSpPr>
        <xdr:cNvPr id="568" name="Straight Connector 567">
          <a:extLst>
            <a:ext uri="{FF2B5EF4-FFF2-40B4-BE49-F238E27FC236}">
              <a16:creationId xmlns:a16="http://schemas.microsoft.com/office/drawing/2014/main" id="{46FF3949-CADA-4601-B0F3-13AC14FD6C37}"/>
            </a:ext>
          </a:extLst>
        </xdr:cNvPr>
        <xdr:cNvCxnSpPr/>
      </xdr:nvCxnSpPr>
      <xdr:spPr>
        <a:xfrm rot="10800000" flipV="1">
          <a:off x="14239875" y="14192250"/>
          <a:ext cx="10477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73</xdr:row>
      <xdr:rowOff>0</xdr:rowOff>
    </xdr:from>
    <xdr:to>
      <xdr:col>36</xdr:col>
      <xdr:colOff>0</xdr:colOff>
      <xdr:row>75</xdr:row>
      <xdr:rowOff>238125</xdr:rowOff>
    </xdr:to>
    <xdr:cxnSp macro="">
      <xdr:nvCxnSpPr>
        <xdr:cNvPr id="569" name="Straight Connector 568">
          <a:extLst>
            <a:ext uri="{FF2B5EF4-FFF2-40B4-BE49-F238E27FC236}">
              <a16:creationId xmlns:a16="http://schemas.microsoft.com/office/drawing/2014/main" id="{FA35F054-BEB1-400F-B0E6-874CFF6D16A1}"/>
            </a:ext>
          </a:extLst>
        </xdr:cNvPr>
        <xdr:cNvCxnSpPr/>
      </xdr:nvCxnSpPr>
      <xdr:spPr>
        <a:xfrm rot="10800000" flipV="1">
          <a:off x="15240000" y="14192250"/>
          <a:ext cx="9906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73</xdr:row>
      <xdr:rowOff>0</xdr:rowOff>
    </xdr:from>
    <xdr:to>
      <xdr:col>30</xdr:col>
      <xdr:colOff>47625</xdr:colOff>
      <xdr:row>75</xdr:row>
      <xdr:rowOff>238125</xdr:rowOff>
    </xdr:to>
    <xdr:cxnSp macro="">
      <xdr:nvCxnSpPr>
        <xdr:cNvPr id="570" name="Straight Connector 569">
          <a:extLst>
            <a:ext uri="{FF2B5EF4-FFF2-40B4-BE49-F238E27FC236}">
              <a16:creationId xmlns:a16="http://schemas.microsoft.com/office/drawing/2014/main" id="{707EAE6E-0A8D-437C-8D94-368A71921A47}"/>
            </a:ext>
          </a:extLst>
        </xdr:cNvPr>
        <xdr:cNvCxnSpPr/>
      </xdr:nvCxnSpPr>
      <xdr:spPr>
        <a:xfrm rot="10800000" flipV="1">
          <a:off x="13335000" y="14192250"/>
          <a:ext cx="9525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73</xdr:row>
      <xdr:rowOff>0</xdr:rowOff>
    </xdr:from>
    <xdr:to>
      <xdr:col>27</xdr:col>
      <xdr:colOff>38100</xdr:colOff>
      <xdr:row>75</xdr:row>
      <xdr:rowOff>238125</xdr:rowOff>
    </xdr:to>
    <xdr:cxnSp macro="">
      <xdr:nvCxnSpPr>
        <xdr:cNvPr id="571" name="Straight Connector 570">
          <a:extLst>
            <a:ext uri="{FF2B5EF4-FFF2-40B4-BE49-F238E27FC236}">
              <a16:creationId xmlns:a16="http://schemas.microsoft.com/office/drawing/2014/main" id="{868E45AA-FD64-4BC1-8976-B4DAF868E849}"/>
            </a:ext>
          </a:extLst>
        </xdr:cNvPr>
        <xdr:cNvCxnSpPr/>
      </xdr:nvCxnSpPr>
      <xdr:spPr>
        <a:xfrm rot="10800000" flipV="1">
          <a:off x="12125325" y="14192250"/>
          <a:ext cx="12477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73</xdr:row>
      <xdr:rowOff>0</xdr:rowOff>
    </xdr:from>
    <xdr:to>
      <xdr:col>24</xdr:col>
      <xdr:colOff>47625</xdr:colOff>
      <xdr:row>75</xdr:row>
      <xdr:rowOff>238125</xdr:rowOff>
    </xdr:to>
    <xdr:cxnSp macro="">
      <xdr:nvCxnSpPr>
        <xdr:cNvPr id="572" name="Straight Connector 571">
          <a:extLst>
            <a:ext uri="{FF2B5EF4-FFF2-40B4-BE49-F238E27FC236}">
              <a16:creationId xmlns:a16="http://schemas.microsoft.com/office/drawing/2014/main" id="{0532E0D7-2D4F-4F69-A39C-9ADAD4EA387A}"/>
            </a:ext>
          </a:extLst>
        </xdr:cNvPr>
        <xdr:cNvCxnSpPr/>
      </xdr:nvCxnSpPr>
      <xdr:spPr>
        <a:xfrm rot="10800000" flipV="1">
          <a:off x="10944225" y="14192250"/>
          <a:ext cx="12287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73</xdr:row>
      <xdr:rowOff>0</xdr:rowOff>
    </xdr:from>
    <xdr:to>
      <xdr:col>21</xdr:col>
      <xdr:colOff>38100</xdr:colOff>
      <xdr:row>75</xdr:row>
      <xdr:rowOff>238125</xdr:rowOff>
    </xdr:to>
    <xdr:cxnSp macro="">
      <xdr:nvCxnSpPr>
        <xdr:cNvPr id="573" name="Straight Connector 572">
          <a:extLst>
            <a:ext uri="{FF2B5EF4-FFF2-40B4-BE49-F238E27FC236}">
              <a16:creationId xmlns:a16="http://schemas.microsoft.com/office/drawing/2014/main" id="{25C8FFF4-EBC5-43B3-BAE5-D6861E775CF2}"/>
            </a:ext>
          </a:extLst>
        </xdr:cNvPr>
        <xdr:cNvCxnSpPr/>
      </xdr:nvCxnSpPr>
      <xdr:spPr>
        <a:xfrm rot="10800000" flipV="1">
          <a:off x="9782175" y="14192250"/>
          <a:ext cx="12001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73</xdr:row>
      <xdr:rowOff>0</xdr:rowOff>
    </xdr:from>
    <xdr:to>
      <xdr:col>18</xdr:col>
      <xdr:colOff>47625</xdr:colOff>
      <xdr:row>75</xdr:row>
      <xdr:rowOff>238125</xdr:rowOff>
    </xdr:to>
    <xdr:cxnSp macro="">
      <xdr:nvCxnSpPr>
        <xdr:cNvPr id="574" name="Straight Connector 573">
          <a:extLst>
            <a:ext uri="{FF2B5EF4-FFF2-40B4-BE49-F238E27FC236}">
              <a16:creationId xmlns:a16="http://schemas.microsoft.com/office/drawing/2014/main" id="{58494E40-24E0-4ECF-A6E1-5A4D6C2A0194}"/>
            </a:ext>
          </a:extLst>
        </xdr:cNvPr>
        <xdr:cNvCxnSpPr/>
      </xdr:nvCxnSpPr>
      <xdr:spPr>
        <a:xfrm rot="10800000" flipV="1">
          <a:off x="8515350" y="14192250"/>
          <a:ext cx="13144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73</xdr:row>
      <xdr:rowOff>0</xdr:rowOff>
    </xdr:from>
    <xdr:to>
      <xdr:col>15</xdr:col>
      <xdr:colOff>47625</xdr:colOff>
      <xdr:row>75</xdr:row>
      <xdr:rowOff>238125</xdr:rowOff>
    </xdr:to>
    <xdr:cxnSp macro="">
      <xdr:nvCxnSpPr>
        <xdr:cNvPr id="575" name="Straight Connector 574">
          <a:extLst>
            <a:ext uri="{FF2B5EF4-FFF2-40B4-BE49-F238E27FC236}">
              <a16:creationId xmlns:a16="http://schemas.microsoft.com/office/drawing/2014/main" id="{3CA140E7-3995-4F71-B22D-8A09870D1DD7}"/>
            </a:ext>
          </a:extLst>
        </xdr:cNvPr>
        <xdr:cNvCxnSpPr/>
      </xdr:nvCxnSpPr>
      <xdr:spPr>
        <a:xfrm rot="10800000" flipV="1">
          <a:off x="7267575" y="14192250"/>
          <a:ext cx="12954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73</xdr:row>
      <xdr:rowOff>0</xdr:rowOff>
    </xdr:from>
    <xdr:to>
      <xdr:col>12</xdr:col>
      <xdr:colOff>47625</xdr:colOff>
      <xdr:row>75</xdr:row>
      <xdr:rowOff>238125</xdr:rowOff>
    </xdr:to>
    <xdr:cxnSp macro="">
      <xdr:nvCxnSpPr>
        <xdr:cNvPr id="576" name="Straight Connector 575">
          <a:extLst>
            <a:ext uri="{FF2B5EF4-FFF2-40B4-BE49-F238E27FC236}">
              <a16:creationId xmlns:a16="http://schemas.microsoft.com/office/drawing/2014/main" id="{8AD52271-0625-4250-8E00-2341DAD2E319}"/>
            </a:ext>
          </a:extLst>
        </xdr:cNvPr>
        <xdr:cNvCxnSpPr/>
      </xdr:nvCxnSpPr>
      <xdr:spPr>
        <a:xfrm rot="10800000" flipV="1">
          <a:off x="5962650" y="14192250"/>
          <a:ext cx="13525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73</xdr:row>
      <xdr:rowOff>0</xdr:rowOff>
    </xdr:from>
    <xdr:to>
      <xdr:col>9</xdr:col>
      <xdr:colOff>47625</xdr:colOff>
      <xdr:row>75</xdr:row>
      <xdr:rowOff>238125</xdr:rowOff>
    </xdr:to>
    <xdr:cxnSp macro="">
      <xdr:nvCxnSpPr>
        <xdr:cNvPr id="577" name="Straight Connector 576">
          <a:extLst>
            <a:ext uri="{FF2B5EF4-FFF2-40B4-BE49-F238E27FC236}">
              <a16:creationId xmlns:a16="http://schemas.microsoft.com/office/drawing/2014/main" id="{B49ADCE3-09A1-466C-B64F-C7DA22A67384}"/>
            </a:ext>
          </a:extLst>
        </xdr:cNvPr>
        <xdr:cNvCxnSpPr/>
      </xdr:nvCxnSpPr>
      <xdr:spPr>
        <a:xfrm rot="10800000" flipV="1">
          <a:off x="4686300" y="14192250"/>
          <a:ext cx="13239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82</xdr:row>
      <xdr:rowOff>0</xdr:rowOff>
    </xdr:from>
    <xdr:to>
      <xdr:col>5</xdr:col>
      <xdr:colOff>333375</xdr:colOff>
      <xdr:row>84</xdr:row>
      <xdr:rowOff>228600</xdr:rowOff>
    </xdr:to>
    <xdr:cxnSp macro="">
      <xdr:nvCxnSpPr>
        <xdr:cNvPr id="578" name="Straight Connector 577">
          <a:extLst>
            <a:ext uri="{FF2B5EF4-FFF2-40B4-BE49-F238E27FC236}">
              <a16:creationId xmlns:a16="http://schemas.microsoft.com/office/drawing/2014/main" id="{309C036D-1A53-45DC-BDB8-07E9B97FBB55}"/>
            </a:ext>
          </a:extLst>
        </xdr:cNvPr>
        <xdr:cNvCxnSpPr/>
      </xdr:nvCxnSpPr>
      <xdr:spPr>
        <a:xfrm>
          <a:off x="3495675" y="15963900"/>
          <a:ext cx="11715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82</xdr:row>
      <xdr:rowOff>0</xdr:rowOff>
    </xdr:from>
    <xdr:to>
      <xdr:col>8</xdr:col>
      <xdr:colOff>333375</xdr:colOff>
      <xdr:row>84</xdr:row>
      <xdr:rowOff>228600</xdr:rowOff>
    </xdr:to>
    <xdr:cxnSp macro="">
      <xdr:nvCxnSpPr>
        <xdr:cNvPr id="579" name="Straight Connector 578">
          <a:extLst>
            <a:ext uri="{FF2B5EF4-FFF2-40B4-BE49-F238E27FC236}">
              <a16:creationId xmlns:a16="http://schemas.microsoft.com/office/drawing/2014/main" id="{6B573DB5-D0EB-43DE-985F-3DF7E376EA5C}"/>
            </a:ext>
          </a:extLst>
        </xdr:cNvPr>
        <xdr:cNvCxnSpPr/>
      </xdr:nvCxnSpPr>
      <xdr:spPr>
        <a:xfrm>
          <a:off x="4686300" y="15963900"/>
          <a:ext cx="11906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82</xdr:row>
      <xdr:rowOff>0</xdr:rowOff>
    </xdr:from>
    <xdr:to>
      <xdr:col>11</xdr:col>
      <xdr:colOff>333375</xdr:colOff>
      <xdr:row>84</xdr:row>
      <xdr:rowOff>228600</xdr:rowOff>
    </xdr:to>
    <xdr:cxnSp macro="">
      <xdr:nvCxnSpPr>
        <xdr:cNvPr id="580" name="Straight Connector 579">
          <a:extLst>
            <a:ext uri="{FF2B5EF4-FFF2-40B4-BE49-F238E27FC236}">
              <a16:creationId xmlns:a16="http://schemas.microsoft.com/office/drawing/2014/main" id="{C55DAC59-5D75-4EDD-A3CD-52B42339F244}"/>
            </a:ext>
          </a:extLst>
        </xdr:cNvPr>
        <xdr:cNvCxnSpPr/>
      </xdr:nvCxnSpPr>
      <xdr:spPr>
        <a:xfrm>
          <a:off x="5962650" y="15963900"/>
          <a:ext cx="12001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85</xdr:row>
      <xdr:rowOff>0</xdr:rowOff>
    </xdr:from>
    <xdr:to>
      <xdr:col>5</xdr:col>
      <xdr:colOff>333375</xdr:colOff>
      <xdr:row>87</xdr:row>
      <xdr:rowOff>228600</xdr:rowOff>
    </xdr:to>
    <xdr:cxnSp macro="">
      <xdr:nvCxnSpPr>
        <xdr:cNvPr id="581" name="Straight Connector 580">
          <a:extLst>
            <a:ext uri="{FF2B5EF4-FFF2-40B4-BE49-F238E27FC236}">
              <a16:creationId xmlns:a16="http://schemas.microsoft.com/office/drawing/2014/main" id="{0DAA7FBE-F2F3-4258-BFA2-7DF3A7261D0A}"/>
            </a:ext>
          </a:extLst>
        </xdr:cNvPr>
        <xdr:cNvCxnSpPr/>
      </xdr:nvCxnSpPr>
      <xdr:spPr>
        <a:xfrm>
          <a:off x="3495675" y="16535400"/>
          <a:ext cx="11715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85</xdr:row>
      <xdr:rowOff>0</xdr:rowOff>
    </xdr:from>
    <xdr:to>
      <xdr:col>8</xdr:col>
      <xdr:colOff>333375</xdr:colOff>
      <xdr:row>87</xdr:row>
      <xdr:rowOff>228600</xdr:rowOff>
    </xdr:to>
    <xdr:cxnSp macro="">
      <xdr:nvCxnSpPr>
        <xdr:cNvPr id="582" name="Straight Connector 581">
          <a:extLst>
            <a:ext uri="{FF2B5EF4-FFF2-40B4-BE49-F238E27FC236}">
              <a16:creationId xmlns:a16="http://schemas.microsoft.com/office/drawing/2014/main" id="{9D041CF1-A0F8-4FB4-8767-AA27F7C943D7}"/>
            </a:ext>
          </a:extLst>
        </xdr:cNvPr>
        <xdr:cNvCxnSpPr/>
      </xdr:nvCxnSpPr>
      <xdr:spPr>
        <a:xfrm>
          <a:off x="4686300" y="16535400"/>
          <a:ext cx="11906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85</xdr:row>
      <xdr:rowOff>0</xdr:rowOff>
    </xdr:from>
    <xdr:to>
      <xdr:col>11</xdr:col>
      <xdr:colOff>333375</xdr:colOff>
      <xdr:row>87</xdr:row>
      <xdr:rowOff>228600</xdr:rowOff>
    </xdr:to>
    <xdr:cxnSp macro="">
      <xdr:nvCxnSpPr>
        <xdr:cNvPr id="583" name="Straight Connector 582">
          <a:extLst>
            <a:ext uri="{FF2B5EF4-FFF2-40B4-BE49-F238E27FC236}">
              <a16:creationId xmlns:a16="http://schemas.microsoft.com/office/drawing/2014/main" id="{D53DFC55-6B31-43A9-B533-C55E18323737}"/>
            </a:ext>
          </a:extLst>
        </xdr:cNvPr>
        <xdr:cNvCxnSpPr/>
      </xdr:nvCxnSpPr>
      <xdr:spPr>
        <a:xfrm>
          <a:off x="5962650" y="16535400"/>
          <a:ext cx="12001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85</xdr:row>
      <xdr:rowOff>0</xdr:rowOff>
    </xdr:from>
    <xdr:to>
      <xdr:col>14</xdr:col>
      <xdr:colOff>333375</xdr:colOff>
      <xdr:row>87</xdr:row>
      <xdr:rowOff>228600</xdr:rowOff>
    </xdr:to>
    <xdr:cxnSp macro="">
      <xdr:nvCxnSpPr>
        <xdr:cNvPr id="584" name="Straight Connector 583">
          <a:extLst>
            <a:ext uri="{FF2B5EF4-FFF2-40B4-BE49-F238E27FC236}">
              <a16:creationId xmlns:a16="http://schemas.microsoft.com/office/drawing/2014/main" id="{6FB70129-E075-4F29-A3AC-3C1E583ADC97}"/>
            </a:ext>
          </a:extLst>
        </xdr:cNvPr>
        <xdr:cNvCxnSpPr/>
      </xdr:nvCxnSpPr>
      <xdr:spPr>
        <a:xfrm>
          <a:off x="7267575" y="16535400"/>
          <a:ext cx="11811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82</xdr:row>
      <xdr:rowOff>0</xdr:rowOff>
    </xdr:from>
    <xdr:to>
      <xdr:col>14</xdr:col>
      <xdr:colOff>333375</xdr:colOff>
      <xdr:row>84</xdr:row>
      <xdr:rowOff>228600</xdr:rowOff>
    </xdr:to>
    <xdr:cxnSp macro="">
      <xdr:nvCxnSpPr>
        <xdr:cNvPr id="585" name="Straight Connector 584">
          <a:extLst>
            <a:ext uri="{FF2B5EF4-FFF2-40B4-BE49-F238E27FC236}">
              <a16:creationId xmlns:a16="http://schemas.microsoft.com/office/drawing/2014/main" id="{BCB4EF05-E057-4F1E-8758-B82E0548AAE7}"/>
            </a:ext>
          </a:extLst>
        </xdr:cNvPr>
        <xdr:cNvCxnSpPr/>
      </xdr:nvCxnSpPr>
      <xdr:spPr>
        <a:xfrm>
          <a:off x="7267575" y="15963900"/>
          <a:ext cx="11811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82</xdr:row>
      <xdr:rowOff>0</xdr:rowOff>
    </xdr:from>
    <xdr:to>
      <xdr:col>17</xdr:col>
      <xdr:colOff>333375</xdr:colOff>
      <xdr:row>84</xdr:row>
      <xdr:rowOff>228600</xdr:rowOff>
    </xdr:to>
    <xdr:cxnSp macro="">
      <xdr:nvCxnSpPr>
        <xdr:cNvPr id="586" name="Straight Connector 585">
          <a:extLst>
            <a:ext uri="{FF2B5EF4-FFF2-40B4-BE49-F238E27FC236}">
              <a16:creationId xmlns:a16="http://schemas.microsoft.com/office/drawing/2014/main" id="{E22F6DAF-243E-468F-87A6-42873F584D32}"/>
            </a:ext>
          </a:extLst>
        </xdr:cNvPr>
        <xdr:cNvCxnSpPr/>
      </xdr:nvCxnSpPr>
      <xdr:spPr>
        <a:xfrm>
          <a:off x="8515350" y="15963900"/>
          <a:ext cx="11525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85</xdr:row>
      <xdr:rowOff>0</xdr:rowOff>
    </xdr:from>
    <xdr:to>
      <xdr:col>17</xdr:col>
      <xdr:colOff>333375</xdr:colOff>
      <xdr:row>87</xdr:row>
      <xdr:rowOff>228600</xdr:rowOff>
    </xdr:to>
    <xdr:cxnSp macro="">
      <xdr:nvCxnSpPr>
        <xdr:cNvPr id="587" name="Straight Connector 586">
          <a:extLst>
            <a:ext uri="{FF2B5EF4-FFF2-40B4-BE49-F238E27FC236}">
              <a16:creationId xmlns:a16="http://schemas.microsoft.com/office/drawing/2014/main" id="{425EBD4D-B0E5-4514-92BD-84A5827F4148}"/>
            </a:ext>
          </a:extLst>
        </xdr:cNvPr>
        <xdr:cNvCxnSpPr/>
      </xdr:nvCxnSpPr>
      <xdr:spPr>
        <a:xfrm>
          <a:off x="8515350" y="16535400"/>
          <a:ext cx="11525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82</xdr:row>
      <xdr:rowOff>0</xdr:rowOff>
    </xdr:from>
    <xdr:to>
      <xdr:col>5</xdr:col>
      <xdr:colOff>333375</xdr:colOff>
      <xdr:row>84</xdr:row>
      <xdr:rowOff>238125</xdr:rowOff>
    </xdr:to>
    <xdr:cxnSp macro="">
      <xdr:nvCxnSpPr>
        <xdr:cNvPr id="588" name="Straight Connector 587">
          <a:extLst>
            <a:ext uri="{FF2B5EF4-FFF2-40B4-BE49-F238E27FC236}">
              <a16:creationId xmlns:a16="http://schemas.microsoft.com/office/drawing/2014/main" id="{B0ABDD75-FAA5-41B0-8B24-716E2F271DE3}"/>
            </a:ext>
          </a:extLst>
        </xdr:cNvPr>
        <xdr:cNvCxnSpPr/>
      </xdr:nvCxnSpPr>
      <xdr:spPr>
        <a:xfrm rot="10800000" flipV="1">
          <a:off x="3495675" y="15963900"/>
          <a:ext cx="11715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82</xdr:row>
      <xdr:rowOff>0</xdr:rowOff>
    </xdr:from>
    <xdr:to>
      <xdr:col>11</xdr:col>
      <xdr:colOff>333375</xdr:colOff>
      <xdr:row>84</xdr:row>
      <xdr:rowOff>238125</xdr:rowOff>
    </xdr:to>
    <xdr:cxnSp macro="">
      <xdr:nvCxnSpPr>
        <xdr:cNvPr id="589" name="Straight Connector 588">
          <a:extLst>
            <a:ext uri="{FF2B5EF4-FFF2-40B4-BE49-F238E27FC236}">
              <a16:creationId xmlns:a16="http://schemas.microsoft.com/office/drawing/2014/main" id="{EE2AB53F-90D0-4D55-9E86-1F8326736634}"/>
            </a:ext>
          </a:extLst>
        </xdr:cNvPr>
        <xdr:cNvCxnSpPr/>
      </xdr:nvCxnSpPr>
      <xdr:spPr>
        <a:xfrm rot="10800000" flipV="1">
          <a:off x="5962650" y="15963900"/>
          <a:ext cx="12001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82</xdr:row>
      <xdr:rowOff>0</xdr:rowOff>
    </xdr:from>
    <xdr:to>
      <xdr:col>8</xdr:col>
      <xdr:colOff>333375</xdr:colOff>
      <xdr:row>84</xdr:row>
      <xdr:rowOff>238125</xdr:rowOff>
    </xdr:to>
    <xdr:cxnSp macro="">
      <xdr:nvCxnSpPr>
        <xdr:cNvPr id="590" name="Straight Connector 589">
          <a:extLst>
            <a:ext uri="{FF2B5EF4-FFF2-40B4-BE49-F238E27FC236}">
              <a16:creationId xmlns:a16="http://schemas.microsoft.com/office/drawing/2014/main" id="{0E5532C0-B93F-471B-B43C-C266BF81CD70}"/>
            </a:ext>
          </a:extLst>
        </xdr:cNvPr>
        <xdr:cNvCxnSpPr/>
      </xdr:nvCxnSpPr>
      <xdr:spPr>
        <a:xfrm rot="10800000" flipV="1">
          <a:off x="4686300" y="15963900"/>
          <a:ext cx="11906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82</xdr:row>
      <xdr:rowOff>0</xdr:rowOff>
    </xdr:from>
    <xdr:to>
      <xdr:col>14</xdr:col>
      <xdr:colOff>333375</xdr:colOff>
      <xdr:row>84</xdr:row>
      <xdr:rowOff>238125</xdr:rowOff>
    </xdr:to>
    <xdr:cxnSp macro="">
      <xdr:nvCxnSpPr>
        <xdr:cNvPr id="591" name="Straight Connector 590">
          <a:extLst>
            <a:ext uri="{FF2B5EF4-FFF2-40B4-BE49-F238E27FC236}">
              <a16:creationId xmlns:a16="http://schemas.microsoft.com/office/drawing/2014/main" id="{6575421F-EF7F-443F-A8A2-D034EF2441EC}"/>
            </a:ext>
          </a:extLst>
        </xdr:cNvPr>
        <xdr:cNvCxnSpPr/>
      </xdr:nvCxnSpPr>
      <xdr:spPr>
        <a:xfrm rot="10800000" flipV="1">
          <a:off x="7267575" y="15963900"/>
          <a:ext cx="11811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82</xdr:row>
      <xdr:rowOff>0</xdr:rowOff>
    </xdr:from>
    <xdr:to>
      <xdr:col>17</xdr:col>
      <xdr:colOff>333375</xdr:colOff>
      <xdr:row>84</xdr:row>
      <xdr:rowOff>238125</xdr:rowOff>
    </xdr:to>
    <xdr:cxnSp macro="">
      <xdr:nvCxnSpPr>
        <xdr:cNvPr id="592" name="Straight Connector 591">
          <a:extLst>
            <a:ext uri="{FF2B5EF4-FFF2-40B4-BE49-F238E27FC236}">
              <a16:creationId xmlns:a16="http://schemas.microsoft.com/office/drawing/2014/main" id="{75B11BBA-3FD7-4418-AC9D-517D08092F0F}"/>
            </a:ext>
          </a:extLst>
        </xdr:cNvPr>
        <xdr:cNvCxnSpPr/>
      </xdr:nvCxnSpPr>
      <xdr:spPr>
        <a:xfrm rot="10800000" flipV="1">
          <a:off x="8515350" y="15963900"/>
          <a:ext cx="11525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85</xdr:row>
      <xdr:rowOff>0</xdr:rowOff>
    </xdr:from>
    <xdr:to>
      <xdr:col>5</xdr:col>
      <xdr:colOff>333375</xdr:colOff>
      <xdr:row>87</xdr:row>
      <xdr:rowOff>238125</xdr:rowOff>
    </xdr:to>
    <xdr:cxnSp macro="">
      <xdr:nvCxnSpPr>
        <xdr:cNvPr id="593" name="Straight Connector 592">
          <a:extLst>
            <a:ext uri="{FF2B5EF4-FFF2-40B4-BE49-F238E27FC236}">
              <a16:creationId xmlns:a16="http://schemas.microsoft.com/office/drawing/2014/main" id="{968533B9-FA6B-4534-96BB-2FB1D51A8EF4}"/>
            </a:ext>
          </a:extLst>
        </xdr:cNvPr>
        <xdr:cNvCxnSpPr/>
      </xdr:nvCxnSpPr>
      <xdr:spPr>
        <a:xfrm rot="10800000" flipV="1">
          <a:off x="3495675" y="16535400"/>
          <a:ext cx="11715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85</xdr:row>
      <xdr:rowOff>0</xdr:rowOff>
    </xdr:from>
    <xdr:to>
      <xdr:col>8</xdr:col>
      <xdr:colOff>333375</xdr:colOff>
      <xdr:row>87</xdr:row>
      <xdr:rowOff>238125</xdr:rowOff>
    </xdr:to>
    <xdr:cxnSp macro="">
      <xdr:nvCxnSpPr>
        <xdr:cNvPr id="594" name="Straight Connector 593">
          <a:extLst>
            <a:ext uri="{FF2B5EF4-FFF2-40B4-BE49-F238E27FC236}">
              <a16:creationId xmlns:a16="http://schemas.microsoft.com/office/drawing/2014/main" id="{3C0A5ADF-2827-4361-8441-51E3B9E37C59}"/>
            </a:ext>
          </a:extLst>
        </xdr:cNvPr>
        <xdr:cNvCxnSpPr/>
      </xdr:nvCxnSpPr>
      <xdr:spPr>
        <a:xfrm rot="10800000" flipV="1">
          <a:off x="4686300" y="16535400"/>
          <a:ext cx="11906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85</xdr:row>
      <xdr:rowOff>0</xdr:rowOff>
    </xdr:from>
    <xdr:to>
      <xdr:col>11</xdr:col>
      <xdr:colOff>333375</xdr:colOff>
      <xdr:row>87</xdr:row>
      <xdr:rowOff>238125</xdr:rowOff>
    </xdr:to>
    <xdr:cxnSp macro="">
      <xdr:nvCxnSpPr>
        <xdr:cNvPr id="595" name="Straight Connector 594">
          <a:extLst>
            <a:ext uri="{FF2B5EF4-FFF2-40B4-BE49-F238E27FC236}">
              <a16:creationId xmlns:a16="http://schemas.microsoft.com/office/drawing/2014/main" id="{580A832D-F99C-40E0-8553-CA6168271831}"/>
            </a:ext>
          </a:extLst>
        </xdr:cNvPr>
        <xdr:cNvCxnSpPr/>
      </xdr:nvCxnSpPr>
      <xdr:spPr>
        <a:xfrm rot="10800000" flipV="1">
          <a:off x="5962650" y="16535400"/>
          <a:ext cx="12001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85</xdr:row>
      <xdr:rowOff>0</xdr:rowOff>
    </xdr:from>
    <xdr:to>
      <xdr:col>14</xdr:col>
      <xdr:colOff>333375</xdr:colOff>
      <xdr:row>87</xdr:row>
      <xdr:rowOff>238125</xdr:rowOff>
    </xdr:to>
    <xdr:cxnSp macro="">
      <xdr:nvCxnSpPr>
        <xdr:cNvPr id="596" name="Straight Connector 595">
          <a:extLst>
            <a:ext uri="{FF2B5EF4-FFF2-40B4-BE49-F238E27FC236}">
              <a16:creationId xmlns:a16="http://schemas.microsoft.com/office/drawing/2014/main" id="{5385161C-3FC2-4843-9CBB-8C5E12673C1A}"/>
            </a:ext>
          </a:extLst>
        </xdr:cNvPr>
        <xdr:cNvCxnSpPr/>
      </xdr:nvCxnSpPr>
      <xdr:spPr>
        <a:xfrm rot="10800000" flipV="1">
          <a:off x="7267575" y="16535400"/>
          <a:ext cx="11811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85</xdr:row>
      <xdr:rowOff>0</xdr:rowOff>
    </xdr:from>
    <xdr:to>
      <xdr:col>17</xdr:col>
      <xdr:colOff>333375</xdr:colOff>
      <xdr:row>87</xdr:row>
      <xdr:rowOff>238125</xdr:rowOff>
    </xdr:to>
    <xdr:cxnSp macro="">
      <xdr:nvCxnSpPr>
        <xdr:cNvPr id="597" name="Straight Connector 596">
          <a:extLst>
            <a:ext uri="{FF2B5EF4-FFF2-40B4-BE49-F238E27FC236}">
              <a16:creationId xmlns:a16="http://schemas.microsoft.com/office/drawing/2014/main" id="{E76B9F1F-AEE5-40DA-9FBC-D3424DF1C1BC}"/>
            </a:ext>
          </a:extLst>
        </xdr:cNvPr>
        <xdr:cNvCxnSpPr/>
      </xdr:nvCxnSpPr>
      <xdr:spPr>
        <a:xfrm rot="10800000" flipV="1">
          <a:off x="8515350" y="16535400"/>
          <a:ext cx="11525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85</xdr:row>
      <xdr:rowOff>0</xdr:rowOff>
    </xdr:from>
    <xdr:to>
      <xdr:col>20</xdr:col>
      <xdr:colOff>333375</xdr:colOff>
      <xdr:row>87</xdr:row>
      <xdr:rowOff>238125</xdr:rowOff>
    </xdr:to>
    <xdr:cxnSp macro="">
      <xdr:nvCxnSpPr>
        <xdr:cNvPr id="598" name="Straight Connector 597">
          <a:extLst>
            <a:ext uri="{FF2B5EF4-FFF2-40B4-BE49-F238E27FC236}">
              <a16:creationId xmlns:a16="http://schemas.microsoft.com/office/drawing/2014/main" id="{E5FF7469-CD94-48ED-A23D-0AF0ED107146}"/>
            </a:ext>
          </a:extLst>
        </xdr:cNvPr>
        <xdr:cNvCxnSpPr/>
      </xdr:nvCxnSpPr>
      <xdr:spPr>
        <a:xfrm rot="10800000" flipV="1">
          <a:off x="9782175" y="16535400"/>
          <a:ext cx="11334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85</xdr:row>
      <xdr:rowOff>0</xdr:rowOff>
    </xdr:from>
    <xdr:to>
      <xdr:col>23</xdr:col>
      <xdr:colOff>333375</xdr:colOff>
      <xdr:row>87</xdr:row>
      <xdr:rowOff>238125</xdr:rowOff>
    </xdr:to>
    <xdr:cxnSp macro="">
      <xdr:nvCxnSpPr>
        <xdr:cNvPr id="599" name="Straight Connector 598">
          <a:extLst>
            <a:ext uri="{FF2B5EF4-FFF2-40B4-BE49-F238E27FC236}">
              <a16:creationId xmlns:a16="http://schemas.microsoft.com/office/drawing/2014/main" id="{2EDAB3E1-64A2-442A-BD6A-2E4E3C123264}"/>
            </a:ext>
          </a:extLst>
        </xdr:cNvPr>
        <xdr:cNvCxnSpPr/>
      </xdr:nvCxnSpPr>
      <xdr:spPr>
        <a:xfrm rot="10800000" flipV="1">
          <a:off x="10944225" y="16535400"/>
          <a:ext cx="11620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82</xdr:row>
      <xdr:rowOff>0</xdr:rowOff>
    </xdr:from>
    <xdr:to>
      <xdr:col>20</xdr:col>
      <xdr:colOff>333375</xdr:colOff>
      <xdr:row>84</xdr:row>
      <xdr:rowOff>238125</xdr:rowOff>
    </xdr:to>
    <xdr:cxnSp macro="">
      <xdr:nvCxnSpPr>
        <xdr:cNvPr id="600" name="Straight Connector 599">
          <a:extLst>
            <a:ext uri="{FF2B5EF4-FFF2-40B4-BE49-F238E27FC236}">
              <a16:creationId xmlns:a16="http://schemas.microsoft.com/office/drawing/2014/main" id="{01161230-DAE4-4BEB-9B33-3238F4582E64}"/>
            </a:ext>
          </a:extLst>
        </xdr:cNvPr>
        <xdr:cNvCxnSpPr/>
      </xdr:nvCxnSpPr>
      <xdr:spPr>
        <a:xfrm rot="10800000" flipV="1">
          <a:off x="9782175" y="15963900"/>
          <a:ext cx="11334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82</xdr:row>
      <xdr:rowOff>0</xdr:rowOff>
    </xdr:from>
    <xdr:to>
      <xdr:col>23</xdr:col>
      <xdr:colOff>333375</xdr:colOff>
      <xdr:row>84</xdr:row>
      <xdr:rowOff>238125</xdr:rowOff>
    </xdr:to>
    <xdr:cxnSp macro="">
      <xdr:nvCxnSpPr>
        <xdr:cNvPr id="601" name="Straight Connector 600">
          <a:extLst>
            <a:ext uri="{FF2B5EF4-FFF2-40B4-BE49-F238E27FC236}">
              <a16:creationId xmlns:a16="http://schemas.microsoft.com/office/drawing/2014/main" id="{D2B4C16A-BF99-4619-A739-09B43498B952}"/>
            </a:ext>
          </a:extLst>
        </xdr:cNvPr>
        <xdr:cNvCxnSpPr/>
      </xdr:nvCxnSpPr>
      <xdr:spPr>
        <a:xfrm rot="10800000" flipV="1">
          <a:off x="10944225" y="15963900"/>
          <a:ext cx="11620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82</xdr:row>
      <xdr:rowOff>0</xdr:rowOff>
    </xdr:from>
    <xdr:to>
      <xdr:col>26</xdr:col>
      <xdr:colOff>323850</xdr:colOff>
      <xdr:row>84</xdr:row>
      <xdr:rowOff>238125</xdr:rowOff>
    </xdr:to>
    <xdr:cxnSp macro="">
      <xdr:nvCxnSpPr>
        <xdr:cNvPr id="602" name="Straight Connector 601">
          <a:extLst>
            <a:ext uri="{FF2B5EF4-FFF2-40B4-BE49-F238E27FC236}">
              <a16:creationId xmlns:a16="http://schemas.microsoft.com/office/drawing/2014/main" id="{74273CEF-97F0-4D6C-9A9D-62888E8D3BAF}"/>
            </a:ext>
          </a:extLst>
        </xdr:cNvPr>
        <xdr:cNvCxnSpPr/>
      </xdr:nvCxnSpPr>
      <xdr:spPr>
        <a:xfrm rot="10800000" flipV="1">
          <a:off x="12125325" y="15963900"/>
          <a:ext cx="11430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85</xdr:row>
      <xdr:rowOff>0</xdr:rowOff>
    </xdr:from>
    <xdr:to>
      <xdr:col>26</xdr:col>
      <xdr:colOff>323850</xdr:colOff>
      <xdr:row>87</xdr:row>
      <xdr:rowOff>238125</xdr:rowOff>
    </xdr:to>
    <xdr:cxnSp macro="">
      <xdr:nvCxnSpPr>
        <xdr:cNvPr id="603" name="Straight Connector 602">
          <a:extLst>
            <a:ext uri="{FF2B5EF4-FFF2-40B4-BE49-F238E27FC236}">
              <a16:creationId xmlns:a16="http://schemas.microsoft.com/office/drawing/2014/main" id="{85843112-6533-4BF5-BA56-D40EB70539CC}"/>
            </a:ext>
          </a:extLst>
        </xdr:cNvPr>
        <xdr:cNvCxnSpPr/>
      </xdr:nvCxnSpPr>
      <xdr:spPr>
        <a:xfrm rot="10800000" flipV="1">
          <a:off x="12125325" y="16535400"/>
          <a:ext cx="11430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82</xdr:row>
      <xdr:rowOff>0</xdr:rowOff>
    </xdr:from>
    <xdr:to>
      <xdr:col>29</xdr:col>
      <xdr:colOff>333375</xdr:colOff>
      <xdr:row>84</xdr:row>
      <xdr:rowOff>238125</xdr:rowOff>
    </xdr:to>
    <xdr:cxnSp macro="">
      <xdr:nvCxnSpPr>
        <xdr:cNvPr id="604" name="Straight Connector 603">
          <a:extLst>
            <a:ext uri="{FF2B5EF4-FFF2-40B4-BE49-F238E27FC236}">
              <a16:creationId xmlns:a16="http://schemas.microsoft.com/office/drawing/2014/main" id="{7EFAB26A-E088-4E39-A46A-504B12D7DFFB}"/>
            </a:ext>
          </a:extLst>
        </xdr:cNvPr>
        <xdr:cNvCxnSpPr/>
      </xdr:nvCxnSpPr>
      <xdr:spPr>
        <a:xfrm rot="10800000" flipV="1">
          <a:off x="13335000" y="15963900"/>
          <a:ext cx="9048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82</xdr:row>
      <xdr:rowOff>0</xdr:rowOff>
    </xdr:from>
    <xdr:to>
      <xdr:col>32</xdr:col>
      <xdr:colOff>333375</xdr:colOff>
      <xdr:row>84</xdr:row>
      <xdr:rowOff>238125</xdr:rowOff>
    </xdr:to>
    <xdr:cxnSp macro="">
      <xdr:nvCxnSpPr>
        <xdr:cNvPr id="605" name="Straight Connector 604">
          <a:extLst>
            <a:ext uri="{FF2B5EF4-FFF2-40B4-BE49-F238E27FC236}">
              <a16:creationId xmlns:a16="http://schemas.microsoft.com/office/drawing/2014/main" id="{DE93D393-AFA5-4C69-8B0E-50FBB070A3CA}"/>
            </a:ext>
          </a:extLst>
        </xdr:cNvPr>
        <xdr:cNvCxnSpPr/>
      </xdr:nvCxnSpPr>
      <xdr:spPr>
        <a:xfrm rot="10800000" flipV="1">
          <a:off x="14239875" y="15963900"/>
          <a:ext cx="10001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82</xdr:row>
      <xdr:rowOff>0</xdr:rowOff>
    </xdr:from>
    <xdr:to>
      <xdr:col>35</xdr:col>
      <xdr:colOff>285750</xdr:colOff>
      <xdr:row>84</xdr:row>
      <xdr:rowOff>238125</xdr:rowOff>
    </xdr:to>
    <xdr:cxnSp macro="">
      <xdr:nvCxnSpPr>
        <xdr:cNvPr id="606" name="Straight Connector 605">
          <a:extLst>
            <a:ext uri="{FF2B5EF4-FFF2-40B4-BE49-F238E27FC236}">
              <a16:creationId xmlns:a16="http://schemas.microsoft.com/office/drawing/2014/main" id="{44C64C6B-07A4-4638-A986-FC29ABE2A143}"/>
            </a:ext>
          </a:extLst>
        </xdr:cNvPr>
        <xdr:cNvCxnSpPr/>
      </xdr:nvCxnSpPr>
      <xdr:spPr>
        <a:xfrm rot="10800000" flipV="1">
          <a:off x="15240000" y="15963900"/>
          <a:ext cx="9906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82</xdr:row>
      <xdr:rowOff>0</xdr:rowOff>
    </xdr:from>
    <xdr:to>
      <xdr:col>38</xdr:col>
      <xdr:colOff>276225</xdr:colOff>
      <xdr:row>84</xdr:row>
      <xdr:rowOff>238125</xdr:rowOff>
    </xdr:to>
    <xdr:cxnSp macro="">
      <xdr:nvCxnSpPr>
        <xdr:cNvPr id="607" name="Straight Connector 606">
          <a:extLst>
            <a:ext uri="{FF2B5EF4-FFF2-40B4-BE49-F238E27FC236}">
              <a16:creationId xmlns:a16="http://schemas.microsoft.com/office/drawing/2014/main" id="{6EF19924-63CB-450B-884F-FB2170C7C3AE}"/>
            </a:ext>
          </a:extLst>
        </xdr:cNvPr>
        <xdr:cNvCxnSpPr/>
      </xdr:nvCxnSpPr>
      <xdr:spPr>
        <a:xfrm rot="10800000" flipV="1">
          <a:off x="16230600" y="15963900"/>
          <a:ext cx="9715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85</xdr:row>
      <xdr:rowOff>0</xdr:rowOff>
    </xdr:from>
    <xdr:to>
      <xdr:col>38</xdr:col>
      <xdr:colOff>276225</xdr:colOff>
      <xdr:row>87</xdr:row>
      <xdr:rowOff>238125</xdr:rowOff>
    </xdr:to>
    <xdr:cxnSp macro="">
      <xdr:nvCxnSpPr>
        <xdr:cNvPr id="608" name="Straight Connector 607">
          <a:extLst>
            <a:ext uri="{FF2B5EF4-FFF2-40B4-BE49-F238E27FC236}">
              <a16:creationId xmlns:a16="http://schemas.microsoft.com/office/drawing/2014/main" id="{B6560E31-7DE1-405D-821C-6D9EF70D5B44}"/>
            </a:ext>
          </a:extLst>
        </xdr:cNvPr>
        <xdr:cNvCxnSpPr/>
      </xdr:nvCxnSpPr>
      <xdr:spPr>
        <a:xfrm rot="10800000" flipV="1">
          <a:off x="16230600" y="16535400"/>
          <a:ext cx="9715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85</xdr:row>
      <xdr:rowOff>0</xdr:rowOff>
    </xdr:from>
    <xdr:to>
      <xdr:col>35</xdr:col>
      <xdr:colOff>285750</xdr:colOff>
      <xdr:row>87</xdr:row>
      <xdr:rowOff>238125</xdr:rowOff>
    </xdr:to>
    <xdr:cxnSp macro="">
      <xdr:nvCxnSpPr>
        <xdr:cNvPr id="609" name="Straight Connector 608">
          <a:extLst>
            <a:ext uri="{FF2B5EF4-FFF2-40B4-BE49-F238E27FC236}">
              <a16:creationId xmlns:a16="http://schemas.microsoft.com/office/drawing/2014/main" id="{D3F371F1-CB17-4FCD-A71A-05F2154AD7C7}"/>
            </a:ext>
          </a:extLst>
        </xdr:cNvPr>
        <xdr:cNvCxnSpPr/>
      </xdr:nvCxnSpPr>
      <xdr:spPr>
        <a:xfrm rot="10800000" flipV="1">
          <a:off x="15240000" y="16535400"/>
          <a:ext cx="9906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85</xdr:row>
      <xdr:rowOff>0</xdr:rowOff>
    </xdr:from>
    <xdr:to>
      <xdr:col>32</xdr:col>
      <xdr:colOff>333375</xdr:colOff>
      <xdr:row>87</xdr:row>
      <xdr:rowOff>238125</xdr:rowOff>
    </xdr:to>
    <xdr:cxnSp macro="">
      <xdr:nvCxnSpPr>
        <xdr:cNvPr id="610" name="Straight Connector 609">
          <a:extLst>
            <a:ext uri="{FF2B5EF4-FFF2-40B4-BE49-F238E27FC236}">
              <a16:creationId xmlns:a16="http://schemas.microsoft.com/office/drawing/2014/main" id="{B2527005-AB5B-4498-9F47-EDD6797021DD}"/>
            </a:ext>
          </a:extLst>
        </xdr:cNvPr>
        <xdr:cNvCxnSpPr/>
      </xdr:nvCxnSpPr>
      <xdr:spPr>
        <a:xfrm rot="10800000" flipV="1">
          <a:off x="14239875" y="16535400"/>
          <a:ext cx="10001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85</xdr:row>
      <xdr:rowOff>0</xdr:rowOff>
    </xdr:from>
    <xdr:to>
      <xdr:col>29</xdr:col>
      <xdr:colOff>333375</xdr:colOff>
      <xdr:row>87</xdr:row>
      <xdr:rowOff>238125</xdr:rowOff>
    </xdr:to>
    <xdr:cxnSp macro="">
      <xdr:nvCxnSpPr>
        <xdr:cNvPr id="611" name="Straight Connector 610">
          <a:extLst>
            <a:ext uri="{FF2B5EF4-FFF2-40B4-BE49-F238E27FC236}">
              <a16:creationId xmlns:a16="http://schemas.microsoft.com/office/drawing/2014/main" id="{38660554-E6FA-4D54-A7A1-3B3F758AA978}"/>
            </a:ext>
          </a:extLst>
        </xdr:cNvPr>
        <xdr:cNvCxnSpPr/>
      </xdr:nvCxnSpPr>
      <xdr:spPr>
        <a:xfrm rot="10800000" flipV="1">
          <a:off x="13335000" y="16535400"/>
          <a:ext cx="9048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82</xdr:row>
      <xdr:rowOff>0</xdr:rowOff>
    </xdr:from>
    <xdr:to>
      <xdr:col>20</xdr:col>
      <xdr:colOff>333375</xdr:colOff>
      <xdr:row>84</xdr:row>
      <xdr:rowOff>228600</xdr:rowOff>
    </xdr:to>
    <xdr:cxnSp macro="">
      <xdr:nvCxnSpPr>
        <xdr:cNvPr id="612" name="Straight Connector 611">
          <a:extLst>
            <a:ext uri="{FF2B5EF4-FFF2-40B4-BE49-F238E27FC236}">
              <a16:creationId xmlns:a16="http://schemas.microsoft.com/office/drawing/2014/main" id="{8CB73FAB-D595-4C9F-B95A-88A10ECD8643}"/>
            </a:ext>
          </a:extLst>
        </xdr:cNvPr>
        <xdr:cNvCxnSpPr/>
      </xdr:nvCxnSpPr>
      <xdr:spPr>
        <a:xfrm>
          <a:off x="9782175" y="15963900"/>
          <a:ext cx="11334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82</xdr:row>
      <xdr:rowOff>0</xdr:rowOff>
    </xdr:from>
    <xdr:to>
      <xdr:col>23</xdr:col>
      <xdr:colOff>333375</xdr:colOff>
      <xdr:row>84</xdr:row>
      <xdr:rowOff>228600</xdr:rowOff>
    </xdr:to>
    <xdr:cxnSp macro="">
      <xdr:nvCxnSpPr>
        <xdr:cNvPr id="613" name="Straight Connector 612">
          <a:extLst>
            <a:ext uri="{FF2B5EF4-FFF2-40B4-BE49-F238E27FC236}">
              <a16:creationId xmlns:a16="http://schemas.microsoft.com/office/drawing/2014/main" id="{71041E9B-8597-4BF5-955B-CFEC2A1D1A2A}"/>
            </a:ext>
          </a:extLst>
        </xdr:cNvPr>
        <xdr:cNvCxnSpPr/>
      </xdr:nvCxnSpPr>
      <xdr:spPr>
        <a:xfrm>
          <a:off x="10944225" y="15963900"/>
          <a:ext cx="11620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82</xdr:row>
      <xdr:rowOff>0</xdr:rowOff>
    </xdr:from>
    <xdr:to>
      <xdr:col>26</xdr:col>
      <xdr:colOff>323850</xdr:colOff>
      <xdr:row>84</xdr:row>
      <xdr:rowOff>228600</xdr:rowOff>
    </xdr:to>
    <xdr:cxnSp macro="">
      <xdr:nvCxnSpPr>
        <xdr:cNvPr id="614" name="Straight Connector 613">
          <a:extLst>
            <a:ext uri="{FF2B5EF4-FFF2-40B4-BE49-F238E27FC236}">
              <a16:creationId xmlns:a16="http://schemas.microsoft.com/office/drawing/2014/main" id="{A08FBFF7-D177-47C1-B6CE-7C54E61BCFF3}"/>
            </a:ext>
          </a:extLst>
        </xdr:cNvPr>
        <xdr:cNvCxnSpPr/>
      </xdr:nvCxnSpPr>
      <xdr:spPr>
        <a:xfrm>
          <a:off x="12125325" y="15963900"/>
          <a:ext cx="11430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82</xdr:row>
      <xdr:rowOff>0</xdr:rowOff>
    </xdr:from>
    <xdr:to>
      <xdr:col>29</xdr:col>
      <xdr:colOff>333375</xdr:colOff>
      <xdr:row>84</xdr:row>
      <xdr:rowOff>228600</xdr:rowOff>
    </xdr:to>
    <xdr:cxnSp macro="">
      <xdr:nvCxnSpPr>
        <xdr:cNvPr id="615" name="Straight Connector 614">
          <a:extLst>
            <a:ext uri="{FF2B5EF4-FFF2-40B4-BE49-F238E27FC236}">
              <a16:creationId xmlns:a16="http://schemas.microsoft.com/office/drawing/2014/main" id="{7E1189D7-73A0-4FF0-A84A-D5FAFBA5EEC7}"/>
            </a:ext>
          </a:extLst>
        </xdr:cNvPr>
        <xdr:cNvCxnSpPr/>
      </xdr:nvCxnSpPr>
      <xdr:spPr>
        <a:xfrm>
          <a:off x="13335000" y="15963900"/>
          <a:ext cx="9048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82</xdr:row>
      <xdr:rowOff>0</xdr:rowOff>
    </xdr:from>
    <xdr:to>
      <xdr:col>32</xdr:col>
      <xdr:colOff>333375</xdr:colOff>
      <xdr:row>84</xdr:row>
      <xdr:rowOff>228600</xdr:rowOff>
    </xdr:to>
    <xdr:cxnSp macro="">
      <xdr:nvCxnSpPr>
        <xdr:cNvPr id="616" name="Straight Connector 615">
          <a:extLst>
            <a:ext uri="{FF2B5EF4-FFF2-40B4-BE49-F238E27FC236}">
              <a16:creationId xmlns:a16="http://schemas.microsoft.com/office/drawing/2014/main" id="{BDC936FE-9841-4633-A75F-C2181222ADE0}"/>
            </a:ext>
          </a:extLst>
        </xdr:cNvPr>
        <xdr:cNvCxnSpPr/>
      </xdr:nvCxnSpPr>
      <xdr:spPr>
        <a:xfrm>
          <a:off x="14239875" y="15963900"/>
          <a:ext cx="10001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82</xdr:row>
      <xdr:rowOff>0</xdr:rowOff>
    </xdr:from>
    <xdr:to>
      <xdr:col>35</xdr:col>
      <xdr:colOff>285750</xdr:colOff>
      <xdr:row>84</xdr:row>
      <xdr:rowOff>228600</xdr:rowOff>
    </xdr:to>
    <xdr:cxnSp macro="">
      <xdr:nvCxnSpPr>
        <xdr:cNvPr id="617" name="Straight Connector 616">
          <a:extLst>
            <a:ext uri="{FF2B5EF4-FFF2-40B4-BE49-F238E27FC236}">
              <a16:creationId xmlns:a16="http://schemas.microsoft.com/office/drawing/2014/main" id="{18BC4933-AB83-40EA-B08D-4EB291970701}"/>
            </a:ext>
          </a:extLst>
        </xdr:cNvPr>
        <xdr:cNvCxnSpPr/>
      </xdr:nvCxnSpPr>
      <xdr:spPr>
        <a:xfrm>
          <a:off x="15240000" y="15963900"/>
          <a:ext cx="9906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82</xdr:row>
      <xdr:rowOff>0</xdr:rowOff>
    </xdr:from>
    <xdr:to>
      <xdr:col>38</xdr:col>
      <xdr:colOff>276225</xdr:colOff>
      <xdr:row>84</xdr:row>
      <xdr:rowOff>228600</xdr:rowOff>
    </xdr:to>
    <xdr:cxnSp macro="">
      <xdr:nvCxnSpPr>
        <xdr:cNvPr id="618" name="Straight Connector 617">
          <a:extLst>
            <a:ext uri="{FF2B5EF4-FFF2-40B4-BE49-F238E27FC236}">
              <a16:creationId xmlns:a16="http://schemas.microsoft.com/office/drawing/2014/main" id="{3C496239-A6A2-4D8E-AB35-9F38D416D739}"/>
            </a:ext>
          </a:extLst>
        </xdr:cNvPr>
        <xdr:cNvCxnSpPr/>
      </xdr:nvCxnSpPr>
      <xdr:spPr>
        <a:xfrm>
          <a:off x="16230600" y="15963900"/>
          <a:ext cx="9715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85</xdr:row>
      <xdr:rowOff>0</xdr:rowOff>
    </xdr:from>
    <xdr:to>
      <xdr:col>38</xdr:col>
      <xdr:colOff>276225</xdr:colOff>
      <xdr:row>87</xdr:row>
      <xdr:rowOff>228600</xdr:rowOff>
    </xdr:to>
    <xdr:cxnSp macro="">
      <xdr:nvCxnSpPr>
        <xdr:cNvPr id="619" name="Straight Connector 618">
          <a:extLst>
            <a:ext uri="{FF2B5EF4-FFF2-40B4-BE49-F238E27FC236}">
              <a16:creationId xmlns:a16="http://schemas.microsoft.com/office/drawing/2014/main" id="{44319189-F203-4E81-8C18-FBDB4DB2A8D9}"/>
            </a:ext>
          </a:extLst>
        </xdr:cNvPr>
        <xdr:cNvCxnSpPr/>
      </xdr:nvCxnSpPr>
      <xdr:spPr>
        <a:xfrm>
          <a:off x="16230600" y="16535400"/>
          <a:ext cx="9715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85</xdr:row>
      <xdr:rowOff>0</xdr:rowOff>
    </xdr:from>
    <xdr:to>
      <xdr:col>35</xdr:col>
      <xdr:colOff>285750</xdr:colOff>
      <xdr:row>87</xdr:row>
      <xdr:rowOff>228600</xdr:rowOff>
    </xdr:to>
    <xdr:cxnSp macro="">
      <xdr:nvCxnSpPr>
        <xdr:cNvPr id="620" name="Straight Connector 619">
          <a:extLst>
            <a:ext uri="{FF2B5EF4-FFF2-40B4-BE49-F238E27FC236}">
              <a16:creationId xmlns:a16="http://schemas.microsoft.com/office/drawing/2014/main" id="{8B747481-CE81-4717-8A80-3AFAAAC09AC5}"/>
            </a:ext>
          </a:extLst>
        </xdr:cNvPr>
        <xdr:cNvCxnSpPr/>
      </xdr:nvCxnSpPr>
      <xdr:spPr>
        <a:xfrm>
          <a:off x="15240000" y="16535400"/>
          <a:ext cx="9906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85</xdr:row>
      <xdr:rowOff>0</xdr:rowOff>
    </xdr:from>
    <xdr:to>
      <xdr:col>32</xdr:col>
      <xdr:colOff>333375</xdr:colOff>
      <xdr:row>87</xdr:row>
      <xdr:rowOff>228600</xdr:rowOff>
    </xdr:to>
    <xdr:cxnSp macro="">
      <xdr:nvCxnSpPr>
        <xdr:cNvPr id="621" name="Straight Connector 620">
          <a:extLst>
            <a:ext uri="{FF2B5EF4-FFF2-40B4-BE49-F238E27FC236}">
              <a16:creationId xmlns:a16="http://schemas.microsoft.com/office/drawing/2014/main" id="{BA668DEA-8097-492C-8EAD-0154FFC57F45}"/>
            </a:ext>
          </a:extLst>
        </xdr:cNvPr>
        <xdr:cNvCxnSpPr/>
      </xdr:nvCxnSpPr>
      <xdr:spPr>
        <a:xfrm>
          <a:off x="14239875" y="16535400"/>
          <a:ext cx="10001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85</xdr:row>
      <xdr:rowOff>0</xdr:rowOff>
    </xdr:from>
    <xdr:to>
      <xdr:col>29</xdr:col>
      <xdr:colOff>333375</xdr:colOff>
      <xdr:row>87</xdr:row>
      <xdr:rowOff>228600</xdr:rowOff>
    </xdr:to>
    <xdr:cxnSp macro="">
      <xdr:nvCxnSpPr>
        <xdr:cNvPr id="622" name="Straight Connector 621">
          <a:extLst>
            <a:ext uri="{FF2B5EF4-FFF2-40B4-BE49-F238E27FC236}">
              <a16:creationId xmlns:a16="http://schemas.microsoft.com/office/drawing/2014/main" id="{3DF8FA8E-1F1E-4C59-B9A3-5F2535CE606D}"/>
            </a:ext>
          </a:extLst>
        </xdr:cNvPr>
        <xdr:cNvCxnSpPr/>
      </xdr:nvCxnSpPr>
      <xdr:spPr>
        <a:xfrm>
          <a:off x="13335000" y="16535400"/>
          <a:ext cx="9048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85</xdr:row>
      <xdr:rowOff>0</xdr:rowOff>
    </xdr:from>
    <xdr:to>
      <xdr:col>26</xdr:col>
      <xdr:colOff>323850</xdr:colOff>
      <xdr:row>87</xdr:row>
      <xdr:rowOff>228600</xdr:rowOff>
    </xdr:to>
    <xdr:cxnSp macro="">
      <xdr:nvCxnSpPr>
        <xdr:cNvPr id="623" name="Straight Connector 622">
          <a:extLst>
            <a:ext uri="{FF2B5EF4-FFF2-40B4-BE49-F238E27FC236}">
              <a16:creationId xmlns:a16="http://schemas.microsoft.com/office/drawing/2014/main" id="{39AA9D4A-B9A9-4D25-BD9E-EA6ACDFFF25A}"/>
            </a:ext>
          </a:extLst>
        </xdr:cNvPr>
        <xdr:cNvCxnSpPr/>
      </xdr:nvCxnSpPr>
      <xdr:spPr>
        <a:xfrm>
          <a:off x="12125325" y="16535400"/>
          <a:ext cx="11430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85</xdr:row>
      <xdr:rowOff>0</xdr:rowOff>
    </xdr:from>
    <xdr:to>
      <xdr:col>23</xdr:col>
      <xdr:colOff>333375</xdr:colOff>
      <xdr:row>87</xdr:row>
      <xdr:rowOff>228600</xdr:rowOff>
    </xdr:to>
    <xdr:cxnSp macro="">
      <xdr:nvCxnSpPr>
        <xdr:cNvPr id="624" name="Straight Connector 623">
          <a:extLst>
            <a:ext uri="{FF2B5EF4-FFF2-40B4-BE49-F238E27FC236}">
              <a16:creationId xmlns:a16="http://schemas.microsoft.com/office/drawing/2014/main" id="{A8FE08C7-5D69-4118-8C03-BB2077807CF8}"/>
            </a:ext>
          </a:extLst>
        </xdr:cNvPr>
        <xdr:cNvCxnSpPr/>
      </xdr:nvCxnSpPr>
      <xdr:spPr>
        <a:xfrm>
          <a:off x="10944225" y="16535400"/>
          <a:ext cx="11620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85</xdr:row>
      <xdr:rowOff>0</xdr:rowOff>
    </xdr:from>
    <xdr:to>
      <xdr:col>20</xdr:col>
      <xdr:colOff>333375</xdr:colOff>
      <xdr:row>87</xdr:row>
      <xdr:rowOff>228600</xdr:rowOff>
    </xdr:to>
    <xdr:cxnSp macro="">
      <xdr:nvCxnSpPr>
        <xdr:cNvPr id="625" name="Straight Connector 624">
          <a:extLst>
            <a:ext uri="{FF2B5EF4-FFF2-40B4-BE49-F238E27FC236}">
              <a16:creationId xmlns:a16="http://schemas.microsoft.com/office/drawing/2014/main" id="{633671A9-B6C8-4E0F-8204-1A93634D428A}"/>
            </a:ext>
          </a:extLst>
        </xdr:cNvPr>
        <xdr:cNvCxnSpPr/>
      </xdr:nvCxnSpPr>
      <xdr:spPr>
        <a:xfrm>
          <a:off x="9782175" y="16535400"/>
          <a:ext cx="11334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88</xdr:row>
      <xdr:rowOff>0</xdr:rowOff>
    </xdr:from>
    <xdr:to>
      <xdr:col>5</xdr:col>
      <xdr:colOff>333375</xdr:colOff>
      <xdr:row>90</xdr:row>
      <xdr:rowOff>228600</xdr:rowOff>
    </xdr:to>
    <xdr:cxnSp macro="">
      <xdr:nvCxnSpPr>
        <xdr:cNvPr id="626" name="Straight Connector 625">
          <a:extLst>
            <a:ext uri="{FF2B5EF4-FFF2-40B4-BE49-F238E27FC236}">
              <a16:creationId xmlns:a16="http://schemas.microsoft.com/office/drawing/2014/main" id="{93E6704E-554F-46A9-92AC-895617971227}"/>
            </a:ext>
          </a:extLst>
        </xdr:cNvPr>
        <xdr:cNvCxnSpPr/>
      </xdr:nvCxnSpPr>
      <xdr:spPr>
        <a:xfrm>
          <a:off x="3495675" y="17106900"/>
          <a:ext cx="11715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88</xdr:row>
      <xdr:rowOff>0</xdr:rowOff>
    </xdr:from>
    <xdr:to>
      <xdr:col>8</xdr:col>
      <xdr:colOff>333375</xdr:colOff>
      <xdr:row>90</xdr:row>
      <xdr:rowOff>228600</xdr:rowOff>
    </xdr:to>
    <xdr:cxnSp macro="">
      <xdr:nvCxnSpPr>
        <xdr:cNvPr id="627" name="Straight Connector 626">
          <a:extLst>
            <a:ext uri="{FF2B5EF4-FFF2-40B4-BE49-F238E27FC236}">
              <a16:creationId xmlns:a16="http://schemas.microsoft.com/office/drawing/2014/main" id="{7CB5D455-A0BF-4669-887B-67B5854C66F7}"/>
            </a:ext>
          </a:extLst>
        </xdr:cNvPr>
        <xdr:cNvCxnSpPr/>
      </xdr:nvCxnSpPr>
      <xdr:spPr>
        <a:xfrm>
          <a:off x="4686300" y="17106900"/>
          <a:ext cx="11906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88</xdr:row>
      <xdr:rowOff>0</xdr:rowOff>
    </xdr:from>
    <xdr:to>
      <xdr:col>11</xdr:col>
      <xdr:colOff>333375</xdr:colOff>
      <xdr:row>90</xdr:row>
      <xdr:rowOff>228600</xdr:rowOff>
    </xdr:to>
    <xdr:cxnSp macro="">
      <xdr:nvCxnSpPr>
        <xdr:cNvPr id="628" name="Straight Connector 627">
          <a:extLst>
            <a:ext uri="{FF2B5EF4-FFF2-40B4-BE49-F238E27FC236}">
              <a16:creationId xmlns:a16="http://schemas.microsoft.com/office/drawing/2014/main" id="{F84D1DFC-363A-4CFB-8CED-C7C0A22775A7}"/>
            </a:ext>
          </a:extLst>
        </xdr:cNvPr>
        <xdr:cNvCxnSpPr/>
      </xdr:nvCxnSpPr>
      <xdr:spPr>
        <a:xfrm>
          <a:off x="5962650" y="17106900"/>
          <a:ext cx="12001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91</xdr:row>
      <xdr:rowOff>0</xdr:rowOff>
    </xdr:from>
    <xdr:to>
      <xdr:col>5</xdr:col>
      <xdr:colOff>333375</xdr:colOff>
      <xdr:row>93</xdr:row>
      <xdr:rowOff>228600</xdr:rowOff>
    </xdr:to>
    <xdr:cxnSp macro="">
      <xdr:nvCxnSpPr>
        <xdr:cNvPr id="629" name="Straight Connector 628">
          <a:extLst>
            <a:ext uri="{FF2B5EF4-FFF2-40B4-BE49-F238E27FC236}">
              <a16:creationId xmlns:a16="http://schemas.microsoft.com/office/drawing/2014/main" id="{A455A843-ED75-4D57-B380-C69A6BF5351D}"/>
            </a:ext>
          </a:extLst>
        </xdr:cNvPr>
        <xdr:cNvCxnSpPr/>
      </xdr:nvCxnSpPr>
      <xdr:spPr>
        <a:xfrm>
          <a:off x="3495675" y="17678400"/>
          <a:ext cx="11715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91</xdr:row>
      <xdr:rowOff>0</xdr:rowOff>
    </xdr:from>
    <xdr:to>
      <xdr:col>8</xdr:col>
      <xdr:colOff>333375</xdr:colOff>
      <xdr:row>93</xdr:row>
      <xdr:rowOff>228600</xdr:rowOff>
    </xdr:to>
    <xdr:cxnSp macro="">
      <xdr:nvCxnSpPr>
        <xdr:cNvPr id="630" name="Straight Connector 629">
          <a:extLst>
            <a:ext uri="{FF2B5EF4-FFF2-40B4-BE49-F238E27FC236}">
              <a16:creationId xmlns:a16="http://schemas.microsoft.com/office/drawing/2014/main" id="{6CFB29D4-7D24-4BC8-A058-9538D8A0B3D2}"/>
            </a:ext>
          </a:extLst>
        </xdr:cNvPr>
        <xdr:cNvCxnSpPr/>
      </xdr:nvCxnSpPr>
      <xdr:spPr>
        <a:xfrm>
          <a:off x="4686300" y="17678400"/>
          <a:ext cx="11906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91</xdr:row>
      <xdr:rowOff>0</xdr:rowOff>
    </xdr:from>
    <xdr:to>
      <xdr:col>11</xdr:col>
      <xdr:colOff>333375</xdr:colOff>
      <xdr:row>93</xdr:row>
      <xdr:rowOff>228600</xdr:rowOff>
    </xdr:to>
    <xdr:cxnSp macro="">
      <xdr:nvCxnSpPr>
        <xdr:cNvPr id="631" name="Straight Connector 630">
          <a:extLst>
            <a:ext uri="{FF2B5EF4-FFF2-40B4-BE49-F238E27FC236}">
              <a16:creationId xmlns:a16="http://schemas.microsoft.com/office/drawing/2014/main" id="{26ADCAE0-BBC0-4959-BFCC-997FCC6018D9}"/>
            </a:ext>
          </a:extLst>
        </xdr:cNvPr>
        <xdr:cNvCxnSpPr/>
      </xdr:nvCxnSpPr>
      <xdr:spPr>
        <a:xfrm>
          <a:off x="5962650" y="17678400"/>
          <a:ext cx="12001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91</xdr:row>
      <xdr:rowOff>0</xdr:rowOff>
    </xdr:from>
    <xdr:to>
      <xdr:col>14</xdr:col>
      <xdr:colOff>333375</xdr:colOff>
      <xdr:row>93</xdr:row>
      <xdr:rowOff>228600</xdr:rowOff>
    </xdr:to>
    <xdr:cxnSp macro="">
      <xdr:nvCxnSpPr>
        <xdr:cNvPr id="632" name="Straight Connector 631">
          <a:extLst>
            <a:ext uri="{FF2B5EF4-FFF2-40B4-BE49-F238E27FC236}">
              <a16:creationId xmlns:a16="http://schemas.microsoft.com/office/drawing/2014/main" id="{89E94B92-025B-4FE8-9019-FF3DDD7B143B}"/>
            </a:ext>
          </a:extLst>
        </xdr:cNvPr>
        <xdr:cNvCxnSpPr/>
      </xdr:nvCxnSpPr>
      <xdr:spPr>
        <a:xfrm>
          <a:off x="7267575" y="17678400"/>
          <a:ext cx="11811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88</xdr:row>
      <xdr:rowOff>0</xdr:rowOff>
    </xdr:from>
    <xdr:to>
      <xdr:col>14</xdr:col>
      <xdr:colOff>333375</xdr:colOff>
      <xdr:row>90</xdr:row>
      <xdr:rowOff>228600</xdr:rowOff>
    </xdr:to>
    <xdr:cxnSp macro="">
      <xdr:nvCxnSpPr>
        <xdr:cNvPr id="633" name="Straight Connector 632">
          <a:extLst>
            <a:ext uri="{FF2B5EF4-FFF2-40B4-BE49-F238E27FC236}">
              <a16:creationId xmlns:a16="http://schemas.microsoft.com/office/drawing/2014/main" id="{F2D89D65-612B-4B01-98B1-E884E69AB5DE}"/>
            </a:ext>
          </a:extLst>
        </xdr:cNvPr>
        <xdr:cNvCxnSpPr/>
      </xdr:nvCxnSpPr>
      <xdr:spPr>
        <a:xfrm>
          <a:off x="7267575" y="17106900"/>
          <a:ext cx="11811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88</xdr:row>
      <xdr:rowOff>0</xdr:rowOff>
    </xdr:from>
    <xdr:to>
      <xdr:col>17</xdr:col>
      <xdr:colOff>333375</xdr:colOff>
      <xdr:row>90</xdr:row>
      <xdr:rowOff>228600</xdr:rowOff>
    </xdr:to>
    <xdr:cxnSp macro="">
      <xdr:nvCxnSpPr>
        <xdr:cNvPr id="634" name="Straight Connector 633">
          <a:extLst>
            <a:ext uri="{FF2B5EF4-FFF2-40B4-BE49-F238E27FC236}">
              <a16:creationId xmlns:a16="http://schemas.microsoft.com/office/drawing/2014/main" id="{0BA7415D-BF3A-4A0A-8222-1B4E4639AF6D}"/>
            </a:ext>
          </a:extLst>
        </xdr:cNvPr>
        <xdr:cNvCxnSpPr/>
      </xdr:nvCxnSpPr>
      <xdr:spPr>
        <a:xfrm>
          <a:off x="8515350" y="17106900"/>
          <a:ext cx="11525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91</xdr:row>
      <xdr:rowOff>0</xdr:rowOff>
    </xdr:from>
    <xdr:to>
      <xdr:col>17</xdr:col>
      <xdr:colOff>333375</xdr:colOff>
      <xdr:row>93</xdr:row>
      <xdr:rowOff>228600</xdr:rowOff>
    </xdr:to>
    <xdr:cxnSp macro="">
      <xdr:nvCxnSpPr>
        <xdr:cNvPr id="635" name="Straight Connector 634">
          <a:extLst>
            <a:ext uri="{FF2B5EF4-FFF2-40B4-BE49-F238E27FC236}">
              <a16:creationId xmlns:a16="http://schemas.microsoft.com/office/drawing/2014/main" id="{DDB224D3-85A2-4D4E-8957-67DD8D3D1D5A}"/>
            </a:ext>
          </a:extLst>
        </xdr:cNvPr>
        <xdr:cNvCxnSpPr/>
      </xdr:nvCxnSpPr>
      <xdr:spPr>
        <a:xfrm>
          <a:off x="8515350" y="17678400"/>
          <a:ext cx="11525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88</xdr:row>
      <xdr:rowOff>0</xdr:rowOff>
    </xdr:from>
    <xdr:to>
      <xdr:col>5</xdr:col>
      <xdr:colOff>333375</xdr:colOff>
      <xdr:row>90</xdr:row>
      <xdr:rowOff>238125</xdr:rowOff>
    </xdr:to>
    <xdr:cxnSp macro="">
      <xdr:nvCxnSpPr>
        <xdr:cNvPr id="636" name="Straight Connector 635">
          <a:extLst>
            <a:ext uri="{FF2B5EF4-FFF2-40B4-BE49-F238E27FC236}">
              <a16:creationId xmlns:a16="http://schemas.microsoft.com/office/drawing/2014/main" id="{57E75999-F4C3-4929-ADD3-535D1BB847D2}"/>
            </a:ext>
          </a:extLst>
        </xdr:cNvPr>
        <xdr:cNvCxnSpPr/>
      </xdr:nvCxnSpPr>
      <xdr:spPr>
        <a:xfrm rot="10800000" flipV="1">
          <a:off x="3495675" y="17106900"/>
          <a:ext cx="11715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88</xdr:row>
      <xdr:rowOff>0</xdr:rowOff>
    </xdr:from>
    <xdr:to>
      <xdr:col>11</xdr:col>
      <xdr:colOff>333375</xdr:colOff>
      <xdr:row>90</xdr:row>
      <xdr:rowOff>238125</xdr:rowOff>
    </xdr:to>
    <xdr:cxnSp macro="">
      <xdr:nvCxnSpPr>
        <xdr:cNvPr id="637" name="Straight Connector 636">
          <a:extLst>
            <a:ext uri="{FF2B5EF4-FFF2-40B4-BE49-F238E27FC236}">
              <a16:creationId xmlns:a16="http://schemas.microsoft.com/office/drawing/2014/main" id="{E0D145D8-0CF7-48D1-8BDF-274C201AF2AC}"/>
            </a:ext>
          </a:extLst>
        </xdr:cNvPr>
        <xdr:cNvCxnSpPr/>
      </xdr:nvCxnSpPr>
      <xdr:spPr>
        <a:xfrm rot="10800000" flipV="1">
          <a:off x="5962650" y="17106900"/>
          <a:ext cx="12001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88</xdr:row>
      <xdr:rowOff>0</xdr:rowOff>
    </xdr:from>
    <xdr:to>
      <xdr:col>8</xdr:col>
      <xdr:colOff>333375</xdr:colOff>
      <xdr:row>90</xdr:row>
      <xdr:rowOff>238125</xdr:rowOff>
    </xdr:to>
    <xdr:cxnSp macro="">
      <xdr:nvCxnSpPr>
        <xdr:cNvPr id="638" name="Straight Connector 637">
          <a:extLst>
            <a:ext uri="{FF2B5EF4-FFF2-40B4-BE49-F238E27FC236}">
              <a16:creationId xmlns:a16="http://schemas.microsoft.com/office/drawing/2014/main" id="{AA1D731D-C1A1-478B-9732-57C93E86B392}"/>
            </a:ext>
          </a:extLst>
        </xdr:cNvPr>
        <xdr:cNvCxnSpPr/>
      </xdr:nvCxnSpPr>
      <xdr:spPr>
        <a:xfrm rot="10800000" flipV="1">
          <a:off x="4686300" y="17106900"/>
          <a:ext cx="11906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88</xdr:row>
      <xdr:rowOff>0</xdr:rowOff>
    </xdr:from>
    <xdr:to>
      <xdr:col>14</xdr:col>
      <xdr:colOff>333375</xdr:colOff>
      <xdr:row>90</xdr:row>
      <xdr:rowOff>238125</xdr:rowOff>
    </xdr:to>
    <xdr:cxnSp macro="">
      <xdr:nvCxnSpPr>
        <xdr:cNvPr id="639" name="Straight Connector 638">
          <a:extLst>
            <a:ext uri="{FF2B5EF4-FFF2-40B4-BE49-F238E27FC236}">
              <a16:creationId xmlns:a16="http://schemas.microsoft.com/office/drawing/2014/main" id="{077E8FF5-9DAD-416B-81F4-CF01D1D2B41F}"/>
            </a:ext>
          </a:extLst>
        </xdr:cNvPr>
        <xdr:cNvCxnSpPr/>
      </xdr:nvCxnSpPr>
      <xdr:spPr>
        <a:xfrm rot="10800000" flipV="1">
          <a:off x="7267575" y="17106900"/>
          <a:ext cx="11811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88</xdr:row>
      <xdr:rowOff>0</xdr:rowOff>
    </xdr:from>
    <xdr:to>
      <xdr:col>17</xdr:col>
      <xdr:colOff>333375</xdr:colOff>
      <xdr:row>90</xdr:row>
      <xdr:rowOff>238125</xdr:rowOff>
    </xdr:to>
    <xdr:cxnSp macro="">
      <xdr:nvCxnSpPr>
        <xdr:cNvPr id="640" name="Straight Connector 639">
          <a:extLst>
            <a:ext uri="{FF2B5EF4-FFF2-40B4-BE49-F238E27FC236}">
              <a16:creationId xmlns:a16="http://schemas.microsoft.com/office/drawing/2014/main" id="{6C0AD6C1-B7A5-4FBA-8FC5-1353D8CCB4FB}"/>
            </a:ext>
          </a:extLst>
        </xdr:cNvPr>
        <xdr:cNvCxnSpPr/>
      </xdr:nvCxnSpPr>
      <xdr:spPr>
        <a:xfrm rot="10800000" flipV="1">
          <a:off x="8515350" y="17106900"/>
          <a:ext cx="11525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91</xdr:row>
      <xdr:rowOff>0</xdr:rowOff>
    </xdr:from>
    <xdr:to>
      <xdr:col>5</xdr:col>
      <xdr:colOff>333375</xdr:colOff>
      <xdr:row>93</xdr:row>
      <xdr:rowOff>238125</xdr:rowOff>
    </xdr:to>
    <xdr:cxnSp macro="">
      <xdr:nvCxnSpPr>
        <xdr:cNvPr id="641" name="Straight Connector 640">
          <a:extLst>
            <a:ext uri="{FF2B5EF4-FFF2-40B4-BE49-F238E27FC236}">
              <a16:creationId xmlns:a16="http://schemas.microsoft.com/office/drawing/2014/main" id="{18884983-1188-40B2-9932-E98ECAD0A70E}"/>
            </a:ext>
          </a:extLst>
        </xdr:cNvPr>
        <xdr:cNvCxnSpPr/>
      </xdr:nvCxnSpPr>
      <xdr:spPr>
        <a:xfrm rot="10800000" flipV="1">
          <a:off x="3495675" y="17678400"/>
          <a:ext cx="11715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91</xdr:row>
      <xdr:rowOff>0</xdr:rowOff>
    </xdr:from>
    <xdr:to>
      <xdr:col>8</xdr:col>
      <xdr:colOff>333375</xdr:colOff>
      <xdr:row>93</xdr:row>
      <xdr:rowOff>238125</xdr:rowOff>
    </xdr:to>
    <xdr:cxnSp macro="">
      <xdr:nvCxnSpPr>
        <xdr:cNvPr id="642" name="Straight Connector 641">
          <a:extLst>
            <a:ext uri="{FF2B5EF4-FFF2-40B4-BE49-F238E27FC236}">
              <a16:creationId xmlns:a16="http://schemas.microsoft.com/office/drawing/2014/main" id="{49F19A4D-A4BB-40F9-8050-7B322AFA9A70}"/>
            </a:ext>
          </a:extLst>
        </xdr:cNvPr>
        <xdr:cNvCxnSpPr/>
      </xdr:nvCxnSpPr>
      <xdr:spPr>
        <a:xfrm rot="10800000" flipV="1">
          <a:off x="4686300" y="17678400"/>
          <a:ext cx="11906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91</xdr:row>
      <xdr:rowOff>0</xdr:rowOff>
    </xdr:from>
    <xdr:to>
      <xdr:col>11</xdr:col>
      <xdr:colOff>333375</xdr:colOff>
      <xdr:row>93</xdr:row>
      <xdr:rowOff>238125</xdr:rowOff>
    </xdr:to>
    <xdr:cxnSp macro="">
      <xdr:nvCxnSpPr>
        <xdr:cNvPr id="643" name="Straight Connector 642">
          <a:extLst>
            <a:ext uri="{FF2B5EF4-FFF2-40B4-BE49-F238E27FC236}">
              <a16:creationId xmlns:a16="http://schemas.microsoft.com/office/drawing/2014/main" id="{568B5E69-5854-4995-8C16-EBED6DA1E2C3}"/>
            </a:ext>
          </a:extLst>
        </xdr:cNvPr>
        <xdr:cNvCxnSpPr/>
      </xdr:nvCxnSpPr>
      <xdr:spPr>
        <a:xfrm rot="10800000" flipV="1">
          <a:off x="5962650" y="17678400"/>
          <a:ext cx="12001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91</xdr:row>
      <xdr:rowOff>0</xdr:rowOff>
    </xdr:from>
    <xdr:to>
      <xdr:col>14</xdr:col>
      <xdr:colOff>333375</xdr:colOff>
      <xdr:row>93</xdr:row>
      <xdr:rowOff>238125</xdr:rowOff>
    </xdr:to>
    <xdr:cxnSp macro="">
      <xdr:nvCxnSpPr>
        <xdr:cNvPr id="644" name="Straight Connector 643">
          <a:extLst>
            <a:ext uri="{FF2B5EF4-FFF2-40B4-BE49-F238E27FC236}">
              <a16:creationId xmlns:a16="http://schemas.microsoft.com/office/drawing/2014/main" id="{CC60D058-6D3B-4C04-AA44-5D1196B8E361}"/>
            </a:ext>
          </a:extLst>
        </xdr:cNvPr>
        <xdr:cNvCxnSpPr/>
      </xdr:nvCxnSpPr>
      <xdr:spPr>
        <a:xfrm rot="10800000" flipV="1">
          <a:off x="7267575" y="17678400"/>
          <a:ext cx="11811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91</xdr:row>
      <xdr:rowOff>0</xdr:rowOff>
    </xdr:from>
    <xdr:to>
      <xdr:col>17</xdr:col>
      <xdr:colOff>333375</xdr:colOff>
      <xdr:row>93</xdr:row>
      <xdr:rowOff>238125</xdr:rowOff>
    </xdr:to>
    <xdr:cxnSp macro="">
      <xdr:nvCxnSpPr>
        <xdr:cNvPr id="645" name="Straight Connector 644">
          <a:extLst>
            <a:ext uri="{FF2B5EF4-FFF2-40B4-BE49-F238E27FC236}">
              <a16:creationId xmlns:a16="http://schemas.microsoft.com/office/drawing/2014/main" id="{7D330DFA-28C8-4836-BC19-75CCF694E1A0}"/>
            </a:ext>
          </a:extLst>
        </xdr:cNvPr>
        <xdr:cNvCxnSpPr/>
      </xdr:nvCxnSpPr>
      <xdr:spPr>
        <a:xfrm rot="10800000" flipV="1">
          <a:off x="8515350" y="17678400"/>
          <a:ext cx="11525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91</xdr:row>
      <xdr:rowOff>0</xdr:rowOff>
    </xdr:from>
    <xdr:to>
      <xdr:col>20</xdr:col>
      <xdr:colOff>333375</xdr:colOff>
      <xdr:row>93</xdr:row>
      <xdr:rowOff>238125</xdr:rowOff>
    </xdr:to>
    <xdr:cxnSp macro="">
      <xdr:nvCxnSpPr>
        <xdr:cNvPr id="646" name="Straight Connector 645">
          <a:extLst>
            <a:ext uri="{FF2B5EF4-FFF2-40B4-BE49-F238E27FC236}">
              <a16:creationId xmlns:a16="http://schemas.microsoft.com/office/drawing/2014/main" id="{B1DC390C-3A4A-4403-BB1D-BAE5AFBA66E5}"/>
            </a:ext>
          </a:extLst>
        </xdr:cNvPr>
        <xdr:cNvCxnSpPr/>
      </xdr:nvCxnSpPr>
      <xdr:spPr>
        <a:xfrm rot="10800000" flipV="1">
          <a:off x="9782175" y="17678400"/>
          <a:ext cx="11334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91</xdr:row>
      <xdr:rowOff>0</xdr:rowOff>
    </xdr:from>
    <xdr:to>
      <xdr:col>23</xdr:col>
      <xdr:colOff>333375</xdr:colOff>
      <xdr:row>93</xdr:row>
      <xdr:rowOff>238125</xdr:rowOff>
    </xdr:to>
    <xdr:cxnSp macro="">
      <xdr:nvCxnSpPr>
        <xdr:cNvPr id="647" name="Straight Connector 646">
          <a:extLst>
            <a:ext uri="{FF2B5EF4-FFF2-40B4-BE49-F238E27FC236}">
              <a16:creationId xmlns:a16="http://schemas.microsoft.com/office/drawing/2014/main" id="{559EA29F-31F9-4AA3-BE63-F05B891CD5DB}"/>
            </a:ext>
          </a:extLst>
        </xdr:cNvPr>
        <xdr:cNvCxnSpPr/>
      </xdr:nvCxnSpPr>
      <xdr:spPr>
        <a:xfrm rot="10800000" flipV="1">
          <a:off x="10944225" y="17678400"/>
          <a:ext cx="11620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88</xdr:row>
      <xdr:rowOff>0</xdr:rowOff>
    </xdr:from>
    <xdr:to>
      <xdr:col>20</xdr:col>
      <xdr:colOff>333375</xdr:colOff>
      <xdr:row>90</xdr:row>
      <xdr:rowOff>238125</xdr:rowOff>
    </xdr:to>
    <xdr:cxnSp macro="">
      <xdr:nvCxnSpPr>
        <xdr:cNvPr id="648" name="Straight Connector 647">
          <a:extLst>
            <a:ext uri="{FF2B5EF4-FFF2-40B4-BE49-F238E27FC236}">
              <a16:creationId xmlns:a16="http://schemas.microsoft.com/office/drawing/2014/main" id="{C2A741D0-E8E7-4040-A85B-571632B50590}"/>
            </a:ext>
          </a:extLst>
        </xdr:cNvPr>
        <xdr:cNvCxnSpPr/>
      </xdr:nvCxnSpPr>
      <xdr:spPr>
        <a:xfrm rot="10800000" flipV="1">
          <a:off x="9782175" y="17106900"/>
          <a:ext cx="11334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88</xdr:row>
      <xdr:rowOff>0</xdr:rowOff>
    </xdr:from>
    <xdr:to>
      <xdr:col>23</xdr:col>
      <xdr:colOff>333375</xdr:colOff>
      <xdr:row>90</xdr:row>
      <xdr:rowOff>238125</xdr:rowOff>
    </xdr:to>
    <xdr:cxnSp macro="">
      <xdr:nvCxnSpPr>
        <xdr:cNvPr id="649" name="Straight Connector 648">
          <a:extLst>
            <a:ext uri="{FF2B5EF4-FFF2-40B4-BE49-F238E27FC236}">
              <a16:creationId xmlns:a16="http://schemas.microsoft.com/office/drawing/2014/main" id="{D45480B7-807A-4F79-A106-B991823898AF}"/>
            </a:ext>
          </a:extLst>
        </xdr:cNvPr>
        <xdr:cNvCxnSpPr/>
      </xdr:nvCxnSpPr>
      <xdr:spPr>
        <a:xfrm rot="10800000" flipV="1">
          <a:off x="10944225" y="17106900"/>
          <a:ext cx="11620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88</xdr:row>
      <xdr:rowOff>0</xdr:rowOff>
    </xdr:from>
    <xdr:to>
      <xdr:col>26</xdr:col>
      <xdr:colOff>323850</xdr:colOff>
      <xdr:row>90</xdr:row>
      <xdr:rowOff>238125</xdr:rowOff>
    </xdr:to>
    <xdr:cxnSp macro="">
      <xdr:nvCxnSpPr>
        <xdr:cNvPr id="650" name="Straight Connector 649">
          <a:extLst>
            <a:ext uri="{FF2B5EF4-FFF2-40B4-BE49-F238E27FC236}">
              <a16:creationId xmlns:a16="http://schemas.microsoft.com/office/drawing/2014/main" id="{13DF146A-9EE6-42C2-B973-D74CFC030AE3}"/>
            </a:ext>
          </a:extLst>
        </xdr:cNvPr>
        <xdr:cNvCxnSpPr/>
      </xdr:nvCxnSpPr>
      <xdr:spPr>
        <a:xfrm rot="10800000" flipV="1">
          <a:off x="12125325" y="17106900"/>
          <a:ext cx="11430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91</xdr:row>
      <xdr:rowOff>0</xdr:rowOff>
    </xdr:from>
    <xdr:to>
      <xdr:col>26</xdr:col>
      <xdr:colOff>323850</xdr:colOff>
      <xdr:row>93</xdr:row>
      <xdr:rowOff>238125</xdr:rowOff>
    </xdr:to>
    <xdr:cxnSp macro="">
      <xdr:nvCxnSpPr>
        <xdr:cNvPr id="651" name="Straight Connector 650">
          <a:extLst>
            <a:ext uri="{FF2B5EF4-FFF2-40B4-BE49-F238E27FC236}">
              <a16:creationId xmlns:a16="http://schemas.microsoft.com/office/drawing/2014/main" id="{D68C2D57-BC82-478C-B544-1A995AD9CF05}"/>
            </a:ext>
          </a:extLst>
        </xdr:cNvPr>
        <xdr:cNvCxnSpPr/>
      </xdr:nvCxnSpPr>
      <xdr:spPr>
        <a:xfrm rot="10800000" flipV="1">
          <a:off x="12125325" y="17678400"/>
          <a:ext cx="11430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88</xdr:row>
      <xdr:rowOff>0</xdr:rowOff>
    </xdr:from>
    <xdr:to>
      <xdr:col>29</xdr:col>
      <xdr:colOff>333375</xdr:colOff>
      <xdr:row>90</xdr:row>
      <xdr:rowOff>238125</xdr:rowOff>
    </xdr:to>
    <xdr:cxnSp macro="">
      <xdr:nvCxnSpPr>
        <xdr:cNvPr id="652" name="Straight Connector 651">
          <a:extLst>
            <a:ext uri="{FF2B5EF4-FFF2-40B4-BE49-F238E27FC236}">
              <a16:creationId xmlns:a16="http://schemas.microsoft.com/office/drawing/2014/main" id="{97081122-077B-429A-BF33-E06568560A1E}"/>
            </a:ext>
          </a:extLst>
        </xdr:cNvPr>
        <xdr:cNvCxnSpPr/>
      </xdr:nvCxnSpPr>
      <xdr:spPr>
        <a:xfrm rot="10800000" flipV="1">
          <a:off x="13335000" y="17106900"/>
          <a:ext cx="9048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88</xdr:row>
      <xdr:rowOff>0</xdr:rowOff>
    </xdr:from>
    <xdr:to>
      <xdr:col>32</xdr:col>
      <xdr:colOff>333375</xdr:colOff>
      <xdr:row>90</xdr:row>
      <xdr:rowOff>238125</xdr:rowOff>
    </xdr:to>
    <xdr:cxnSp macro="">
      <xdr:nvCxnSpPr>
        <xdr:cNvPr id="653" name="Straight Connector 652">
          <a:extLst>
            <a:ext uri="{FF2B5EF4-FFF2-40B4-BE49-F238E27FC236}">
              <a16:creationId xmlns:a16="http://schemas.microsoft.com/office/drawing/2014/main" id="{BE74726F-E88D-4CE2-9909-A2EFE445FF0E}"/>
            </a:ext>
          </a:extLst>
        </xdr:cNvPr>
        <xdr:cNvCxnSpPr/>
      </xdr:nvCxnSpPr>
      <xdr:spPr>
        <a:xfrm rot="10800000" flipV="1">
          <a:off x="14239875" y="17106900"/>
          <a:ext cx="10001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88</xdr:row>
      <xdr:rowOff>0</xdr:rowOff>
    </xdr:from>
    <xdr:to>
      <xdr:col>35</xdr:col>
      <xdr:colOff>285750</xdr:colOff>
      <xdr:row>90</xdr:row>
      <xdr:rowOff>238125</xdr:rowOff>
    </xdr:to>
    <xdr:cxnSp macro="">
      <xdr:nvCxnSpPr>
        <xdr:cNvPr id="654" name="Straight Connector 653">
          <a:extLst>
            <a:ext uri="{FF2B5EF4-FFF2-40B4-BE49-F238E27FC236}">
              <a16:creationId xmlns:a16="http://schemas.microsoft.com/office/drawing/2014/main" id="{B9E0F6E7-DDED-4EFD-8B13-8DDCA9A28394}"/>
            </a:ext>
          </a:extLst>
        </xdr:cNvPr>
        <xdr:cNvCxnSpPr/>
      </xdr:nvCxnSpPr>
      <xdr:spPr>
        <a:xfrm rot="10800000" flipV="1">
          <a:off x="15240000" y="17106900"/>
          <a:ext cx="9906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88</xdr:row>
      <xdr:rowOff>0</xdr:rowOff>
    </xdr:from>
    <xdr:to>
      <xdr:col>38</xdr:col>
      <xdr:colOff>276225</xdr:colOff>
      <xdr:row>90</xdr:row>
      <xdr:rowOff>238125</xdr:rowOff>
    </xdr:to>
    <xdr:cxnSp macro="">
      <xdr:nvCxnSpPr>
        <xdr:cNvPr id="655" name="Straight Connector 654">
          <a:extLst>
            <a:ext uri="{FF2B5EF4-FFF2-40B4-BE49-F238E27FC236}">
              <a16:creationId xmlns:a16="http://schemas.microsoft.com/office/drawing/2014/main" id="{B68F952D-94DE-479E-B228-21495BE5955F}"/>
            </a:ext>
          </a:extLst>
        </xdr:cNvPr>
        <xdr:cNvCxnSpPr/>
      </xdr:nvCxnSpPr>
      <xdr:spPr>
        <a:xfrm rot="10800000" flipV="1">
          <a:off x="16230600" y="17106900"/>
          <a:ext cx="9715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91</xdr:row>
      <xdr:rowOff>0</xdr:rowOff>
    </xdr:from>
    <xdr:to>
      <xdr:col>38</xdr:col>
      <xdr:colOff>276225</xdr:colOff>
      <xdr:row>93</xdr:row>
      <xdr:rowOff>238125</xdr:rowOff>
    </xdr:to>
    <xdr:cxnSp macro="">
      <xdr:nvCxnSpPr>
        <xdr:cNvPr id="656" name="Straight Connector 655">
          <a:extLst>
            <a:ext uri="{FF2B5EF4-FFF2-40B4-BE49-F238E27FC236}">
              <a16:creationId xmlns:a16="http://schemas.microsoft.com/office/drawing/2014/main" id="{5890AE93-1107-4FB9-9B8F-E7612FDB258A}"/>
            </a:ext>
          </a:extLst>
        </xdr:cNvPr>
        <xdr:cNvCxnSpPr/>
      </xdr:nvCxnSpPr>
      <xdr:spPr>
        <a:xfrm rot="10800000" flipV="1">
          <a:off x="16230600" y="17678400"/>
          <a:ext cx="9715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91</xdr:row>
      <xdr:rowOff>0</xdr:rowOff>
    </xdr:from>
    <xdr:to>
      <xdr:col>35</xdr:col>
      <xdr:colOff>285750</xdr:colOff>
      <xdr:row>93</xdr:row>
      <xdr:rowOff>238125</xdr:rowOff>
    </xdr:to>
    <xdr:cxnSp macro="">
      <xdr:nvCxnSpPr>
        <xdr:cNvPr id="657" name="Straight Connector 656">
          <a:extLst>
            <a:ext uri="{FF2B5EF4-FFF2-40B4-BE49-F238E27FC236}">
              <a16:creationId xmlns:a16="http://schemas.microsoft.com/office/drawing/2014/main" id="{EF637FD3-8C30-4C9B-94EE-DE5473C35202}"/>
            </a:ext>
          </a:extLst>
        </xdr:cNvPr>
        <xdr:cNvCxnSpPr/>
      </xdr:nvCxnSpPr>
      <xdr:spPr>
        <a:xfrm rot="10800000" flipV="1">
          <a:off x="15240000" y="17678400"/>
          <a:ext cx="9906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91</xdr:row>
      <xdr:rowOff>0</xdr:rowOff>
    </xdr:from>
    <xdr:to>
      <xdr:col>32</xdr:col>
      <xdr:colOff>333375</xdr:colOff>
      <xdr:row>93</xdr:row>
      <xdr:rowOff>238125</xdr:rowOff>
    </xdr:to>
    <xdr:cxnSp macro="">
      <xdr:nvCxnSpPr>
        <xdr:cNvPr id="658" name="Straight Connector 657">
          <a:extLst>
            <a:ext uri="{FF2B5EF4-FFF2-40B4-BE49-F238E27FC236}">
              <a16:creationId xmlns:a16="http://schemas.microsoft.com/office/drawing/2014/main" id="{8739665D-1309-4756-8F7B-BF12814A8A55}"/>
            </a:ext>
          </a:extLst>
        </xdr:cNvPr>
        <xdr:cNvCxnSpPr/>
      </xdr:nvCxnSpPr>
      <xdr:spPr>
        <a:xfrm rot="10800000" flipV="1">
          <a:off x="14239875" y="17678400"/>
          <a:ext cx="10001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91</xdr:row>
      <xdr:rowOff>0</xdr:rowOff>
    </xdr:from>
    <xdr:to>
      <xdr:col>29</xdr:col>
      <xdr:colOff>333375</xdr:colOff>
      <xdr:row>93</xdr:row>
      <xdr:rowOff>238125</xdr:rowOff>
    </xdr:to>
    <xdr:cxnSp macro="">
      <xdr:nvCxnSpPr>
        <xdr:cNvPr id="659" name="Straight Connector 658">
          <a:extLst>
            <a:ext uri="{FF2B5EF4-FFF2-40B4-BE49-F238E27FC236}">
              <a16:creationId xmlns:a16="http://schemas.microsoft.com/office/drawing/2014/main" id="{53C78320-9308-449C-B3F1-66B41FA2050C}"/>
            </a:ext>
          </a:extLst>
        </xdr:cNvPr>
        <xdr:cNvCxnSpPr/>
      </xdr:nvCxnSpPr>
      <xdr:spPr>
        <a:xfrm rot="10800000" flipV="1">
          <a:off x="13335000" y="17678400"/>
          <a:ext cx="9048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88</xdr:row>
      <xdr:rowOff>0</xdr:rowOff>
    </xdr:from>
    <xdr:to>
      <xdr:col>20</xdr:col>
      <xdr:colOff>333375</xdr:colOff>
      <xdr:row>90</xdr:row>
      <xdr:rowOff>228600</xdr:rowOff>
    </xdr:to>
    <xdr:cxnSp macro="">
      <xdr:nvCxnSpPr>
        <xdr:cNvPr id="660" name="Straight Connector 659">
          <a:extLst>
            <a:ext uri="{FF2B5EF4-FFF2-40B4-BE49-F238E27FC236}">
              <a16:creationId xmlns:a16="http://schemas.microsoft.com/office/drawing/2014/main" id="{DFC4D6E1-874E-4140-930B-796B9F311B4C}"/>
            </a:ext>
          </a:extLst>
        </xdr:cNvPr>
        <xdr:cNvCxnSpPr/>
      </xdr:nvCxnSpPr>
      <xdr:spPr>
        <a:xfrm>
          <a:off x="9782175" y="17106900"/>
          <a:ext cx="11334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88</xdr:row>
      <xdr:rowOff>0</xdr:rowOff>
    </xdr:from>
    <xdr:to>
      <xdr:col>23</xdr:col>
      <xdr:colOff>333375</xdr:colOff>
      <xdr:row>90</xdr:row>
      <xdr:rowOff>228600</xdr:rowOff>
    </xdr:to>
    <xdr:cxnSp macro="">
      <xdr:nvCxnSpPr>
        <xdr:cNvPr id="661" name="Straight Connector 660">
          <a:extLst>
            <a:ext uri="{FF2B5EF4-FFF2-40B4-BE49-F238E27FC236}">
              <a16:creationId xmlns:a16="http://schemas.microsoft.com/office/drawing/2014/main" id="{63044BF9-1319-4EF5-940D-BC9E45B0C502}"/>
            </a:ext>
          </a:extLst>
        </xdr:cNvPr>
        <xdr:cNvCxnSpPr/>
      </xdr:nvCxnSpPr>
      <xdr:spPr>
        <a:xfrm>
          <a:off x="10944225" y="17106900"/>
          <a:ext cx="11620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88</xdr:row>
      <xdr:rowOff>0</xdr:rowOff>
    </xdr:from>
    <xdr:to>
      <xdr:col>26</xdr:col>
      <xdr:colOff>323850</xdr:colOff>
      <xdr:row>90</xdr:row>
      <xdr:rowOff>228600</xdr:rowOff>
    </xdr:to>
    <xdr:cxnSp macro="">
      <xdr:nvCxnSpPr>
        <xdr:cNvPr id="662" name="Straight Connector 661">
          <a:extLst>
            <a:ext uri="{FF2B5EF4-FFF2-40B4-BE49-F238E27FC236}">
              <a16:creationId xmlns:a16="http://schemas.microsoft.com/office/drawing/2014/main" id="{5EE540D0-FB3D-4BD9-8CAD-34C953259D54}"/>
            </a:ext>
          </a:extLst>
        </xdr:cNvPr>
        <xdr:cNvCxnSpPr/>
      </xdr:nvCxnSpPr>
      <xdr:spPr>
        <a:xfrm>
          <a:off x="12125325" y="17106900"/>
          <a:ext cx="11430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88</xdr:row>
      <xdr:rowOff>0</xdr:rowOff>
    </xdr:from>
    <xdr:to>
      <xdr:col>29</xdr:col>
      <xdr:colOff>333375</xdr:colOff>
      <xdr:row>90</xdr:row>
      <xdr:rowOff>228600</xdr:rowOff>
    </xdr:to>
    <xdr:cxnSp macro="">
      <xdr:nvCxnSpPr>
        <xdr:cNvPr id="663" name="Straight Connector 662">
          <a:extLst>
            <a:ext uri="{FF2B5EF4-FFF2-40B4-BE49-F238E27FC236}">
              <a16:creationId xmlns:a16="http://schemas.microsoft.com/office/drawing/2014/main" id="{5628D604-B5DC-4A6A-A64A-F2814504D87B}"/>
            </a:ext>
          </a:extLst>
        </xdr:cNvPr>
        <xdr:cNvCxnSpPr/>
      </xdr:nvCxnSpPr>
      <xdr:spPr>
        <a:xfrm>
          <a:off x="13335000" y="17106900"/>
          <a:ext cx="9048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88</xdr:row>
      <xdr:rowOff>0</xdr:rowOff>
    </xdr:from>
    <xdr:to>
      <xdr:col>32</xdr:col>
      <xdr:colOff>333375</xdr:colOff>
      <xdr:row>90</xdr:row>
      <xdr:rowOff>228600</xdr:rowOff>
    </xdr:to>
    <xdr:cxnSp macro="">
      <xdr:nvCxnSpPr>
        <xdr:cNvPr id="664" name="Straight Connector 663">
          <a:extLst>
            <a:ext uri="{FF2B5EF4-FFF2-40B4-BE49-F238E27FC236}">
              <a16:creationId xmlns:a16="http://schemas.microsoft.com/office/drawing/2014/main" id="{E605842B-106E-4977-B845-573F23DF8C24}"/>
            </a:ext>
          </a:extLst>
        </xdr:cNvPr>
        <xdr:cNvCxnSpPr/>
      </xdr:nvCxnSpPr>
      <xdr:spPr>
        <a:xfrm>
          <a:off x="14239875" y="17106900"/>
          <a:ext cx="10001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88</xdr:row>
      <xdr:rowOff>0</xdr:rowOff>
    </xdr:from>
    <xdr:to>
      <xdr:col>35</xdr:col>
      <xdr:colOff>285750</xdr:colOff>
      <xdr:row>90</xdr:row>
      <xdr:rowOff>228600</xdr:rowOff>
    </xdr:to>
    <xdr:cxnSp macro="">
      <xdr:nvCxnSpPr>
        <xdr:cNvPr id="665" name="Straight Connector 664">
          <a:extLst>
            <a:ext uri="{FF2B5EF4-FFF2-40B4-BE49-F238E27FC236}">
              <a16:creationId xmlns:a16="http://schemas.microsoft.com/office/drawing/2014/main" id="{F3CC78C1-B91F-470E-A23F-213231CF1CA2}"/>
            </a:ext>
          </a:extLst>
        </xdr:cNvPr>
        <xdr:cNvCxnSpPr/>
      </xdr:nvCxnSpPr>
      <xdr:spPr>
        <a:xfrm>
          <a:off x="15240000" y="17106900"/>
          <a:ext cx="9906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88</xdr:row>
      <xdr:rowOff>0</xdr:rowOff>
    </xdr:from>
    <xdr:to>
      <xdr:col>38</xdr:col>
      <xdr:colOff>276225</xdr:colOff>
      <xdr:row>90</xdr:row>
      <xdr:rowOff>228600</xdr:rowOff>
    </xdr:to>
    <xdr:cxnSp macro="">
      <xdr:nvCxnSpPr>
        <xdr:cNvPr id="666" name="Straight Connector 665">
          <a:extLst>
            <a:ext uri="{FF2B5EF4-FFF2-40B4-BE49-F238E27FC236}">
              <a16:creationId xmlns:a16="http://schemas.microsoft.com/office/drawing/2014/main" id="{6BFD97FD-09F8-4EBC-B2BE-55790ACD558E}"/>
            </a:ext>
          </a:extLst>
        </xdr:cNvPr>
        <xdr:cNvCxnSpPr/>
      </xdr:nvCxnSpPr>
      <xdr:spPr>
        <a:xfrm>
          <a:off x="16230600" y="17106900"/>
          <a:ext cx="9715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91</xdr:row>
      <xdr:rowOff>0</xdr:rowOff>
    </xdr:from>
    <xdr:to>
      <xdr:col>38</xdr:col>
      <xdr:colOff>276225</xdr:colOff>
      <xdr:row>93</xdr:row>
      <xdr:rowOff>228600</xdr:rowOff>
    </xdr:to>
    <xdr:cxnSp macro="">
      <xdr:nvCxnSpPr>
        <xdr:cNvPr id="667" name="Straight Connector 666">
          <a:extLst>
            <a:ext uri="{FF2B5EF4-FFF2-40B4-BE49-F238E27FC236}">
              <a16:creationId xmlns:a16="http://schemas.microsoft.com/office/drawing/2014/main" id="{E8B654D5-0F32-4B0F-BA12-77906F9A492A}"/>
            </a:ext>
          </a:extLst>
        </xdr:cNvPr>
        <xdr:cNvCxnSpPr/>
      </xdr:nvCxnSpPr>
      <xdr:spPr>
        <a:xfrm>
          <a:off x="16230600" y="17678400"/>
          <a:ext cx="9715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91</xdr:row>
      <xdr:rowOff>0</xdr:rowOff>
    </xdr:from>
    <xdr:to>
      <xdr:col>35</xdr:col>
      <xdr:colOff>285750</xdr:colOff>
      <xdr:row>93</xdr:row>
      <xdr:rowOff>228600</xdr:rowOff>
    </xdr:to>
    <xdr:cxnSp macro="">
      <xdr:nvCxnSpPr>
        <xdr:cNvPr id="668" name="Straight Connector 667">
          <a:extLst>
            <a:ext uri="{FF2B5EF4-FFF2-40B4-BE49-F238E27FC236}">
              <a16:creationId xmlns:a16="http://schemas.microsoft.com/office/drawing/2014/main" id="{DA35DBFD-6A7F-4FC8-8CEB-DC181F328BAB}"/>
            </a:ext>
          </a:extLst>
        </xdr:cNvPr>
        <xdr:cNvCxnSpPr/>
      </xdr:nvCxnSpPr>
      <xdr:spPr>
        <a:xfrm>
          <a:off x="15240000" y="17678400"/>
          <a:ext cx="9906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91</xdr:row>
      <xdr:rowOff>0</xdr:rowOff>
    </xdr:from>
    <xdr:to>
      <xdr:col>32</xdr:col>
      <xdr:colOff>333375</xdr:colOff>
      <xdr:row>93</xdr:row>
      <xdr:rowOff>228600</xdr:rowOff>
    </xdr:to>
    <xdr:cxnSp macro="">
      <xdr:nvCxnSpPr>
        <xdr:cNvPr id="669" name="Straight Connector 668">
          <a:extLst>
            <a:ext uri="{FF2B5EF4-FFF2-40B4-BE49-F238E27FC236}">
              <a16:creationId xmlns:a16="http://schemas.microsoft.com/office/drawing/2014/main" id="{37D78EBB-4203-4B37-8F43-1148C0B0CB6E}"/>
            </a:ext>
          </a:extLst>
        </xdr:cNvPr>
        <xdr:cNvCxnSpPr/>
      </xdr:nvCxnSpPr>
      <xdr:spPr>
        <a:xfrm>
          <a:off x="14239875" y="17678400"/>
          <a:ext cx="10001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91</xdr:row>
      <xdr:rowOff>0</xdr:rowOff>
    </xdr:from>
    <xdr:to>
      <xdr:col>29</xdr:col>
      <xdr:colOff>333375</xdr:colOff>
      <xdr:row>93</xdr:row>
      <xdr:rowOff>228600</xdr:rowOff>
    </xdr:to>
    <xdr:cxnSp macro="">
      <xdr:nvCxnSpPr>
        <xdr:cNvPr id="670" name="Straight Connector 669">
          <a:extLst>
            <a:ext uri="{FF2B5EF4-FFF2-40B4-BE49-F238E27FC236}">
              <a16:creationId xmlns:a16="http://schemas.microsoft.com/office/drawing/2014/main" id="{D2FBF2D1-4463-4A00-BB16-4B7D5EB726E0}"/>
            </a:ext>
          </a:extLst>
        </xdr:cNvPr>
        <xdr:cNvCxnSpPr/>
      </xdr:nvCxnSpPr>
      <xdr:spPr>
        <a:xfrm>
          <a:off x="13335000" y="17678400"/>
          <a:ext cx="9048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91</xdr:row>
      <xdr:rowOff>0</xdr:rowOff>
    </xdr:from>
    <xdr:to>
      <xdr:col>26</xdr:col>
      <xdr:colOff>323850</xdr:colOff>
      <xdr:row>93</xdr:row>
      <xdr:rowOff>228600</xdr:rowOff>
    </xdr:to>
    <xdr:cxnSp macro="">
      <xdr:nvCxnSpPr>
        <xdr:cNvPr id="671" name="Straight Connector 670">
          <a:extLst>
            <a:ext uri="{FF2B5EF4-FFF2-40B4-BE49-F238E27FC236}">
              <a16:creationId xmlns:a16="http://schemas.microsoft.com/office/drawing/2014/main" id="{FF580589-3F25-484D-8F0A-6E087A2272D6}"/>
            </a:ext>
          </a:extLst>
        </xdr:cNvPr>
        <xdr:cNvCxnSpPr/>
      </xdr:nvCxnSpPr>
      <xdr:spPr>
        <a:xfrm>
          <a:off x="12125325" y="17678400"/>
          <a:ext cx="11430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91</xdr:row>
      <xdr:rowOff>0</xdr:rowOff>
    </xdr:from>
    <xdr:to>
      <xdr:col>23</xdr:col>
      <xdr:colOff>333375</xdr:colOff>
      <xdr:row>93</xdr:row>
      <xdr:rowOff>228600</xdr:rowOff>
    </xdr:to>
    <xdr:cxnSp macro="">
      <xdr:nvCxnSpPr>
        <xdr:cNvPr id="672" name="Straight Connector 671">
          <a:extLst>
            <a:ext uri="{FF2B5EF4-FFF2-40B4-BE49-F238E27FC236}">
              <a16:creationId xmlns:a16="http://schemas.microsoft.com/office/drawing/2014/main" id="{1983AB73-3F79-4D6F-BAD5-FCFA73C02EA9}"/>
            </a:ext>
          </a:extLst>
        </xdr:cNvPr>
        <xdr:cNvCxnSpPr/>
      </xdr:nvCxnSpPr>
      <xdr:spPr>
        <a:xfrm>
          <a:off x="10944225" y="17678400"/>
          <a:ext cx="11620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91</xdr:row>
      <xdr:rowOff>0</xdr:rowOff>
    </xdr:from>
    <xdr:to>
      <xdr:col>20</xdr:col>
      <xdr:colOff>333375</xdr:colOff>
      <xdr:row>93</xdr:row>
      <xdr:rowOff>228600</xdr:rowOff>
    </xdr:to>
    <xdr:cxnSp macro="">
      <xdr:nvCxnSpPr>
        <xdr:cNvPr id="673" name="Straight Connector 672">
          <a:extLst>
            <a:ext uri="{FF2B5EF4-FFF2-40B4-BE49-F238E27FC236}">
              <a16:creationId xmlns:a16="http://schemas.microsoft.com/office/drawing/2014/main" id="{B2A77CBD-C285-4017-B3B5-1E98858C92C7}"/>
            </a:ext>
          </a:extLst>
        </xdr:cNvPr>
        <xdr:cNvCxnSpPr/>
      </xdr:nvCxnSpPr>
      <xdr:spPr>
        <a:xfrm>
          <a:off x="9782175" y="17678400"/>
          <a:ext cx="11334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10</xdr:row>
      <xdr:rowOff>9525</xdr:rowOff>
    </xdr:from>
    <xdr:to>
      <xdr:col>6</xdr:col>
      <xdr:colOff>9525</xdr:colOff>
      <xdr:row>13</xdr:row>
      <xdr:rowOff>9525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0DFE6A82-ED86-4FAD-8656-3D90480FF830}"/>
            </a:ext>
          </a:extLst>
        </xdr:cNvPr>
        <xdr:cNvCxnSpPr/>
      </xdr:nvCxnSpPr>
      <xdr:spPr>
        <a:xfrm>
          <a:off x="3505200" y="1924050"/>
          <a:ext cx="1190625" cy="5810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9525</xdr:colOff>
      <xdr:row>10</xdr:row>
      <xdr:rowOff>0</xdr:rowOff>
    </xdr:from>
    <xdr:to>
      <xdr:col>6</xdr:col>
      <xdr:colOff>0</xdr:colOff>
      <xdr:row>12</xdr:row>
      <xdr:rowOff>238124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52BF95E8-760A-4A7B-B0EC-25AECCAEE24F}"/>
            </a:ext>
          </a:extLst>
        </xdr:cNvPr>
        <xdr:cNvCxnSpPr/>
      </xdr:nvCxnSpPr>
      <xdr:spPr>
        <a:xfrm rot="10800000" flipV="1">
          <a:off x="3505200" y="1914525"/>
          <a:ext cx="1181100" cy="58102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13</xdr:row>
      <xdr:rowOff>9525</xdr:rowOff>
    </xdr:from>
    <xdr:to>
      <xdr:col>6</xdr:col>
      <xdr:colOff>0</xdr:colOff>
      <xdr:row>16</xdr:row>
      <xdr:rowOff>0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0CF2F4E9-57E0-4F73-BD3A-81F4142D8D43}"/>
            </a:ext>
          </a:extLst>
        </xdr:cNvPr>
        <xdr:cNvCxnSpPr/>
      </xdr:nvCxnSpPr>
      <xdr:spPr>
        <a:xfrm>
          <a:off x="3495675" y="2505075"/>
          <a:ext cx="119062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13</xdr:row>
      <xdr:rowOff>9525</xdr:rowOff>
    </xdr:from>
    <xdr:to>
      <xdr:col>5</xdr:col>
      <xdr:colOff>333375</xdr:colOff>
      <xdr:row>16</xdr:row>
      <xdr:rowOff>0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4EE6F24A-8A12-4B0A-B947-43ABAEA27E52}"/>
            </a:ext>
          </a:extLst>
        </xdr:cNvPr>
        <xdr:cNvCxnSpPr/>
      </xdr:nvCxnSpPr>
      <xdr:spPr>
        <a:xfrm rot="10800000" flipV="1">
          <a:off x="3495675" y="2505075"/>
          <a:ext cx="117157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16</xdr:row>
      <xdr:rowOff>0</xdr:rowOff>
    </xdr:from>
    <xdr:to>
      <xdr:col>5</xdr:col>
      <xdr:colOff>333375</xdr:colOff>
      <xdr:row>18</xdr:row>
      <xdr:rowOff>228600</xdr:rowOff>
    </xdr:to>
    <xdr:cxnSp macro="">
      <xdr:nvCxnSpPr>
        <xdr:cNvPr id="6" name="Straight Connector 5">
          <a:extLst>
            <a:ext uri="{FF2B5EF4-FFF2-40B4-BE49-F238E27FC236}">
              <a16:creationId xmlns:a16="http://schemas.microsoft.com/office/drawing/2014/main" id="{AD3367CF-D29A-4D20-B3C3-3123FAA7DED4}"/>
            </a:ext>
          </a:extLst>
        </xdr:cNvPr>
        <xdr:cNvCxnSpPr/>
      </xdr:nvCxnSpPr>
      <xdr:spPr>
        <a:xfrm>
          <a:off x="3495675" y="3067050"/>
          <a:ext cx="11715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19</xdr:row>
      <xdr:rowOff>0</xdr:rowOff>
    </xdr:from>
    <xdr:to>
      <xdr:col>5</xdr:col>
      <xdr:colOff>333375</xdr:colOff>
      <xdr:row>21</xdr:row>
      <xdr:rowOff>228600</xdr:rowOff>
    </xdr:to>
    <xdr:cxnSp macro="">
      <xdr:nvCxnSpPr>
        <xdr:cNvPr id="7" name="Straight Connector 6">
          <a:extLst>
            <a:ext uri="{FF2B5EF4-FFF2-40B4-BE49-F238E27FC236}">
              <a16:creationId xmlns:a16="http://schemas.microsoft.com/office/drawing/2014/main" id="{A00274A3-ADEF-461A-AFC3-3D499A9CC57A}"/>
            </a:ext>
          </a:extLst>
        </xdr:cNvPr>
        <xdr:cNvCxnSpPr/>
      </xdr:nvCxnSpPr>
      <xdr:spPr>
        <a:xfrm>
          <a:off x="3495675" y="3638550"/>
          <a:ext cx="11715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22</xdr:row>
      <xdr:rowOff>0</xdr:rowOff>
    </xdr:from>
    <xdr:to>
      <xdr:col>5</xdr:col>
      <xdr:colOff>333375</xdr:colOff>
      <xdr:row>24</xdr:row>
      <xdr:rowOff>228600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id="{E678F0AB-446E-4F50-BD76-8D3BD3D356D5}"/>
            </a:ext>
          </a:extLst>
        </xdr:cNvPr>
        <xdr:cNvCxnSpPr/>
      </xdr:nvCxnSpPr>
      <xdr:spPr>
        <a:xfrm>
          <a:off x="3495675" y="4210050"/>
          <a:ext cx="11715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37</xdr:row>
      <xdr:rowOff>0</xdr:rowOff>
    </xdr:from>
    <xdr:to>
      <xdr:col>5</xdr:col>
      <xdr:colOff>333375</xdr:colOff>
      <xdr:row>39</xdr:row>
      <xdr:rowOff>228600</xdr:rowOff>
    </xdr:to>
    <xdr:cxnSp macro="">
      <xdr:nvCxnSpPr>
        <xdr:cNvPr id="9" name="Straight Connector 8">
          <a:extLst>
            <a:ext uri="{FF2B5EF4-FFF2-40B4-BE49-F238E27FC236}">
              <a16:creationId xmlns:a16="http://schemas.microsoft.com/office/drawing/2014/main" id="{20803E1B-1360-488F-8D09-1ACCD6369A47}"/>
            </a:ext>
          </a:extLst>
        </xdr:cNvPr>
        <xdr:cNvCxnSpPr/>
      </xdr:nvCxnSpPr>
      <xdr:spPr>
        <a:xfrm>
          <a:off x="3495675" y="7067550"/>
          <a:ext cx="11715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9525</xdr:colOff>
      <xdr:row>16</xdr:row>
      <xdr:rowOff>0</xdr:rowOff>
    </xdr:from>
    <xdr:to>
      <xdr:col>6</xdr:col>
      <xdr:colOff>0</xdr:colOff>
      <xdr:row>18</xdr:row>
      <xdr:rowOff>238125</xdr:rowOff>
    </xdr:to>
    <xdr:cxnSp macro="">
      <xdr:nvCxnSpPr>
        <xdr:cNvPr id="10" name="Straight Connector 9">
          <a:extLst>
            <a:ext uri="{FF2B5EF4-FFF2-40B4-BE49-F238E27FC236}">
              <a16:creationId xmlns:a16="http://schemas.microsoft.com/office/drawing/2014/main" id="{6452644B-A90E-47F2-9A74-634D582C51F6}"/>
            </a:ext>
          </a:extLst>
        </xdr:cNvPr>
        <xdr:cNvCxnSpPr/>
      </xdr:nvCxnSpPr>
      <xdr:spPr>
        <a:xfrm rot="10800000" flipV="1">
          <a:off x="3505200" y="3067050"/>
          <a:ext cx="11811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19</xdr:row>
      <xdr:rowOff>9525</xdr:rowOff>
    </xdr:from>
    <xdr:to>
      <xdr:col>5</xdr:col>
      <xdr:colOff>333375</xdr:colOff>
      <xdr:row>22</xdr:row>
      <xdr:rowOff>0</xdr:rowOff>
    </xdr:to>
    <xdr:cxnSp macro="">
      <xdr:nvCxnSpPr>
        <xdr:cNvPr id="11" name="Straight Connector 10">
          <a:extLst>
            <a:ext uri="{FF2B5EF4-FFF2-40B4-BE49-F238E27FC236}">
              <a16:creationId xmlns:a16="http://schemas.microsoft.com/office/drawing/2014/main" id="{7398A120-E745-464F-B480-F641233D515B}"/>
            </a:ext>
          </a:extLst>
        </xdr:cNvPr>
        <xdr:cNvCxnSpPr/>
      </xdr:nvCxnSpPr>
      <xdr:spPr>
        <a:xfrm rot="10800000" flipV="1">
          <a:off x="3495675" y="3648075"/>
          <a:ext cx="117157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22</xdr:row>
      <xdr:rowOff>9525</xdr:rowOff>
    </xdr:from>
    <xdr:to>
      <xdr:col>5</xdr:col>
      <xdr:colOff>333375</xdr:colOff>
      <xdr:row>25</xdr:row>
      <xdr:rowOff>0</xdr:rowOff>
    </xdr:to>
    <xdr:cxnSp macro="">
      <xdr:nvCxnSpPr>
        <xdr:cNvPr id="12" name="Straight Connector 11">
          <a:extLst>
            <a:ext uri="{FF2B5EF4-FFF2-40B4-BE49-F238E27FC236}">
              <a16:creationId xmlns:a16="http://schemas.microsoft.com/office/drawing/2014/main" id="{ADE5EAB6-1A85-4C52-90CD-127E571D2CFA}"/>
            </a:ext>
          </a:extLst>
        </xdr:cNvPr>
        <xdr:cNvCxnSpPr/>
      </xdr:nvCxnSpPr>
      <xdr:spPr>
        <a:xfrm rot="10800000" flipV="1">
          <a:off x="3495675" y="4219575"/>
          <a:ext cx="117157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37</xdr:row>
      <xdr:rowOff>9525</xdr:rowOff>
    </xdr:from>
    <xdr:to>
      <xdr:col>5</xdr:col>
      <xdr:colOff>333375</xdr:colOff>
      <xdr:row>40</xdr:row>
      <xdr:rowOff>0</xdr:rowOff>
    </xdr:to>
    <xdr:cxnSp macro="">
      <xdr:nvCxnSpPr>
        <xdr:cNvPr id="13" name="Straight Connector 12">
          <a:extLst>
            <a:ext uri="{FF2B5EF4-FFF2-40B4-BE49-F238E27FC236}">
              <a16:creationId xmlns:a16="http://schemas.microsoft.com/office/drawing/2014/main" id="{DCB34C68-33E8-4090-9364-7F2E971E86AC}"/>
            </a:ext>
          </a:extLst>
        </xdr:cNvPr>
        <xdr:cNvCxnSpPr/>
      </xdr:nvCxnSpPr>
      <xdr:spPr>
        <a:xfrm rot="10800000" flipV="1">
          <a:off x="3495675" y="7077075"/>
          <a:ext cx="117157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10</xdr:row>
      <xdr:rowOff>0</xdr:rowOff>
    </xdr:from>
    <xdr:to>
      <xdr:col>8</xdr:col>
      <xdr:colOff>333375</xdr:colOff>
      <xdr:row>13</xdr:row>
      <xdr:rowOff>9525</xdr:rowOff>
    </xdr:to>
    <xdr:cxnSp macro="">
      <xdr:nvCxnSpPr>
        <xdr:cNvPr id="14" name="Straight Connector 13">
          <a:extLst>
            <a:ext uri="{FF2B5EF4-FFF2-40B4-BE49-F238E27FC236}">
              <a16:creationId xmlns:a16="http://schemas.microsoft.com/office/drawing/2014/main" id="{BD0CB32F-DFA6-445B-BC59-E7EC63A1AEE6}"/>
            </a:ext>
          </a:extLst>
        </xdr:cNvPr>
        <xdr:cNvCxnSpPr/>
      </xdr:nvCxnSpPr>
      <xdr:spPr>
        <a:xfrm>
          <a:off x="4686300" y="1914525"/>
          <a:ext cx="1190625" cy="5905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9525</xdr:colOff>
      <xdr:row>10</xdr:row>
      <xdr:rowOff>0</xdr:rowOff>
    </xdr:from>
    <xdr:to>
      <xdr:col>9</xdr:col>
      <xdr:colOff>0</xdr:colOff>
      <xdr:row>12</xdr:row>
      <xdr:rowOff>238124</xdr:rowOff>
    </xdr:to>
    <xdr:cxnSp macro="">
      <xdr:nvCxnSpPr>
        <xdr:cNvPr id="15" name="Straight Connector 14">
          <a:extLst>
            <a:ext uri="{FF2B5EF4-FFF2-40B4-BE49-F238E27FC236}">
              <a16:creationId xmlns:a16="http://schemas.microsoft.com/office/drawing/2014/main" id="{146196B2-9DC4-4B1A-A712-496FA9F5BFA1}"/>
            </a:ext>
          </a:extLst>
        </xdr:cNvPr>
        <xdr:cNvCxnSpPr/>
      </xdr:nvCxnSpPr>
      <xdr:spPr>
        <a:xfrm rot="10800000" flipV="1">
          <a:off x="4695825" y="1914525"/>
          <a:ext cx="1266825" cy="58102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13</xdr:row>
      <xdr:rowOff>9525</xdr:rowOff>
    </xdr:from>
    <xdr:to>
      <xdr:col>9</xdr:col>
      <xdr:colOff>0</xdr:colOff>
      <xdr:row>16</xdr:row>
      <xdr:rowOff>0</xdr:rowOff>
    </xdr:to>
    <xdr:cxnSp macro="">
      <xdr:nvCxnSpPr>
        <xdr:cNvPr id="16" name="Straight Connector 15">
          <a:extLst>
            <a:ext uri="{FF2B5EF4-FFF2-40B4-BE49-F238E27FC236}">
              <a16:creationId xmlns:a16="http://schemas.microsoft.com/office/drawing/2014/main" id="{086272A9-1C86-4FFD-8A83-D2A479AD5613}"/>
            </a:ext>
          </a:extLst>
        </xdr:cNvPr>
        <xdr:cNvCxnSpPr/>
      </xdr:nvCxnSpPr>
      <xdr:spPr>
        <a:xfrm>
          <a:off x="4686300" y="2505075"/>
          <a:ext cx="1276350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13</xdr:row>
      <xdr:rowOff>9525</xdr:rowOff>
    </xdr:from>
    <xdr:to>
      <xdr:col>8</xdr:col>
      <xdr:colOff>333375</xdr:colOff>
      <xdr:row>16</xdr:row>
      <xdr:rowOff>0</xdr:rowOff>
    </xdr:to>
    <xdr:cxnSp macro="">
      <xdr:nvCxnSpPr>
        <xdr:cNvPr id="17" name="Straight Connector 16">
          <a:extLst>
            <a:ext uri="{FF2B5EF4-FFF2-40B4-BE49-F238E27FC236}">
              <a16:creationId xmlns:a16="http://schemas.microsoft.com/office/drawing/2014/main" id="{2903F3D5-3BEE-4E6F-8325-BC4BBD9691E7}"/>
            </a:ext>
          </a:extLst>
        </xdr:cNvPr>
        <xdr:cNvCxnSpPr/>
      </xdr:nvCxnSpPr>
      <xdr:spPr>
        <a:xfrm rot="10800000" flipV="1">
          <a:off x="4686300" y="2505075"/>
          <a:ext cx="119062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16</xdr:row>
      <xdr:rowOff>0</xdr:rowOff>
    </xdr:from>
    <xdr:to>
      <xdr:col>8</xdr:col>
      <xdr:colOff>333375</xdr:colOff>
      <xdr:row>18</xdr:row>
      <xdr:rowOff>228600</xdr:rowOff>
    </xdr:to>
    <xdr:cxnSp macro="">
      <xdr:nvCxnSpPr>
        <xdr:cNvPr id="18" name="Straight Connector 17">
          <a:extLst>
            <a:ext uri="{FF2B5EF4-FFF2-40B4-BE49-F238E27FC236}">
              <a16:creationId xmlns:a16="http://schemas.microsoft.com/office/drawing/2014/main" id="{506005A8-2AC9-4AFC-A0C5-95B1FEBF8F20}"/>
            </a:ext>
          </a:extLst>
        </xdr:cNvPr>
        <xdr:cNvCxnSpPr/>
      </xdr:nvCxnSpPr>
      <xdr:spPr>
        <a:xfrm>
          <a:off x="4686300" y="3067050"/>
          <a:ext cx="11906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19</xdr:row>
      <xdr:rowOff>0</xdr:rowOff>
    </xdr:from>
    <xdr:to>
      <xdr:col>8</xdr:col>
      <xdr:colOff>333375</xdr:colOff>
      <xdr:row>21</xdr:row>
      <xdr:rowOff>228600</xdr:rowOff>
    </xdr:to>
    <xdr:cxnSp macro="">
      <xdr:nvCxnSpPr>
        <xdr:cNvPr id="19" name="Straight Connector 18">
          <a:extLst>
            <a:ext uri="{FF2B5EF4-FFF2-40B4-BE49-F238E27FC236}">
              <a16:creationId xmlns:a16="http://schemas.microsoft.com/office/drawing/2014/main" id="{1C4504F6-5752-40FA-BF63-C20AE03CE681}"/>
            </a:ext>
          </a:extLst>
        </xdr:cNvPr>
        <xdr:cNvCxnSpPr/>
      </xdr:nvCxnSpPr>
      <xdr:spPr>
        <a:xfrm>
          <a:off x="4686300" y="3638550"/>
          <a:ext cx="11906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22</xdr:row>
      <xdr:rowOff>0</xdr:rowOff>
    </xdr:from>
    <xdr:to>
      <xdr:col>8</xdr:col>
      <xdr:colOff>333375</xdr:colOff>
      <xdr:row>24</xdr:row>
      <xdr:rowOff>228600</xdr:rowOff>
    </xdr:to>
    <xdr:cxnSp macro="">
      <xdr:nvCxnSpPr>
        <xdr:cNvPr id="20" name="Straight Connector 19">
          <a:extLst>
            <a:ext uri="{FF2B5EF4-FFF2-40B4-BE49-F238E27FC236}">
              <a16:creationId xmlns:a16="http://schemas.microsoft.com/office/drawing/2014/main" id="{7002C3F8-184F-4581-A8DB-F5AF093CA0D8}"/>
            </a:ext>
          </a:extLst>
        </xdr:cNvPr>
        <xdr:cNvCxnSpPr/>
      </xdr:nvCxnSpPr>
      <xdr:spPr>
        <a:xfrm>
          <a:off x="4686300" y="4210050"/>
          <a:ext cx="11906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37</xdr:row>
      <xdr:rowOff>0</xdr:rowOff>
    </xdr:from>
    <xdr:to>
      <xdr:col>8</xdr:col>
      <xdr:colOff>333375</xdr:colOff>
      <xdr:row>39</xdr:row>
      <xdr:rowOff>228600</xdr:rowOff>
    </xdr:to>
    <xdr:cxnSp macro="">
      <xdr:nvCxnSpPr>
        <xdr:cNvPr id="21" name="Straight Connector 20">
          <a:extLst>
            <a:ext uri="{FF2B5EF4-FFF2-40B4-BE49-F238E27FC236}">
              <a16:creationId xmlns:a16="http://schemas.microsoft.com/office/drawing/2014/main" id="{B263B0CE-A029-4384-B1DD-48B85F3F6670}"/>
            </a:ext>
          </a:extLst>
        </xdr:cNvPr>
        <xdr:cNvCxnSpPr/>
      </xdr:nvCxnSpPr>
      <xdr:spPr>
        <a:xfrm>
          <a:off x="4686300" y="7067550"/>
          <a:ext cx="11906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9525</xdr:colOff>
      <xdr:row>16</xdr:row>
      <xdr:rowOff>0</xdr:rowOff>
    </xdr:from>
    <xdr:to>
      <xdr:col>9</xdr:col>
      <xdr:colOff>0</xdr:colOff>
      <xdr:row>18</xdr:row>
      <xdr:rowOff>238125</xdr:rowOff>
    </xdr:to>
    <xdr:cxnSp macro="">
      <xdr:nvCxnSpPr>
        <xdr:cNvPr id="22" name="Straight Connector 21">
          <a:extLst>
            <a:ext uri="{FF2B5EF4-FFF2-40B4-BE49-F238E27FC236}">
              <a16:creationId xmlns:a16="http://schemas.microsoft.com/office/drawing/2014/main" id="{21226D13-D3E5-4C34-B5CA-E4B9511E14D6}"/>
            </a:ext>
          </a:extLst>
        </xdr:cNvPr>
        <xdr:cNvCxnSpPr/>
      </xdr:nvCxnSpPr>
      <xdr:spPr>
        <a:xfrm rot="10800000" flipV="1">
          <a:off x="4695825" y="3067050"/>
          <a:ext cx="12668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19</xdr:row>
      <xdr:rowOff>9525</xdr:rowOff>
    </xdr:from>
    <xdr:to>
      <xdr:col>8</xdr:col>
      <xdr:colOff>333375</xdr:colOff>
      <xdr:row>22</xdr:row>
      <xdr:rowOff>0</xdr:rowOff>
    </xdr:to>
    <xdr:cxnSp macro="">
      <xdr:nvCxnSpPr>
        <xdr:cNvPr id="23" name="Straight Connector 22">
          <a:extLst>
            <a:ext uri="{FF2B5EF4-FFF2-40B4-BE49-F238E27FC236}">
              <a16:creationId xmlns:a16="http://schemas.microsoft.com/office/drawing/2014/main" id="{DC99C742-8E90-4140-BFA3-D01EDA123B6E}"/>
            </a:ext>
          </a:extLst>
        </xdr:cNvPr>
        <xdr:cNvCxnSpPr/>
      </xdr:nvCxnSpPr>
      <xdr:spPr>
        <a:xfrm rot="10800000" flipV="1">
          <a:off x="4686300" y="3648075"/>
          <a:ext cx="119062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22</xdr:row>
      <xdr:rowOff>9525</xdr:rowOff>
    </xdr:from>
    <xdr:to>
      <xdr:col>8</xdr:col>
      <xdr:colOff>333375</xdr:colOff>
      <xdr:row>25</xdr:row>
      <xdr:rowOff>0</xdr:rowOff>
    </xdr:to>
    <xdr:cxnSp macro="">
      <xdr:nvCxnSpPr>
        <xdr:cNvPr id="24" name="Straight Connector 23">
          <a:extLst>
            <a:ext uri="{FF2B5EF4-FFF2-40B4-BE49-F238E27FC236}">
              <a16:creationId xmlns:a16="http://schemas.microsoft.com/office/drawing/2014/main" id="{18BA9349-08DD-42A5-8692-F12AB7BC1FAE}"/>
            </a:ext>
          </a:extLst>
        </xdr:cNvPr>
        <xdr:cNvCxnSpPr/>
      </xdr:nvCxnSpPr>
      <xdr:spPr>
        <a:xfrm rot="10800000" flipV="1">
          <a:off x="4686300" y="4219575"/>
          <a:ext cx="119062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37</xdr:row>
      <xdr:rowOff>9525</xdr:rowOff>
    </xdr:from>
    <xdr:to>
      <xdr:col>8</xdr:col>
      <xdr:colOff>333375</xdr:colOff>
      <xdr:row>40</xdr:row>
      <xdr:rowOff>0</xdr:rowOff>
    </xdr:to>
    <xdr:cxnSp macro="">
      <xdr:nvCxnSpPr>
        <xdr:cNvPr id="25" name="Straight Connector 24">
          <a:extLst>
            <a:ext uri="{FF2B5EF4-FFF2-40B4-BE49-F238E27FC236}">
              <a16:creationId xmlns:a16="http://schemas.microsoft.com/office/drawing/2014/main" id="{A43F1ECB-58E6-4B63-9213-0EE830BD343B}"/>
            </a:ext>
          </a:extLst>
        </xdr:cNvPr>
        <xdr:cNvCxnSpPr/>
      </xdr:nvCxnSpPr>
      <xdr:spPr>
        <a:xfrm rot="10800000" flipV="1">
          <a:off x="4686300" y="7077075"/>
          <a:ext cx="119062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9525</xdr:colOff>
      <xdr:row>10</xdr:row>
      <xdr:rowOff>9525</xdr:rowOff>
    </xdr:from>
    <xdr:to>
      <xdr:col>12</xdr:col>
      <xdr:colOff>0</xdr:colOff>
      <xdr:row>13</xdr:row>
      <xdr:rowOff>9525</xdr:rowOff>
    </xdr:to>
    <xdr:cxnSp macro="">
      <xdr:nvCxnSpPr>
        <xdr:cNvPr id="26" name="Straight Connector 25">
          <a:extLst>
            <a:ext uri="{FF2B5EF4-FFF2-40B4-BE49-F238E27FC236}">
              <a16:creationId xmlns:a16="http://schemas.microsoft.com/office/drawing/2014/main" id="{5AF3844E-0E0C-4944-BFF4-B0E800B9BE30}"/>
            </a:ext>
          </a:extLst>
        </xdr:cNvPr>
        <xdr:cNvCxnSpPr/>
      </xdr:nvCxnSpPr>
      <xdr:spPr>
        <a:xfrm>
          <a:off x="5972175" y="1924050"/>
          <a:ext cx="1295400" cy="5810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9525</xdr:colOff>
      <xdr:row>10</xdr:row>
      <xdr:rowOff>0</xdr:rowOff>
    </xdr:from>
    <xdr:to>
      <xdr:col>12</xdr:col>
      <xdr:colOff>0</xdr:colOff>
      <xdr:row>12</xdr:row>
      <xdr:rowOff>238124</xdr:rowOff>
    </xdr:to>
    <xdr:cxnSp macro="">
      <xdr:nvCxnSpPr>
        <xdr:cNvPr id="27" name="Straight Connector 26">
          <a:extLst>
            <a:ext uri="{FF2B5EF4-FFF2-40B4-BE49-F238E27FC236}">
              <a16:creationId xmlns:a16="http://schemas.microsoft.com/office/drawing/2014/main" id="{EE034C89-CACD-444E-923D-780E74523F92}"/>
            </a:ext>
          </a:extLst>
        </xdr:cNvPr>
        <xdr:cNvCxnSpPr/>
      </xdr:nvCxnSpPr>
      <xdr:spPr>
        <a:xfrm rot="10800000" flipV="1">
          <a:off x="5972175" y="1914525"/>
          <a:ext cx="1295400" cy="58102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13</xdr:row>
      <xdr:rowOff>9525</xdr:rowOff>
    </xdr:from>
    <xdr:to>
      <xdr:col>12</xdr:col>
      <xdr:colOff>0</xdr:colOff>
      <xdr:row>16</xdr:row>
      <xdr:rowOff>0</xdr:rowOff>
    </xdr:to>
    <xdr:cxnSp macro="">
      <xdr:nvCxnSpPr>
        <xdr:cNvPr id="28" name="Straight Connector 27">
          <a:extLst>
            <a:ext uri="{FF2B5EF4-FFF2-40B4-BE49-F238E27FC236}">
              <a16:creationId xmlns:a16="http://schemas.microsoft.com/office/drawing/2014/main" id="{16330630-3B7E-4492-BDE5-CA6928ADF86B}"/>
            </a:ext>
          </a:extLst>
        </xdr:cNvPr>
        <xdr:cNvCxnSpPr/>
      </xdr:nvCxnSpPr>
      <xdr:spPr>
        <a:xfrm>
          <a:off x="5962650" y="2505075"/>
          <a:ext cx="130492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13</xdr:row>
      <xdr:rowOff>9525</xdr:rowOff>
    </xdr:from>
    <xdr:to>
      <xdr:col>11</xdr:col>
      <xdr:colOff>333375</xdr:colOff>
      <xdr:row>16</xdr:row>
      <xdr:rowOff>0</xdr:rowOff>
    </xdr:to>
    <xdr:cxnSp macro="">
      <xdr:nvCxnSpPr>
        <xdr:cNvPr id="29" name="Straight Connector 28">
          <a:extLst>
            <a:ext uri="{FF2B5EF4-FFF2-40B4-BE49-F238E27FC236}">
              <a16:creationId xmlns:a16="http://schemas.microsoft.com/office/drawing/2014/main" id="{3A4CB386-2E0B-4A8C-8364-FB91CC38DD17}"/>
            </a:ext>
          </a:extLst>
        </xdr:cNvPr>
        <xdr:cNvCxnSpPr/>
      </xdr:nvCxnSpPr>
      <xdr:spPr>
        <a:xfrm rot="10800000" flipV="1">
          <a:off x="5962650" y="2505075"/>
          <a:ext cx="1200150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16</xdr:row>
      <xdr:rowOff>0</xdr:rowOff>
    </xdr:from>
    <xdr:to>
      <xdr:col>11</xdr:col>
      <xdr:colOff>333375</xdr:colOff>
      <xdr:row>18</xdr:row>
      <xdr:rowOff>228600</xdr:rowOff>
    </xdr:to>
    <xdr:cxnSp macro="">
      <xdr:nvCxnSpPr>
        <xdr:cNvPr id="30" name="Straight Connector 29">
          <a:extLst>
            <a:ext uri="{FF2B5EF4-FFF2-40B4-BE49-F238E27FC236}">
              <a16:creationId xmlns:a16="http://schemas.microsoft.com/office/drawing/2014/main" id="{237AA114-49F8-48AA-B83A-963D98A9575B}"/>
            </a:ext>
          </a:extLst>
        </xdr:cNvPr>
        <xdr:cNvCxnSpPr/>
      </xdr:nvCxnSpPr>
      <xdr:spPr>
        <a:xfrm>
          <a:off x="5962650" y="3067050"/>
          <a:ext cx="12001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19</xdr:row>
      <xdr:rowOff>0</xdr:rowOff>
    </xdr:from>
    <xdr:to>
      <xdr:col>11</xdr:col>
      <xdr:colOff>333375</xdr:colOff>
      <xdr:row>21</xdr:row>
      <xdr:rowOff>228600</xdr:rowOff>
    </xdr:to>
    <xdr:cxnSp macro="">
      <xdr:nvCxnSpPr>
        <xdr:cNvPr id="31" name="Straight Connector 30">
          <a:extLst>
            <a:ext uri="{FF2B5EF4-FFF2-40B4-BE49-F238E27FC236}">
              <a16:creationId xmlns:a16="http://schemas.microsoft.com/office/drawing/2014/main" id="{19BB65F3-15A8-4EEC-8ADC-5BE7E5050403}"/>
            </a:ext>
          </a:extLst>
        </xdr:cNvPr>
        <xdr:cNvCxnSpPr/>
      </xdr:nvCxnSpPr>
      <xdr:spPr>
        <a:xfrm>
          <a:off x="5962650" y="3638550"/>
          <a:ext cx="12001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22</xdr:row>
      <xdr:rowOff>0</xdr:rowOff>
    </xdr:from>
    <xdr:to>
      <xdr:col>11</xdr:col>
      <xdr:colOff>333375</xdr:colOff>
      <xdr:row>24</xdr:row>
      <xdr:rowOff>228600</xdr:rowOff>
    </xdr:to>
    <xdr:cxnSp macro="">
      <xdr:nvCxnSpPr>
        <xdr:cNvPr id="32" name="Straight Connector 31">
          <a:extLst>
            <a:ext uri="{FF2B5EF4-FFF2-40B4-BE49-F238E27FC236}">
              <a16:creationId xmlns:a16="http://schemas.microsoft.com/office/drawing/2014/main" id="{D1FC7D54-9916-4294-83D9-AF03172B4967}"/>
            </a:ext>
          </a:extLst>
        </xdr:cNvPr>
        <xdr:cNvCxnSpPr/>
      </xdr:nvCxnSpPr>
      <xdr:spPr>
        <a:xfrm>
          <a:off x="5962650" y="4210050"/>
          <a:ext cx="12001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37</xdr:row>
      <xdr:rowOff>0</xdr:rowOff>
    </xdr:from>
    <xdr:to>
      <xdr:col>11</xdr:col>
      <xdr:colOff>333375</xdr:colOff>
      <xdr:row>39</xdr:row>
      <xdr:rowOff>228600</xdr:rowOff>
    </xdr:to>
    <xdr:cxnSp macro="">
      <xdr:nvCxnSpPr>
        <xdr:cNvPr id="33" name="Straight Connector 32">
          <a:extLst>
            <a:ext uri="{FF2B5EF4-FFF2-40B4-BE49-F238E27FC236}">
              <a16:creationId xmlns:a16="http://schemas.microsoft.com/office/drawing/2014/main" id="{ADB4474D-74E9-4D6E-B093-F200B6546FAE}"/>
            </a:ext>
          </a:extLst>
        </xdr:cNvPr>
        <xdr:cNvCxnSpPr/>
      </xdr:nvCxnSpPr>
      <xdr:spPr>
        <a:xfrm>
          <a:off x="5962650" y="7067550"/>
          <a:ext cx="12001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9525</xdr:colOff>
      <xdr:row>16</xdr:row>
      <xdr:rowOff>0</xdr:rowOff>
    </xdr:from>
    <xdr:to>
      <xdr:col>12</xdr:col>
      <xdr:colOff>0</xdr:colOff>
      <xdr:row>18</xdr:row>
      <xdr:rowOff>238125</xdr:rowOff>
    </xdr:to>
    <xdr:cxnSp macro="">
      <xdr:nvCxnSpPr>
        <xdr:cNvPr id="34" name="Straight Connector 33">
          <a:extLst>
            <a:ext uri="{FF2B5EF4-FFF2-40B4-BE49-F238E27FC236}">
              <a16:creationId xmlns:a16="http://schemas.microsoft.com/office/drawing/2014/main" id="{CE9F5251-A894-4FB1-BE94-B357236533CA}"/>
            </a:ext>
          </a:extLst>
        </xdr:cNvPr>
        <xdr:cNvCxnSpPr/>
      </xdr:nvCxnSpPr>
      <xdr:spPr>
        <a:xfrm rot="10800000" flipV="1">
          <a:off x="5972175" y="3067050"/>
          <a:ext cx="12954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19</xdr:row>
      <xdr:rowOff>9525</xdr:rowOff>
    </xdr:from>
    <xdr:to>
      <xdr:col>11</xdr:col>
      <xdr:colOff>333375</xdr:colOff>
      <xdr:row>22</xdr:row>
      <xdr:rowOff>0</xdr:rowOff>
    </xdr:to>
    <xdr:cxnSp macro="">
      <xdr:nvCxnSpPr>
        <xdr:cNvPr id="35" name="Straight Connector 34">
          <a:extLst>
            <a:ext uri="{FF2B5EF4-FFF2-40B4-BE49-F238E27FC236}">
              <a16:creationId xmlns:a16="http://schemas.microsoft.com/office/drawing/2014/main" id="{E1CD30EF-CC21-4B71-8283-FC17A6555E25}"/>
            </a:ext>
          </a:extLst>
        </xdr:cNvPr>
        <xdr:cNvCxnSpPr/>
      </xdr:nvCxnSpPr>
      <xdr:spPr>
        <a:xfrm rot="10800000" flipV="1">
          <a:off x="5962650" y="3648075"/>
          <a:ext cx="1200150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22</xdr:row>
      <xdr:rowOff>9525</xdr:rowOff>
    </xdr:from>
    <xdr:to>
      <xdr:col>11</xdr:col>
      <xdr:colOff>333375</xdr:colOff>
      <xdr:row>25</xdr:row>
      <xdr:rowOff>0</xdr:rowOff>
    </xdr:to>
    <xdr:cxnSp macro="">
      <xdr:nvCxnSpPr>
        <xdr:cNvPr id="36" name="Straight Connector 35">
          <a:extLst>
            <a:ext uri="{FF2B5EF4-FFF2-40B4-BE49-F238E27FC236}">
              <a16:creationId xmlns:a16="http://schemas.microsoft.com/office/drawing/2014/main" id="{4AC3D5F7-608A-4AA2-B3B2-369020B3BBA0}"/>
            </a:ext>
          </a:extLst>
        </xdr:cNvPr>
        <xdr:cNvCxnSpPr/>
      </xdr:nvCxnSpPr>
      <xdr:spPr>
        <a:xfrm rot="10800000" flipV="1">
          <a:off x="5962650" y="4219575"/>
          <a:ext cx="1200150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37</xdr:row>
      <xdr:rowOff>9525</xdr:rowOff>
    </xdr:from>
    <xdr:to>
      <xdr:col>11</xdr:col>
      <xdr:colOff>333375</xdr:colOff>
      <xdr:row>40</xdr:row>
      <xdr:rowOff>0</xdr:rowOff>
    </xdr:to>
    <xdr:cxnSp macro="">
      <xdr:nvCxnSpPr>
        <xdr:cNvPr id="37" name="Straight Connector 36">
          <a:extLst>
            <a:ext uri="{FF2B5EF4-FFF2-40B4-BE49-F238E27FC236}">
              <a16:creationId xmlns:a16="http://schemas.microsoft.com/office/drawing/2014/main" id="{57DABCF3-6164-474B-B377-A15F7AB4C6CB}"/>
            </a:ext>
          </a:extLst>
        </xdr:cNvPr>
        <xdr:cNvCxnSpPr/>
      </xdr:nvCxnSpPr>
      <xdr:spPr>
        <a:xfrm rot="10800000" flipV="1">
          <a:off x="5962650" y="7077075"/>
          <a:ext cx="1200150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9525</xdr:colOff>
      <xdr:row>10</xdr:row>
      <xdr:rowOff>9525</xdr:rowOff>
    </xdr:from>
    <xdr:to>
      <xdr:col>15</xdr:col>
      <xdr:colOff>0</xdr:colOff>
      <xdr:row>13</xdr:row>
      <xdr:rowOff>9525</xdr:rowOff>
    </xdr:to>
    <xdr:cxnSp macro="">
      <xdr:nvCxnSpPr>
        <xdr:cNvPr id="38" name="Straight Connector 37">
          <a:extLst>
            <a:ext uri="{FF2B5EF4-FFF2-40B4-BE49-F238E27FC236}">
              <a16:creationId xmlns:a16="http://schemas.microsoft.com/office/drawing/2014/main" id="{21893C32-BF05-488A-9479-64F653131B75}"/>
            </a:ext>
          </a:extLst>
        </xdr:cNvPr>
        <xdr:cNvCxnSpPr/>
      </xdr:nvCxnSpPr>
      <xdr:spPr>
        <a:xfrm>
          <a:off x="7277100" y="1924050"/>
          <a:ext cx="1238250" cy="5810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9525</xdr:colOff>
      <xdr:row>10</xdr:row>
      <xdr:rowOff>0</xdr:rowOff>
    </xdr:from>
    <xdr:to>
      <xdr:col>15</xdr:col>
      <xdr:colOff>0</xdr:colOff>
      <xdr:row>12</xdr:row>
      <xdr:rowOff>238124</xdr:rowOff>
    </xdr:to>
    <xdr:cxnSp macro="">
      <xdr:nvCxnSpPr>
        <xdr:cNvPr id="39" name="Straight Connector 38">
          <a:extLst>
            <a:ext uri="{FF2B5EF4-FFF2-40B4-BE49-F238E27FC236}">
              <a16:creationId xmlns:a16="http://schemas.microsoft.com/office/drawing/2014/main" id="{6599A6F2-F80C-45C9-BB2D-110DD29401AA}"/>
            </a:ext>
          </a:extLst>
        </xdr:cNvPr>
        <xdr:cNvCxnSpPr/>
      </xdr:nvCxnSpPr>
      <xdr:spPr>
        <a:xfrm rot="10800000" flipV="1">
          <a:off x="7277100" y="1914525"/>
          <a:ext cx="1238250" cy="58102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13</xdr:row>
      <xdr:rowOff>9525</xdr:rowOff>
    </xdr:from>
    <xdr:to>
      <xdr:col>15</xdr:col>
      <xdr:colOff>0</xdr:colOff>
      <xdr:row>16</xdr:row>
      <xdr:rowOff>0</xdr:rowOff>
    </xdr:to>
    <xdr:cxnSp macro="">
      <xdr:nvCxnSpPr>
        <xdr:cNvPr id="40" name="Straight Connector 39">
          <a:extLst>
            <a:ext uri="{FF2B5EF4-FFF2-40B4-BE49-F238E27FC236}">
              <a16:creationId xmlns:a16="http://schemas.microsoft.com/office/drawing/2014/main" id="{8C2C62A7-8CA5-4033-9EC6-31123137B48C}"/>
            </a:ext>
          </a:extLst>
        </xdr:cNvPr>
        <xdr:cNvCxnSpPr/>
      </xdr:nvCxnSpPr>
      <xdr:spPr>
        <a:xfrm>
          <a:off x="7267575" y="2505075"/>
          <a:ext cx="124777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13</xdr:row>
      <xdr:rowOff>9525</xdr:rowOff>
    </xdr:from>
    <xdr:to>
      <xdr:col>14</xdr:col>
      <xdr:colOff>333375</xdr:colOff>
      <xdr:row>16</xdr:row>
      <xdr:rowOff>0</xdr:rowOff>
    </xdr:to>
    <xdr:cxnSp macro="">
      <xdr:nvCxnSpPr>
        <xdr:cNvPr id="41" name="Straight Connector 40">
          <a:extLst>
            <a:ext uri="{FF2B5EF4-FFF2-40B4-BE49-F238E27FC236}">
              <a16:creationId xmlns:a16="http://schemas.microsoft.com/office/drawing/2014/main" id="{D86E176F-87F2-4415-80E2-853AF9DBB920}"/>
            </a:ext>
          </a:extLst>
        </xdr:cNvPr>
        <xdr:cNvCxnSpPr/>
      </xdr:nvCxnSpPr>
      <xdr:spPr>
        <a:xfrm rot="10800000" flipV="1">
          <a:off x="7267575" y="2505075"/>
          <a:ext cx="1181100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16</xdr:row>
      <xdr:rowOff>0</xdr:rowOff>
    </xdr:from>
    <xdr:to>
      <xdr:col>14</xdr:col>
      <xdr:colOff>333375</xdr:colOff>
      <xdr:row>18</xdr:row>
      <xdr:rowOff>228600</xdr:rowOff>
    </xdr:to>
    <xdr:cxnSp macro="">
      <xdr:nvCxnSpPr>
        <xdr:cNvPr id="42" name="Straight Connector 41">
          <a:extLst>
            <a:ext uri="{FF2B5EF4-FFF2-40B4-BE49-F238E27FC236}">
              <a16:creationId xmlns:a16="http://schemas.microsoft.com/office/drawing/2014/main" id="{6960F76F-997E-4A05-8CDB-91A72F228AA7}"/>
            </a:ext>
          </a:extLst>
        </xdr:cNvPr>
        <xdr:cNvCxnSpPr/>
      </xdr:nvCxnSpPr>
      <xdr:spPr>
        <a:xfrm>
          <a:off x="7267575" y="3067050"/>
          <a:ext cx="11811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19</xdr:row>
      <xdr:rowOff>0</xdr:rowOff>
    </xdr:from>
    <xdr:to>
      <xdr:col>14</xdr:col>
      <xdr:colOff>333375</xdr:colOff>
      <xdr:row>21</xdr:row>
      <xdr:rowOff>228600</xdr:rowOff>
    </xdr:to>
    <xdr:cxnSp macro="">
      <xdr:nvCxnSpPr>
        <xdr:cNvPr id="43" name="Straight Connector 42">
          <a:extLst>
            <a:ext uri="{FF2B5EF4-FFF2-40B4-BE49-F238E27FC236}">
              <a16:creationId xmlns:a16="http://schemas.microsoft.com/office/drawing/2014/main" id="{E4867B3D-1DCC-486E-94EB-2B0154A8937C}"/>
            </a:ext>
          </a:extLst>
        </xdr:cNvPr>
        <xdr:cNvCxnSpPr/>
      </xdr:nvCxnSpPr>
      <xdr:spPr>
        <a:xfrm>
          <a:off x="7267575" y="3638550"/>
          <a:ext cx="11811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22</xdr:row>
      <xdr:rowOff>0</xdr:rowOff>
    </xdr:from>
    <xdr:to>
      <xdr:col>14</xdr:col>
      <xdr:colOff>333375</xdr:colOff>
      <xdr:row>24</xdr:row>
      <xdr:rowOff>228600</xdr:rowOff>
    </xdr:to>
    <xdr:cxnSp macro="">
      <xdr:nvCxnSpPr>
        <xdr:cNvPr id="44" name="Straight Connector 43">
          <a:extLst>
            <a:ext uri="{FF2B5EF4-FFF2-40B4-BE49-F238E27FC236}">
              <a16:creationId xmlns:a16="http://schemas.microsoft.com/office/drawing/2014/main" id="{89219359-56CF-4B55-A2E3-153899D90625}"/>
            </a:ext>
          </a:extLst>
        </xdr:cNvPr>
        <xdr:cNvCxnSpPr/>
      </xdr:nvCxnSpPr>
      <xdr:spPr>
        <a:xfrm>
          <a:off x="7267575" y="4210050"/>
          <a:ext cx="11811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37</xdr:row>
      <xdr:rowOff>0</xdr:rowOff>
    </xdr:from>
    <xdr:to>
      <xdr:col>14</xdr:col>
      <xdr:colOff>333375</xdr:colOff>
      <xdr:row>39</xdr:row>
      <xdr:rowOff>228600</xdr:rowOff>
    </xdr:to>
    <xdr:cxnSp macro="">
      <xdr:nvCxnSpPr>
        <xdr:cNvPr id="45" name="Straight Connector 44">
          <a:extLst>
            <a:ext uri="{FF2B5EF4-FFF2-40B4-BE49-F238E27FC236}">
              <a16:creationId xmlns:a16="http://schemas.microsoft.com/office/drawing/2014/main" id="{37FA099E-B617-4772-8D54-699E7951BD33}"/>
            </a:ext>
          </a:extLst>
        </xdr:cNvPr>
        <xdr:cNvCxnSpPr/>
      </xdr:nvCxnSpPr>
      <xdr:spPr>
        <a:xfrm>
          <a:off x="7267575" y="7067550"/>
          <a:ext cx="11811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9525</xdr:colOff>
      <xdr:row>16</xdr:row>
      <xdr:rowOff>0</xdr:rowOff>
    </xdr:from>
    <xdr:to>
      <xdr:col>15</xdr:col>
      <xdr:colOff>0</xdr:colOff>
      <xdr:row>18</xdr:row>
      <xdr:rowOff>238125</xdr:rowOff>
    </xdr:to>
    <xdr:cxnSp macro="">
      <xdr:nvCxnSpPr>
        <xdr:cNvPr id="46" name="Straight Connector 45">
          <a:extLst>
            <a:ext uri="{FF2B5EF4-FFF2-40B4-BE49-F238E27FC236}">
              <a16:creationId xmlns:a16="http://schemas.microsoft.com/office/drawing/2014/main" id="{82FE96A8-B353-4CBE-928E-6F9C145F44A1}"/>
            </a:ext>
          </a:extLst>
        </xdr:cNvPr>
        <xdr:cNvCxnSpPr/>
      </xdr:nvCxnSpPr>
      <xdr:spPr>
        <a:xfrm rot="10800000" flipV="1">
          <a:off x="7277100" y="3067050"/>
          <a:ext cx="12382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19</xdr:row>
      <xdr:rowOff>9525</xdr:rowOff>
    </xdr:from>
    <xdr:to>
      <xdr:col>14</xdr:col>
      <xdr:colOff>333375</xdr:colOff>
      <xdr:row>22</xdr:row>
      <xdr:rowOff>0</xdr:rowOff>
    </xdr:to>
    <xdr:cxnSp macro="">
      <xdr:nvCxnSpPr>
        <xdr:cNvPr id="47" name="Straight Connector 46">
          <a:extLst>
            <a:ext uri="{FF2B5EF4-FFF2-40B4-BE49-F238E27FC236}">
              <a16:creationId xmlns:a16="http://schemas.microsoft.com/office/drawing/2014/main" id="{E15C8F47-2F5E-4644-98CF-AAA2FB3B1F8F}"/>
            </a:ext>
          </a:extLst>
        </xdr:cNvPr>
        <xdr:cNvCxnSpPr/>
      </xdr:nvCxnSpPr>
      <xdr:spPr>
        <a:xfrm rot="10800000" flipV="1">
          <a:off x="7267575" y="3648075"/>
          <a:ext cx="1181100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22</xdr:row>
      <xdr:rowOff>9525</xdr:rowOff>
    </xdr:from>
    <xdr:to>
      <xdr:col>14</xdr:col>
      <xdr:colOff>333375</xdr:colOff>
      <xdr:row>25</xdr:row>
      <xdr:rowOff>0</xdr:rowOff>
    </xdr:to>
    <xdr:cxnSp macro="">
      <xdr:nvCxnSpPr>
        <xdr:cNvPr id="48" name="Straight Connector 47">
          <a:extLst>
            <a:ext uri="{FF2B5EF4-FFF2-40B4-BE49-F238E27FC236}">
              <a16:creationId xmlns:a16="http://schemas.microsoft.com/office/drawing/2014/main" id="{E90A58BE-548E-4F66-982A-6350E774B254}"/>
            </a:ext>
          </a:extLst>
        </xdr:cNvPr>
        <xdr:cNvCxnSpPr/>
      </xdr:nvCxnSpPr>
      <xdr:spPr>
        <a:xfrm rot="10800000" flipV="1">
          <a:off x="7267575" y="4219575"/>
          <a:ext cx="1181100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37</xdr:row>
      <xdr:rowOff>9525</xdr:rowOff>
    </xdr:from>
    <xdr:to>
      <xdr:col>14</xdr:col>
      <xdr:colOff>333375</xdr:colOff>
      <xdr:row>40</xdr:row>
      <xdr:rowOff>0</xdr:rowOff>
    </xdr:to>
    <xdr:cxnSp macro="">
      <xdr:nvCxnSpPr>
        <xdr:cNvPr id="49" name="Straight Connector 48">
          <a:extLst>
            <a:ext uri="{FF2B5EF4-FFF2-40B4-BE49-F238E27FC236}">
              <a16:creationId xmlns:a16="http://schemas.microsoft.com/office/drawing/2014/main" id="{DDCC6B39-0880-4448-9296-BA0B19D2BDE9}"/>
            </a:ext>
          </a:extLst>
        </xdr:cNvPr>
        <xdr:cNvCxnSpPr/>
      </xdr:nvCxnSpPr>
      <xdr:spPr>
        <a:xfrm rot="10800000" flipV="1">
          <a:off x="7267575" y="7077075"/>
          <a:ext cx="1181100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9525</xdr:colOff>
      <xdr:row>10</xdr:row>
      <xdr:rowOff>9525</xdr:rowOff>
    </xdr:from>
    <xdr:to>
      <xdr:col>18</xdr:col>
      <xdr:colOff>0</xdr:colOff>
      <xdr:row>13</xdr:row>
      <xdr:rowOff>0</xdr:rowOff>
    </xdr:to>
    <xdr:cxnSp macro="">
      <xdr:nvCxnSpPr>
        <xdr:cNvPr id="50" name="Straight Connector 49">
          <a:extLst>
            <a:ext uri="{FF2B5EF4-FFF2-40B4-BE49-F238E27FC236}">
              <a16:creationId xmlns:a16="http://schemas.microsoft.com/office/drawing/2014/main" id="{CF01C5BB-0043-40A3-8406-8406EC66F3D4}"/>
            </a:ext>
          </a:extLst>
        </xdr:cNvPr>
        <xdr:cNvCxnSpPr/>
      </xdr:nvCxnSpPr>
      <xdr:spPr>
        <a:xfrm>
          <a:off x="8524875" y="1924050"/>
          <a:ext cx="12573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9525</xdr:colOff>
      <xdr:row>10</xdr:row>
      <xdr:rowOff>0</xdr:rowOff>
    </xdr:from>
    <xdr:to>
      <xdr:col>18</xdr:col>
      <xdr:colOff>0</xdr:colOff>
      <xdr:row>12</xdr:row>
      <xdr:rowOff>238124</xdr:rowOff>
    </xdr:to>
    <xdr:cxnSp macro="">
      <xdr:nvCxnSpPr>
        <xdr:cNvPr id="51" name="Straight Connector 50">
          <a:extLst>
            <a:ext uri="{FF2B5EF4-FFF2-40B4-BE49-F238E27FC236}">
              <a16:creationId xmlns:a16="http://schemas.microsoft.com/office/drawing/2014/main" id="{74BAB9E8-C7B8-496D-873D-73B644AE322C}"/>
            </a:ext>
          </a:extLst>
        </xdr:cNvPr>
        <xdr:cNvCxnSpPr/>
      </xdr:nvCxnSpPr>
      <xdr:spPr>
        <a:xfrm rot="10800000" flipV="1">
          <a:off x="8524875" y="1914525"/>
          <a:ext cx="1257300" cy="58102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13</xdr:row>
      <xdr:rowOff>9525</xdr:rowOff>
    </xdr:from>
    <xdr:to>
      <xdr:col>18</xdr:col>
      <xdr:colOff>0</xdr:colOff>
      <xdr:row>16</xdr:row>
      <xdr:rowOff>0</xdr:rowOff>
    </xdr:to>
    <xdr:cxnSp macro="">
      <xdr:nvCxnSpPr>
        <xdr:cNvPr id="52" name="Straight Connector 51">
          <a:extLst>
            <a:ext uri="{FF2B5EF4-FFF2-40B4-BE49-F238E27FC236}">
              <a16:creationId xmlns:a16="http://schemas.microsoft.com/office/drawing/2014/main" id="{9DE6392E-BB76-4DEF-8EA1-D35850D14810}"/>
            </a:ext>
          </a:extLst>
        </xdr:cNvPr>
        <xdr:cNvCxnSpPr/>
      </xdr:nvCxnSpPr>
      <xdr:spPr>
        <a:xfrm>
          <a:off x="8515350" y="2505075"/>
          <a:ext cx="126682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13</xdr:row>
      <xdr:rowOff>9525</xdr:rowOff>
    </xdr:from>
    <xdr:to>
      <xdr:col>17</xdr:col>
      <xdr:colOff>333375</xdr:colOff>
      <xdr:row>16</xdr:row>
      <xdr:rowOff>0</xdr:rowOff>
    </xdr:to>
    <xdr:cxnSp macro="">
      <xdr:nvCxnSpPr>
        <xdr:cNvPr id="53" name="Straight Connector 52">
          <a:extLst>
            <a:ext uri="{FF2B5EF4-FFF2-40B4-BE49-F238E27FC236}">
              <a16:creationId xmlns:a16="http://schemas.microsoft.com/office/drawing/2014/main" id="{FC0FAD57-FC34-4020-B24E-982CFE810140}"/>
            </a:ext>
          </a:extLst>
        </xdr:cNvPr>
        <xdr:cNvCxnSpPr/>
      </xdr:nvCxnSpPr>
      <xdr:spPr>
        <a:xfrm rot="10800000" flipV="1">
          <a:off x="8515350" y="2505075"/>
          <a:ext cx="115252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16</xdr:row>
      <xdr:rowOff>0</xdr:rowOff>
    </xdr:from>
    <xdr:to>
      <xdr:col>17</xdr:col>
      <xdr:colOff>333375</xdr:colOff>
      <xdr:row>18</xdr:row>
      <xdr:rowOff>228600</xdr:rowOff>
    </xdr:to>
    <xdr:cxnSp macro="">
      <xdr:nvCxnSpPr>
        <xdr:cNvPr id="54" name="Straight Connector 53">
          <a:extLst>
            <a:ext uri="{FF2B5EF4-FFF2-40B4-BE49-F238E27FC236}">
              <a16:creationId xmlns:a16="http://schemas.microsoft.com/office/drawing/2014/main" id="{09D79976-9F59-485A-9B48-01BAE1D7DE4F}"/>
            </a:ext>
          </a:extLst>
        </xdr:cNvPr>
        <xdr:cNvCxnSpPr/>
      </xdr:nvCxnSpPr>
      <xdr:spPr>
        <a:xfrm>
          <a:off x="8515350" y="3067050"/>
          <a:ext cx="11525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19</xdr:row>
      <xdr:rowOff>0</xdr:rowOff>
    </xdr:from>
    <xdr:to>
      <xdr:col>17</xdr:col>
      <xdr:colOff>333375</xdr:colOff>
      <xdr:row>21</xdr:row>
      <xdr:rowOff>228600</xdr:rowOff>
    </xdr:to>
    <xdr:cxnSp macro="">
      <xdr:nvCxnSpPr>
        <xdr:cNvPr id="55" name="Straight Connector 54">
          <a:extLst>
            <a:ext uri="{FF2B5EF4-FFF2-40B4-BE49-F238E27FC236}">
              <a16:creationId xmlns:a16="http://schemas.microsoft.com/office/drawing/2014/main" id="{F1F72DCE-FD54-4F6A-A2CA-E4D1FCD174A9}"/>
            </a:ext>
          </a:extLst>
        </xdr:cNvPr>
        <xdr:cNvCxnSpPr/>
      </xdr:nvCxnSpPr>
      <xdr:spPr>
        <a:xfrm>
          <a:off x="8515350" y="3638550"/>
          <a:ext cx="11525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22</xdr:row>
      <xdr:rowOff>0</xdr:rowOff>
    </xdr:from>
    <xdr:to>
      <xdr:col>17</xdr:col>
      <xdr:colOff>333375</xdr:colOff>
      <xdr:row>24</xdr:row>
      <xdr:rowOff>228600</xdr:rowOff>
    </xdr:to>
    <xdr:cxnSp macro="">
      <xdr:nvCxnSpPr>
        <xdr:cNvPr id="56" name="Straight Connector 55">
          <a:extLst>
            <a:ext uri="{FF2B5EF4-FFF2-40B4-BE49-F238E27FC236}">
              <a16:creationId xmlns:a16="http://schemas.microsoft.com/office/drawing/2014/main" id="{7640E1D9-C7E9-4FC1-A57D-63D0FB17E1FF}"/>
            </a:ext>
          </a:extLst>
        </xdr:cNvPr>
        <xdr:cNvCxnSpPr/>
      </xdr:nvCxnSpPr>
      <xdr:spPr>
        <a:xfrm>
          <a:off x="8515350" y="4210050"/>
          <a:ext cx="11525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37</xdr:row>
      <xdr:rowOff>0</xdr:rowOff>
    </xdr:from>
    <xdr:to>
      <xdr:col>17</xdr:col>
      <xdr:colOff>333375</xdr:colOff>
      <xdr:row>39</xdr:row>
      <xdr:rowOff>228600</xdr:rowOff>
    </xdr:to>
    <xdr:cxnSp macro="">
      <xdr:nvCxnSpPr>
        <xdr:cNvPr id="57" name="Straight Connector 56">
          <a:extLst>
            <a:ext uri="{FF2B5EF4-FFF2-40B4-BE49-F238E27FC236}">
              <a16:creationId xmlns:a16="http://schemas.microsoft.com/office/drawing/2014/main" id="{5179E3B6-67C1-4286-BCD2-221CEECD4C5B}"/>
            </a:ext>
          </a:extLst>
        </xdr:cNvPr>
        <xdr:cNvCxnSpPr/>
      </xdr:nvCxnSpPr>
      <xdr:spPr>
        <a:xfrm>
          <a:off x="8515350" y="7067550"/>
          <a:ext cx="11525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9525</xdr:colOff>
      <xdr:row>16</xdr:row>
      <xdr:rowOff>0</xdr:rowOff>
    </xdr:from>
    <xdr:to>
      <xdr:col>18</xdr:col>
      <xdr:colOff>0</xdr:colOff>
      <xdr:row>18</xdr:row>
      <xdr:rowOff>238125</xdr:rowOff>
    </xdr:to>
    <xdr:cxnSp macro="">
      <xdr:nvCxnSpPr>
        <xdr:cNvPr id="58" name="Straight Connector 57">
          <a:extLst>
            <a:ext uri="{FF2B5EF4-FFF2-40B4-BE49-F238E27FC236}">
              <a16:creationId xmlns:a16="http://schemas.microsoft.com/office/drawing/2014/main" id="{DDF8640F-89A5-49C7-B390-746D18FE183C}"/>
            </a:ext>
          </a:extLst>
        </xdr:cNvPr>
        <xdr:cNvCxnSpPr/>
      </xdr:nvCxnSpPr>
      <xdr:spPr>
        <a:xfrm rot="10800000" flipV="1">
          <a:off x="8524875" y="3067050"/>
          <a:ext cx="12573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19</xdr:row>
      <xdr:rowOff>9525</xdr:rowOff>
    </xdr:from>
    <xdr:to>
      <xdr:col>17</xdr:col>
      <xdr:colOff>333375</xdr:colOff>
      <xdr:row>22</xdr:row>
      <xdr:rowOff>0</xdr:rowOff>
    </xdr:to>
    <xdr:cxnSp macro="">
      <xdr:nvCxnSpPr>
        <xdr:cNvPr id="59" name="Straight Connector 58">
          <a:extLst>
            <a:ext uri="{FF2B5EF4-FFF2-40B4-BE49-F238E27FC236}">
              <a16:creationId xmlns:a16="http://schemas.microsoft.com/office/drawing/2014/main" id="{57CC3425-9298-46A1-9271-BA71B5BCEC2B}"/>
            </a:ext>
          </a:extLst>
        </xdr:cNvPr>
        <xdr:cNvCxnSpPr/>
      </xdr:nvCxnSpPr>
      <xdr:spPr>
        <a:xfrm rot="10800000" flipV="1">
          <a:off x="8515350" y="3648075"/>
          <a:ext cx="115252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22</xdr:row>
      <xdr:rowOff>9525</xdr:rowOff>
    </xdr:from>
    <xdr:to>
      <xdr:col>17</xdr:col>
      <xdr:colOff>333375</xdr:colOff>
      <xdr:row>25</xdr:row>
      <xdr:rowOff>0</xdr:rowOff>
    </xdr:to>
    <xdr:cxnSp macro="">
      <xdr:nvCxnSpPr>
        <xdr:cNvPr id="60" name="Straight Connector 59">
          <a:extLst>
            <a:ext uri="{FF2B5EF4-FFF2-40B4-BE49-F238E27FC236}">
              <a16:creationId xmlns:a16="http://schemas.microsoft.com/office/drawing/2014/main" id="{30BC81FA-2C44-4F82-B5A2-CF8375CAE992}"/>
            </a:ext>
          </a:extLst>
        </xdr:cNvPr>
        <xdr:cNvCxnSpPr/>
      </xdr:nvCxnSpPr>
      <xdr:spPr>
        <a:xfrm rot="10800000" flipV="1">
          <a:off x="8515350" y="4219575"/>
          <a:ext cx="115252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37</xdr:row>
      <xdr:rowOff>9525</xdr:rowOff>
    </xdr:from>
    <xdr:to>
      <xdr:col>17</xdr:col>
      <xdr:colOff>333375</xdr:colOff>
      <xdr:row>40</xdr:row>
      <xdr:rowOff>0</xdr:rowOff>
    </xdr:to>
    <xdr:cxnSp macro="">
      <xdr:nvCxnSpPr>
        <xdr:cNvPr id="61" name="Straight Connector 60">
          <a:extLst>
            <a:ext uri="{FF2B5EF4-FFF2-40B4-BE49-F238E27FC236}">
              <a16:creationId xmlns:a16="http://schemas.microsoft.com/office/drawing/2014/main" id="{E6CE26EB-A6B5-48D4-9F2B-A457B1CC0B4D}"/>
            </a:ext>
          </a:extLst>
        </xdr:cNvPr>
        <xdr:cNvCxnSpPr/>
      </xdr:nvCxnSpPr>
      <xdr:spPr>
        <a:xfrm rot="10800000" flipV="1">
          <a:off x="8515350" y="7077075"/>
          <a:ext cx="115252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9525</xdr:colOff>
      <xdr:row>10</xdr:row>
      <xdr:rowOff>9525</xdr:rowOff>
    </xdr:from>
    <xdr:to>
      <xdr:col>21</xdr:col>
      <xdr:colOff>9525</xdr:colOff>
      <xdr:row>13</xdr:row>
      <xdr:rowOff>9525</xdr:rowOff>
    </xdr:to>
    <xdr:cxnSp macro="">
      <xdr:nvCxnSpPr>
        <xdr:cNvPr id="62" name="Straight Connector 61">
          <a:extLst>
            <a:ext uri="{FF2B5EF4-FFF2-40B4-BE49-F238E27FC236}">
              <a16:creationId xmlns:a16="http://schemas.microsoft.com/office/drawing/2014/main" id="{B4F00782-59E0-4E86-B4D7-D9548E814B1B}"/>
            </a:ext>
          </a:extLst>
        </xdr:cNvPr>
        <xdr:cNvCxnSpPr/>
      </xdr:nvCxnSpPr>
      <xdr:spPr>
        <a:xfrm>
          <a:off x="9791700" y="1924050"/>
          <a:ext cx="1162050" cy="5810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9525</xdr:colOff>
      <xdr:row>10</xdr:row>
      <xdr:rowOff>0</xdr:rowOff>
    </xdr:from>
    <xdr:to>
      <xdr:col>21</xdr:col>
      <xdr:colOff>0</xdr:colOff>
      <xdr:row>12</xdr:row>
      <xdr:rowOff>238124</xdr:rowOff>
    </xdr:to>
    <xdr:cxnSp macro="">
      <xdr:nvCxnSpPr>
        <xdr:cNvPr id="63" name="Straight Connector 62">
          <a:extLst>
            <a:ext uri="{FF2B5EF4-FFF2-40B4-BE49-F238E27FC236}">
              <a16:creationId xmlns:a16="http://schemas.microsoft.com/office/drawing/2014/main" id="{2165EF58-CAB6-41DB-99DA-3035383A0EE5}"/>
            </a:ext>
          </a:extLst>
        </xdr:cNvPr>
        <xdr:cNvCxnSpPr/>
      </xdr:nvCxnSpPr>
      <xdr:spPr>
        <a:xfrm rot="10800000" flipV="1">
          <a:off x="9791700" y="1914525"/>
          <a:ext cx="1152525" cy="58102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13</xdr:row>
      <xdr:rowOff>9525</xdr:rowOff>
    </xdr:from>
    <xdr:to>
      <xdr:col>21</xdr:col>
      <xdr:colOff>0</xdr:colOff>
      <xdr:row>16</xdr:row>
      <xdr:rowOff>0</xdr:rowOff>
    </xdr:to>
    <xdr:cxnSp macro="">
      <xdr:nvCxnSpPr>
        <xdr:cNvPr id="64" name="Straight Connector 63">
          <a:extLst>
            <a:ext uri="{FF2B5EF4-FFF2-40B4-BE49-F238E27FC236}">
              <a16:creationId xmlns:a16="http://schemas.microsoft.com/office/drawing/2014/main" id="{C211F744-8DC3-4EF6-94D5-959BAC8BA029}"/>
            </a:ext>
          </a:extLst>
        </xdr:cNvPr>
        <xdr:cNvCxnSpPr/>
      </xdr:nvCxnSpPr>
      <xdr:spPr>
        <a:xfrm>
          <a:off x="9782175" y="2505075"/>
          <a:ext cx="1162050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13</xdr:row>
      <xdr:rowOff>9525</xdr:rowOff>
    </xdr:from>
    <xdr:to>
      <xdr:col>20</xdr:col>
      <xdr:colOff>333375</xdr:colOff>
      <xdr:row>16</xdr:row>
      <xdr:rowOff>0</xdr:rowOff>
    </xdr:to>
    <xdr:cxnSp macro="">
      <xdr:nvCxnSpPr>
        <xdr:cNvPr id="65" name="Straight Connector 64">
          <a:extLst>
            <a:ext uri="{FF2B5EF4-FFF2-40B4-BE49-F238E27FC236}">
              <a16:creationId xmlns:a16="http://schemas.microsoft.com/office/drawing/2014/main" id="{F17E34AA-283B-46CD-A642-CCBB09B4C70E}"/>
            </a:ext>
          </a:extLst>
        </xdr:cNvPr>
        <xdr:cNvCxnSpPr/>
      </xdr:nvCxnSpPr>
      <xdr:spPr>
        <a:xfrm rot="10800000" flipV="1">
          <a:off x="9782175" y="2505075"/>
          <a:ext cx="113347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16</xdr:row>
      <xdr:rowOff>0</xdr:rowOff>
    </xdr:from>
    <xdr:to>
      <xdr:col>20</xdr:col>
      <xdr:colOff>333375</xdr:colOff>
      <xdr:row>18</xdr:row>
      <xdr:rowOff>228600</xdr:rowOff>
    </xdr:to>
    <xdr:cxnSp macro="">
      <xdr:nvCxnSpPr>
        <xdr:cNvPr id="66" name="Straight Connector 65">
          <a:extLst>
            <a:ext uri="{FF2B5EF4-FFF2-40B4-BE49-F238E27FC236}">
              <a16:creationId xmlns:a16="http://schemas.microsoft.com/office/drawing/2014/main" id="{664EF86A-2865-43AD-9D30-0ACF2BD72228}"/>
            </a:ext>
          </a:extLst>
        </xdr:cNvPr>
        <xdr:cNvCxnSpPr/>
      </xdr:nvCxnSpPr>
      <xdr:spPr>
        <a:xfrm>
          <a:off x="9782175" y="3067050"/>
          <a:ext cx="11334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19</xdr:row>
      <xdr:rowOff>0</xdr:rowOff>
    </xdr:from>
    <xdr:to>
      <xdr:col>20</xdr:col>
      <xdr:colOff>333375</xdr:colOff>
      <xdr:row>21</xdr:row>
      <xdr:rowOff>228600</xdr:rowOff>
    </xdr:to>
    <xdr:cxnSp macro="">
      <xdr:nvCxnSpPr>
        <xdr:cNvPr id="67" name="Straight Connector 66">
          <a:extLst>
            <a:ext uri="{FF2B5EF4-FFF2-40B4-BE49-F238E27FC236}">
              <a16:creationId xmlns:a16="http://schemas.microsoft.com/office/drawing/2014/main" id="{BA3575E5-2B48-49EA-883D-EDBD38A4113F}"/>
            </a:ext>
          </a:extLst>
        </xdr:cNvPr>
        <xdr:cNvCxnSpPr/>
      </xdr:nvCxnSpPr>
      <xdr:spPr>
        <a:xfrm>
          <a:off x="9782175" y="3638550"/>
          <a:ext cx="11334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22</xdr:row>
      <xdr:rowOff>0</xdr:rowOff>
    </xdr:from>
    <xdr:to>
      <xdr:col>20</xdr:col>
      <xdr:colOff>333375</xdr:colOff>
      <xdr:row>24</xdr:row>
      <xdr:rowOff>228600</xdr:rowOff>
    </xdr:to>
    <xdr:cxnSp macro="">
      <xdr:nvCxnSpPr>
        <xdr:cNvPr id="68" name="Straight Connector 67">
          <a:extLst>
            <a:ext uri="{FF2B5EF4-FFF2-40B4-BE49-F238E27FC236}">
              <a16:creationId xmlns:a16="http://schemas.microsoft.com/office/drawing/2014/main" id="{1336815F-6B0A-4DAD-B936-063CCA434EEF}"/>
            </a:ext>
          </a:extLst>
        </xdr:cNvPr>
        <xdr:cNvCxnSpPr/>
      </xdr:nvCxnSpPr>
      <xdr:spPr>
        <a:xfrm>
          <a:off x="9782175" y="4210050"/>
          <a:ext cx="11334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37</xdr:row>
      <xdr:rowOff>0</xdr:rowOff>
    </xdr:from>
    <xdr:to>
      <xdr:col>20</xdr:col>
      <xdr:colOff>333375</xdr:colOff>
      <xdr:row>39</xdr:row>
      <xdr:rowOff>228600</xdr:rowOff>
    </xdr:to>
    <xdr:cxnSp macro="">
      <xdr:nvCxnSpPr>
        <xdr:cNvPr id="69" name="Straight Connector 68">
          <a:extLst>
            <a:ext uri="{FF2B5EF4-FFF2-40B4-BE49-F238E27FC236}">
              <a16:creationId xmlns:a16="http://schemas.microsoft.com/office/drawing/2014/main" id="{BC9A0D0E-D65A-45EC-B212-8C8AACB60555}"/>
            </a:ext>
          </a:extLst>
        </xdr:cNvPr>
        <xdr:cNvCxnSpPr/>
      </xdr:nvCxnSpPr>
      <xdr:spPr>
        <a:xfrm>
          <a:off x="9782175" y="7067550"/>
          <a:ext cx="11334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9525</xdr:colOff>
      <xdr:row>16</xdr:row>
      <xdr:rowOff>0</xdr:rowOff>
    </xdr:from>
    <xdr:to>
      <xdr:col>21</xdr:col>
      <xdr:colOff>0</xdr:colOff>
      <xdr:row>18</xdr:row>
      <xdr:rowOff>238125</xdr:rowOff>
    </xdr:to>
    <xdr:cxnSp macro="">
      <xdr:nvCxnSpPr>
        <xdr:cNvPr id="70" name="Straight Connector 69">
          <a:extLst>
            <a:ext uri="{FF2B5EF4-FFF2-40B4-BE49-F238E27FC236}">
              <a16:creationId xmlns:a16="http://schemas.microsoft.com/office/drawing/2014/main" id="{1E5378AA-5D82-419C-AE4A-05D32AB4F8F5}"/>
            </a:ext>
          </a:extLst>
        </xdr:cNvPr>
        <xdr:cNvCxnSpPr/>
      </xdr:nvCxnSpPr>
      <xdr:spPr>
        <a:xfrm rot="10800000" flipV="1">
          <a:off x="9791700" y="3067050"/>
          <a:ext cx="11525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19</xdr:row>
      <xdr:rowOff>9525</xdr:rowOff>
    </xdr:from>
    <xdr:to>
      <xdr:col>20</xdr:col>
      <xdr:colOff>333375</xdr:colOff>
      <xdr:row>22</xdr:row>
      <xdr:rowOff>0</xdr:rowOff>
    </xdr:to>
    <xdr:cxnSp macro="">
      <xdr:nvCxnSpPr>
        <xdr:cNvPr id="71" name="Straight Connector 70">
          <a:extLst>
            <a:ext uri="{FF2B5EF4-FFF2-40B4-BE49-F238E27FC236}">
              <a16:creationId xmlns:a16="http://schemas.microsoft.com/office/drawing/2014/main" id="{36587477-DE22-4236-9684-BC5D11B91AFA}"/>
            </a:ext>
          </a:extLst>
        </xdr:cNvPr>
        <xdr:cNvCxnSpPr/>
      </xdr:nvCxnSpPr>
      <xdr:spPr>
        <a:xfrm rot="10800000" flipV="1">
          <a:off x="9782175" y="3648075"/>
          <a:ext cx="113347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22</xdr:row>
      <xdr:rowOff>9525</xdr:rowOff>
    </xdr:from>
    <xdr:to>
      <xdr:col>20</xdr:col>
      <xdr:colOff>333375</xdr:colOff>
      <xdr:row>25</xdr:row>
      <xdr:rowOff>0</xdr:rowOff>
    </xdr:to>
    <xdr:cxnSp macro="">
      <xdr:nvCxnSpPr>
        <xdr:cNvPr id="72" name="Straight Connector 71">
          <a:extLst>
            <a:ext uri="{FF2B5EF4-FFF2-40B4-BE49-F238E27FC236}">
              <a16:creationId xmlns:a16="http://schemas.microsoft.com/office/drawing/2014/main" id="{1E2F7E84-14F9-486D-8E88-A6BE671E426C}"/>
            </a:ext>
          </a:extLst>
        </xdr:cNvPr>
        <xdr:cNvCxnSpPr/>
      </xdr:nvCxnSpPr>
      <xdr:spPr>
        <a:xfrm rot="10800000" flipV="1">
          <a:off x="9782175" y="4219575"/>
          <a:ext cx="113347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37</xdr:row>
      <xdr:rowOff>9525</xdr:rowOff>
    </xdr:from>
    <xdr:to>
      <xdr:col>20</xdr:col>
      <xdr:colOff>333375</xdr:colOff>
      <xdr:row>40</xdr:row>
      <xdr:rowOff>0</xdr:rowOff>
    </xdr:to>
    <xdr:cxnSp macro="">
      <xdr:nvCxnSpPr>
        <xdr:cNvPr id="73" name="Straight Connector 72">
          <a:extLst>
            <a:ext uri="{FF2B5EF4-FFF2-40B4-BE49-F238E27FC236}">
              <a16:creationId xmlns:a16="http://schemas.microsoft.com/office/drawing/2014/main" id="{524E6C3E-9F21-48D2-8525-60A64588746E}"/>
            </a:ext>
          </a:extLst>
        </xdr:cNvPr>
        <xdr:cNvCxnSpPr/>
      </xdr:nvCxnSpPr>
      <xdr:spPr>
        <a:xfrm rot="10800000" flipV="1">
          <a:off x="9782175" y="7077075"/>
          <a:ext cx="113347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9525</xdr:colOff>
      <xdr:row>10</xdr:row>
      <xdr:rowOff>9525</xdr:rowOff>
    </xdr:from>
    <xdr:to>
      <xdr:col>23</xdr:col>
      <xdr:colOff>342900</xdr:colOff>
      <xdr:row>12</xdr:row>
      <xdr:rowOff>238125</xdr:rowOff>
    </xdr:to>
    <xdr:cxnSp macro="">
      <xdr:nvCxnSpPr>
        <xdr:cNvPr id="74" name="Straight Connector 73">
          <a:extLst>
            <a:ext uri="{FF2B5EF4-FFF2-40B4-BE49-F238E27FC236}">
              <a16:creationId xmlns:a16="http://schemas.microsoft.com/office/drawing/2014/main" id="{612B7214-2025-4190-B5BC-DA967F8F33B5}"/>
            </a:ext>
          </a:extLst>
        </xdr:cNvPr>
        <xdr:cNvCxnSpPr/>
      </xdr:nvCxnSpPr>
      <xdr:spPr>
        <a:xfrm>
          <a:off x="10953750" y="1924050"/>
          <a:ext cx="11620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9525</xdr:colOff>
      <xdr:row>10</xdr:row>
      <xdr:rowOff>0</xdr:rowOff>
    </xdr:from>
    <xdr:to>
      <xdr:col>24</xdr:col>
      <xdr:colOff>0</xdr:colOff>
      <xdr:row>12</xdr:row>
      <xdr:rowOff>238124</xdr:rowOff>
    </xdr:to>
    <xdr:cxnSp macro="">
      <xdr:nvCxnSpPr>
        <xdr:cNvPr id="75" name="Straight Connector 74">
          <a:extLst>
            <a:ext uri="{FF2B5EF4-FFF2-40B4-BE49-F238E27FC236}">
              <a16:creationId xmlns:a16="http://schemas.microsoft.com/office/drawing/2014/main" id="{9C12E68F-77F4-4A6B-B2E8-93E99E35A572}"/>
            </a:ext>
          </a:extLst>
        </xdr:cNvPr>
        <xdr:cNvCxnSpPr/>
      </xdr:nvCxnSpPr>
      <xdr:spPr>
        <a:xfrm rot="10800000" flipV="1">
          <a:off x="10953750" y="1914525"/>
          <a:ext cx="1171575" cy="58102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13</xdr:row>
      <xdr:rowOff>9525</xdr:rowOff>
    </xdr:from>
    <xdr:to>
      <xdr:col>24</xdr:col>
      <xdr:colOff>0</xdr:colOff>
      <xdr:row>16</xdr:row>
      <xdr:rowOff>0</xdr:rowOff>
    </xdr:to>
    <xdr:cxnSp macro="">
      <xdr:nvCxnSpPr>
        <xdr:cNvPr id="76" name="Straight Connector 75">
          <a:extLst>
            <a:ext uri="{FF2B5EF4-FFF2-40B4-BE49-F238E27FC236}">
              <a16:creationId xmlns:a16="http://schemas.microsoft.com/office/drawing/2014/main" id="{0863B889-5241-4712-8786-56553579F383}"/>
            </a:ext>
          </a:extLst>
        </xdr:cNvPr>
        <xdr:cNvCxnSpPr/>
      </xdr:nvCxnSpPr>
      <xdr:spPr>
        <a:xfrm>
          <a:off x="10944225" y="2505075"/>
          <a:ext cx="1181100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13</xdr:row>
      <xdr:rowOff>9525</xdr:rowOff>
    </xdr:from>
    <xdr:to>
      <xdr:col>23</xdr:col>
      <xdr:colOff>333375</xdr:colOff>
      <xdr:row>16</xdr:row>
      <xdr:rowOff>0</xdr:rowOff>
    </xdr:to>
    <xdr:cxnSp macro="">
      <xdr:nvCxnSpPr>
        <xdr:cNvPr id="77" name="Straight Connector 76">
          <a:extLst>
            <a:ext uri="{FF2B5EF4-FFF2-40B4-BE49-F238E27FC236}">
              <a16:creationId xmlns:a16="http://schemas.microsoft.com/office/drawing/2014/main" id="{83BFF841-ACC4-4328-AF97-EEB8BB259181}"/>
            </a:ext>
          </a:extLst>
        </xdr:cNvPr>
        <xdr:cNvCxnSpPr/>
      </xdr:nvCxnSpPr>
      <xdr:spPr>
        <a:xfrm rot="10800000" flipV="1">
          <a:off x="10944225" y="2505075"/>
          <a:ext cx="1162050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16</xdr:row>
      <xdr:rowOff>0</xdr:rowOff>
    </xdr:from>
    <xdr:to>
      <xdr:col>23</xdr:col>
      <xdr:colOff>333375</xdr:colOff>
      <xdr:row>18</xdr:row>
      <xdr:rowOff>228600</xdr:rowOff>
    </xdr:to>
    <xdr:cxnSp macro="">
      <xdr:nvCxnSpPr>
        <xdr:cNvPr id="78" name="Straight Connector 77">
          <a:extLst>
            <a:ext uri="{FF2B5EF4-FFF2-40B4-BE49-F238E27FC236}">
              <a16:creationId xmlns:a16="http://schemas.microsoft.com/office/drawing/2014/main" id="{5367C8AB-593E-4A44-A989-E59F24424181}"/>
            </a:ext>
          </a:extLst>
        </xdr:cNvPr>
        <xdr:cNvCxnSpPr/>
      </xdr:nvCxnSpPr>
      <xdr:spPr>
        <a:xfrm>
          <a:off x="10944225" y="3067050"/>
          <a:ext cx="11620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19</xdr:row>
      <xdr:rowOff>0</xdr:rowOff>
    </xdr:from>
    <xdr:to>
      <xdr:col>23</xdr:col>
      <xdr:colOff>333375</xdr:colOff>
      <xdr:row>21</xdr:row>
      <xdr:rowOff>228600</xdr:rowOff>
    </xdr:to>
    <xdr:cxnSp macro="">
      <xdr:nvCxnSpPr>
        <xdr:cNvPr id="79" name="Straight Connector 78">
          <a:extLst>
            <a:ext uri="{FF2B5EF4-FFF2-40B4-BE49-F238E27FC236}">
              <a16:creationId xmlns:a16="http://schemas.microsoft.com/office/drawing/2014/main" id="{7381D6D9-FDDE-4094-BFB9-34A4E36A7ED6}"/>
            </a:ext>
          </a:extLst>
        </xdr:cNvPr>
        <xdr:cNvCxnSpPr/>
      </xdr:nvCxnSpPr>
      <xdr:spPr>
        <a:xfrm>
          <a:off x="10944225" y="3638550"/>
          <a:ext cx="11620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22</xdr:row>
      <xdr:rowOff>0</xdr:rowOff>
    </xdr:from>
    <xdr:to>
      <xdr:col>23</xdr:col>
      <xdr:colOff>333375</xdr:colOff>
      <xdr:row>24</xdr:row>
      <xdr:rowOff>228600</xdr:rowOff>
    </xdr:to>
    <xdr:cxnSp macro="">
      <xdr:nvCxnSpPr>
        <xdr:cNvPr id="80" name="Straight Connector 79">
          <a:extLst>
            <a:ext uri="{FF2B5EF4-FFF2-40B4-BE49-F238E27FC236}">
              <a16:creationId xmlns:a16="http://schemas.microsoft.com/office/drawing/2014/main" id="{34B15F1E-64E5-4D31-93AE-9778D1F69C76}"/>
            </a:ext>
          </a:extLst>
        </xdr:cNvPr>
        <xdr:cNvCxnSpPr/>
      </xdr:nvCxnSpPr>
      <xdr:spPr>
        <a:xfrm>
          <a:off x="10944225" y="4210050"/>
          <a:ext cx="11620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37</xdr:row>
      <xdr:rowOff>0</xdr:rowOff>
    </xdr:from>
    <xdr:to>
      <xdr:col>23</xdr:col>
      <xdr:colOff>333375</xdr:colOff>
      <xdr:row>39</xdr:row>
      <xdr:rowOff>228600</xdr:rowOff>
    </xdr:to>
    <xdr:cxnSp macro="">
      <xdr:nvCxnSpPr>
        <xdr:cNvPr id="81" name="Straight Connector 80">
          <a:extLst>
            <a:ext uri="{FF2B5EF4-FFF2-40B4-BE49-F238E27FC236}">
              <a16:creationId xmlns:a16="http://schemas.microsoft.com/office/drawing/2014/main" id="{8A0F32AA-74CF-4E2F-9E0A-D29C53B7F427}"/>
            </a:ext>
          </a:extLst>
        </xdr:cNvPr>
        <xdr:cNvCxnSpPr/>
      </xdr:nvCxnSpPr>
      <xdr:spPr>
        <a:xfrm>
          <a:off x="10944225" y="7067550"/>
          <a:ext cx="11620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9525</xdr:colOff>
      <xdr:row>16</xdr:row>
      <xdr:rowOff>0</xdr:rowOff>
    </xdr:from>
    <xdr:to>
      <xdr:col>24</xdr:col>
      <xdr:colOff>0</xdr:colOff>
      <xdr:row>18</xdr:row>
      <xdr:rowOff>238125</xdr:rowOff>
    </xdr:to>
    <xdr:cxnSp macro="">
      <xdr:nvCxnSpPr>
        <xdr:cNvPr id="82" name="Straight Connector 81">
          <a:extLst>
            <a:ext uri="{FF2B5EF4-FFF2-40B4-BE49-F238E27FC236}">
              <a16:creationId xmlns:a16="http://schemas.microsoft.com/office/drawing/2014/main" id="{2DF3B7AC-5D94-40AD-84A4-5A3E50B6B36C}"/>
            </a:ext>
          </a:extLst>
        </xdr:cNvPr>
        <xdr:cNvCxnSpPr/>
      </xdr:nvCxnSpPr>
      <xdr:spPr>
        <a:xfrm rot="10800000" flipV="1">
          <a:off x="10953750" y="3067050"/>
          <a:ext cx="11715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19</xdr:row>
      <xdr:rowOff>9525</xdr:rowOff>
    </xdr:from>
    <xdr:to>
      <xdr:col>23</xdr:col>
      <xdr:colOff>333375</xdr:colOff>
      <xdr:row>22</xdr:row>
      <xdr:rowOff>0</xdr:rowOff>
    </xdr:to>
    <xdr:cxnSp macro="">
      <xdr:nvCxnSpPr>
        <xdr:cNvPr id="83" name="Straight Connector 82">
          <a:extLst>
            <a:ext uri="{FF2B5EF4-FFF2-40B4-BE49-F238E27FC236}">
              <a16:creationId xmlns:a16="http://schemas.microsoft.com/office/drawing/2014/main" id="{2E7F13A0-870E-45D9-B57B-3408ADDF7F85}"/>
            </a:ext>
          </a:extLst>
        </xdr:cNvPr>
        <xdr:cNvCxnSpPr/>
      </xdr:nvCxnSpPr>
      <xdr:spPr>
        <a:xfrm rot="10800000" flipV="1">
          <a:off x="10944225" y="3648075"/>
          <a:ext cx="1162050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22</xdr:row>
      <xdr:rowOff>9525</xdr:rowOff>
    </xdr:from>
    <xdr:to>
      <xdr:col>23</xdr:col>
      <xdr:colOff>333375</xdr:colOff>
      <xdr:row>25</xdr:row>
      <xdr:rowOff>0</xdr:rowOff>
    </xdr:to>
    <xdr:cxnSp macro="">
      <xdr:nvCxnSpPr>
        <xdr:cNvPr id="84" name="Straight Connector 83">
          <a:extLst>
            <a:ext uri="{FF2B5EF4-FFF2-40B4-BE49-F238E27FC236}">
              <a16:creationId xmlns:a16="http://schemas.microsoft.com/office/drawing/2014/main" id="{862CC3F6-9EEC-43F5-ABE5-7E41E30647A6}"/>
            </a:ext>
          </a:extLst>
        </xdr:cNvPr>
        <xdr:cNvCxnSpPr/>
      </xdr:nvCxnSpPr>
      <xdr:spPr>
        <a:xfrm rot="10800000" flipV="1">
          <a:off x="10944225" y="4219575"/>
          <a:ext cx="1162050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37</xdr:row>
      <xdr:rowOff>9525</xdr:rowOff>
    </xdr:from>
    <xdr:to>
      <xdr:col>23</xdr:col>
      <xdr:colOff>333375</xdr:colOff>
      <xdr:row>40</xdr:row>
      <xdr:rowOff>0</xdr:rowOff>
    </xdr:to>
    <xdr:cxnSp macro="">
      <xdr:nvCxnSpPr>
        <xdr:cNvPr id="85" name="Straight Connector 84">
          <a:extLst>
            <a:ext uri="{FF2B5EF4-FFF2-40B4-BE49-F238E27FC236}">
              <a16:creationId xmlns:a16="http://schemas.microsoft.com/office/drawing/2014/main" id="{B5CB3141-96EA-42FE-A72D-F81B1A5761C3}"/>
            </a:ext>
          </a:extLst>
        </xdr:cNvPr>
        <xdr:cNvCxnSpPr/>
      </xdr:nvCxnSpPr>
      <xdr:spPr>
        <a:xfrm rot="10800000" flipV="1">
          <a:off x="10944225" y="7077075"/>
          <a:ext cx="1162050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9525</xdr:colOff>
      <xdr:row>10</xdr:row>
      <xdr:rowOff>9525</xdr:rowOff>
    </xdr:from>
    <xdr:to>
      <xdr:col>26</xdr:col>
      <xdr:colOff>342900</xdr:colOff>
      <xdr:row>12</xdr:row>
      <xdr:rowOff>238125</xdr:rowOff>
    </xdr:to>
    <xdr:cxnSp macro="">
      <xdr:nvCxnSpPr>
        <xdr:cNvPr id="86" name="Straight Connector 85">
          <a:extLst>
            <a:ext uri="{FF2B5EF4-FFF2-40B4-BE49-F238E27FC236}">
              <a16:creationId xmlns:a16="http://schemas.microsoft.com/office/drawing/2014/main" id="{799AB26C-F916-426B-8F20-1B4D3833626A}"/>
            </a:ext>
          </a:extLst>
        </xdr:cNvPr>
        <xdr:cNvCxnSpPr/>
      </xdr:nvCxnSpPr>
      <xdr:spPr>
        <a:xfrm>
          <a:off x="12134850" y="1924050"/>
          <a:ext cx="11525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9525</xdr:colOff>
      <xdr:row>10</xdr:row>
      <xdr:rowOff>0</xdr:rowOff>
    </xdr:from>
    <xdr:to>
      <xdr:col>27</xdr:col>
      <xdr:colOff>0</xdr:colOff>
      <xdr:row>12</xdr:row>
      <xdr:rowOff>238124</xdr:rowOff>
    </xdr:to>
    <xdr:cxnSp macro="">
      <xdr:nvCxnSpPr>
        <xdr:cNvPr id="87" name="Straight Connector 86">
          <a:extLst>
            <a:ext uri="{FF2B5EF4-FFF2-40B4-BE49-F238E27FC236}">
              <a16:creationId xmlns:a16="http://schemas.microsoft.com/office/drawing/2014/main" id="{1C6F4A72-3F43-4C08-9E0D-25586B1378AB}"/>
            </a:ext>
          </a:extLst>
        </xdr:cNvPr>
        <xdr:cNvCxnSpPr/>
      </xdr:nvCxnSpPr>
      <xdr:spPr>
        <a:xfrm rot="10800000" flipV="1">
          <a:off x="12134850" y="1914525"/>
          <a:ext cx="1200150" cy="58102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323850</xdr:colOff>
      <xdr:row>13</xdr:row>
      <xdr:rowOff>0</xdr:rowOff>
    </xdr:from>
    <xdr:to>
      <xdr:col>26</xdr:col>
      <xdr:colOff>295275</xdr:colOff>
      <xdr:row>15</xdr:row>
      <xdr:rowOff>180975</xdr:rowOff>
    </xdr:to>
    <xdr:cxnSp macro="">
      <xdr:nvCxnSpPr>
        <xdr:cNvPr id="88" name="Straight Connector 87">
          <a:extLst>
            <a:ext uri="{FF2B5EF4-FFF2-40B4-BE49-F238E27FC236}">
              <a16:creationId xmlns:a16="http://schemas.microsoft.com/office/drawing/2014/main" id="{6ECBCDBF-96A4-40C1-81D6-8F1D865AD2F8}"/>
            </a:ext>
          </a:extLst>
        </xdr:cNvPr>
        <xdr:cNvCxnSpPr/>
      </xdr:nvCxnSpPr>
      <xdr:spPr>
        <a:xfrm>
          <a:off x="12096750" y="2495550"/>
          <a:ext cx="1143000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13</xdr:row>
      <xdr:rowOff>9525</xdr:rowOff>
    </xdr:from>
    <xdr:to>
      <xdr:col>26</xdr:col>
      <xdr:colOff>333375</xdr:colOff>
      <xdr:row>16</xdr:row>
      <xdr:rowOff>0</xdr:rowOff>
    </xdr:to>
    <xdr:cxnSp macro="">
      <xdr:nvCxnSpPr>
        <xdr:cNvPr id="89" name="Straight Connector 88">
          <a:extLst>
            <a:ext uri="{FF2B5EF4-FFF2-40B4-BE49-F238E27FC236}">
              <a16:creationId xmlns:a16="http://schemas.microsoft.com/office/drawing/2014/main" id="{55F7459B-F551-421F-9CDE-B725174C94C6}"/>
            </a:ext>
          </a:extLst>
        </xdr:cNvPr>
        <xdr:cNvCxnSpPr/>
      </xdr:nvCxnSpPr>
      <xdr:spPr>
        <a:xfrm rot="10800000" flipV="1">
          <a:off x="12125325" y="2505075"/>
          <a:ext cx="115252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16</xdr:row>
      <xdr:rowOff>0</xdr:rowOff>
    </xdr:from>
    <xdr:to>
      <xdr:col>26</xdr:col>
      <xdr:colOff>333375</xdr:colOff>
      <xdr:row>18</xdr:row>
      <xdr:rowOff>228600</xdr:rowOff>
    </xdr:to>
    <xdr:cxnSp macro="">
      <xdr:nvCxnSpPr>
        <xdr:cNvPr id="90" name="Straight Connector 89">
          <a:extLst>
            <a:ext uri="{FF2B5EF4-FFF2-40B4-BE49-F238E27FC236}">
              <a16:creationId xmlns:a16="http://schemas.microsoft.com/office/drawing/2014/main" id="{AC770D5F-769D-4CBD-8A87-0CB7C4883851}"/>
            </a:ext>
          </a:extLst>
        </xdr:cNvPr>
        <xdr:cNvCxnSpPr/>
      </xdr:nvCxnSpPr>
      <xdr:spPr>
        <a:xfrm>
          <a:off x="12125325" y="3067050"/>
          <a:ext cx="11525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19</xdr:row>
      <xdr:rowOff>0</xdr:rowOff>
    </xdr:from>
    <xdr:to>
      <xdr:col>26</xdr:col>
      <xdr:colOff>333375</xdr:colOff>
      <xdr:row>21</xdr:row>
      <xdr:rowOff>228600</xdr:rowOff>
    </xdr:to>
    <xdr:cxnSp macro="">
      <xdr:nvCxnSpPr>
        <xdr:cNvPr id="91" name="Straight Connector 90">
          <a:extLst>
            <a:ext uri="{FF2B5EF4-FFF2-40B4-BE49-F238E27FC236}">
              <a16:creationId xmlns:a16="http://schemas.microsoft.com/office/drawing/2014/main" id="{B491B223-AF32-4671-948C-134C6DB6B0F3}"/>
            </a:ext>
          </a:extLst>
        </xdr:cNvPr>
        <xdr:cNvCxnSpPr/>
      </xdr:nvCxnSpPr>
      <xdr:spPr>
        <a:xfrm>
          <a:off x="12125325" y="3638550"/>
          <a:ext cx="11525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22</xdr:row>
      <xdr:rowOff>0</xdr:rowOff>
    </xdr:from>
    <xdr:to>
      <xdr:col>26</xdr:col>
      <xdr:colOff>333375</xdr:colOff>
      <xdr:row>24</xdr:row>
      <xdr:rowOff>228600</xdr:rowOff>
    </xdr:to>
    <xdr:cxnSp macro="">
      <xdr:nvCxnSpPr>
        <xdr:cNvPr id="92" name="Straight Connector 91">
          <a:extLst>
            <a:ext uri="{FF2B5EF4-FFF2-40B4-BE49-F238E27FC236}">
              <a16:creationId xmlns:a16="http://schemas.microsoft.com/office/drawing/2014/main" id="{EDF2749C-7422-4BF1-B2EC-B1F8E7109093}"/>
            </a:ext>
          </a:extLst>
        </xdr:cNvPr>
        <xdr:cNvCxnSpPr/>
      </xdr:nvCxnSpPr>
      <xdr:spPr>
        <a:xfrm>
          <a:off x="12125325" y="4210050"/>
          <a:ext cx="11525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37</xdr:row>
      <xdr:rowOff>0</xdr:rowOff>
    </xdr:from>
    <xdr:to>
      <xdr:col>26</xdr:col>
      <xdr:colOff>333375</xdr:colOff>
      <xdr:row>39</xdr:row>
      <xdr:rowOff>228600</xdr:rowOff>
    </xdr:to>
    <xdr:cxnSp macro="">
      <xdr:nvCxnSpPr>
        <xdr:cNvPr id="93" name="Straight Connector 92">
          <a:extLst>
            <a:ext uri="{FF2B5EF4-FFF2-40B4-BE49-F238E27FC236}">
              <a16:creationId xmlns:a16="http://schemas.microsoft.com/office/drawing/2014/main" id="{D2419223-02AD-4B2C-9C84-7CFD71A108C7}"/>
            </a:ext>
          </a:extLst>
        </xdr:cNvPr>
        <xdr:cNvCxnSpPr/>
      </xdr:nvCxnSpPr>
      <xdr:spPr>
        <a:xfrm>
          <a:off x="12125325" y="7067550"/>
          <a:ext cx="11525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9525</xdr:colOff>
      <xdr:row>16</xdr:row>
      <xdr:rowOff>0</xdr:rowOff>
    </xdr:from>
    <xdr:to>
      <xdr:col>27</xdr:col>
      <xdr:colOff>0</xdr:colOff>
      <xdr:row>18</xdr:row>
      <xdr:rowOff>238125</xdr:rowOff>
    </xdr:to>
    <xdr:cxnSp macro="">
      <xdr:nvCxnSpPr>
        <xdr:cNvPr id="94" name="Straight Connector 93">
          <a:extLst>
            <a:ext uri="{FF2B5EF4-FFF2-40B4-BE49-F238E27FC236}">
              <a16:creationId xmlns:a16="http://schemas.microsoft.com/office/drawing/2014/main" id="{410B6E59-745A-4290-8357-69AC9D94FE47}"/>
            </a:ext>
          </a:extLst>
        </xdr:cNvPr>
        <xdr:cNvCxnSpPr/>
      </xdr:nvCxnSpPr>
      <xdr:spPr>
        <a:xfrm rot="10800000" flipV="1">
          <a:off x="12134850" y="3067050"/>
          <a:ext cx="12001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19</xdr:row>
      <xdr:rowOff>9525</xdr:rowOff>
    </xdr:from>
    <xdr:to>
      <xdr:col>26</xdr:col>
      <xdr:colOff>333375</xdr:colOff>
      <xdr:row>22</xdr:row>
      <xdr:rowOff>0</xdr:rowOff>
    </xdr:to>
    <xdr:cxnSp macro="">
      <xdr:nvCxnSpPr>
        <xdr:cNvPr id="95" name="Straight Connector 94">
          <a:extLst>
            <a:ext uri="{FF2B5EF4-FFF2-40B4-BE49-F238E27FC236}">
              <a16:creationId xmlns:a16="http://schemas.microsoft.com/office/drawing/2014/main" id="{A4965FA3-D46E-4D22-A26D-264F4E2E332C}"/>
            </a:ext>
          </a:extLst>
        </xdr:cNvPr>
        <xdr:cNvCxnSpPr/>
      </xdr:nvCxnSpPr>
      <xdr:spPr>
        <a:xfrm rot="10800000" flipV="1">
          <a:off x="12125325" y="3648075"/>
          <a:ext cx="115252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22</xdr:row>
      <xdr:rowOff>9525</xdr:rowOff>
    </xdr:from>
    <xdr:to>
      <xdr:col>26</xdr:col>
      <xdr:colOff>333375</xdr:colOff>
      <xdr:row>25</xdr:row>
      <xdr:rowOff>0</xdr:rowOff>
    </xdr:to>
    <xdr:cxnSp macro="">
      <xdr:nvCxnSpPr>
        <xdr:cNvPr id="96" name="Straight Connector 95">
          <a:extLst>
            <a:ext uri="{FF2B5EF4-FFF2-40B4-BE49-F238E27FC236}">
              <a16:creationId xmlns:a16="http://schemas.microsoft.com/office/drawing/2014/main" id="{772A83DA-D7D2-4CF4-A48E-CE06CBA2030B}"/>
            </a:ext>
          </a:extLst>
        </xdr:cNvPr>
        <xdr:cNvCxnSpPr/>
      </xdr:nvCxnSpPr>
      <xdr:spPr>
        <a:xfrm rot="10800000" flipV="1">
          <a:off x="12125325" y="4219575"/>
          <a:ext cx="115252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37</xdr:row>
      <xdr:rowOff>9525</xdr:rowOff>
    </xdr:from>
    <xdr:to>
      <xdr:col>26</xdr:col>
      <xdr:colOff>333375</xdr:colOff>
      <xdr:row>40</xdr:row>
      <xdr:rowOff>0</xdr:rowOff>
    </xdr:to>
    <xdr:cxnSp macro="">
      <xdr:nvCxnSpPr>
        <xdr:cNvPr id="97" name="Straight Connector 96">
          <a:extLst>
            <a:ext uri="{FF2B5EF4-FFF2-40B4-BE49-F238E27FC236}">
              <a16:creationId xmlns:a16="http://schemas.microsoft.com/office/drawing/2014/main" id="{9975AAAF-B0A7-461F-A7B6-4F13C6493C38}"/>
            </a:ext>
          </a:extLst>
        </xdr:cNvPr>
        <xdr:cNvCxnSpPr/>
      </xdr:nvCxnSpPr>
      <xdr:spPr>
        <a:xfrm rot="10800000" flipV="1">
          <a:off x="12125325" y="7077075"/>
          <a:ext cx="115252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9525</xdr:colOff>
      <xdr:row>10</xdr:row>
      <xdr:rowOff>9525</xdr:rowOff>
    </xdr:from>
    <xdr:to>
      <xdr:col>29</xdr:col>
      <xdr:colOff>342900</xdr:colOff>
      <xdr:row>12</xdr:row>
      <xdr:rowOff>238125</xdr:rowOff>
    </xdr:to>
    <xdr:cxnSp macro="">
      <xdr:nvCxnSpPr>
        <xdr:cNvPr id="98" name="Straight Connector 97">
          <a:extLst>
            <a:ext uri="{FF2B5EF4-FFF2-40B4-BE49-F238E27FC236}">
              <a16:creationId xmlns:a16="http://schemas.microsoft.com/office/drawing/2014/main" id="{916D3FC5-06B3-433A-8456-B7A0091C3FD2}"/>
            </a:ext>
          </a:extLst>
        </xdr:cNvPr>
        <xdr:cNvCxnSpPr/>
      </xdr:nvCxnSpPr>
      <xdr:spPr>
        <a:xfrm>
          <a:off x="13344525" y="1924050"/>
          <a:ext cx="12096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9525</xdr:colOff>
      <xdr:row>10</xdr:row>
      <xdr:rowOff>0</xdr:rowOff>
    </xdr:from>
    <xdr:to>
      <xdr:col>30</xdr:col>
      <xdr:colOff>0</xdr:colOff>
      <xdr:row>12</xdr:row>
      <xdr:rowOff>238124</xdr:rowOff>
    </xdr:to>
    <xdr:cxnSp macro="">
      <xdr:nvCxnSpPr>
        <xdr:cNvPr id="99" name="Straight Connector 98">
          <a:extLst>
            <a:ext uri="{FF2B5EF4-FFF2-40B4-BE49-F238E27FC236}">
              <a16:creationId xmlns:a16="http://schemas.microsoft.com/office/drawing/2014/main" id="{648506BC-00AD-432E-9B7F-76A42C10B113}"/>
            </a:ext>
          </a:extLst>
        </xdr:cNvPr>
        <xdr:cNvCxnSpPr/>
      </xdr:nvCxnSpPr>
      <xdr:spPr>
        <a:xfrm rot="10800000" flipV="1">
          <a:off x="13344525" y="1914525"/>
          <a:ext cx="1209675" cy="58102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13</xdr:row>
      <xdr:rowOff>9525</xdr:rowOff>
    </xdr:from>
    <xdr:to>
      <xdr:col>30</xdr:col>
      <xdr:colOff>0</xdr:colOff>
      <xdr:row>16</xdr:row>
      <xdr:rowOff>0</xdr:rowOff>
    </xdr:to>
    <xdr:cxnSp macro="">
      <xdr:nvCxnSpPr>
        <xdr:cNvPr id="100" name="Straight Connector 99">
          <a:extLst>
            <a:ext uri="{FF2B5EF4-FFF2-40B4-BE49-F238E27FC236}">
              <a16:creationId xmlns:a16="http://schemas.microsoft.com/office/drawing/2014/main" id="{38BD51CE-76F7-44D7-A7EB-C28E05BD2CCD}"/>
            </a:ext>
          </a:extLst>
        </xdr:cNvPr>
        <xdr:cNvCxnSpPr/>
      </xdr:nvCxnSpPr>
      <xdr:spPr>
        <a:xfrm>
          <a:off x="13335000" y="2505075"/>
          <a:ext cx="1219200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13</xdr:row>
      <xdr:rowOff>9525</xdr:rowOff>
    </xdr:from>
    <xdr:to>
      <xdr:col>29</xdr:col>
      <xdr:colOff>333375</xdr:colOff>
      <xdr:row>16</xdr:row>
      <xdr:rowOff>0</xdr:rowOff>
    </xdr:to>
    <xdr:cxnSp macro="">
      <xdr:nvCxnSpPr>
        <xdr:cNvPr id="101" name="Straight Connector 100">
          <a:extLst>
            <a:ext uri="{FF2B5EF4-FFF2-40B4-BE49-F238E27FC236}">
              <a16:creationId xmlns:a16="http://schemas.microsoft.com/office/drawing/2014/main" id="{5A26E3F6-D052-4699-9122-8F5C9BE25F67}"/>
            </a:ext>
          </a:extLst>
        </xdr:cNvPr>
        <xdr:cNvCxnSpPr/>
      </xdr:nvCxnSpPr>
      <xdr:spPr>
        <a:xfrm rot="10800000" flipV="1">
          <a:off x="13335000" y="2505075"/>
          <a:ext cx="120967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16</xdr:row>
      <xdr:rowOff>0</xdr:rowOff>
    </xdr:from>
    <xdr:to>
      <xdr:col>29</xdr:col>
      <xdr:colOff>333375</xdr:colOff>
      <xdr:row>18</xdr:row>
      <xdr:rowOff>228600</xdr:rowOff>
    </xdr:to>
    <xdr:cxnSp macro="">
      <xdr:nvCxnSpPr>
        <xdr:cNvPr id="102" name="Straight Connector 101">
          <a:extLst>
            <a:ext uri="{FF2B5EF4-FFF2-40B4-BE49-F238E27FC236}">
              <a16:creationId xmlns:a16="http://schemas.microsoft.com/office/drawing/2014/main" id="{25E16B0E-0AC7-4F54-8C88-FF08E1534580}"/>
            </a:ext>
          </a:extLst>
        </xdr:cNvPr>
        <xdr:cNvCxnSpPr/>
      </xdr:nvCxnSpPr>
      <xdr:spPr>
        <a:xfrm>
          <a:off x="13335000" y="3067050"/>
          <a:ext cx="12096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19</xdr:row>
      <xdr:rowOff>0</xdr:rowOff>
    </xdr:from>
    <xdr:to>
      <xdr:col>29</xdr:col>
      <xdr:colOff>333375</xdr:colOff>
      <xdr:row>21</xdr:row>
      <xdr:rowOff>228600</xdr:rowOff>
    </xdr:to>
    <xdr:cxnSp macro="">
      <xdr:nvCxnSpPr>
        <xdr:cNvPr id="103" name="Straight Connector 102">
          <a:extLst>
            <a:ext uri="{FF2B5EF4-FFF2-40B4-BE49-F238E27FC236}">
              <a16:creationId xmlns:a16="http://schemas.microsoft.com/office/drawing/2014/main" id="{DD74C73F-2782-427E-8D24-11727E66F17A}"/>
            </a:ext>
          </a:extLst>
        </xdr:cNvPr>
        <xdr:cNvCxnSpPr/>
      </xdr:nvCxnSpPr>
      <xdr:spPr>
        <a:xfrm>
          <a:off x="13335000" y="3638550"/>
          <a:ext cx="12096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22</xdr:row>
      <xdr:rowOff>0</xdr:rowOff>
    </xdr:from>
    <xdr:to>
      <xdr:col>29</xdr:col>
      <xdr:colOff>333375</xdr:colOff>
      <xdr:row>24</xdr:row>
      <xdr:rowOff>228600</xdr:rowOff>
    </xdr:to>
    <xdr:cxnSp macro="">
      <xdr:nvCxnSpPr>
        <xdr:cNvPr id="104" name="Straight Connector 103">
          <a:extLst>
            <a:ext uri="{FF2B5EF4-FFF2-40B4-BE49-F238E27FC236}">
              <a16:creationId xmlns:a16="http://schemas.microsoft.com/office/drawing/2014/main" id="{605B5730-E678-4405-A786-7E3C4C8B012E}"/>
            </a:ext>
          </a:extLst>
        </xdr:cNvPr>
        <xdr:cNvCxnSpPr/>
      </xdr:nvCxnSpPr>
      <xdr:spPr>
        <a:xfrm>
          <a:off x="13335000" y="4210050"/>
          <a:ext cx="12096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333375</xdr:colOff>
      <xdr:row>39</xdr:row>
      <xdr:rowOff>228600</xdr:rowOff>
    </xdr:to>
    <xdr:cxnSp macro="">
      <xdr:nvCxnSpPr>
        <xdr:cNvPr id="105" name="Straight Connector 104">
          <a:extLst>
            <a:ext uri="{FF2B5EF4-FFF2-40B4-BE49-F238E27FC236}">
              <a16:creationId xmlns:a16="http://schemas.microsoft.com/office/drawing/2014/main" id="{EC293C3F-4258-4A23-8789-37027D6B16C2}"/>
            </a:ext>
          </a:extLst>
        </xdr:cNvPr>
        <xdr:cNvCxnSpPr/>
      </xdr:nvCxnSpPr>
      <xdr:spPr>
        <a:xfrm>
          <a:off x="13335000" y="7067550"/>
          <a:ext cx="12096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9525</xdr:colOff>
      <xdr:row>16</xdr:row>
      <xdr:rowOff>0</xdr:rowOff>
    </xdr:from>
    <xdr:to>
      <xdr:col>30</xdr:col>
      <xdr:colOff>0</xdr:colOff>
      <xdr:row>18</xdr:row>
      <xdr:rowOff>238125</xdr:rowOff>
    </xdr:to>
    <xdr:cxnSp macro="">
      <xdr:nvCxnSpPr>
        <xdr:cNvPr id="106" name="Straight Connector 105">
          <a:extLst>
            <a:ext uri="{FF2B5EF4-FFF2-40B4-BE49-F238E27FC236}">
              <a16:creationId xmlns:a16="http://schemas.microsoft.com/office/drawing/2014/main" id="{F166B790-8118-4A54-BF0B-AD1ECE0994D3}"/>
            </a:ext>
          </a:extLst>
        </xdr:cNvPr>
        <xdr:cNvCxnSpPr/>
      </xdr:nvCxnSpPr>
      <xdr:spPr>
        <a:xfrm rot="10800000" flipV="1">
          <a:off x="13344525" y="3067050"/>
          <a:ext cx="12096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19</xdr:row>
      <xdr:rowOff>9525</xdr:rowOff>
    </xdr:from>
    <xdr:to>
      <xdr:col>29</xdr:col>
      <xdr:colOff>333375</xdr:colOff>
      <xdr:row>22</xdr:row>
      <xdr:rowOff>0</xdr:rowOff>
    </xdr:to>
    <xdr:cxnSp macro="">
      <xdr:nvCxnSpPr>
        <xdr:cNvPr id="107" name="Straight Connector 106">
          <a:extLst>
            <a:ext uri="{FF2B5EF4-FFF2-40B4-BE49-F238E27FC236}">
              <a16:creationId xmlns:a16="http://schemas.microsoft.com/office/drawing/2014/main" id="{128E7149-4B55-43C9-B8B5-4D809EBBEDE4}"/>
            </a:ext>
          </a:extLst>
        </xdr:cNvPr>
        <xdr:cNvCxnSpPr/>
      </xdr:nvCxnSpPr>
      <xdr:spPr>
        <a:xfrm rot="10800000" flipV="1">
          <a:off x="13335000" y="3648075"/>
          <a:ext cx="120967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22</xdr:row>
      <xdr:rowOff>9525</xdr:rowOff>
    </xdr:from>
    <xdr:to>
      <xdr:col>29</xdr:col>
      <xdr:colOff>333375</xdr:colOff>
      <xdr:row>25</xdr:row>
      <xdr:rowOff>0</xdr:rowOff>
    </xdr:to>
    <xdr:cxnSp macro="">
      <xdr:nvCxnSpPr>
        <xdr:cNvPr id="108" name="Straight Connector 107">
          <a:extLst>
            <a:ext uri="{FF2B5EF4-FFF2-40B4-BE49-F238E27FC236}">
              <a16:creationId xmlns:a16="http://schemas.microsoft.com/office/drawing/2014/main" id="{40EE90BD-A38D-4D7A-9394-F3A572F83DEF}"/>
            </a:ext>
          </a:extLst>
        </xdr:cNvPr>
        <xdr:cNvCxnSpPr/>
      </xdr:nvCxnSpPr>
      <xdr:spPr>
        <a:xfrm rot="10800000" flipV="1">
          <a:off x="13335000" y="4219575"/>
          <a:ext cx="120967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37</xdr:row>
      <xdr:rowOff>9525</xdr:rowOff>
    </xdr:from>
    <xdr:to>
      <xdr:col>29</xdr:col>
      <xdr:colOff>333375</xdr:colOff>
      <xdr:row>40</xdr:row>
      <xdr:rowOff>0</xdr:rowOff>
    </xdr:to>
    <xdr:cxnSp macro="">
      <xdr:nvCxnSpPr>
        <xdr:cNvPr id="109" name="Straight Connector 108">
          <a:extLst>
            <a:ext uri="{FF2B5EF4-FFF2-40B4-BE49-F238E27FC236}">
              <a16:creationId xmlns:a16="http://schemas.microsoft.com/office/drawing/2014/main" id="{1FAAFE71-67FE-47DA-A05A-57D69A3A87CC}"/>
            </a:ext>
          </a:extLst>
        </xdr:cNvPr>
        <xdr:cNvCxnSpPr/>
      </xdr:nvCxnSpPr>
      <xdr:spPr>
        <a:xfrm rot="10800000" flipV="1">
          <a:off x="13335000" y="7077075"/>
          <a:ext cx="120967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9525</xdr:colOff>
      <xdr:row>10</xdr:row>
      <xdr:rowOff>9525</xdr:rowOff>
    </xdr:from>
    <xdr:to>
      <xdr:col>32</xdr:col>
      <xdr:colOff>342900</xdr:colOff>
      <xdr:row>12</xdr:row>
      <xdr:rowOff>238125</xdr:rowOff>
    </xdr:to>
    <xdr:cxnSp macro="">
      <xdr:nvCxnSpPr>
        <xdr:cNvPr id="110" name="Straight Connector 109">
          <a:extLst>
            <a:ext uri="{FF2B5EF4-FFF2-40B4-BE49-F238E27FC236}">
              <a16:creationId xmlns:a16="http://schemas.microsoft.com/office/drawing/2014/main" id="{36E1FA44-8F7C-4768-B55B-82DA5FEB0EB5}"/>
            </a:ext>
          </a:extLst>
        </xdr:cNvPr>
        <xdr:cNvCxnSpPr/>
      </xdr:nvCxnSpPr>
      <xdr:spPr>
        <a:xfrm>
          <a:off x="14563725" y="1924050"/>
          <a:ext cx="9906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9525</xdr:colOff>
      <xdr:row>10</xdr:row>
      <xdr:rowOff>0</xdr:rowOff>
    </xdr:from>
    <xdr:to>
      <xdr:col>33</xdr:col>
      <xdr:colOff>0</xdr:colOff>
      <xdr:row>12</xdr:row>
      <xdr:rowOff>238124</xdr:rowOff>
    </xdr:to>
    <xdr:cxnSp macro="">
      <xdr:nvCxnSpPr>
        <xdr:cNvPr id="111" name="Straight Connector 110">
          <a:extLst>
            <a:ext uri="{FF2B5EF4-FFF2-40B4-BE49-F238E27FC236}">
              <a16:creationId xmlns:a16="http://schemas.microsoft.com/office/drawing/2014/main" id="{98FF2ABB-F521-417C-A9CF-21FDACF28DD1}"/>
            </a:ext>
          </a:extLst>
        </xdr:cNvPr>
        <xdr:cNvCxnSpPr/>
      </xdr:nvCxnSpPr>
      <xdr:spPr>
        <a:xfrm rot="10800000" flipV="1">
          <a:off x="14563725" y="1914525"/>
          <a:ext cx="990600" cy="58102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13</xdr:row>
      <xdr:rowOff>9525</xdr:rowOff>
    </xdr:from>
    <xdr:to>
      <xdr:col>33</xdr:col>
      <xdr:colOff>0</xdr:colOff>
      <xdr:row>16</xdr:row>
      <xdr:rowOff>0</xdr:rowOff>
    </xdr:to>
    <xdr:cxnSp macro="">
      <xdr:nvCxnSpPr>
        <xdr:cNvPr id="112" name="Straight Connector 111">
          <a:extLst>
            <a:ext uri="{FF2B5EF4-FFF2-40B4-BE49-F238E27FC236}">
              <a16:creationId xmlns:a16="http://schemas.microsoft.com/office/drawing/2014/main" id="{B365E0F9-31AA-47CD-9FDF-51B640B8057A}"/>
            </a:ext>
          </a:extLst>
        </xdr:cNvPr>
        <xdr:cNvCxnSpPr/>
      </xdr:nvCxnSpPr>
      <xdr:spPr>
        <a:xfrm>
          <a:off x="14554200" y="2505075"/>
          <a:ext cx="100012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13</xdr:row>
      <xdr:rowOff>9525</xdr:rowOff>
    </xdr:from>
    <xdr:to>
      <xdr:col>32</xdr:col>
      <xdr:colOff>333375</xdr:colOff>
      <xdr:row>16</xdr:row>
      <xdr:rowOff>0</xdr:rowOff>
    </xdr:to>
    <xdr:cxnSp macro="">
      <xdr:nvCxnSpPr>
        <xdr:cNvPr id="113" name="Straight Connector 112">
          <a:extLst>
            <a:ext uri="{FF2B5EF4-FFF2-40B4-BE49-F238E27FC236}">
              <a16:creationId xmlns:a16="http://schemas.microsoft.com/office/drawing/2014/main" id="{B45C73D6-D6D8-4DFE-9E74-7113B762E171}"/>
            </a:ext>
          </a:extLst>
        </xdr:cNvPr>
        <xdr:cNvCxnSpPr/>
      </xdr:nvCxnSpPr>
      <xdr:spPr>
        <a:xfrm rot="10800000" flipV="1">
          <a:off x="14554200" y="2505075"/>
          <a:ext cx="100012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16</xdr:row>
      <xdr:rowOff>0</xdr:rowOff>
    </xdr:from>
    <xdr:to>
      <xdr:col>32</xdr:col>
      <xdr:colOff>333375</xdr:colOff>
      <xdr:row>18</xdr:row>
      <xdr:rowOff>228600</xdr:rowOff>
    </xdr:to>
    <xdr:cxnSp macro="">
      <xdr:nvCxnSpPr>
        <xdr:cNvPr id="114" name="Straight Connector 113">
          <a:extLst>
            <a:ext uri="{FF2B5EF4-FFF2-40B4-BE49-F238E27FC236}">
              <a16:creationId xmlns:a16="http://schemas.microsoft.com/office/drawing/2014/main" id="{C9FD781E-B507-4C9E-A9DC-743A65BCE15D}"/>
            </a:ext>
          </a:extLst>
        </xdr:cNvPr>
        <xdr:cNvCxnSpPr/>
      </xdr:nvCxnSpPr>
      <xdr:spPr>
        <a:xfrm>
          <a:off x="14554200" y="3067050"/>
          <a:ext cx="10001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19</xdr:row>
      <xdr:rowOff>0</xdr:rowOff>
    </xdr:from>
    <xdr:to>
      <xdr:col>32</xdr:col>
      <xdr:colOff>333375</xdr:colOff>
      <xdr:row>21</xdr:row>
      <xdr:rowOff>228600</xdr:rowOff>
    </xdr:to>
    <xdr:cxnSp macro="">
      <xdr:nvCxnSpPr>
        <xdr:cNvPr id="115" name="Straight Connector 114">
          <a:extLst>
            <a:ext uri="{FF2B5EF4-FFF2-40B4-BE49-F238E27FC236}">
              <a16:creationId xmlns:a16="http://schemas.microsoft.com/office/drawing/2014/main" id="{7C336B29-E302-4CEF-AABF-53AB2E22DCDC}"/>
            </a:ext>
          </a:extLst>
        </xdr:cNvPr>
        <xdr:cNvCxnSpPr/>
      </xdr:nvCxnSpPr>
      <xdr:spPr>
        <a:xfrm>
          <a:off x="14554200" y="3638550"/>
          <a:ext cx="10001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22</xdr:row>
      <xdr:rowOff>0</xdr:rowOff>
    </xdr:from>
    <xdr:to>
      <xdr:col>32</xdr:col>
      <xdr:colOff>333375</xdr:colOff>
      <xdr:row>24</xdr:row>
      <xdr:rowOff>228600</xdr:rowOff>
    </xdr:to>
    <xdr:cxnSp macro="">
      <xdr:nvCxnSpPr>
        <xdr:cNvPr id="116" name="Straight Connector 115">
          <a:extLst>
            <a:ext uri="{FF2B5EF4-FFF2-40B4-BE49-F238E27FC236}">
              <a16:creationId xmlns:a16="http://schemas.microsoft.com/office/drawing/2014/main" id="{1BDF2EBF-5BC6-4A22-8A55-9F8391DDCE4A}"/>
            </a:ext>
          </a:extLst>
        </xdr:cNvPr>
        <xdr:cNvCxnSpPr/>
      </xdr:nvCxnSpPr>
      <xdr:spPr>
        <a:xfrm>
          <a:off x="14554200" y="4210050"/>
          <a:ext cx="10001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37</xdr:row>
      <xdr:rowOff>0</xdr:rowOff>
    </xdr:from>
    <xdr:to>
      <xdr:col>32</xdr:col>
      <xdr:colOff>333375</xdr:colOff>
      <xdr:row>39</xdr:row>
      <xdr:rowOff>228600</xdr:rowOff>
    </xdr:to>
    <xdr:cxnSp macro="">
      <xdr:nvCxnSpPr>
        <xdr:cNvPr id="117" name="Straight Connector 116">
          <a:extLst>
            <a:ext uri="{FF2B5EF4-FFF2-40B4-BE49-F238E27FC236}">
              <a16:creationId xmlns:a16="http://schemas.microsoft.com/office/drawing/2014/main" id="{6F8198E2-C1F2-4C9C-83BF-DC3FEBFD718F}"/>
            </a:ext>
          </a:extLst>
        </xdr:cNvPr>
        <xdr:cNvCxnSpPr/>
      </xdr:nvCxnSpPr>
      <xdr:spPr>
        <a:xfrm>
          <a:off x="14554200" y="7067550"/>
          <a:ext cx="10001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9525</xdr:colOff>
      <xdr:row>16</xdr:row>
      <xdr:rowOff>0</xdr:rowOff>
    </xdr:from>
    <xdr:to>
      <xdr:col>33</xdr:col>
      <xdr:colOff>0</xdr:colOff>
      <xdr:row>18</xdr:row>
      <xdr:rowOff>238125</xdr:rowOff>
    </xdr:to>
    <xdr:cxnSp macro="">
      <xdr:nvCxnSpPr>
        <xdr:cNvPr id="118" name="Straight Connector 117">
          <a:extLst>
            <a:ext uri="{FF2B5EF4-FFF2-40B4-BE49-F238E27FC236}">
              <a16:creationId xmlns:a16="http://schemas.microsoft.com/office/drawing/2014/main" id="{E145FFBC-A30D-4DD6-A962-7E1B23104733}"/>
            </a:ext>
          </a:extLst>
        </xdr:cNvPr>
        <xdr:cNvCxnSpPr/>
      </xdr:nvCxnSpPr>
      <xdr:spPr>
        <a:xfrm rot="10800000" flipV="1">
          <a:off x="14563725" y="3067050"/>
          <a:ext cx="9906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19</xdr:row>
      <xdr:rowOff>9525</xdr:rowOff>
    </xdr:from>
    <xdr:to>
      <xdr:col>32</xdr:col>
      <xdr:colOff>333375</xdr:colOff>
      <xdr:row>22</xdr:row>
      <xdr:rowOff>0</xdr:rowOff>
    </xdr:to>
    <xdr:cxnSp macro="">
      <xdr:nvCxnSpPr>
        <xdr:cNvPr id="119" name="Straight Connector 118">
          <a:extLst>
            <a:ext uri="{FF2B5EF4-FFF2-40B4-BE49-F238E27FC236}">
              <a16:creationId xmlns:a16="http://schemas.microsoft.com/office/drawing/2014/main" id="{7C62286F-F0FC-4B43-BBA6-2B3A62A91811}"/>
            </a:ext>
          </a:extLst>
        </xdr:cNvPr>
        <xdr:cNvCxnSpPr/>
      </xdr:nvCxnSpPr>
      <xdr:spPr>
        <a:xfrm rot="10800000" flipV="1">
          <a:off x="14554200" y="3648075"/>
          <a:ext cx="100012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22</xdr:row>
      <xdr:rowOff>9525</xdr:rowOff>
    </xdr:from>
    <xdr:to>
      <xdr:col>32</xdr:col>
      <xdr:colOff>333375</xdr:colOff>
      <xdr:row>25</xdr:row>
      <xdr:rowOff>0</xdr:rowOff>
    </xdr:to>
    <xdr:cxnSp macro="">
      <xdr:nvCxnSpPr>
        <xdr:cNvPr id="120" name="Straight Connector 119">
          <a:extLst>
            <a:ext uri="{FF2B5EF4-FFF2-40B4-BE49-F238E27FC236}">
              <a16:creationId xmlns:a16="http://schemas.microsoft.com/office/drawing/2014/main" id="{7EC7DFFA-4FED-4B1D-AA7E-B108C8F22214}"/>
            </a:ext>
          </a:extLst>
        </xdr:cNvPr>
        <xdr:cNvCxnSpPr/>
      </xdr:nvCxnSpPr>
      <xdr:spPr>
        <a:xfrm rot="10800000" flipV="1">
          <a:off x="14554200" y="4219575"/>
          <a:ext cx="100012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37</xdr:row>
      <xdr:rowOff>9525</xdr:rowOff>
    </xdr:from>
    <xdr:to>
      <xdr:col>32</xdr:col>
      <xdr:colOff>333375</xdr:colOff>
      <xdr:row>40</xdr:row>
      <xdr:rowOff>0</xdr:rowOff>
    </xdr:to>
    <xdr:cxnSp macro="">
      <xdr:nvCxnSpPr>
        <xdr:cNvPr id="121" name="Straight Connector 120">
          <a:extLst>
            <a:ext uri="{FF2B5EF4-FFF2-40B4-BE49-F238E27FC236}">
              <a16:creationId xmlns:a16="http://schemas.microsoft.com/office/drawing/2014/main" id="{6E72D9E4-8DE4-44B4-B587-A2F44D789039}"/>
            </a:ext>
          </a:extLst>
        </xdr:cNvPr>
        <xdr:cNvCxnSpPr/>
      </xdr:nvCxnSpPr>
      <xdr:spPr>
        <a:xfrm rot="10800000" flipV="1">
          <a:off x="14554200" y="7077075"/>
          <a:ext cx="100012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9525</xdr:colOff>
      <xdr:row>10</xdr:row>
      <xdr:rowOff>9525</xdr:rowOff>
    </xdr:from>
    <xdr:to>
      <xdr:col>35</xdr:col>
      <xdr:colOff>342900</xdr:colOff>
      <xdr:row>12</xdr:row>
      <xdr:rowOff>238125</xdr:rowOff>
    </xdr:to>
    <xdr:cxnSp macro="">
      <xdr:nvCxnSpPr>
        <xdr:cNvPr id="122" name="Straight Connector 121">
          <a:extLst>
            <a:ext uri="{FF2B5EF4-FFF2-40B4-BE49-F238E27FC236}">
              <a16:creationId xmlns:a16="http://schemas.microsoft.com/office/drawing/2014/main" id="{221D3300-8AC8-4D0B-BB3A-2A10E051E075}"/>
            </a:ext>
          </a:extLst>
        </xdr:cNvPr>
        <xdr:cNvCxnSpPr/>
      </xdr:nvCxnSpPr>
      <xdr:spPr>
        <a:xfrm>
          <a:off x="15563850" y="1924050"/>
          <a:ext cx="9810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9525</xdr:colOff>
      <xdr:row>10</xdr:row>
      <xdr:rowOff>0</xdr:rowOff>
    </xdr:from>
    <xdr:to>
      <xdr:col>36</xdr:col>
      <xdr:colOff>0</xdr:colOff>
      <xdr:row>12</xdr:row>
      <xdr:rowOff>238124</xdr:rowOff>
    </xdr:to>
    <xdr:cxnSp macro="">
      <xdr:nvCxnSpPr>
        <xdr:cNvPr id="123" name="Straight Connector 122">
          <a:extLst>
            <a:ext uri="{FF2B5EF4-FFF2-40B4-BE49-F238E27FC236}">
              <a16:creationId xmlns:a16="http://schemas.microsoft.com/office/drawing/2014/main" id="{507463E9-EC05-45ED-B85A-5E2697C52813}"/>
            </a:ext>
          </a:extLst>
        </xdr:cNvPr>
        <xdr:cNvCxnSpPr/>
      </xdr:nvCxnSpPr>
      <xdr:spPr>
        <a:xfrm rot="10800000" flipV="1">
          <a:off x="15563850" y="1914525"/>
          <a:ext cx="981075" cy="58102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13</xdr:row>
      <xdr:rowOff>9525</xdr:rowOff>
    </xdr:from>
    <xdr:to>
      <xdr:col>36</xdr:col>
      <xdr:colOff>0</xdr:colOff>
      <xdr:row>16</xdr:row>
      <xdr:rowOff>0</xdr:rowOff>
    </xdr:to>
    <xdr:cxnSp macro="">
      <xdr:nvCxnSpPr>
        <xdr:cNvPr id="124" name="Straight Connector 123">
          <a:extLst>
            <a:ext uri="{FF2B5EF4-FFF2-40B4-BE49-F238E27FC236}">
              <a16:creationId xmlns:a16="http://schemas.microsoft.com/office/drawing/2014/main" id="{C7C18E00-5E47-41F8-B0E8-8AAD308AD74E}"/>
            </a:ext>
          </a:extLst>
        </xdr:cNvPr>
        <xdr:cNvCxnSpPr/>
      </xdr:nvCxnSpPr>
      <xdr:spPr>
        <a:xfrm>
          <a:off x="15554325" y="2505075"/>
          <a:ext cx="990600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13</xdr:row>
      <xdr:rowOff>9525</xdr:rowOff>
    </xdr:from>
    <xdr:to>
      <xdr:col>35</xdr:col>
      <xdr:colOff>333375</xdr:colOff>
      <xdr:row>16</xdr:row>
      <xdr:rowOff>0</xdr:rowOff>
    </xdr:to>
    <xdr:cxnSp macro="">
      <xdr:nvCxnSpPr>
        <xdr:cNvPr id="125" name="Straight Connector 124">
          <a:extLst>
            <a:ext uri="{FF2B5EF4-FFF2-40B4-BE49-F238E27FC236}">
              <a16:creationId xmlns:a16="http://schemas.microsoft.com/office/drawing/2014/main" id="{DD53BF2C-7678-4B4C-9AA1-765300CD61CB}"/>
            </a:ext>
          </a:extLst>
        </xdr:cNvPr>
        <xdr:cNvCxnSpPr/>
      </xdr:nvCxnSpPr>
      <xdr:spPr>
        <a:xfrm rot="10800000" flipV="1">
          <a:off x="15554325" y="2505075"/>
          <a:ext cx="990600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16</xdr:row>
      <xdr:rowOff>0</xdr:rowOff>
    </xdr:from>
    <xdr:to>
      <xdr:col>35</xdr:col>
      <xdr:colOff>333375</xdr:colOff>
      <xdr:row>18</xdr:row>
      <xdr:rowOff>228600</xdr:rowOff>
    </xdr:to>
    <xdr:cxnSp macro="">
      <xdr:nvCxnSpPr>
        <xdr:cNvPr id="126" name="Straight Connector 125">
          <a:extLst>
            <a:ext uri="{FF2B5EF4-FFF2-40B4-BE49-F238E27FC236}">
              <a16:creationId xmlns:a16="http://schemas.microsoft.com/office/drawing/2014/main" id="{2D85B9EE-E012-4B2C-BA66-D613EC155565}"/>
            </a:ext>
          </a:extLst>
        </xdr:cNvPr>
        <xdr:cNvCxnSpPr/>
      </xdr:nvCxnSpPr>
      <xdr:spPr>
        <a:xfrm>
          <a:off x="15554325" y="3067050"/>
          <a:ext cx="9906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19</xdr:row>
      <xdr:rowOff>0</xdr:rowOff>
    </xdr:from>
    <xdr:to>
      <xdr:col>35</xdr:col>
      <xdr:colOff>333375</xdr:colOff>
      <xdr:row>21</xdr:row>
      <xdr:rowOff>228600</xdr:rowOff>
    </xdr:to>
    <xdr:cxnSp macro="">
      <xdr:nvCxnSpPr>
        <xdr:cNvPr id="127" name="Straight Connector 126">
          <a:extLst>
            <a:ext uri="{FF2B5EF4-FFF2-40B4-BE49-F238E27FC236}">
              <a16:creationId xmlns:a16="http://schemas.microsoft.com/office/drawing/2014/main" id="{5FD1B794-7E54-422F-9236-D6569D935A02}"/>
            </a:ext>
          </a:extLst>
        </xdr:cNvPr>
        <xdr:cNvCxnSpPr/>
      </xdr:nvCxnSpPr>
      <xdr:spPr>
        <a:xfrm>
          <a:off x="15554325" y="3638550"/>
          <a:ext cx="9906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22</xdr:row>
      <xdr:rowOff>0</xdr:rowOff>
    </xdr:from>
    <xdr:to>
      <xdr:col>35</xdr:col>
      <xdr:colOff>333375</xdr:colOff>
      <xdr:row>24</xdr:row>
      <xdr:rowOff>228600</xdr:rowOff>
    </xdr:to>
    <xdr:cxnSp macro="">
      <xdr:nvCxnSpPr>
        <xdr:cNvPr id="128" name="Straight Connector 127">
          <a:extLst>
            <a:ext uri="{FF2B5EF4-FFF2-40B4-BE49-F238E27FC236}">
              <a16:creationId xmlns:a16="http://schemas.microsoft.com/office/drawing/2014/main" id="{BD851184-8E2C-4DC0-9705-E1A8580CCCBF}"/>
            </a:ext>
          </a:extLst>
        </xdr:cNvPr>
        <xdr:cNvCxnSpPr/>
      </xdr:nvCxnSpPr>
      <xdr:spPr>
        <a:xfrm>
          <a:off x="15554325" y="4210050"/>
          <a:ext cx="9906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37</xdr:row>
      <xdr:rowOff>0</xdr:rowOff>
    </xdr:from>
    <xdr:to>
      <xdr:col>35</xdr:col>
      <xdr:colOff>333375</xdr:colOff>
      <xdr:row>39</xdr:row>
      <xdr:rowOff>228600</xdr:rowOff>
    </xdr:to>
    <xdr:cxnSp macro="">
      <xdr:nvCxnSpPr>
        <xdr:cNvPr id="129" name="Straight Connector 128">
          <a:extLst>
            <a:ext uri="{FF2B5EF4-FFF2-40B4-BE49-F238E27FC236}">
              <a16:creationId xmlns:a16="http://schemas.microsoft.com/office/drawing/2014/main" id="{BEB422BF-4233-4BAA-9AD7-F357FC3277A4}"/>
            </a:ext>
          </a:extLst>
        </xdr:cNvPr>
        <xdr:cNvCxnSpPr/>
      </xdr:nvCxnSpPr>
      <xdr:spPr>
        <a:xfrm>
          <a:off x="15554325" y="7067550"/>
          <a:ext cx="9906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9525</xdr:colOff>
      <xdr:row>16</xdr:row>
      <xdr:rowOff>0</xdr:rowOff>
    </xdr:from>
    <xdr:to>
      <xdr:col>36</xdr:col>
      <xdr:colOff>0</xdr:colOff>
      <xdr:row>18</xdr:row>
      <xdr:rowOff>238125</xdr:rowOff>
    </xdr:to>
    <xdr:cxnSp macro="">
      <xdr:nvCxnSpPr>
        <xdr:cNvPr id="130" name="Straight Connector 129">
          <a:extLst>
            <a:ext uri="{FF2B5EF4-FFF2-40B4-BE49-F238E27FC236}">
              <a16:creationId xmlns:a16="http://schemas.microsoft.com/office/drawing/2014/main" id="{829924ED-270B-4AD5-9650-7E03F890F147}"/>
            </a:ext>
          </a:extLst>
        </xdr:cNvPr>
        <xdr:cNvCxnSpPr/>
      </xdr:nvCxnSpPr>
      <xdr:spPr>
        <a:xfrm rot="10800000" flipV="1">
          <a:off x="15563850" y="3067050"/>
          <a:ext cx="9810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19</xdr:row>
      <xdr:rowOff>9525</xdr:rowOff>
    </xdr:from>
    <xdr:to>
      <xdr:col>35</xdr:col>
      <xdr:colOff>333375</xdr:colOff>
      <xdr:row>22</xdr:row>
      <xdr:rowOff>0</xdr:rowOff>
    </xdr:to>
    <xdr:cxnSp macro="">
      <xdr:nvCxnSpPr>
        <xdr:cNvPr id="131" name="Straight Connector 130">
          <a:extLst>
            <a:ext uri="{FF2B5EF4-FFF2-40B4-BE49-F238E27FC236}">
              <a16:creationId xmlns:a16="http://schemas.microsoft.com/office/drawing/2014/main" id="{33D29519-65C0-4FA0-BAF1-1E6E05D5AA16}"/>
            </a:ext>
          </a:extLst>
        </xdr:cNvPr>
        <xdr:cNvCxnSpPr/>
      </xdr:nvCxnSpPr>
      <xdr:spPr>
        <a:xfrm rot="10800000" flipV="1">
          <a:off x="15554325" y="3648075"/>
          <a:ext cx="990600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22</xdr:row>
      <xdr:rowOff>9525</xdr:rowOff>
    </xdr:from>
    <xdr:to>
      <xdr:col>35</xdr:col>
      <xdr:colOff>333375</xdr:colOff>
      <xdr:row>25</xdr:row>
      <xdr:rowOff>0</xdr:rowOff>
    </xdr:to>
    <xdr:cxnSp macro="">
      <xdr:nvCxnSpPr>
        <xdr:cNvPr id="132" name="Straight Connector 131">
          <a:extLst>
            <a:ext uri="{FF2B5EF4-FFF2-40B4-BE49-F238E27FC236}">
              <a16:creationId xmlns:a16="http://schemas.microsoft.com/office/drawing/2014/main" id="{2E29FBD1-BFA9-4F53-AE9F-AEEB0F03B363}"/>
            </a:ext>
          </a:extLst>
        </xdr:cNvPr>
        <xdr:cNvCxnSpPr/>
      </xdr:nvCxnSpPr>
      <xdr:spPr>
        <a:xfrm rot="10800000" flipV="1">
          <a:off x="15554325" y="4219575"/>
          <a:ext cx="990600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37</xdr:row>
      <xdr:rowOff>9525</xdr:rowOff>
    </xdr:from>
    <xdr:to>
      <xdr:col>35</xdr:col>
      <xdr:colOff>333375</xdr:colOff>
      <xdr:row>40</xdr:row>
      <xdr:rowOff>0</xdr:rowOff>
    </xdr:to>
    <xdr:cxnSp macro="">
      <xdr:nvCxnSpPr>
        <xdr:cNvPr id="133" name="Straight Connector 132">
          <a:extLst>
            <a:ext uri="{FF2B5EF4-FFF2-40B4-BE49-F238E27FC236}">
              <a16:creationId xmlns:a16="http://schemas.microsoft.com/office/drawing/2014/main" id="{6952C4F8-4380-48A1-A64B-CD8FC1E5F040}"/>
            </a:ext>
          </a:extLst>
        </xdr:cNvPr>
        <xdr:cNvCxnSpPr/>
      </xdr:nvCxnSpPr>
      <xdr:spPr>
        <a:xfrm rot="10800000" flipV="1">
          <a:off x="15554325" y="7077075"/>
          <a:ext cx="990600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9525</xdr:colOff>
      <xdr:row>10</xdr:row>
      <xdr:rowOff>9525</xdr:rowOff>
    </xdr:from>
    <xdr:to>
      <xdr:col>38</xdr:col>
      <xdr:colOff>342900</xdr:colOff>
      <xdr:row>12</xdr:row>
      <xdr:rowOff>238125</xdr:rowOff>
    </xdr:to>
    <xdr:cxnSp macro="">
      <xdr:nvCxnSpPr>
        <xdr:cNvPr id="134" name="Straight Connector 133">
          <a:extLst>
            <a:ext uri="{FF2B5EF4-FFF2-40B4-BE49-F238E27FC236}">
              <a16:creationId xmlns:a16="http://schemas.microsoft.com/office/drawing/2014/main" id="{44BDF0E9-1441-4269-A0E6-BE6698801D51}"/>
            </a:ext>
          </a:extLst>
        </xdr:cNvPr>
        <xdr:cNvCxnSpPr/>
      </xdr:nvCxnSpPr>
      <xdr:spPr>
        <a:xfrm>
          <a:off x="16554450" y="1924050"/>
          <a:ext cx="9620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9525</xdr:colOff>
      <xdr:row>10</xdr:row>
      <xdr:rowOff>0</xdr:rowOff>
    </xdr:from>
    <xdr:to>
      <xdr:col>39</xdr:col>
      <xdr:colOff>0</xdr:colOff>
      <xdr:row>12</xdr:row>
      <xdr:rowOff>238124</xdr:rowOff>
    </xdr:to>
    <xdr:cxnSp macro="">
      <xdr:nvCxnSpPr>
        <xdr:cNvPr id="135" name="Straight Connector 134">
          <a:extLst>
            <a:ext uri="{FF2B5EF4-FFF2-40B4-BE49-F238E27FC236}">
              <a16:creationId xmlns:a16="http://schemas.microsoft.com/office/drawing/2014/main" id="{29BC3506-FF04-4429-B113-CEB01F3D5526}"/>
            </a:ext>
          </a:extLst>
        </xdr:cNvPr>
        <xdr:cNvCxnSpPr/>
      </xdr:nvCxnSpPr>
      <xdr:spPr>
        <a:xfrm rot="10800000" flipV="1">
          <a:off x="16554450" y="1914525"/>
          <a:ext cx="962025" cy="58102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13</xdr:row>
      <xdr:rowOff>9525</xdr:rowOff>
    </xdr:from>
    <xdr:to>
      <xdr:col>39</xdr:col>
      <xdr:colOff>0</xdr:colOff>
      <xdr:row>16</xdr:row>
      <xdr:rowOff>0</xdr:rowOff>
    </xdr:to>
    <xdr:cxnSp macro="">
      <xdr:nvCxnSpPr>
        <xdr:cNvPr id="136" name="Straight Connector 135">
          <a:extLst>
            <a:ext uri="{FF2B5EF4-FFF2-40B4-BE49-F238E27FC236}">
              <a16:creationId xmlns:a16="http://schemas.microsoft.com/office/drawing/2014/main" id="{3E6008D8-8693-401C-A60C-17ADADCC9033}"/>
            </a:ext>
          </a:extLst>
        </xdr:cNvPr>
        <xdr:cNvCxnSpPr/>
      </xdr:nvCxnSpPr>
      <xdr:spPr>
        <a:xfrm>
          <a:off x="16544925" y="2505075"/>
          <a:ext cx="971550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13</xdr:row>
      <xdr:rowOff>9525</xdr:rowOff>
    </xdr:from>
    <xdr:to>
      <xdr:col>38</xdr:col>
      <xdr:colOff>333375</xdr:colOff>
      <xdr:row>16</xdr:row>
      <xdr:rowOff>0</xdr:rowOff>
    </xdr:to>
    <xdr:cxnSp macro="">
      <xdr:nvCxnSpPr>
        <xdr:cNvPr id="137" name="Straight Connector 136">
          <a:extLst>
            <a:ext uri="{FF2B5EF4-FFF2-40B4-BE49-F238E27FC236}">
              <a16:creationId xmlns:a16="http://schemas.microsoft.com/office/drawing/2014/main" id="{863C5459-8A93-40FD-BC9B-2EA28C3184D0}"/>
            </a:ext>
          </a:extLst>
        </xdr:cNvPr>
        <xdr:cNvCxnSpPr/>
      </xdr:nvCxnSpPr>
      <xdr:spPr>
        <a:xfrm rot="10800000" flipV="1">
          <a:off x="16544925" y="2505075"/>
          <a:ext cx="971550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16</xdr:row>
      <xdr:rowOff>0</xdr:rowOff>
    </xdr:from>
    <xdr:to>
      <xdr:col>38</xdr:col>
      <xdr:colOff>333375</xdr:colOff>
      <xdr:row>18</xdr:row>
      <xdr:rowOff>228600</xdr:rowOff>
    </xdr:to>
    <xdr:cxnSp macro="">
      <xdr:nvCxnSpPr>
        <xdr:cNvPr id="138" name="Straight Connector 137">
          <a:extLst>
            <a:ext uri="{FF2B5EF4-FFF2-40B4-BE49-F238E27FC236}">
              <a16:creationId xmlns:a16="http://schemas.microsoft.com/office/drawing/2014/main" id="{916BF471-E255-43DB-9DA1-FFE5D461479E}"/>
            </a:ext>
          </a:extLst>
        </xdr:cNvPr>
        <xdr:cNvCxnSpPr/>
      </xdr:nvCxnSpPr>
      <xdr:spPr>
        <a:xfrm>
          <a:off x="16544925" y="3067050"/>
          <a:ext cx="9715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19</xdr:row>
      <xdr:rowOff>0</xdr:rowOff>
    </xdr:from>
    <xdr:to>
      <xdr:col>38</xdr:col>
      <xdr:colOff>333375</xdr:colOff>
      <xdr:row>21</xdr:row>
      <xdr:rowOff>228600</xdr:rowOff>
    </xdr:to>
    <xdr:cxnSp macro="">
      <xdr:nvCxnSpPr>
        <xdr:cNvPr id="139" name="Straight Connector 138">
          <a:extLst>
            <a:ext uri="{FF2B5EF4-FFF2-40B4-BE49-F238E27FC236}">
              <a16:creationId xmlns:a16="http://schemas.microsoft.com/office/drawing/2014/main" id="{925F25E2-DF3A-4D37-8042-1CD22EB415CD}"/>
            </a:ext>
          </a:extLst>
        </xdr:cNvPr>
        <xdr:cNvCxnSpPr/>
      </xdr:nvCxnSpPr>
      <xdr:spPr>
        <a:xfrm>
          <a:off x="16544925" y="3638550"/>
          <a:ext cx="9715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22</xdr:row>
      <xdr:rowOff>0</xdr:rowOff>
    </xdr:from>
    <xdr:to>
      <xdr:col>38</xdr:col>
      <xdr:colOff>333375</xdr:colOff>
      <xdr:row>24</xdr:row>
      <xdr:rowOff>228600</xdr:rowOff>
    </xdr:to>
    <xdr:cxnSp macro="">
      <xdr:nvCxnSpPr>
        <xdr:cNvPr id="140" name="Straight Connector 139">
          <a:extLst>
            <a:ext uri="{FF2B5EF4-FFF2-40B4-BE49-F238E27FC236}">
              <a16:creationId xmlns:a16="http://schemas.microsoft.com/office/drawing/2014/main" id="{4B897FEC-462F-4953-B9C3-735BB4F3F305}"/>
            </a:ext>
          </a:extLst>
        </xdr:cNvPr>
        <xdr:cNvCxnSpPr/>
      </xdr:nvCxnSpPr>
      <xdr:spPr>
        <a:xfrm>
          <a:off x="16544925" y="4210050"/>
          <a:ext cx="9715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37</xdr:row>
      <xdr:rowOff>0</xdr:rowOff>
    </xdr:from>
    <xdr:to>
      <xdr:col>38</xdr:col>
      <xdr:colOff>333375</xdr:colOff>
      <xdr:row>39</xdr:row>
      <xdr:rowOff>228600</xdr:rowOff>
    </xdr:to>
    <xdr:cxnSp macro="">
      <xdr:nvCxnSpPr>
        <xdr:cNvPr id="141" name="Straight Connector 140">
          <a:extLst>
            <a:ext uri="{FF2B5EF4-FFF2-40B4-BE49-F238E27FC236}">
              <a16:creationId xmlns:a16="http://schemas.microsoft.com/office/drawing/2014/main" id="{B77281CE-AAC2-48F1-ACFC-6076BCE7268C}"/>
            </a:ext>
          </a:extLst>
        </xdr:cNvPr>
        <xdr:cNvCxnSpPr/>
      </xdr:nvCxnSpPr>
      <xdr:spPr>
        <a:xfrm>
          <a:off x="16544925" y="7067550"/>
          <a:ext cx="9715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9525</xdr:colOff>
      <xdr:row>16</xdr:row>
      <xdr:rowOff>0</xdr:rowOff>
    </xdr:from>
    <xdr:to>
      <xdr:col>39</xdr:col>
      <xdr:colOff>0</xdr:colOff>
      <xdr:row>18</xdr:row>
      <xdr:rowOff>238125</xdr:rowOff>
    </xdr:to>
    <xdr:cxnSp macro="">
      <xdr:nvCxnSpPr>
        <xdr:cNvPr id="142" name="Straight Connector 141">
          <a:extLst>
            <a:ext uri="{FF2B5EF4-FFF2-40B4-BE49-F238E27FC236}">
              <a16:creationId xmlns:a16="http://schemas.microsoft.com/office/drawing/2014/main" id="{35CDA44D-53B8-40FC-9279-142061B954F1}"/>
            </a:ext>
          </a:extLst>
        </xdr:cNvPr>
        <xdr:cNvCxnSpPr/>
      </xdr:nvCxnSpPr>
      <xdr:spPr>
        <a:xfrm rot="10800000" flipV="1">
          <a:off x="16554450" y="3067050"/>
          <a:ext cx="9620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19</xdr:row>
      <xdr:rowOff>9525</xdr:rowOff>
    </xdr:from>
    <xdr:to>
      <xdr:col>38</xdr:col>
      <xdr:colOff>333375</xdr:colOff>
      <xdr:row>22</xdr:row>
      <xdr:rowOff>0</xdr:rowOff>
    </xdr:to>
    <xdr:cxnSp macro="">
      <xdr:nvCxnSpPr>
        <xdr:cNvPr id="143" name="Straight Connector 142">
          <a:extLst>
            <a:ext uri="{FF2B5EF4-FFF2-40B4-BE49-F238E27FC236}">
              <a16:creationId xmlns:a16="http://schemas.microsoft.com/office/drawing/2014/main" id="{B765EA1C-4644-4F0F-8F9C-9346E7CA11A7}"/>
            </a:ext>
          </a:extLst>
        </xdr:cNvPr>
        <xdr:cNvCxnSpPr/>
      </xdr:nvCxnSpPr>
      <xdr:spPr>
        <a:xfrm rot="10800000" flipV="1">
          <a:off x="16544925" y="3648075"/>
          <a:ext cx="971550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22</xdr:row>
      <xdr:rowOff>9525</xdr:rowOff>
    </xdr:from>
    <xdr:to>
      <xdr:col>38</xdr:col>
      <xdr:colOff>333375</xdr:colOff>
      <xdr:row>25</xdr:row>
      <xdr:rowOff>0</xdr:rowOff>
    </xdr:to>
    <xdr:cxnSp macro="">
      <xdr:nvCxnSpPr>
        <xdr:cNvPr id="144" name="Straight Connector 143">
          <a:extLst>
            <a:ext uri="{FF2B5EF4-FFF2-40B4-BE49-F238E27FC236}">
              <a16:creationId xmlns:a16="http://schemas.microsoft.com/office/drawing/2014/main" id="{88C567A8-6177-426A-8E9D-5671BB5DD84E}"/>
            </a:ext>
          </a:extLst>
        </xdr:cNvPr>
        <xdr:cNvCxnSpPr/>
      </xdr:nvCxnSpPr>
      <xdr:spPr>
        <a:xfrm rot="10800000" flipV="1">
          <a:off x="16544925" y="4219575"/>
          <a:ext cx="971550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37</xdr:row>
      <xdr:rowOff>9525</xdr:rowOff>
    </xdr:from>
    <xdr:to>
      <xdr:col>38</xdr:col>
      <xdr:colOff>333375</xdr:colOff>
      <xdr:row>40</xdr:row>
      <xdr:rowOff>0</xdr:rowOff>
    </xdr:to>
    <xdr:cxnSp macro="">
      <xdr:nvCxnSpPr>
        <xdr:cNvPr id="145" name="Straight Connector 144">
          <a:extLst>
            <a:ext uri="{FF2B5EF4-FFF2-40B4-BE49-F238E27FC236}">
              <a16:creationId xmlns:a16="http://schemas.microsoft.com/office/drawing/2014/main" id="{4AA8A507-6C57-4A46-8F56-AE5B45D78667}"/>
            </a:ext>
          </a:extLst>
        </xdr:cNvPr>
        <xdr:cNvCxnSpPr/>
      </xdr:nvCxnSpPr>
      <xdr:spPr>
        <a:xfrm rot="10800000" flipV="1">
          <a:off x="16544925" y="7077075"/>
          <a:ext cx="971550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31</xdr:row>
      <xdr:rowOff>0</xdr:rowOff>
    </xdr:from>
    <xdr:to>
      <xdr:col>5</xdr:col>
      <xdr:colOff>333375</xdr:colOff>
      <xdr:row>33</xdr:row>
      <xdr:rowOff>228600</xdr:rowOff>
    </xdr:to>
    <xdr:cxnSp macro="">
      <xdr:nvCxnSpPr>
        <xdr:cNvPr id="146" name="Straight Connector 145">
          <a:extLst>
            <a:ext uri="{FF2B5EF4-FFF2-40B4-BE49-F238E27FC236}">
              <a16:creationId xmlns:a16="http://schemas.microsoft.com/office/drawing/2014/main" id="{9FA0B054-8F3F-4685-814F-D8DB6418FE65}"/>
            </a:ext>
          </a:extLst>
        </xdr:cNvPr>
        <xdr:cNvCxnSpPr/>
      </xdr:nvCxnSpPr>
      <xdr:spPr>
        <a:xfrm>
          <a:off x="3495675" y="5924550"/>
          <a:ext cx="11715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31</xdr:row>
      <xdr:rowOff>0</xdr:rowOff>
    </xdr:from>
    <xdr:to>
      <xdr:col>8</xdr:col>
      <xdr:colOff>333375</xdr:colOff>
      <xdr:row>33</xdr:row>
      <xdr:rowOff>228600</xdr:rowOff>
    </xdr:to>
    <xdr:cxnSp macro="">
      <xdr:nvCxnSpPr>
        <xdr:cNvPr id="147" name="Straight Connector 146">
          <a:extLst>
            <a:ext uri="{FF2B5EF4-FFF2-40B4-BE49-F238E27FC236}">
              <a16:creationId xmlns:a16="http://schemas.microsoft.com/office/drawing/2014/main" id="{7431F351-4740-4FAD-993A-51EFBA3F2D95}"/>
            </a:ext>
          </a:extLst>
        </xdr:cNvPr>
        <xdr:cNvCxnSpPr/>
      </xdr:nvCxnSpPr>
      <xdr:spPr>
        <a:xfrm>
          <a:off x="4686300" y="5924550"/>
          <a:ext cx="11906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31</xdr:row>
      <xdr:rowOff>0</xdr:rowOff>
    </xdr:from>
    <xdr:to>
      <xdr:col>11</xdr:col>
      <xdr:colOff>333375</xdr:colOff>
      <xdr:row>33</xdr:row>
      <xdr:rowOff>228600</xdr:rowOff>
    </xdr:to>
    <xdr:cxnSp macro="">
      <xdr:nvCxnSpPr>
        <xdr:cNvPr id="148" name="Straight Connector 147">
          <a:extLst>
            <a:ext uri="{FF2B5EF4-FFF2-40B4-BE49-F238E27FC236}">
              <a16:creationId xmlns:a16="http://schemas.microsoft.com/office/drawing/2014/main" id="{C5F7C374-B3F9-4E3D-B4EB-A8373DF4BAA1}"/>
            </a:ext>
          </a:extLst>
        </xdr:cNvPr>
        <xdr:cNvCxnSpPr/>
      </xdr:nvCxnSpPr>
      <xdr:spPr>
        <a:xfrm>
          <a:off x="5962650" y="5924550"/>
          <a:ext cx="12001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31</xdr:row>
      <xdr:rowOff>0</xdr:rowOff>
    </xdr:from>
    <xdr:to>
      <xdr:col>14</xdr:col>
      <xdr:colOff>333375</xdr:colOff>
      <xdr:row>33</xdr:row>
      <xdr:rowOff>228600</xdr:rowOff>
    </xdr:to>
    <xdr:cxnSp macro="">
      <xdr:nvCxnSpPr>
        <xdr:cNvPr id="149" name="Straight Connector 148">
          <a:extLst>
            <a:ext uri="{FF2B5EF4-FFF2-40B4-BE49-F238E27FC236}">
              <a16:creationId xmlns:a16="http://schemas.microsoft.com/office/drawing/2014/main" id="{B42D5233-0E2A-4444-8F9D-C528404A5836}"/>
            </a:ext>
          </a:extLst>
        </xdr:cNvPr>
        <xdr:cNvCxnSpPr/>
      </xdr:nvCxnSpPr>
      <xdr:spPr>
        <a:xfrm>
          <a:off x="7267575" y="5924550"/>
          <a:ext cx="11811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31</xdr:row>
      <xdr:rowOff>0</xdr:rowOff>
    </xdr:from>
    <xdr:to>
      <xdr:col>17</xdr:col>
      <xdr:colOff>333375</xdr:colOff>
      <xdr:row>33</xdr:row>
      <xdr:rowOff>228600</xdr:rowOff>
    </xdr:to>
    <xdr:cxnSp macro="">
      <xdr:nvCxnSpPr>
        <xdr:cNvPr id="150" name="Straight Connector 149">
          <a:extLst>
            <a:ext uri="{FF2B5EF4-FFF2-40B4-BE49-F238E27FC236}">
              <a16:creationId xmlns:a16="http://schemas.microsoft.com/office/drawing/2014/main" id="{8665D87C-79FA-4EE7-9C76-74119768D6C8}"/>
            </a:ext>
          </a:extLst>
        </xdr:cNvPr>
        <xdr:cNvCxnSpPr/>
      </xdr:nvCxnSpPr>
      <xdr:spPr>
        <a:xfrm>
          <a:off x="8515350" y="5924550"/>
          <a:ext cx="11525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34</xdr:row>
      <xdr:rowOff>0</xdr:rowOff>
    </xdr:from>
    <xdr:to>
      <xdr:col>5</xdr:col>
      <xdr:colOff>333375</xdr:colOff>
      <xdr:row>36</xdr:row>
      <xdr:rowOff>228600</xdr:rowOff>
    </xdr:to>
    <xdr:cxnSp macro="">
      <xdr:nvCxnSpPr>
        <xdr:cNvPr id="151" name="Straight Connector 150">
          <a:extLst>
            <a:ext uri="{FF2B5EF4-FFF2-40B4-BE49-F238E27FC236}">
              <a16:creationId xmlns:a16="http://schemas.microsoft.com/office/drawing/2014/main" id="{D2E12127-CFA5-47D7-AB9D-BC1F0D971C4B}"/>
            </a:ext>
          </a:extLst>
        </xdr:cNvPr>
        <xdr:cNvCxnSpPr/>
      </xdr:nvCxnSpPr>
      <xdr:spPr>
        <a:xfrm>
          <a:off x="3495675" y="6496050"/>
          <a:ext cx="11715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34</xdr:row>
      <xdr:rowOff>0</xdr:rowOff>
    </xdr:from>
    <xdr:to>
      <xdr:col>8</xdr:col>
      <xdr:colOff>333375</xdr:colOff>
      <xdr:row>36</xdr:row>
      <xdr:rowOff>228600</xdr:rowOff>
    </xdr:to>
    <xdr:cxnSp macro="">
      <xdr:nvCxnSpPr>
        <xdr:cNvPr id="152" name="Straight Connector 151">
          <a:extLst>
            <a:ext uri="{FF2B5EF4-FFF2-40B4-BE49-F238E27FC236}">
              <a16:creationId xmlns:a16="http://schemas.microsoft.com/office/drawing/2014/main" id="{8EF47BE3-3EC0-4CF9-88BE-0568387DED36}"/>
            </a:ext>
          </a:extLst>
        </xdr:cNvPr>
        <xdr:cNvCxnSpPr/>
      </xdr:nvCxnSpPr>
      <xdr:spPr>
        <a:xfrm>
          <a:off x="4686300" y="6496050"/>
          <a:ext cx="11906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34</xdr:row>
      <xdr:rowOff>0</xdr:rowOff>
    </xdr:from>
    <xdr:to>
      <xdr:col>11</xdr:col>
      <xdr:colOff>333375</xdr:colOff>
      <xdr:row>36</xdr:row>
      <xdr:rowOff>228600</xdr:rowOff>
    </xdr:to>
    <xdr:cxnSp macro="">
      <xdr:nvCxnSpPr>
        <xdr:cNvPr id="153" name="Straight Connector 152">
          <a:extLst>
            <a:ext uri="{FF2B5EF4-FFF2-40B4-BE49-F238E27FC236}">
              <a16:creationId xmlns:a16="http://schemas.microsoft.com/office/drawing/2014/main" id="{46CF15AE-2D97-4EE5-80F6-1B0C1E868A7D}"/>
            </a:ext>
          </a:extLst>
        </xdr:cNvPr>
        <xdr:cNvCxnSpPr/>
      </xdr:nvCxnSpPr>
      <xdr:spPr>
        <a:xfrm>
          <a:off x="5962650" y="6496050"/>
          <a:ext cx="12001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34</xdr:row>
      <xdr:rowOff>0</xdr:rowOff>
    </xdr:from>
    <xdr:to>
      <xdr:col>14</xdr:col>
      <xdr:colOff>333375</xdr:colOff>
      <xdr:row>36</xdr:row>
      <xdr:rowOff>228600</xdr:rowOff>
    </xdr:to>
    <xdr:cxnSp macro="">
      <xdr:nvCxnSpPr>
        <xdr:cNvPr id="154" name="Straight Connector 153">
          <a:extLst>
            <a:ext uri="{FF2B5EF4-FFF2-40B4-BE49-F238E27FC236}">
              <a16:creationId xmlns:a16="http://schemas.microsoft.com/office/drawing/2014/main" id="{6804EE43-5BE2-4A62-8136-BEE6AFCA7C9C}"/>
            </a:ext>
          </a:extLst>
        </xdr:cNvPr>
        <xdr:cNvCxnSpPr/>
      </xdr:nvCxnSpPr>
      <xdr:spPr>
        <a:xfrm>
          <a:off x="7267575" y="6496050"/>
          <a:ext cx="11811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34</xdr:row>
      <xdr:rowOff>0</xdr:rowOff>
    </xdr:from>
    <xdr:to>
      <xdr:col>17</xdr:col>
      <xdr:colOff>333375</xdr:colOff>
      <xdr:row>36</xdr:row>
      <xdr:rowOff>228600</xdr:rowOff>
    </xdr:to>
    <xdr:cxnSp macro="">
      <xdr:nvCxnSpPr>
        <xdr:cNvPr id="155" name="Straight Connector 154">
          <a:extLst>
            <a:ext uri="{FF2B5EF4-FFF2-40B4-BE49-F238E27FC236}">
              <a16:creationId xmlns:a16="http://schemas.microsoft.com/office/drawing/2014/main" id="{8BF00788-8506-4EC3-B1AB-3BFDA8917B6F}"/>
            </a:ext>
          </a:extLst>
        </xdr:cNvPr>
        <xdr:cNvCxnSpPr/>
      </xdr:nvCxnSpPr>
      <xdr:spPr>
        <a:xfrm>
          <a:off x="8515350" y="6496050"/>
          <a:ext cx="11525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31</xdr:row>
      <xdr:rowOff>0</xdr:rowOff>
    </xdr:from>
    <xdr:to>
      <xdr:col>20</xdr:col>
      <xdr:colOff>333375</xdr:colOff>
      <xdr:row>33</xdr:row>
      <xdr:rowOff>228600</xdr:rowOff>
    </xdr:to>
    <xdr:cxnSp macro="">
      <xdr:nvCxnSpPr>
        <xdr:cNvPr id="156" name="Straight Connector 155">
          <a:extLst>
            <a:ext uri="{FF2B5EF4-FFF2-40B4-BE49-F238E27FC236}">
              <a16:creationId xmlns:a16="http://schemas.microsoft.com/office/drawing/2014/main" id="{B61B35F6-8597-4047-B5CB-3126ED97A9A3}"/>
            </a:ext>
          </a:extLst>
        </xdr:cNvPr>
        <xdr:cNvCxnSpPr/>
      </xdr:nvCxnSpPr>
      <xdr:spPr>
        <a:xfrm>
          <a:off x="9782175" y="5924550"/>
          <a:ext cx="11334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31</xdr:row>
      <xdr:rowOff>0</xdr:rowOff>
    </xdr:from>
    <xdr:to>
      <xdr:col>23</xdr:col>
      <xdr:colOff>333375</xdr:colOff>
      <xdr:row>33</xdr:row>
      <xdr:rowOff>228600</xdr:rowOff>
    </xdr:to>
    <xdr:cxnSp macro="">
      <xdr:nvCxnSpPr>
        <xdr:cNvPr id="157" name="Straight Connector 156">
          <a:extLst>
            <a:ext uri="{FF2B5EF4-FFF2-40B4-BE49-F238E27FC236}">
              <a16:creationId xmlns:a16="http://schemas.microsoft.com/office/drawing/2014/main" id="{BFA936EF-8191-43F0-8D38-EBDFD4C7735A}"/>
            </a:ext>
          </a:extLst>
        </xdr:cNvPr>
        <xdr:cNvCxnSpPr/>
      </xdr:nvCxnSpPr>
      <xdr:spPr>
        <a:xfrm>
          <a:off x="10944225" y="5924550"/>
          <a:ext cx="11620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34</xdr:row>
      <xdr:rowOff>0</xdr:rowOff>
    </xdr:from>
    <xdr:to>
      <xdr:col>20</xdr:col>
      <xdr:colOff>333375</xdr:colOff>
      <xdr:row>36</xdr:row>
      <xdr:rowOff>228600</xdr:rowOff>
    </xdr:to>
    <xdr:cxnSp macro="">
      <xdr:nvCxnSpPr>
        <xdr:cNvPr id="158" name="Straight Connector 157">
          <a:extLst>
            <a:ext uri="{FF2B5EF4-FFF2-40B4-BE49-F238E27FC236}">
              <a16:creationId xmlns:a16="http://schemas.microsoft.com/office/drawing/2014/main" id="{D4958A6E-D1D8-4C95-A174-962C67A09438}"/>
            </a:ext>
          </a:extLst>
        </xdr:cNvPr>
        <xdr:cNvCxnSpPr/>
      </xdr:nvCxnSpPr>
      <xdr:spPr>
        <a:xfrm>
          <a:off x="9782175" y="6496050"/>
          <a:ext cx="11334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34</xdr:row>
      <xdr:rowOff>0</xdr:rowOff>
    </xdr:from>
    <xdr:to>
      <xdr:col>23</xdr:col>
      <xdr:colOff>333375</xdr:colOff>
      <xdr:row>36</xdr:row>
      <xdr:rowOff>228600</xdr:rowOff>
    </xdr:to>
    <xdr:cxnSp macro="">
      <xdr:nvCxnSpPr>
        <xdr:cNvPr id="159" name="Straight Connector 158">
          <a:extLst>
            <a:ext uri="{FF2B5EF4-FFF2-40B4-BE49-F238E27FC236}">
              <a16:creationId xmlns:a16="http://schemas.microsoft.com/office/drawing/2014/main" id="{A3507F1E-76FC-48E0-9733-0BD274F3D3AA}"/>
            </a:ext>
          </a:extLst>
        </xdr:cNvPr>
        <xdr:cNvCxnSpPr/>
      </xdr:nvCxnSpPr>
      <xdr:spPr>
        <a:xfrm>
          <a:off x="10944225" y="6496050"/>
          <a:ext cx="11620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34</xdr:row>
      <xdr:rowOff>0</xdr:rowOff>
    </xdr:from>
    <xdr:to>
      <xdr:col>26</xdr:col>
      <xdr:colOff>323850</xdr:colOff>
      <xdr:row>36</xdr:row>
      <xdr:rowOff>228600</xdr:rowOff>
    </xdr:to>
    <xdr:cxnSp macro="">
      <xdr:nvCxnSpPr>
        <xdr:cNvPr id="160" name="Straight Connector 159">
          <a:extLst>
            <a:ext uri="{FF2B5EF4-FFF2-40B4-BE49-F238E27FC236}">
              <a16:creationId xmlns:a16="http://schemas.microsoft.com/office/drawing/2014/main" id="{CF7A245C-9787-429A-950F-4BE49471D4DD}"/>
            </a:ext>
          </a:extLst>
        </xdr:cNvPr>
        <xdr:cNvCxnSpPr/>
      </xdr:nvCxnSpPr>
      <xdr:spPr>
        <a:xfrm>
          <a:off x="12125325" y="6496050"/>
          <a:ext cx="11430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31</xdr:row>
      <xdr:rowOff>0</xdr:rowOff>
    </xdr:from>
    <xdr:to>
      <xdr:col>26</xdr:col>
      <xdr:colOff>323850</xdr:colOff>
      <xdr:row>33</xdr:row>
      <xdr:rowOff>228600</xdr:rowOff>
    </xdr:to>
    <xdr:cxnSp macro="">
      <xdr:nvCxnSpPr>
        <xdr:cNvPr id="161" name="Straight Connector 160">
          <a:extLst>
            <a:ext uri="{FF2B5EF4-FFF2-40B4-BE49-F238E27FC236}">
              <a16:creationId xmlns:a16="http://schemas.microsoft.com/office/drawing/2014/main" id="{E2F4D996-2083-400B-B372-7996C9BEA652}"/>
            </a:ext>
          </a:extLst>
        </xdr:cNvPr>
        <xdr:cNvCxnSpPr/>
      </xdr:nvCxnSpPr>
      <xdr:spPr>
        <a:xfrm>
          <a:off x="12125325" y="5924550"/>
          <a:ext cx="11430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31</xdr:row>
      <xdr:rowOff>0</xdr:rowOff>
    </xdr:from>
    <xdr:to>
      <xdr:col>29</xdr:col>
      <xdr:colOff>333375</xdr:colOff>
      <xdr:row>33</xdr:row>
      <xdr:rowOff>228600</xdr:rowOff>
    </xdr:to>
    <xdr:cxnSp macro="">
      <xdr:nvCxnSpPr>
        <xdr:cNvPr id="162" name="Straight Connector 161">
          <a:extLst>
            <a:ext uri="{FF2B5EF4-FFF2-40B4-BE49-F238E27FC236}">
              <a16:creationId xmlns:a16="http://schemas.microsoft.com/office/drawing/2014/main" id="{BCC35AB7-AAE5-471F-A3BD-82FD3BD23559}"/>
            </a:ext>
          </a:extLst>
        </xdr:cNvPr>
        <xdr:cNvCxnSpPr/>
      </xdr:nvCxnSpPr>
      <xdr:spPr>
        <a:xfrm>
          <a:off x="13335000" y="5924550"/>
          <a:ext cx="12096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34</xdr:row>
      <xdr:rowOff>0</xdr:rowOff>
    </xdr:from>
    <xdr:to>
      <xdr:col>29</xdr:col>
      <xdr:colOff>333375</xdr:colOff>
      <xdr:row>36</xdr:row>
      <xdr:rowOff>228600</xdr:rowOff>
    </xdr:to>
    <xdr:cxnSp macro="">
      <xdr:nvCxnSpPr>
        <xdr:cNvPr id="163" name="Straight Connector 162">
          <a:extLst>
            <a:ext uri="{FF2B5EF4-FFF2-40B4-BE49-F238E27FC236}">
              <a16:creationId xmlns:a16="http://schemas.microsoft.com/office/drawing/2014/main" id="{BD0A33CE-F952-4B13-B36E-E631E12D4B8E}"/>
            </a:ext>
          </a:extLst>
        </xdr:cNvPr>
        <xdr:cNvCxnSpPr/>
      </xdr:nvCxnSpPr>
      <xdr:spPr>
        <a:xfrm>
          <a:off x="13335000" y="6496050"/>
          <a:ext cx="12096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31</xdr:row>
      <xdr:rowOff>0</xdr:rowOff>
    </xdr:from>
    <xdr:to>
      <xdr:col>32</xdr:col>
      <xdr:colOff>333375</xdr:colOff>
      <xdr:row>33</xdr:row>
      <xdr:rowOff>228600</xdr:rowOff>
    </xdr:to>
    <xdr:cxnSp macro="">
      <xdr:nvCxnSpPr>
        <xdr:cNvPr id="164" name="Straight Connector 163">
          <a:extLst>
            <a:ext uri="{FF2B5EF4-FFF2-40B4-BE49-F238E27FC236}">
              <a16:creationId xmlns:a16="http://schemas.microsoft.com/office/drawing/2014/main" id="{B69479AB-49CA-4FA5-AC66-ABA47102981B}"/>
            </a:ext>
          </a:extLst>
        </xdr:cNvPr>
        <xdr:cNvCxnSpPr/>
      </xdr:nvCxnSpPr>
      <xdr:spPr>
        <a:xfrm>
          <a:off x="14554200" y="5924550"/>
          <a:ext cx="10001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31</xdr:row>
      <xdr:rowOff>0</xdr:rowOff>
    </xdr:from>
    <xdr:to>
      <xdr:col>35</xdr:col>
      <xdr:colOff>285750</xdr:colOff>
      <xdr:row>33</xdr:row>
      <xdr:rowOff>228600</xdr:rowOff>
    </xdr:to>
    <xdr:cxnSp macro="">
      <xdr:nvCxnSpPr>
        <xdr:cNvPr id="165" name="Straight Connector 164">
          <a:extLst>
            <a:ext uri="{FF2B5EF4-FFF2-40B4-BE49-F238E27FC236}">
              <a16:creationId xmlns:a16="http://schemas.microsoft.com/office/drawing/2014/main" id="{5EC6B0C7-F803-4CEC-87F4-2C922746B6D1}"/>
            </a:ext>
          </a:extLst>
        </xdr:cNvPr>
        <xdr:cNvCxnSpPr/>
      </xdr:nvCxnSpPr>
      <xdr:spPr>
        <a:xfrm>
          <a:off x="15554325" y="5924550"/>
          <a:ext cx="9906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31</xdr:row>
      <xdr:rowOff>0</xdr:rowOff>
    </xdr:from>
    <xdr:to>
      <xdr:col>38</xdr:col>
      <xdr:colOff>276225</xdr:colOff>
      <xdr:row>33</xdr:row>
      <xdr:rowOff>228600</xdr:rowOff>
    </xdr:to>
    <xdr:cxnSp macro="">
      <xdr:nvCxnSpPr>
        <xdr:cNvPr id="166" name="Straight Connector 165">
          <a:extLst>
            <a:ext uri="{FF2B5EF4-FFF2-40B4-BE49-F238E27FC236}">
              <a16:creationId xmlns:a16="http://schemas.microsoft.com/office/drawing/2014/main" id="{1A6BB802-5CC2-4C40-BE03-C3EFCD3876F7}"/>
            </a:ext>
          </a:extLst>
        </xdr:cNvPr>
        <xdr:cNvCxnSpPr/>
      </xdr:nvCxnSpPr>
      <xdr:spPr>
        <a:xfrm>
          <a:off x="16544925" y="5924550"/>
          <a:ext cx="9715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34</xdr:row>
      <xdr:rowOff>0</xdr:rowOff>
    </xdr:from>
    <xdr:to>
      <xdr:col>38</xdr:col>
      <xdr:colOff>276225</xdr:colOff>
      <xdr:row>36</xdr:row>
      <xdr:rowOff>228600</xdr:rowOff>
    </xdr:to>
    <xdr:cxnSp macro="">
      <xdr:nvCxnSpPr>
        <xdr:cNvPr id="167" name="Straight Connector 166">
          <a:extLst>
            <a:ext uri="{FF2B5EF4-FFF2-40B4-BE49-F238E27FC236}">
              <a16:creationId xmlns:a16="http://schemas.microsoft.com/office/drawing/2014/main" id="{EDC27BC4-8A27-43D4-ADDA-6C735232B67A}"/>
            </a:ext>
          </a:extLst>
        </xdr:cNvPr>
        <xdr:cNvCxnSpPr/>
      </xdr:nvCxnSpPr>
      <xdr:spPr>
        <a:xfrm>
          <a:off x="16544925" y="6496050"/>
          <a:ext cx="9715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34</xdr:row>
      <xdr:rowOff>0</xdr:rowOff>
    </xdr:from>
    <xdr:to>
      <xdr:col>35</xdr:col>
      <xdr:colOff>285750</xdr:colOff>
      <xdr:row>36</xdr:row>
      <xdr:rowOff>228600</xdr:rowOff>
    </xdr:to>
    <xdr:cxnSp macro="">
      <xdr:nvCxnSpPr>
        <xdr:cNvPr id="168" name="Straight Connector 167">
          <a:extLst>
            <a:ext uri="{FF2B5EF4-FFF2-40B4-BE49-F238E27FC236}">
              <a16:creationId xmlns:a16="http://schemas.microsoft.com/office/drawing/2014/main" id="{F4F8CDB2-0B0F-4649-8190-767D04F4A96A}"/>
            </a:ext>
          </a:extLst>
        </xdr:cNvPr>
        <xdr:cNvCxnSpPr/>
      </xdr:nvCxnSpPr>
      <xdr:spPr>
        <a:xfrm>
          <a:off x="15554325" y="6496050"/>
          <a:ext cx="9906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34</xdr:row>
      <xdr:rowOff>0</xdr:rowOff>
    </xdr:from>
    <xdr:to>
      <xdr:col>32</xdr:col>
      <xdr:colOff>333375</xdr:colOff>
      <xdr:row>36</xdr:row>
      <xdr:rowOff>228600</xdr:rowOff>
    </xdr:to>
    <xdr:cxnSp macro="">
      <xdr:nvCxnSpPr>
        <xdr:cNvPr id="169" name="Straight Connector 168">
          <a:extLst>
            <a:ext uri="{FF2B5EF4-FFF2-40B4-BE49-F238E27FC236}">
              <a16:creationId xmlns:a16="http://schemas.microsoft.com/office/drawing/2014/main" id="{B59AE121-BB12-47C2-988D-159C7D4CFE87}"/>
            </a:ext>
          </a:extLst>
        </xdr:cNvPr>
        <xdr:cNvCxnSpPr/>
      </xdr:nvCxnSpPr>
      <xdr:spPr>
        <a:xfrm>
          <a:off x="14554200" y="6496050"/>
          <a:ext cx="10001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31</xdr:row>
      <xdr:rowOff>0</xdr:rowOff>
    </xdr:from>
    <xdr:to>
      <xdr:col>33</xdr:col>
      <xdr:colOff>47625</xdr:colOff>
      <xdr:row>33</xdr:row>
      <xdr:rowOff>238125</xdr:rowOff>
    </xdr:to>
    <xdr:cxnSp macro="">
      <xdr:nvCxnSpPr>
        <xdr:cNvPr id="170" name="Straight Connector 169">
          <a:extLst>
            <a:ext uri="{FF2B5EF4-FFF2-40B4-BE49-F238E27FC236}">
              <a16:creationId xmlns:a16="http://schemas.microsoft.com/office/drawing/2014/main" id="{1C0EE7E8-4543-47B9-9899-14E24A93F162}"/>
            </a:ext>
          </a:extLst>
        </xdr:cNvPr>
        <xdr:cNvCxnSpPr/>
      </xdr:nvCxnSpPr>
      <xdr:spPr>
        <a:xfrm rot="10800000" flipV="1">
          <a:off x="14554200" y="5924550"/>
          <a:ext cx="10477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31</xdr:row>
      <xdr:rowOff>0</xdr:rowOff>
    </xdr:from>
    <xdr:to>
      <xdr:col>30</xdr:col>
      <xdr:colOff>47625</xdr:colOff>
      <xdr:row>33</xdr:row>
      <xdr:rowOff>238125</xdr:rowOff>
    </xdr:to>
    <xdr:cxnSp macro="">
      <xdr:nvCxnSpPr>
        <xdr:cNvPr id="171" name="Straight Connector 170">
          <a:extLst>
            <a:ext uri="{FF2B5EF4-FFF2-40B4-BE49-F238E27FC236}">
              <a16:creationId xmlns:a16="http://schemas.microsoft.com/office/drawing/2014/main" id="{69CF76AD-9843-45DA-88A4-FCC8DC57E559}"/>
            </a:ext>
          </a:extLst>
        </xdr:cNvPr>
        <xdr:cNvCxnSpPr/>
      </xdr:nvCxnSpPr>
      <xdr:spPr>
        <a:xfrm rot="10800000" flipV="1">
          <a:off x="13335000" y="5924550"/>
          <a:ext cx="12668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34</xdr:row>
      <xdr:rowOff>0</xdr:rowOff>
    </xdr:from>
    <xdr:to>
      <xdr:col>30</xdr:col>
      <xdr:colOff>47625</xdr:colOff>
      <xdr:row>36</xdr:row>
      <xdr:rowOff>238125</xdr:rowOff>
    </xdr:to>
    <xdr:cxnSp macro="">
      <xdr:nvCxnSpPr>
        <xdr:cNvPr id="172" name="Straight Connector 171">
          <a:extLst>
            <a:ext uri="{FF2B5EF4-FFF2-40B4-BE49-F238E27FC236}">
              <a16:creationId xmlns:a16="http://schemas.microsoft.com/office/drawing/2014/main" id="{106179A0-73D0-4121-AFBE-B61BE062D2CC}"/>
            </a:ext>
          </a:extLst>
        </xdr:cNvPr>
        <xdr:cNvCxnSpPr/>
      </xdr:nvCxnSpPr>
      <xdr:spPr>
        <a:xfrm rot="10800000" flipV="1">
          <a:off x="13335000" y="6496050"/>
          <a:ext cx="12668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34</xdr:row>
      <xdr:rowOff>0</xdr:rowOff>
    </xdr:from>
    <xdr:to>
      <xdr:col>33</xdr:col>
      <xdr:colOff>47625</xdr:colOff>
      <xdr:row>36</xdr:row>
      <xdr:rowOff>238125</xdr:rowOff>
    </xdr:to>
    <xdr:cxnSp macro="">
      <xdr:nvCxnSpPr>
        <xdr:cNvPr id="173" name="Straight Connector 172">
          <a:extLst>
            <a:ext uri="{FF2B5EF4-FFF2-40B4-BE49-F238E27FC236}">
              <a16:creationId xmlns:a16="http://schemas.microsoft.com/office/drawing/2014/main" id="{A3880151-1DD5-445C-BF01-68CE3518F867}"/>
            </a:ext>
          </a:extLst>
        </xdr:cNvPr>
        <xdr:cNvCxnSpPr/>
      </xdr:nvCxnSpPr>
      <xdr:spPr>
        <a:xfrm rot="10800000" flipV="1">
          <a:off x="14554200" y="6496050"/>
          <a:ext cx="10477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34</xdr:row>
      <xdr:rowOff>0</xdr:rowOff>
    </xdr:from>
    <xdr:to>
      <xdr:col>36</xdr:col>
      <xdr:colOff>0</xdr:colOff>
      <xdr:row>36</xdr:row>
      <xdr:rowOff>238125</xdr:rowOff>
    </xdr:to>
    <xdr:cxnSp macro="">
      <xdr:nvCxnSpPr>
        <xdr:cNvPr id="174" name="Straight Connector 173">
          <a:extLst>
            <a:ext uri="{FF2B5EF4-FFF2-40B4-BE49-F238E27FC236}">
              <a16:creationId xmlns:a16="http://schemas.microsoft.com/office/drawing/2014/main" id="{8C1C9C1A-1F2E-4979-AD6F-EE1310CC1BAE}"/>
            </a:ext>
          </a:extLst>
        </xdr:cNvPr>
        <xdr:cNvCxnSpPr/>
      </xdr:nvCxnSpPr>
      <xdr:spPr>
        <a:xfrm rot="10800000" flipV="1">
          <a:off x="15554325" y="6496050"/>
          <a:ext cx="9906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34</xdr:row>
      <xdr:rowOff>0</xdr:rowOff>
    </xdr:from>
    <xdr:to>
      <xdr:col>38</xdr:col>
      <xdr:colOff>333375</xdr:colOff>
      <xdr:row>36</xdr:row>
      <xdr:rowOff>238125</xdr:rowOff>
    </xdr:to>
    <xdr:cxnSp macro="">
      <xdr:nvCxnSpPr>
        <xdr:cNvPr id="175" name="Straight Connector 174">
          <a:extLst>
            <a:ext uri="{FF2B5EF4-FFF2-40B4-BE49-F238E27FC236}">
              <a16:creationId xmlns:a16="http://schemas.microsoft.com/office/drawing/2014/main" id="{B0CFBE61-D314-4160-B21E-07B995154112}"/>
            </a:ext>
          </a:extLst>
        </xdr:cNvPr>
        <xdr:cNvCxnSpPr/>
      </xdr:nvCxnSpPr>
      <xdr:spPr>
        <a:xfrm rot="10800000" flipV="1">
          <a:off x="16544925" y="6496050"/>
          <a:ext cx="9715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34</xdr:row>
      <xdr:rowOff>0</xdr:rowOff>
    </xdr:from>
    <xdr:to>
      <xdr:col>27</xdr:col>
      <xdr:colOff>38100</xdr:colOff>
      <xdr:row>36</xdr:row>
      <xdr:rowOff>238125</xdr:rowOff>
    </xdr:to>
    <xdr:cxnSp macro="">
      <xdr:nvCxnSpPr>
        <xdr:cNvPr id="176" name="Straight Connector 175">
          <a:extLst>
            <a:ext uri="{FF2B5EF4-FFF2-40B4-BE49-F238E27FC236}">
              <a16:creationId xmlns:a16="http://schemas.microsoft.com/office/drawing/2014/main" id="{342EB2F0-05B1-44C4-9D45-3566334D8E71}"/>
            </a:ext>
          </a:extLst>
        </xdr:cNvPr>
        <xdr:cNvCxnSpPr/>
      </xdr:nvCxnSpPr>
      <xdr:spPr>
        <a:xfrm rot="10800000" flipV="1">
          <a:off x="12125325" y="6496050"/>
          <a:ext cx="12477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34</xdr:row>
      <xdr:rowOff>0</xdr:rowOff>
    </xdr:from>
    <xdr:to>
      <xdr:col>24</xdr:col>
      <xdr:colOff>47625</xdr:colOff>
      <xdr:row>36</xdr:row>
      <xdr:rowOff>238125</xdr:rowOff>
    </xdr:to>
    <xdr:cxnSp macro="">
      <xdr:nvCxnSpPr>
        <xdr:cNvPr id="177" name="Straight Connector 176">
          <a:extLst>
            <a:ext uri="{FF2B5EF4-FFF2-40B4-BE49-F238E27FC236}">
              <a16:creationId xmlns:a16="http://schemas.microsoft.com/office/drawing/2014/main" id="{A45138AF-9E99-4588-800E-58B101A07DAD}"/>
            </a:ext>
          </a:extLst>
        </xdr:cNvPr>
        <xdr:cNvCxnSpPr/>
      </xdr:nvCxnSpPr>
      <xdr:spPr>
        <a:xfrm rot="10800000" flipV="1">
          <a:off x="10944225" y="6496050"/>
          <a:ext cx="12287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31</xdr:row>
      <xdr:rowOff>0</xdr:rowOff>
    </xdr:from>
    <xdr:to>
      <xdr:col>24</xdr:col>
      <xdr:colOff>47625</xdr:colOff>
      <xdr:row>33</xdr:row>
      <xdr:rowOff>238125</xdr:rowOff>
    </xdr:to>
    <xdr:cxnSp macro="">
      <xdr:nvCxnSpPr>
        <xdr:cNvPr id="178" name="Straight Connector 177">
          <a:extLst>
            <a:ext uri="{FF2B5EF4-FFF2-40B4-BE49-F238E27FC236}">
              <a16:creationId xmlns:a16="http://schemas.microsoft.com/office/drawing/2014/main" id="{CD1321E1-98F4-4243-B604-3D0B7FBE635F}"/>
            </a:ext>
          </a:extLst>
        </xdr:cNvPr>
        <xdr:cNvCxnSpPr/>
      </xdr:nvCxnSpPr>
      <xdr:spPr>
        <a:xfrm rot="10800000" flipV="1">
          <a:off x="10944225" y="5924550"/>
          <a:ext cx="12287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31</xdr:row>
      <xdr:rowOff>0</xdr:rowOff>
    </xdr:from>
    <xdr:to>
      <xdr:col>21</xdr:col>
      <xdr:colOff>47625</xdr:colOff>
      <xdr:row>33</xdr:row>
      <xdr:rowOff>238125</xdr:rowOff>
    </xdr:to>
    <xdr:cxnSp macro="">
      <xdr:nvCxnSpPr>
        <xdr:cNvPr id="179" name="Straight Connector 178">
          <a:extLst>
            <a:ext uri="{FF2B5EF4-FFF2-40B4-BE49-F238E27FC236}">
              <a16:creationId xmlns:a16="http://schemas.microsoft.com/office/drawing/2014/main" id="{4FF32BD8-F35F-44D7-BE4F-947D71A0A3E6}"/>
            </a:ext>
          </a:extLst>
        </xdr:cNvPr>
        <xdr:cNvCxnSpPr/>
      </xdr:nvCxnSpPr>
      <xdr:spPr>
        <a:xfrm rot="10800000" flipV="1">
          <a:off x="9782175" y="5924550"/>
          <a:ext cx="12096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34</xdr:row>
      <xdr:rowOff>0</xdr:rowOff>
    </xdr:from>
    <xdr:to>
      <xdr:col>21</xdr:col>
      <xdr:colOff>47625</xdr:colOff>
      <xdr:row>36</xdr:row>
      <xdr:rowOff>238125</xdr:rowOff>
    </xdr:to>
    <xdr:cxnSp macro="">
      <xdr:nvCxnSpPr>
        <xdr:cNvPr id="180" name="Straight Connector 179">
          <a:extLst>
            <a:ext uri="{FF2B5EF4-FFF2-40B4-BE49-F238E27FC236}">
              <a16:creationId xmlns:a16="http://schemas.microsoft.com/office/drawing/2014/main" id="{E24D703F-131C-402C-91DB-FBF00B5BAEC6}"/>
            </a:ext>
          </a:extLst>
        </xdr:cNvPr>
        <xdr:cNvCxnSpPr/>
      </xdr:nvCxnSpPr>
      <xdr:spPr>
        <a:xfrm rot="10800000" flipV="1">
          <a:off x="9782175" y="6496050"/>
          <a:ext cx="12096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31</xdr:row>
      <xdr:rowOff>0</xdr:rowOff>
    </xdr:from>
    <xdr:to>
      <xdr:col>27</xdr:col>
      <xdr:colOff>38100</xdr:colOff>
      <xdr:row>33</xdr:row>
      <xdr:rowOff>238125</xdr:rowOff>
    </xdr:to>
    <xdr:cxnSp macro="">
      <xdr:nvCxnSpPr>
        <xdr:cNvPr id="181" name="Straight Connector 180">
          <a:extLst>
            <a:ext uri="{FF2B5EF4-FFF2-40B4-BE49-F238E27FC236}">
              <a16:creationId xmlns:a16="http://schemas.microsoft.com/office/drawing/2014/main" id="{E966BE17-81AA-4A6A-8698-4F634F80B96F}"/>
            </a:ext>
          </a:extLst>
        </xdr:cNvPr>
        <xdr:cNvCxnSpPr/>
      </xdr:nvCxnSpPr>
      <xdr:spPr>
        <a:xfrm rot="10800000" flipV="1">
          <a:off x="12125325" y="5924550"/>
          <a:ext cx="12477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31</xdr:row>
      <xdr:rowOff>0</xdr:rowOff>
    </xdr:from>
    <xdr:to>
      <xdr:col>18</xdr:col>
      <xdr:colOff>47625</xdr:colOff>
      <xdr:row>33</xdr:row>
      <xdr:rowOff>238125</xdr:rowOff>
    </xdr:to>
    <xdr:cxnSp macro="">
      <xdr:nvCxnSpPr>
        <xdr:cNvPr id="182" name="Straight Connector 181">
          <a:extLst>
            <a:ext uri="{FF2B5EF4-FFF2-40B4-BE49-F238E27FC236}">
              <a16:creationId xmlns:a16="http://schemas.microsoft.com/office/drawing/2014/main" id="{6095A105-754E-4B1F-B6B8-00F6984E5617}"/>
            </a:ext>
          </a:extLst>
        </xdr:cNvPr>
        <xdr:cNvCxnSpPr/>
      </xdr:nvCxnSpPr>
      <xdr:spPr>
        <a:xfrm rot="10800000" flipV="1">
          <a:off x="8515350" y="5924550"/>
          <a:ext cx="13144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31</xdr:row>
      <xdr:rowOff>0</xdr:rowOff>
    </xdr:from>
    <xdr:to>
      <xdr:col>15</xdr:col>
      <xdr:colOff>47625</xdr:colOff>
      <xdr:row>33</xdr:row>
      <xdr:rowOff>238125</xdr:rowOff>
    </xdr:to>
    <xdr:cxnSp macro="">
      <xdr:nvCxnSpPr>
        <xdr:cNvPr id="183" name="Straight Connector 182">
          <a:extLst>
            <a:ext uri="{FF2B5EF4-FFF2-40B4-BE49-F238E27FC236}">
              <a16:creationId xmlns:a16="http://schemas.microsoft.com/office/drawing/2014/main" id="{68C6AD24-B9B2-4528-BABC-788D7DB5572A}"/>
            </a:ext>
          </a:extLst>
        </xdr:cNvPr>
        <xdr:cNvCxnSpPr/>
      </xdr:nvCxnSpPr>
      <xdr:spPr>
        <a:xfrm rot="10800000" flipV="1">
          <a:off x="7267575" y="5924550"/>
          <a:ext cx="12954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34</xdr:row>
      <xdr:rowOff>0</xdr:rowOff>
    </xdr:from>
    <xdr:to>
      <xdr:col>15</xdr:col>
      <xdr:colOff>47625</xdr:colOff>
      <xdr:row>36</xdr:row>
      <xdr:rowOff>238125</xdr:rowOff>
    </xdr:to>
    <xdr:cxnSp macro="">
      <xdr:nvCxnSpPr>
        <xdr:cNvPr id="184" name="Straight Connector 183">
          <a:extLst>
            <a:ext uri="{FF2B5EF4-FFF2-40B4-BE49-F238E27FC236}">
              <a16:creationId xmlns:a16="http://schemas.microsoft.com/office/drawing/2014/main" id="{438058D7-F583-40A2-8842-60DA0E6D88F8}"/>
            </a:ext>
          </a:extLst>
        </xdr:cNvPr>
        <xdr:cNvCxnSpPr/>
      </xdr:nvCxnSpPr>
      <xdr:spPr>
        <a:xfrm rot="10800000" flipV="1">
          <a:off x="7267575" y="6496050"/>
          <a:ext cx="12954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31</xdr:row>
      <xdr:rowOff>0</xdr:rowOff>
    </xdr:from>
    <xdr:to>
      <xdr:col>12</xdr:col>
      <xdr:colOff>47625</xdr:colOff>
      <xdr:row>33</xdr:row>
      <xdr:rowOff>238125</xdr:rowOff>
    </xdr:to>
    <xdr:cxnSp macro="">
      <xdr:nvCxnSpPr>
        <xdr:cNvPr id="185" name="Straight Connector 184">
          <a:extLst>
            <a:ext uri="{FF2B5EF4-FFF2-40B4-BE49-F238E27FC236}">
              <a16:creationId xmlns:a16="http://schemas.microsoft.com/office/drawing/2014/main" id="{F10CD7C6-4483-40B1-86B6-DCD2E86C8F04}"/>
            </a:ext>
          </a:extLst>
        </xdr:cNvPr>
        <xdr:cNvCxnSpPr/>
      </xdr:nvCxnSpPr>
      <xdr:spPr>
        <a:xfrm rot="10800000" flipV="1">
          <a:off x="5962650" y="5924550"/>
          <a:ext cx="13525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34</xdr:row>
      <xdr:rowOff>0</xdr:rowOff>
    </xdr:from>
    <xdr:to>
      <xdr:col>12</xdr:col>
      <xdr:colOff>47625</xdr:colOff>
      <xdr:row>36</xdr:row>
      <xdr:rowOff>238125</xdr:rowOff>
    </xdr:to>
    <xdr:cxnSp macro="">
      <xdr:nvCxnSpPr>
        <xdr:cNvPr id="186" name="Straight Connector 185">
          <a:extLst>
            <a:ext uri="{FF2B5EF4-FFF2-40B4-BE49-F238E27FC236}">
              <a16:creationId xmlns:a16="http://schemas.microsoft.com/office/drawing/2014/main" id="{33B893FE-7064-4C45-93E1-616605409011}"/>
            </a:ext>
          </a:extLst>
        </xdr:cNvPr>
        <xdr:cNvCxnSpPr/>
      </xdr:nvCxnSpPr>
      <xdr:spPr>
        <a:xfrm rot="10800000" flipV="1">
          <a:off x="5962650" y="6496050"/>
          <a:ext cx="13525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31</xdr:row>
      <xdr:rowOff>0</xdr:rowOff>
    </xdr:from>
    <xdr:to>
      <xdr:col>9</xdr:col>
      <xdr:colOff>47625</xdr:colOff>
      <xdr:row>33</xdr:row>
      <xdr:rowOff>238125</xdr:rowOff>
    </xdr:to>
    <xdr:cxnSp macro="">
      <xdr:nvCxnSpPr>
        <xdr:cNvPr id="187" name="Straight Connector 186">
          <a:extLst>
            <a:ext uri="{FF2B5EF4-FFF2-40B4-BE49-F238E27FC236}">
              <a16:creationId xmlns:a16="http://schemas.microsoft.com/office/drawing/2014/main" id="{B5C83F2F-E6A8-4F21-9FD9-48ECDB406128}"/>
            </a:ext>
          </a:extLst>
        </xdr:cNvPr>
        <xdr:cNvCxnSpPr/>
      </xdr:nvCxnSpPr>
      <xdr:spPr>
        <a:xfrm rot="10800000" flipV="1">
          <a:off x="4686300" y="5924550"/>
          <a:ext cx="13239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34</xdr:row>
      <xdr:rowOff>0</xdr:rowOff>
    </xdr:from>
    <xdr:to>
      <xdr:col>9</xdr:col>
      <xdr:colOff>47625</xdr:colOff>
      <xdr:row>36</xdr:row>
      <xdr:rowOff>238125</xdr:rowOff>
    </xdr:to>
    <xdr:cxnSp macro="">
      <xdr:nvCxnSpPr>
        <xdr:cNvPr id="188" name="Straight Connector 187">
          <a:extLst>
            <a:ext uri="{FF2B5EF4-FFF2-40B4-BE49-F238E27FC236}">
              <a16:creationId xmlns:a16="http://schemas.microsoft.com/office/drawing/2014/main" id="{F7D64C16-C41A-4234-B259-81AAFF5837F9}"/>
            </a:ext>
          </a:extLst>
        </xdr:cNvPr>
        <xdr:cNvCxnSpPr/>
      </xdr:nvCxnSpPr>
      <xdr:spPr>
        <a:xfrm rot="10800000" flipV="1">
          <a:off x="4686300" y="6496050"/>
          <a:ext cx="13239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31</xdr:row>
      <xdr:rowOff>0</xdr:rowOff>
    </xdr:from>
    <xdr:to>
      <xdr:col>6</xdr:col>
      <xdr:colOff>47625</xdr:colOff>
      <xdr:row>33</xdr:row>
      <xdr:rowOff>238125</xdr:rowOff>
    </xdr:to>
    <xdr:cxnSp macro="">
      <xdr:nvCxnSpPr>
        <xdr:cNvPr id="189" name="Straight Connector 188">
          <a:extLst>
            <a:ext uri="{FF2B5EF4-FFF2-40B4-BE49-F238E27FC236}">
              <a16:creationId xmlns:a16="http://schemas.microsoft.com/office/drawing/2014/main" id="{F8A3C2DB-17BB-4702-8706-96C9EECFF145}"/>
            </a:ext>
          </a:extLst>
        </xdr:cNvPr>
        <xdr:cNvCxnSpPr/>
      </xdr:nvCxnSpPr>
      <xdr:spPr>
        <a:xfrm rot="10800000" flipV="1">
          <a:off x="3495675" y="5924550"/>
          <a:ext cx="12382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34</xdr:row>
      <xdr:rowOff>0</xdr:rowOff>
    </xdr:from>
    <xdr:to>
      <xdr:col>6</xdr:col>
      <xdr:colOff>47625</xdr:colOff>
      <xdr:row>36</xdr:row>
      <xdr:rowOff>238125</xdr:rowOff>
    </xdr:to>
    <xdr:cxnSp macro="">
      <xdr:nvCxnSpPr>
        <xdr:cNvPr id="190" name="Straight Connector 189">
          <a:extLst>
            <a:ext uri="{FF2B5EF4-FFF2-40B4-BE49-F238E27FC236}">
              <a16:creationId xmlns:a16="http://schemas.microsoft.com/office/drawing/2014/main" id="{5E66FB0A-4E06-480C-AF02-58327A7B0F07}"/>
            </a:ext>
          </a:extLst>
        </xdr:cNvPr>
        <xdr:cNvCxnSpPr/>
      </xdr:nvCxnSpPr>
      <xdr:spPr>
        <a:xfrm rot="10800000" flipV="1">
          <a:off x="3495675" y="6496050"/>
          <a:ext cx="12382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61</xdr:row>
      <xdr:rowOff>0</xdr:rowOff>
    </xdr:from>
    <xdr:to>
      <xdr:col>5</xdr:col>
      <xdr:colOff>333375</xdr:colOff>
      <xdr:row>63</xdr:row>
      <xdr:rowOff>228600</xdr:rowOff>
    </xdr:to>
    <xdr:cxnSp macro="">
      <xdr:nvCxnSpPr>
        <xdr:cNvPr id="191" name="Straight Connector 190">
          <a:extLst>
            <a:ext uri="{FF2B5EF4-FFF2-40B4-BE49-F238E27FC236}">
              <a16:creationId xmlns:a16="http://schemas.microsoft.com/office/drawing/2014/main" id="{C3CF770A-E0A6-4E8D-A321-3A0A5EE15CE7}"/>
            </a:ext>
          </a:extLst>
        </xdr:cNvPr>
        <xdr:cNvCxnSpPr/>
      </xdr:nvCxnSpPr>
      <xdr:spPr>
        <a:xfrm>
          <a:off x="3495675" y="11811000"/>
          <a:ext cx="11715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61</xdr:row>
      <xdr:rowOff>0</xdr:rowOff>
    </xdr:from>
    <xdr:to>
      <xdr:col>8</xdr:col>
      <xdr:colOff>333375</xdr:colOff>
      <xdr:row>63</xdr:row>
      <xdr:rowOff>228600</xdr:rowOff>
    </xdr:to>
    <xdr:cxnSp macro="">
      <xdr:nvCxnSpPr>
        <xdr:cNvPr id="192" name="Straight Connector 191">
          <a:extLst>
            <a:ext uri="{FF2B5EF4-FFF2-40B4-BE49-F238E27FC236}">
              <a16:creationId xmlns:a16="http://schemas.microsoft.com/office/drawing/2014/main" id="{8A860F37-B5A7-4384-B19C-598D2F4E4ED7}"/>
            </a:ext>
          </a:extLst>
        </xdr:cNvPr>
        <xdr:cNvCxnSpPr/>
      </xdr:nvCxnSpPr>
      <xdr:spPr>
        <a:xfrm>
          <a:off x="4686300" y="11811000"/>
          <a:ext cx="11906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61</xdr:row>
      <xdr:rowOff>0</xdr:rowOff>
    </xdr:from>
    <xdr:to>
      <xdr:col>11</xdr:col>
      <xdr:colOff>333375</xdr:colOff>
      <xdr:row>63</xdr:row>
      <xdr:rowOff>228600</xdr:rowOff>
    </xdr:to>
    <xdr:cxnSp macro="">
      <xdr:nvCxnSpPr>
        <xdr:cNvPr id="193" name="Straight Connector 192">
          <a:extLst>
            <a:ext uri="{FF2B5EF4-FFF2-40B4-BE49-F238E27FC236}">
              <a16:creationId xmlns:a16="http://schemas.microsoft.com/office/drawing/2014/main" id="{3FF04F6B-0A2C-4FBC-8F60-40C4E1BB26D2}"/>
            </a:ext>
          </a:extLst>
        </xdr:cNvPr>
        <xdr:cNvCxnSpPr/>
      </xdr:nvCxnSpPr>
      <xdr:spPr>
        <a:xfrm>
          <a:off x="5962650" y="11811000"/>
          <a:ext cx="12001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64</xdr:row>
      <xdr:rowOff>0</xdr:rowOff>
    </xdr:from>
    <xdr:to>
      <xdr:col>5</xdr:col>
      <xdr:colOff>333375</xdr:colOff>
      <xdr:row>66</xdr:row>
      <xdr:rowOff>228600</xdr:rowOff>
    </xdr:to>
    <xdr:cxnSp macro="">
      <xdr:nvCxnSpPr>
        <xdr:cNvPr id="194" name="Straight Connector 193">
          <a:extLst>
            <a:ext uri="{FF2B5EF4-FFF2-40B4-BE49-F238E27FC236}">
              <a16:creationId xmlns:a16="http://schemas.microsoft.com/office/drawing/2014/main" id="{1814090F-EC84-4A15-A7E5-7BA2FE85D029}"/>
            </a:ext>
          </a:extLst>
        </xdr:cNvPr>
        <xdr:cNvCxnSpPr/>
      </xdr:nvCxnSpPr>
      <xdr:spPr>
        <a:xfrm>
          <a:off x="3495675" y="12382500"/>
          <a:ext cx="1171575" cy="6096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64</xdr:row>
      <xdr:rowOff>0</xdr:rowOff>
    </xdr:from>
    <xdr:to>
      <xdr:col>8</xdr:col>
      <xdr:colOff>333375</xdr:colOff>
      <xdr:row>66</xdr:row>
      <xdr:rowOff>228600</xdr:rowOff>
    </xdr:to>
    <xdr:cxnSp macro="">
      <xdr:nvCxnSpPr>
        <xdr:cNvPr id="195" name="Straight Connector 194">
          <a:extLst>
            <a:ext uri="{FF2B5EF4-FFF2-40B4-BE49-F238E27FC236}">
              <a16:creationId xmlns:a16="http://schemas.microsoft.com/office/drawing/2014/main" id="{4966C77E-7948-4DE8-B77A-521D1AB42F2E}"/>
            </a:ext>
          </a:extLst>
        </xdr:cNvPr>
        <xdr:cNvCxnSpPr/>
      </xdr:nvCxnSpPr>
      <xdr:spPr>
        <a:xfrm>
          <a:off x="4686300" y="12382500"/>
          <a:ext cx="1190625" cy="6096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64</xdr:row>
      <xdr:rowOff>0</xdr:rowOff>
    </xdr:from>
    <xdr:to>
      <xdr:col>11</xdr:col>
      <xdr:colOff>333375</xdr:colOff>
      <xdr:row>66</xdr:row>
      <xdr:rowOff>228600</xdr:rowOff>
    </xdr:to>
    <xdr:cxnSp macro="">
      <xdr:nvCxnSpPr>
        <xdr:cNvPr id="196" name="Straight Connector 195">
          <a:extLst>
            <a:ext uri="{FF2B5EF4-FFF2-40B4-BE49-F238E27FC236}">
              <a16:creationId xmlns:a16="http://schemas.microsoft.com/office/drawing/2014/main" id="{4003C220-DE48-4E39-9629-73A8E774E572}"/>
            </a:ext>
          </a:extLst>
        </xdr:cNvPr>
        <xdr:cNvCxnSpPr/>
      </xdr:nvCxnSpPr>
      <xdr:spPr>
        <a:xfrm>
          <a:off x="5962650" y="12382500"/>
          <a:ext cx="1200150" cy="6096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64</xdr:row>
      <xdr:rowOff>0</xdr:rowOff>
    </xdr:from>
    <xdr:to>
      <xdr:col>14</xdr:col>
      <xdr:colOff>333375</xdr:colOff>
      <xdr:row>66</xdr:row>
      <xdr:rowOff>228600</xdr:rowOff>
    </xdr:to>
    <xdr:cxnSp macro="">
      <xdr:nvCxnSpPr>
        <xdr:cNvPr id="197" name="Straight Connector 196">
          <a:extLst>
            <a:ext uri="{FF2B5EF4-FFF2-40B4-BE49-F238E27FC236}">
              <a16:creationId xmlns:a16="http://schemas.microsoft.com/office/drawing/2014/main" id="{512CD310-FC67-479A-B1F3-AC1F65BA7F38}"/>
            </a:ext>
          </a:extLst>
        </xdr:cNvPr>
        <xdr:cNvCxnSpPr/>
      </xdr:nvCxnSpPr>
      <xdr:spPr>
        <a:xfrm>
          <a:off x="7267575" y="12382500"/>
          <a:ext cx="1181100" cy="6096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61</xdr:row>
      <xdr:rowOff>0</xdr:rowOff>
    </xdr:from>
    <xdr:to>
      <xdr:col>14</xdr:col>
      <xdr:colOff>333375</xdr:colOff>
      <xdr:row>63</xdr:row>
      <xdr:rowOff>228600</xdr:rowOff>
    </xdr:to>
    <xdr:cxnSp macro="">
      <xdr:nvCxnSpPr>
        <xdr:cNvPr id="198" name="Straight Connector 197">
          <a:extLst>
            <a:ext uri="{FF2B5EF4-FFF2-40B4-BE49-F238E27FC236}">
              <a16:creationId xmlns:a16="http://schemas.microsoft.com/office/drawing/2014/main" id="{ED44C432-FBAA-4E55-AF3F-ACB94EBECC38}"/>
            </a:ext>
          </a:extLst>
        </xdr:cNvPr>
        <xdr:cNvCxnSpPr/>
      </xdr:nvCxnSpPr>
      <xdr:spPr>
        <a:xfrm>
          <a:off x="7267575" y="11811000"/>
          <a:ext cx="11811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61</xdr:row>
      <xdr:rowOff>0</xdr:rowOff>
    </xdr:from>
    <xdr:to>
      <xdr:col>17</xdr:col>
      <xdr:colOff>333375</xdr:colOff>
      <xdr:row>63</xdr:row>
      <xdr:rowOff>228600</xdr:rowOff>
    </xdr:to>
    <xdr:cxnSp macro="">
      <xdr:nvCxnSpPr>
        <xdr:cNvPr id="199" name="Straight Connector 198">
          <a:extLst>
            <a:ext uri="{FF2B5EF4-FFF2-40B4-BE49-F238E27FC236}">
              <a16:creationId xmlns:a16="http://schemas.microsoft.com/office/drawing/2014/main" id="{943693E9-3587-45FA-A35E-FE27E3014BFB}"/>
            </a:ext>
          </a:extLst>
        </xdr:cNvPr>
        <xdr:cNvCxnSpPr/>
      </xdr:nvCxnSpPr>
      <xdr:spPr>
        <a:xfrm>
          <a:off x="8515350" y="11811000"/>
          <a:ext cx="11525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64</xdr:row>
      <xdr:rowOff>0</xdr:rowOff>
    </xdr:from>
    <xdr:to>
      <xdr:col>17</xdr:col>
      <xdr:colOff>333375</xdr:colOff>
      <xdr:row>66</xdr:row>
      <xdr:rowOff>228600</xdr:rowOff>
    </xdr:to>
    <xdr:cxnSp macro="">
      <xdr:nvCxnSpPr>
        <xdr:cNvPr id="200" name="Straight Connector 199">
          <a:extLst>
            <a:ext uri="{FF2B5EF4-FFF2-40B4-BE49-F238E27FC236}">
              <a16:creationId xmlns:a16="http://schemas.microsoft.com/office/drawing/2014/main" id="{BEC3CE7D-7892-4B03-B38F-8663677EB995}"/>
            </a:ext>
          </a:extLst>
        </xdr:cNvPr>
        <xdr:cNvCxnSpPr/>
      </xdr:nvCxnSpPr>
      <xdr:spPr>
        <a:xfrm>
          <a:off x="8515350" y="12382500"/>
          <a:ext cx="1152525" cy="6096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323850</xdr:colOff>
      <xdr:row>34</xdr:row>
      <xdr:rowOff>0</xdr:rowOff>
    </xdr:from>
    <xdr:to>
      <xdr:col>18</xdr:col>
      <xdr:colOff>28575</xdr:colOff>
      <xdr:row>36</xdr:row>
      <xdr:rowOff>238125</xdr:rowOff>
    </xdr:to>
    <xdr:cxnSp macro="">
      <xdr:nvCxnSpPr>
        <xdr:cNvPr id="201" name="Straight Connector 200">
          <a:extLst>
            <a:ext uri="{FF2B5EF4-FFF2-40B4-BE49-F238E27FC236}">
              <a16:creationId xmlns:a16="http://schemas.microsoft.com/office/drawing/2014/main" id="{CCBEA7AA-A36A-4DCB-9B3D-6B77F3E18156}"/>
            </a:ext>
          </a:extLst>
        </xdr:cNvPr>
        <xdr:cNvCxnSpPr/>
      </xdr:nvCxnSpPr>
      <xdr:spPr>
        <a:xfrm rot="10800000" flipV="1">
          <a:off x="8439150" y="6496050"/>
          <a:ext cx="13716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61</xdr:row>
      <xdr:rowOff>0</xdr:rowOff>
    </xdr:from>
    <xdr:to>
      <xdr:col>5</xdr:col>
      <xdr:colOff>333375</xdr:colOff>
      <xdr:row>63</xdr:row>
      <xdr:rowOff>238125</xdr:rowOff>
    </xdr:to>
    <xdr:cxnSp macro="">
      <xdr:nvCxnSpPr>
        <xdr:cNvPr id="202" name="Straight Connector 201">
          <a:extLst>
            <a:ext uri="{FF2B5EF4-FFF2-40B4-BE49-F238E27FC236}">
              <a16:creationId xmlns:a16="http://schemas.microsoft.com/office/drawing/2014/main" id="{49FF7A41-965C-483D-B848-C3321B106B04}"/>
            </a:ext>
          </a:extLst>
        </xdr:cNvPr>
        <xdr:cNvCxnSpPr/>
      </xdr:nvCxnSpPr>
      <xdr:spPr>
        <a:xfrm rot="10800000" flipV="1">
          <a:off x="3495675" y="11811000"/>
          <a:ext cx="11715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61</xdr:row>
      <xdr:rowOff>0</xdr:rowOff>
    </xdr:from>
    <xdr:to>
      <xdr:col>11</xdr:col>
      <xdr:colOff>333375</xdr:colOff>
      <xdr:row>63</xdr:row>
      <xdr:rowOff>238125</xdr:rowOff>
    </xdr:to>
    <xdr:cxnSp macro="">
      <xdr:nvCxnSpPr>
        <xdr:cNvPr id="203" name="Straight Connector 202">
          <a:extLst>
            <a:ext uri="{FF2B5EF4-FFF2-40B4-BE49-F238E27FC236}">
              <a16:creationId xmlns:a16="http://schemas.microsoft.com/office/drawing/2014/main" id="{47D4C607-5156-4AEE-A2A0-D9327E30E05C}"/>
            </a:ext>
          </a:extLst>
        </xdr:cNvPr>
        <xdr:cNvCxnSpPr/>
      </xdr:nvCxnSpPr>
      <xdr:spPr>
        <a:xfrm rot="10800000" flipV="1">
          <a:off x="5962650" y="11811000"/>
          <a:ext cx="12001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61</xdr:row>
      <xdr:rowOff>0</xdr:rowOff>
    </xdr:from>
    <xdr:to>
      <xdr:col>8</xdr:col>
      <xdr:colOff>333375</xdr:colOff>
      <xdr:row>63</xdr:row>
      <xdr:rowOff>238125</xdr:rowOff>
    </xdr:to>
    <xdr:cxnSp macro="">
      <xdr:nvCxnSpPr>
        <xdr:cNvPr id="204" name="Straight Connector 203">
          <a:extLst>
            <a:ext uri="{FF2B5EF4-FFF2-40B4-BE49-F238E27FC236}">
              <a16:creationId xmlns:a16="http://schemas.microsoft.com/office/drawing/2014/main" id="{F058BDC1-2711-42BD-AF9B-E835610FFCCF}"/>
            </a:ext>
          </a:extLst>
        </xdr:cNvPr>
        <xdr:cNvCxnSpPr/>
      </xdr:nvCxnSpPr>
      <xdr:spPr>
        <a:xfrm rot="10800000" flipV="1">
          <a:off x="4686300" y="11811000"/>
          <a:ext cx="11906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61</xdr:row>
      <xdr:rowOff>0</xdr:rowOff>
    </xdr:from>
    <xdr:to>
      <xdr:col>14</xdr:col>
      <xdr:colOff>333375</xdr:colOff>
      <xdr:row>63</xdr:row>
      <xdr:rowOff>238125</xdr:rowOff>
    </xdr:to>
    <xdr:cxnSp macro="">
      <xdr:nvCxnSpPr>
        <xdr:cNvPr id="205" name="Straight Connector 204">
          <a:extLst>
            <a:ext uri="{FF2B5EF4-FFF2-40B4-BE49-F238E27FC236}">
              <a16:creationId xmlns:a16="http://schemas.microsoft.com/office/drawing/2014/main" id="{1964B880-F795-4527-9B70-ACFFF207F5EF}"/>
            </a:ext>
          </a:extLst>
        </xdr:cNvPr>
        <xdr:cNvCxnSpPr/>
      </xdr:nvCxnSpPr>
      <xdr:spPr>
        <a:xfrm rot="10800000" flipV="1">
          <a:off x="7267575" y="11811000"/>
          <a:ext cx="11811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61</xdr:row>
      <xdr:rowOff>0</xdr:rowOff>
    </xdr:from>
    <xdr:to>
      <xdr:col>17</xdr:col>
      <xdr:colOff>333375</xdr:colOff>
      <xdr:row>63</xdr:row>
      <xdr:rowOff>238125</xdr:rowOff>
    </xdr:to>
    <xdr:cxnSp macro="">
      <xdr:nvCxnSpPr>
        <xdr:cNvPr id="206" name="Straight Connector 205">
          <a:extLst>
            <a:ext uri="{FF2B5EF4-FFF2-40B4-BE49-F238E27FC236}">
              <a16:creationId xmlns:a16="http://schemas.microsoft.com/office/drawing/2014/main" id="{A8BC0837-E5BA-4A22-8B1B-A6316284197E}"/>
            </a:ext>
          </a:extLst>
        </xdr:cNvPr>
        <xdr:cNvCxnSpPr/>
      </xdr:nvCxnSpPr>
      <xdr:spPr>
        <a:xfrm rot="10800000" flipV="1">
          <a:off x="8515350" y="11811000"/>
          <a:ext cx="11525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64</xdr:row>
      <xdr:rowOff>0</xdr:rowOff>
    </xdr:from>
    <xdr:to>
      <xdr:col>5</xdr:col>
      <xdr:colOff>333375</xdr:colOff>
      <xdr:row>66</xdr:row>
      <xdr:rowOff>238125</xdr:rowOff>
    </xdr:to>
    <xdr:cxnSp macro="">
      <xdr:nvCxnSpPr>
        <xdr:cNvPr id="207" name="Straight Connector 206">
          <a:extLst>
            <a:ext uri="{FF2B5EF4-FFF2-40B4-BE49-F238E27FC236}">
              <a16:creationId xmlns:a16="http://schemas.microsoft.com/office/drawing/2014/main" id="{3DFE5774-7026-4BF1-9694-82C6746DA0D9}"/>
            </a:ext>
          </a:extLst>
        </xdr:cNvPr>
        <xdr:cNvCxnSpPr/>
      </xdr:nvCxnSpPr>
      <xdr:spPr>
        <a:xfrm rot="10800000" flipV="1">
          <a:off x="3495675" y="12382500"/>
          <a:ext cx="1171575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64</xdr:row>
      <xdr:rowOff>0</xdr:rowOff>
    </xdr:from>
    <xdr:to>
      <xdr:col>8</xdr:col>
      <xdr:colOff>333375</xdr:colOff>
      <xdr:row>66</xdr:row>
      <xdr:rowOff>238125</xdr:rowOff>
    </xdr:to>
    <xdr:cxnSp macro="">
      <xdr:nvCxnSpPr>
        <xdr:cNvPr id="208" name="Straight Connector 207">
          <a:extLst>
            <a:ext uri="{FF2B5EF4-FFF2-40B4-BE49-F238E27FC236}">
              <a16:creationId xmlns:a16="http://schemas.microsoft.com/office/drawing/2014/main" id="{63863DCF-7176-469E-BD53-3FC73A2EFD6A}"/>
            </a:ext>
          </a:extLst>
        </xdr:cNvPr>
        <xdr:cNvCxnSpPr/>
      </xdr:nvCxnSpPr>
      <xdr:spPr>
        <a:xfrm rot="10800000" flipV="1">
          <a:off x="4686300" y="12382500"/>
          <a:ext cx="1190625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64</xdr:row>
      <xdr:rowOff>0</xdr:rowOff>
    </xdr:from>
    <xdr:to>
      <xdr:col>11</xdr:col>
      <xdr:colOff>333375</xdr:colOff>
      <xdr:row>66</xdr:row>
      <xdr:rowOff>238125</xdr:rowOff>
    </xdr:to>
    <xdr:cxnSp macro="">
      <xdr:nvCxnSpPr>
        <xdr:cNvPr id="209" name="Straight Connector 208">
          <a:extLst>
            <a:ext uri="{FF2B5EF4-FFF2-40B4-BE49-F238E27FC236}">
              <a16:creationId xmlns:a16="http://schemas.microsoft.com/office/drawing/2014/main" id="{B103663E-BEAF-4F29-BEAF-7CE089B21F4D}"/>
            </a:ext>
          </a:extLst>
        </xdr:cNvPr>
        <xdr:cNvCxnSpPr/>
      </xdr:nvCxnSpPr>
      <xdr:spPr>
        <a:xfrm rot="10800000" flipV="1">
          <a:off x="5962650" y="12382500"/>
          <a:ext cx="1200150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64</xdr:row>
      <xdr:rowOff>0</xdr:rowOff>
    </xdr:from>
    <xdr:to>
      <xdr:col>14</xdr:col>
      <xdr:colOff>333375</xdr:colOff>
      <xdr:row>66</xdr:row>
      <xdr:rowOff>238125</xdr:rowOff>
    </xdr:to>
    <xdr:cxnSp macro="">
      <xdr:nvCxnSpPr>
        <xdr:cNvPr id="210" name="Straight Connector 209">
          <a:extLst>
            <a:ext uri="{FF2B5EF4-FFF2-40B4-BE49-F238E27FC236}">
              <a16:creationId xmlns:a16="http://schemas.microsoft.com/office/drawing/2014/main" id="{1ECA0DEC-1322-4462-855B-EBB1523BDF68}"/>
            </a:ext>
          </a:extLst>
        </xdr:cNvPr>
        <xdr:cNvCxnSpPr/>
      </xdr:nvCxnSpPr>
      <xdr:spPr>
        <a:xfrm rot="10800000" flipV="1">
          <a:off x="7267575" y="12382500"/>
          <a:ext cx="1181100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64</xdr:row>
      <xdr:rowOff>0</xdr:rowOff>
    </xdr:from>
    <xdr:to>
      <xdr:col>17</xdr:col>
      <xdr:colOff>333375</xdr:colOff>
      <xdr:row>66</xdr:row>
      <xdr:rowOff>238125</xdr:rowOff>
    </xdr:to>
    <xdr:cxnSp macro="">
      <xdr:nvCxnSpPr>
        <xdr:cNvPr id="211" name="Straight Connector 210">
          <a:extLst>
            <a:ext uri="{FF2B5EF4-FFF2-40B4-BE49-F238E27FC236}">
              <a16:creationId xmlns:a16="http://schemas.microsoft.com/office/drawing/2014/main" id="{5B9EBFED-21AC-4C69-85E4-A86D7FF91F72}"/>
            </a:ext>
          </a:extLst>
        </xdr:cNvPr>
        <xdr:cNvCxnSpPr/>
      </xdr:nvCxnSpPr>
      <xdr:spPr>
        <a:xfrm rot="10800000" flipV="1">
          <a:off x="8515350" y="12382500"/>
          <a:ext cx="1152525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64</xdr:row>
      <xdr:rowOff>0</xdr:rowOff>
    </xdr:from>
    <xdr:to>
      <xdr:col>20</xdr:col>
      <xdr:colOff>333375</xdr:colOff>
      <xdr:row>66</xdr:row>
      <xdr:rowOff>238125</xdr:rowOff>
    </xdr:to>
    <xdr:cxnSp macro="">
      <xdr:nvCxnSpPr>
        <xdr:cNvPr id="212" name="Straight Connector 211">
          <a:extLst>
            <a:ext uri="{FF2B5EF4-FFF2-40B4-BE49-F238E27FC236}">
              <a16:creationId xmlns:a16="http://schemas.microsoft.com/office/drawing/2014/main" id="{B2448951-DFA7-4EAD-B2F3-16B7376B58B8}"/>
            </a:ext>
          </a:extLst>
        </xdr:cNvPr>
        <xdr:cNvCxnSpPr/>
      </xdr:nvCxnSpPr>
      <xdr:spPr>
        <a:xfrm rot="10800000" flipV="1">
          <a:off x="9782175" y="12382500"/>
          <a:ext cx="1133475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64</xdr:row>
      <xdr:rowOff>0</xdr:rowOff>
    </xdr:from>
    <xdr:to>
      <xdr:col>23</xdr:col>
      <xdr:colOff>333375</xdr:colOff>
      <xdr:row>66</xdr:row>
      <xdr:rowOff>238125</xdr:rowOff>
    </xdr:to>
    <xdr:cxnSp macro="">
      <xdr:nvCxnSpPr>
        <xdr:cNvPr id="213" name="Straight Connector 212">
          <a:extLst>
            <a:ext uri="{FF2B5EF4-FFF2-40B4-BE49-F238E27FC236}">
              <a16:creationId xmlns:a16="http://schemas.microsoft.com/office/drawing/2014/main" id="{944CE5FD-3F67-40ED-9A77-16DD41A2B77B}"/>
            </a:ext>
          </a:extLst>
        </xdr:cNvPr>
        <xdr:cNvCxnSpPr/>
      </xdr:nvCxnSpPr>
      <xdr:spPr>
        <a:xfrm rot="10800000" flipV="1">
          <a:off x="10944225" y="12382500"/>
          <a:ext cx="1162050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61</xdr:row>
      <xdr:rowOff>0</xdr:rowOff>
    </xdr:from>
    <xdr:to>
      <xdr:col>20</xdr:col>
      <xdr:colOff>333375</xdr:colOff>
      <xdr:row>63</xdr:row>
      <xdr:rowOff>238125</xdr:rowOff>
    </xdr:to>
    <xdr:cxnSp macro="">
      <xdr:nvCxnSpPr>
        <xdr:cNvPr id="214" name="Straight Connector 213">
          <a:extLst>
            <a:ext uri="{FF2B5EF4-FFF2-40B4-BE49-F238E27FC236}">
              <a16:creationId xmlns:a16="http://schemas.microsoft.com/office/drawing/2014/main" id="{A71B2D2C-C3B8-481A-9828-EF38AE0DB3AF}"/>
            </a:ext>
          </a:extLst>
        </xdr:cNvPr>
        <xdr:cNvCxnSpPr/>
      </xdr:nvCxnSpPr>
      <xdr:spPr>
        <a:xfrm rot="10800000" flipV="1">
          <a:off x="9782175" y="11811000"/>
          <a:ext cx="11334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61</xdr:row>
      <xdr:rowOff>0</xdr:rowOff>
    </xdr:from>
    <xdr:to>
      <xdr:col>23</xdr:col>
      <xdr:colOff>333375</xdr:colOff>
      <xdr:row>63</xdr:row>
      <xdr:rowOff>238125</xdr:rowOff>
    </xdr:to>
    <xdr:cxnSp macro="">
      <xdr:nvCxnSpPr>
        <xdr:cNvPr id="215" name="Straight Connector 214">
          <a:extLst>
            <a:ext uri="{FF2B5EF4-FFF2-40B4-BE49-F238E27FC236}">
              <a16:creationId xmlns:a16="http://schemas.microsoft.com/office/drawing/2014/main" id="{BBB2C02E-6A76-4B91-A6CB-626E109A7B89}"/>
            </a:ext>
          </a:extLst>
        </xdr:cNvPr>
        <xdr:cNvCxnSpPr/>
      </xdr:nvCxnSpPr>
      <xdr:spPr>
        <a:xfrm rot="10800000" flipV="1">
          <a:off x="10944225" y="11811000"/>
          <a:ext cx="11620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61</xdr:row>
      <xdr:rowOff>0</xdr:rowOff>
    </xdr:from>
    <xdr:to>
      <xdr:col>26</xdr:col>
      <xdr:colOff>323850</xdr:colOff>
      <xdr:row>63</xdr:row>
      <xdr:rowOff>238125</xdr:rowOff>
    </xdr:to>
    <xdr:cxnSp macro="">
      <xdr:nvCxnSpPr>
        <xdr:cNvPr id="216" name="Straight Connector 215">
          <a:extLst>
            <a:ext uri="{FF2B5EF4-FFF2-40B4-BE49-F238E27FC236}">
              <a16:creationId xmlns:a16="http://schemas.microsoft.com/office/drawing/2014/main" id="{3DED322E-06F7-4075-BF48-1646B9AFB879}"/>
            </a:ext>
          </a:extLst>
        </xdr:cNvPr>
        <xdr:cNvCxnSpPr/>
      </xdr:nvCxnSpPr>
      <xdr:spPr>
        <a:xfrm rot="10800000" flipV="1">
          <a:off x="12125325" y="11811000"/>
          <a:ext cx="11430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64</xdr:row>
      <xdr:rowOff>0</xdr:rowOff>
    </xdr:from>
    <xdr:to>
      <xdr:col>26</xdr:col>
      <xdr:colOff>323850</xdr:colOff>
      <xdr:row>66</xdr:row>
      <xdr:rowOff>238125</xdr:rowOff>
    </xdr:to>
    <xdr:cxnSp macro="">
      <xdr:nvCxnSpPr>
        <xdr:cNvPr id="217" name="Straight Connector 216">
          <a:extLst>
            <a:ext uri="{FF2B5EF4-FFF2-40B4-BE49-F238E27FC236}">
              <a16:creationId xmlns:a16="http://schemas.microsoft.com/office/drawing/2014/main" id="{11CE5F59-1729-42A8-B3C1-AC25F05C9409}"/>
            </a:ext>
          </a:extLst>
        </xdr:cNvPr>
        <xdr:cNvCxnSpPr/>
      </xdr:nvCxnSpPr>
      <xdr:spPr>
        <a:xfrm rot="10800000" flipV="1">
          <a:off x="12125325" y="12382500"/>
          <a:ext cx="1143000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61</xdr:row>
      <xdr:rowOff>0</xdr:rowOff>
    </xdr:from>
    <xdr:to>
      <xdr:col>29</xdr:col>
      <xdr:colOff>333375</xdr:colOff>
      <xdr:row>63</xdr:row>
      <xdr:rowOff>238125</xdr:rowOff>
    </xdr:to>
    <xdr:cxnSp macro="">
      <xdr:nvCxnSpPr>
        <xdr:cNvPr id="218" name="Straight Connector 217">
          <a:extLst>
            <a:ext uri="{FF2B5EF4-FFF2-40B4-BE49-F238E27FC236}">
              <a16:creationId xmlns:a16="http://schemas.microsoft.com/office/drawing/2014/main" id="{F75F2611-38BC-4AD0-86AD-D1951002D68B}"/>
            </a:ext>
          </a:extLst>
        </xdr:cNvPr>
        <xdr:cNvCxnSpPr/>
      </xdr:nvCxnSpPr>
      <xdr:spPr>
        <a:xfrm rot="10800000" flipV="1">
          <a:off x="13335000" y="11811000"/>
          <a:ext cx="12096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61</xdr:row>
      <xdr:rowOff>0</xdr:rowOff>
    </xdr:from>
    <xdr:to>
      <xdr:col>32</xdr:col>
      <xdr:colOff>333375</xdr:colOff>
      <xdr:row>63</xdr:row>
      <xdr:rowOff>238125</xdr:rowOff>
    </xdr:to>
    <xdr:cxnSp macro="">
      <xdr:nvCxnSpPr>
        <xdr:cNvPr id="219" name="Straight Connector 218">
          <a:extLst>
            <a:ext uri="{FF2B5EF4-FFF2-40B4-BE49-F238E27FC236}">
              <a16:creationId xmlns:a16="http://schemas.microsoft.com/office/drawing/2014/main" id="{12E3A363-B132-409D-8F0F-842606953FFF}"/>
            </a:ext>
          </a:extLst>
        </xdr:cNvPr>
        <xdr:cNvCxnSpPr/>
      </xdr:nvCxnSpPr>
      <xdr:spPr>
        <a:xfrm rot="10800000" flipV="1">
          <a:off x="14554200" y="11811000"/>
          <a:ext cx="10001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61</xdr:row>
      <xdr:rowOff>0</xdr:rowOff>
    </xdr:from>
    <xdr:to>
      <xdr:col>35</xdr:col>
      <xdr:colOff>285750</xdr:colOff>
      <xdr:row>63</xdr:row>
      <xdr:rowOff>238125</xdr:rowOff>
    </xdr:to>
    <xdr:cxnSp macro="">
      <xdr:nvCxnSpPr>
        <xdr:cNvPr id="220" name="Straight Connector 219">
          <a:extLst>
            <a:ext uri="{FF2B5EF4-FFF2-40B4-BE49-F238E27FC236}">
              <a16:creationId xmlns:a16="http://schemas.microsoft.com/office/drawing/2014/main" id="{33FD9BEA-E915-4297-A77C-13EF2A41C3C3}"/>
            </a:ext>
          </a:extLst>
        </xdr:cNvPr>
        <xdr:cNvCxnSpPr/>
      </xdr:nvCxnSpPr>
      <xdr:spPr>
        <a:xfrm rot="10800000" flipV="1">
          <a:off x="15554325" y="11811000"/>
          <a:ext cx="9906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61</xdr:row>
      <xdr:rowOff>0</xdr:rowOff>
    </xdr:from>
    <xdr:to>
      <xdr:col>38</xdr:col>
      <xdr:colOff>276225</xdr:colOff>
      <xdr:row>63</xdr:row>
      <xdr:rowOff>238125</xdr:rowOff>
    </xdr:to>
    <xdr:cxnSp macro="">
      <xdr:nvCxnSpPr>
        <xdr:cNvPr id="221" name="Straight Connector 220">
          <a:extLst>
            <a:ext uri="{FF2B5EF4-FFF2-40B4-BE49-F238E27FC236}">
              <a16:creationId xmlns:a16="http://schemas.microsoft.com/office/drawing/2014/main" id="{FACAE287-9281-4E1C-B73E-68F34A2A8710}"/>
            </a:ext>
          </a:extLst>
        </xdr:cNvPr>
        <xdr:cNvCxnSpPr/>
      </xdr:nvCxnSpPr>
      <xdr:spPr>
        <a:xfrm rot="10800000" flipV="1">
          <a:off x="16544925" y="11811000"/>
          <a:ext cx="9715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64</xdr:row>
      <xdr:rowOff>0</xdr:rowOff>
    </xdr:from>
    <xdr:to>
      <xdr:col>38</xdr:col>
      <xdr:colOff>276225</xdr:colOff>
      <xdr:row>66</xdr:row>
      <xdr:rowOff>238125</xdr:rowOff>
    </xdr:to>
    <xdr:cxnSp macro="">
      <xdr:nvCxnSpPr>
        <xdr:cNvPr id="222" name="Straight Connector 221">
          <a:extLst>
            <a:ext uri="{FF2B5EF4-FFF2-40B4-BE49-F238E27FC236}">
              <a16:creationId xmlns:a16="http://schemas.microsoft.com/office/drawing/2014/main" id="{975E0AEA-6568-48CD-A0CA-956A8D2A38F8}"/>
            </a:ext>
          </a:extLst>
        </xdr:cNvPr>
        <xdr:cNvCxnSpPr/>
      </xdr:nvCxnSpPr>
      <xdr:spPr>
        <a:xfrm rot="10800000" flipV="1">
          <a:off x="16544925" y="12382500"/>
          <a:ext cx="971550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64</xdr:row>
      <xdr:rowOff>0</xdr:rowOff>
    </xdr:from>
    <xdr:to>
      <xdr:col>35</xdr:col>
      <xdr:colOff>285750</xdr:colOff>
      <xdr:row>66</xdr:row>
      <xdr:rowOff>238125</xdr:rowOff>
    </xdr:to>
    <xdr:cxnSp macro="">
      <xdr:nvCxnSpPr>
        <xdr:cNvPr id="223" name="Straight Connector 222">
          <a:extLst>
            <a:ext uri="{FF2B5EF4-FFF2-40B4-BE49-F238E27FC236}">
              <a16:creationId xmlns:a16="http://schemas.microsoft.com/office/drawing/2014/main" id="{38298F24-4B61-4F7A-A401-44452C37043F}"/>
            </a:ext>
          </a:extLst>
        </xdr:cNvPr>
        <xdr:cNvCxnSpPr/>
      </xdr:nvCxnSpPr>
      <xdr:spPr>
        <a:xfrm rot="10800000" flipV="1">
          <a:off x="15554325" y="12382500"/>
          <a:ext cx="990600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64</xdr:row>
      <xdr:rowOff>0</xdr:rowOff>
    </xdr:from>
    <xdr:to>
      <xdr:col>32</xdr:col>
      <xdr:colOff>333375</xdr:colOff>
      <xdr:row>66</xdr:row>
      <xdr:rowOff>238125</xdr:rowOff>
    </xdr:to>
    <xdr:cxnSp macro="">
      <xdr:nvCxnSpPr>
        <xdr:cNvPr id="224" name="Straight Connector 223">
          <a:extLst>
            <a:ext uri="{FF2B5EF4-FFF2-40B4-BE49-F238E27FC236}">
              <a16:creationId xmlns:a16="http://schemas.microsoft.com/office/drawing/2014/main" id="{3B45E57F-D3B1-4652-A707-079D7CDDF869}"/>
            </a:ext>
          </a:extLst>
        </xdr:cNvPr>
        <xdr:cNvCxnSpPr/>
      </xdr:nvCxnSpPr>
      <xdr:spPr>
        <a:xfrm rot="10800000" flipV="1">
          <a:off x="14554200" y="12382500"/>
          <a:ext cx="1000125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64</xdr:row>
      <xdr:rowOff>0</xdr:rowOff>
    </xdr:from>
    <xdr:to>
      <xdr:col>29</xdr:col>
      <xdr:colOff>333375</xdr:colOff>
      <xdr:row>66</xdr:row>
      <xdr:rowOff>238125</xdr:rowOff>
    </xdr:to>
    <xdr:cxnSp macro="">
      <xdr:nvCxnSpPr>
        <xdr:cNvPr id="225" name="Straight Connector 224">
          <a:extLst>
            <a:ext uri="{FF2B5EF4-FFF2-40B4-BE49-F238E27FC236}">
              <a16:creationId xmlns:a16="http://schemas.microsoft.com/office/drawing/2014/main" id="{3DE8C233-558F-4DC2-B750-C91BEC3B4767}"/>
            </a:ext>
          </a:extLst>
        </xdr:cNvPr>
        <xdr:cNvCxnSpPr/>
      </xdr:nvCxnSpPr>
      <xdr:spPr>
        <a:xfrm rot="10800000" flipV="1">
          <a:off x="13335000" y="12382500"/>
          <a:ext cx="1209675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31</xdr:row>
      <xdr:rowOff>0</xdr:rowOff>
    </xdr:from>
    <xdr:to>
      <xdr:col>35</xdr:col>
      <xdr:colOff>285750</xdr:colOff>
      <xdr:row>33</xdr:row>
      <xdr:rowOff>238125</xdr:rowOff>
    </xdr:to>
    <xdr:cxnSp macro="">
      <xdr:nvCxnSpPr>
        <xdr:cNvPr id="226" name="Straight Connector 225">
          <a:extLst>
            <a:ext uri="{FF2B5EF4-FFF2-40B4-BE49-F238E27FC236}">
              <a16:creationId xmlns:a16="http://schemas.microsoft.com/office/drawing/2014/main" id="{BAB6CC3A-21D0-4C3B-813B-114985439369}"/>
            </a:ext>
          </a:extLst>
        </xdr:cNvPr>
        <xdr:cNvCxnSpPr/>
      </xdr:nvCxnSpPr>
      <xdr:spPr>
        <a:xfrm rot="10800000" flipV="1">
          <a:off x="15554325" y="5924550"/>
          <a:ext cx="9906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31</xdr:row>
      <xdr:rowOff>0</xdr:rowOff>
    </xdr:from>
    <xdr:to>
      <xdr:col>38</xdr:col>
      <xdr:colOff>276225</xdr:colOff>
      <xdr:row>33</xdr:row>
      <xdr:rowOff>238125</xdr:rowOff>
    </xdr:to>
    <xdr:cxnSp macro="">
      <xdr:nvCxnSpPr>
        <xdr:cNvPr id="227" name="Straight Connector 226">
          <a:extLst>
            <a:ext uri="{FF2B5EF4-FFF2-40B4-BE49-F238E27FC236}">
              <a16:creationId xmlns:a16="http://schemas.microsoft.com/office/drawing/2014/main" id="{B6CC16C0-5472-4168-ACD5-2CD859951C4D}"/>
            </a:ext>
          </a:extLst>
        </xdr:cNvPr>
        <xdr:cNvCxnSpPr/>
      </xdr:nvCxnSpPr>
      <xdr:spPr>
        <a:xfrm rot="10800000" flipV="1">
          <a:off x="16544925" y="5924550"/>
          <a:ext cx="9715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61</xdr:row>
      <xdr:rowOff>0</xdr:rowOff>
    </xdr:from>
    <xdr:to>
      <xdr:col>20</xdr:col>
      <xdr:colOff>333375</xdr:colOff>
      <xdr:row>63</xdr:row>
      <xdr:rowOff>228600</xdr:rowOff>
    </xdr:to>
    <xdr:cxnSp macro="">
      <xdr:nvCxnSpPr>
        <xdr:cNvPr id="228" name="Straight Connector 227">
          <a:extLst>
            <a:ext uri="{FF2B5EF4-FFF2-40B4-BE49-F238E27FC236}">
              <a16:creationId xmlns:a16="http://schemas.microsoft.com/office/drawing/2014/main" id="{1FDE3091-3A96-4BCA-B65E-A282B53FF4C4}"/>
            </a:ext>
          </a:extLst>
        </xdr:cNvPr>
        <xdr:cNvCxnSpPr/>
      </xdr:nvCxnSpPr>
      <xdr:spPr>
        <a:xfrm>
          <a:off x="9782175" y="11811000"/>
          <a:ext cx="11334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61</xdr:row>
      <xdr:rowOff>0</xdr:rowOff>
    </xdr:from>
    <xdr:to>
      <xdr:col>23</xdr:col>
      <xdr:colOff>333375</xdr:colOff>
      <xdr:row>63</xdr:row>
      <xdr:rowOff>228600</xdr:rowOff>
    </xdr:to>
    <xdr:cxnSp macro="">
      <xdr:nvCxnSpPr>
        <xdr:cNvPr id="229" name="Straight Connector 228">
          <a:extLst>
            <a:ext uri="{FF2B5EF4-FFF2-40B4-BE49-F238E27FC236}">
              <a16:creationId xmlns:a16="http://schemas.microsoft.com/office/drawing/2014/main" id="{E840602D-7AAA-4AAD-9745-8CF5948E28EB}"/>
            </a:ext>
          </a:extLst>
        </xdr:cNvPr>
        <xdr:cNvCxnSpPr/>
      </xdr:nvCxnSpPr>
      <xdr:spPr>
        <a:xfrm>
          <a:off x="10944225" y="11811000"/>
          <a:ext cx="11620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61</xdr:row>
      <xdr:rowOff>0</xdr:rowOff>
    </xdr:from>
    <xdr:to>
      <xdr:col>26</xdr:col>
      <xdr:colOff>323850</xdr:colOff>
      <xdr:row>63</xdr:row>
      <xdr:rowOff>228600</xdr:rowOff>
    </xdr:to>
    <xdr:cxnSp macro="">
      <xdr:nvCxnSpPr>
        <xdr:cNvPr id="230" name="Straight Connector 229">
          <a:extLst>
            <a:ext uri="{FF2B5EF4-FFF2-40B4-BE49-F238E27FC236}">
              <a16:creationId xmlns:a16="http://schemas.microsoft.com/office/drawing/2014/main" id="{42BED1BC-8B46-4DDF-AB10-C46E9D0DD4E2}"/>
            </a:ext>
          </a:extLst>
        </xdr:cNvPr>
        <xdr:cNvCxnSpPr/>
      </xdr:nvCxnSpPr>
      <xdr:spPr>
        <a:xfrm>
          <a:off x="12125325" y="11811000"/>
          <a:ext cx="11430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61</xdr:row>
      <xdr:rowOff>0</xdr:rowOff>
    </xdr:from>
    <xdr:to>
      <xdr:col>29</xdr:col>
      <xdr:colOff>333375</xdr:colOff>
      <xdr:row>63</xdr:row>
      <xdr:rowOff>228600</xdr:rowOff>
    </xdr:to>
    <xdr:cxnSp macro="">
      <xdr:nvCxnSpPr>
        <xdr:cNvPr id="231" name="Straight Connector 230">
          <a:extLst>
            <a:ext uri="{FF2B5EF4-FFF2-40B4-BE49-F238E27FC236}">
              <a16:creationId xmlns:a16="http://schemas.microsoft.com/office/drawing/2014/main" id="{0D4E46C5-CE0D-41B6-801E-25AEE778A6CE}"/>
            </a:ext>
          </a:extLst>
        </xdr:cNvPr>
        <xdr:cNvCxnSpPr/>
      </xdr:nvCxnSpPr>
      <xdr:spPr>
        <a:xfrm>
          <a:off x="13335000" y="11811000"/>
          <a:ext cx="12096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61</xdr:row>
      <xdr:rowOff>0</xdr:rowOff>
    </xdr:from>
    <xdr:to>
      <xdr:col>32</xdr:col>
      <xdr:colOff>333375</xdr:colOff>
      <xdr:row>63</xdr:row>
      <xdr:rowOff>228600</xdr:rowOff>
    </xdr:to>
    <xdr:cxnSp macro="">
      <xdr:nvCxnSpPr>
        <xdr:cNvPr id="232" name="Straight Connector 231">
          <a:extLst>
            <a:ext uri="{FF2B5EF4-FFF2-40B4-BE49-F238E27FC236}">
              <a16:creationId xmlns:a16="http://schemas.microsoft.com/office/drawing/2014/main" id="{BB894B63-1907-4166-94D5-237B4A09BE1F}"/>
            </a:ext>
          </a:extLst>
        </xdr:cNvPr>
        <xdr:cNvCxnSpPr/>
      </xdr:nvCxnSpPr>
      <xdr:spPr>
        <a:xfrm>
          <a:off x="14554200" y="11811000"/>
          <a:ext cx="10001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61</xdr:row>
      <xdr:rowOff>0</xdr:rowOff>
    </xdr:from>
    <xdr:to>
      <xdr:col>35</xdr:col>
      <xdr:colOff>285750</xdr:colOff>
      <xdr:row>63</xdr:row>
      <xdr:rowOff>228600</xdr:rowOff>
    </xdr:to>
    <xdr:cxnSp macro="">
      <xdr:nvCxnSpPr>
        <xdr:cNvPr id="233" name="Straight Connector 232">
          <a:extLst>
            <a:ext uri="{FF2B5EF4-FFF2-40B4-BE49-F238E27FC236}">
              <a16:creationId xmlns:a16="http://schemas.microsoft.com/office/drawing/2014/main" id="{18C97B8B-DF55-408B-9E71-D1B9F34A3097}"/>
            </a:ext>
          </a:extLst>
        </xdr:cNvPr>
        <xdr:cNvCxnSpPr/>
      </xdr:nvCxnSpPr>
      <xdr:spPr>
        <a:xfrm>
          <a:off x="15554325" y="11811000"/>
          <a:ext cx="9906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61</xdr:row>
      <xdr:rowOff>0</xdr:rowOff>
    </xdr:from>
    <xdr:to>
      <xdr:col>38</xdr:col>
      <xdr:colOff>276225</xdr:colOff>
      <xdr:row>63</xdr:row>
      <xdr:rowOff>228600</xdr:rowOff>
    </xdr:to>
    <xdr:cxnSp macro="">
      <xdr:nvCxnSpPr>
        <xdr:cNvPr id="234" name="Straight Connector 233">
          <a:extLst>
            <a:ext uri="{FF2B5EF4-FFF2-40B4-BE49-F238E27FC236}">
              <a16:creationId xmlns:a16="http://schemas.microsoft.com/office/drawing/2014/main" id="{A7ADB8D0-BA7B-4ADD-BADF-6D9476B9C914}"/>
            </a:ext>
          </a:extLst>
        </xdr:cNvPr>
        <xdr:cNvCxnSpPr/>
      </xdr:nvCxnSpPr>
      <xdr:spPr>
        <a:xfrm>
          <a:off x="16544925" y="11811000"/>
          <a:ext cx="9715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64</xdr:row>
      <xdr:rowOff>0</xdr:rowOff>
    </xdr:from>
    <xdr:to>
      <xdr:col>38</xdr:col>
      <xdr:colOff>276225</xdr:colOff>
      <xdr:row>66</xdr:row>
      <xdr:rowOff>228600</xdr:rowOff>
    </xdr:to>
    <xdr:cxnSp macro="">
      <xdr:nvCxnSpPr>
        <xdr:cNvPr id="235" name="Straight Connector 234">
          <a:extLst>
            <a:ext uri="{FF2B5EF4-FFF2-40B4-BE49-F238E27FC236}">
              <a16:creationId xmlns:a16="http://schemas.microsoft.com/office/drawing/2014/main" id="{47009E4C-E7FA-4006-A49D-16635FF2AF09}"/>
            </a:ext>
          </a:extLst>
        </xdr:cNvPr>
        <xdr:cNvCxnSpPr/>
      </xdr:nvCxnSpPr>
      <xdr:spPr>
        <a:xfrm>
          <a:off x="16544925" y="12382500"/>
          <a:ext cx="971550" cy="6096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64</xdr:row>
      <xdr:rowOff>0</xdr:rowOff>
    </xdr:from>
    <xdr:to>
      <xdr:col>35</xdr:col>
      <xdr:colOff>285750</xdr:colOff>
      <xdr:row>66</xdr:row>
      <xdr:rowOff>228600</xdr:rowOff>
    </xdr:to>
    <xdr:cxnSp macro="">
      <xdr:nvCxnSpPr>
        <xdr:cNvPr id="236" name="Straight Connector 235">
          <a:extLst>
            <a:ext uri="{FF2B5EF4-FFF2-40B4-BE49-F238E27FC236}">
              <a16:creationId xmlns:a16="http://schemas.microsoft.com/office/drawing/2014/main" id="{EB8CE5AB-9DB0-4311-8E31-E6533BF9D6CE}"/>
            </a:ext>
          </a:extLst>
        </xdr:cNvPr>
        <xdr:cNvCxnSpPr/>
      </xdr:nvCxnSpPr>
      <xdr:spPr>
        <a:xfrm>
          <a:off x="15554325" y="12382500"/>
          <a:ext cx="990600" cy="6096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64</xdr:row>
      <xdr:rowOff>0</xdr:rowOff>
    </xdr:from>
    <xdr:to>
      <xdr:col>32</xdr:col>
      <xdr:colOff>333375</xdr:colOff>
      <xdr:row>66</xdr:row>
      <xdr:rowOff>228600</xdr:rowOff>
    </xdr:to>
    <xdr:cxnSp macro="">
      <xdr:nvCxnSpPr>
        <xdr:cNvPr id="237" name="Straight Connector 236">
          <a:extLst>
            <a:ext uri="{FF2B5EF4-FFF2-40B4-BE49-F238E27FC236}">
              <a16:creationId xmlns:a16="http://schemas.microsoft.com/office/drawing/2014/main" id="{F836B7BA-FA2D-4EE5-BB6A-9D012F32DEAE}"/>
            </a:ext>
          </a:extLst>
        </xdr:cNvPr>
        <xdr:cNvCxnSpPr/>
      </xdr:nvCxnSpPr>
      <xdr:spPr>
        <a:xfrm>
          <a:off x="14554200" y="12382500"/>
          <a:ext cx="1000125" cy="6096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64</xdr:row>
      <xdr:rowOff>0</xdr:rowOff>
    </xdr:from>
    <xdr:to>
      <xdr:col>29</xdr:col>
      <xdr:colOff>333375</xdr:colOff>
      <xdr:row>66</xdr:row>
      <xdr:rowOff>228600</xdr:rowOff>
    </xdr:to>
    <xdr:cxnSp macro="">
      <xdr:nvCxnSpPr>
        <xdr:cNvPr id="238" name="Straight Connector 237">
          <a:extLst>
            <a:ext uri="{FF2B5EF4-FFF2-40B4-BE49-F238E27FC236}">
              <a16:creationId xmlns:a16="http://schemas.microsoft.com/office/drawing/2014/main" id="{3031AEDF-FBA2-498D-8AC7-6B515A11D002}"/>
            </a:ext>
          </a:extLst>
        </xdr:cNvPr>
        <xdr:cNvCxnSpPr/>
      </xdr:nvCxnSpPr>
      <xdr:spPr>
        <a:xfrm>
          <a:off x="13335000" y="12382500"/>
          <a:ext cx="1209675" cy="6096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64</xdr:row>
      <xdr:rowOff>0</xdr:rowOff>
    </xdr:from>
    <xdr:to>
      <xdr:col>26</xdr:col>
      <xdr:colOff>323850</xdr:colOff>
      <xdr:row>66</xdr:row>
      <xdr:rowOff>228600</xdr:rowOff>
    </xdr:to>
    <xdr:cxnSp macro="">
      <xdr:nvCxnSpPr>
        <xdr:cNvPr id="239" name="Straight Connector 238">
          <a:extLst>
            <a:ext uri="{FF2B5EF4-FFF2-40B4-BE49-F238E27FC236}">
              <a16:creationId xmlns:a16="http://schemas.microsoft.com/office/drawing/2014/main" id="{FAF05237-3F74-4062-9D37-0700890223A2}"/>
            </a:ext>
          </a:extLst>
        </xdr:cNvPr>
        <xdr:cNvCxnSpPr/>
      </xdr:nvCxnSpPr>
      <xdr:spPr>
        <a:xfrm>
          <a:off x="12125325" y="12382500"/>
          <a:ext cx="1143000" cy="6096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64</xdr:row>
      <xdr:rowOff>0</xdr:rowOff>
    </xdr:from>
    <xdr:to>
      <xdr:col>23</xdr:col>
      <xdr:colOff>333375</xdr:colOff>
      <xdr:row>66</xdr:row>
      <xdr:rowOff>228600</xdr:rowOff>
    </xdr:to>
    <xdr:cxnSp macro="">
      <xdr:nvCxnSpPr>
        <xdr:cNvPr id="240" name="Straight Connector 239">
          <a:extLst>
            <a:ext uri="{FF2B5EF4-FFF2-40B4-BE49-F238E27FC236}">
              <a16:creationId xmlns:a16="http://schemas.microsoft.com/office/drawing/2014/main" id="{59063C1D-F899-4B79-B1FE-073F2F179C61}"/>
            </a:ext>
          </a:extLst>
        </xdr:cNvPr>
        <xdr:cNvCxnSpPr/>
      </xdr:nvCxnSpPr>
      <xdr:spPr>
        <a:xfrm>
          <a:off x="10944225" y="12382500"/>
          <a:ext cx="1162050" cy="6096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64</xdr:row>
      <xdr:rowOff>0</xdr:rowOff>
    </xdr:from>
    <xdr:to>
      <xdr:col>20</xdr:col>
      <xdr:colOff>333375</xdr:colOff>
      <xdr:row>66</xdr:row>
      <xdr:rowOff>228600</xdr:rowOff>
    </xdr:to>
    <xdr:cxnSp macro="">
      <xdr:nvCxnSpPr>
        <xdr:cNvPr id="241" name="Straight Connector 240">
          <a:extLst>
            <a:ext uri="{FF2B5EF4-FFF2-40B4-BE49-F238E27FC236}">
              <a16:creationId xmlns:a16="http://schemas.microsoft.com/office/drawing/2014/main" id="{8D64813F-C2A3-4418-80C9-B70713B31DFD}"/>
            </a:ext>
          </a:extLst>
        </xdr:cNvPr>
        <xdr:cNvCxnSpPr/>
      </xdr:nvCxnSpPr>
      <xdr:spPr>
        <a:xfrm>
          <a:off x="9782175" y="12382500"/>
          <a:ext cx="1133475" cy="6096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9525</xdr:colOff>
      <xdr:row>58</xdr:row>
      <xdr:rowOff>0</xdr:rowOff>
    </xdr:from>
    <xdr:to>
      <xdr:col>6</xdr:col>
      <xdr:colOff>0</xdr:colOff>
      <xdr:row>60</xdr:row>
      <xdr:rowOff>238125</xdr:rowOff>
    </xdr:to>
    <xdr:cxnSp macro="">
      <xdr:nvCxnSpPr>
        <xdr:cNvPr id="242" name="Straight Connector 241">
          <a:extLst>
            <a:ext uri="{FF2B5EF4-FFF2-40B4-BE49-F238E27FC236}">
              <a16:creationId xmlns:a16="http://schemas.microsoft.com/office/drawing/2014/main" id="{6E23F878-9CB4-44D6-B2C0-69CF20A43165}"/>
            </a:ext>
          </a:extLst>
        </xdr:cNvPr>
        <xdr:cNvCxnSpPr/>
      </xdr:nvCxnSpPr>
      <xdr:spPr>
        <a:xfrm rot="10800000" flipV="1">
          <a:off x="3505200" y="11163300"/>
          <a:ext cx="1181100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58</xdr:row>
      <xdr:rowOff>0</xdr:rowOff>
    </xdr:from>
    <xdr:to>
      <xdr:col>5</xdr:col>
      <xdr:colOff>333375</xdr:colOff>
      <xdr:row>60</xdr:row>
      <xdr:rowOff>228600</xdr:rowOff>
    </xdr:to>
    <xdr:cxnSp macro="">
      <xdr:nvCxnSpPr>
        <xdr:cNvPr id="243" name="Straight Connector 242">
          <a:extLst>
            <a:ext uri="{FF2B5EF4-FFF2-40B4-BE49-F238E27FC236}">
              <a16:creationId xmlns:a16="http://schemas.microsoft.com/office/drawing/2014/main" id="{AFA80EB5-19BB-414F-8BB1-D40425BB5421}"/>
            </a:ext>
          </a:extLst>
        </xdr:cNvPr>
        <xdr:cNvCxnSpPr/>
      </xdr:nvCxnSpPr>
      <xdr:spPr>
        <a:xfrm>
          <a:off x="3495675" y="11163300"/>
          <a:ext cx="1171575" cy="6096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58</xdr:row>
      <xdr:rowOff>0</xdr:rowOff>
    </xdr:from>
    <xdr:to>
      <xdr:col>8</xdr:col>
      <xdr:colOff>333375</xdr:colOff>
      <xdr:row>60</xdr:row>
      <xdr:rowOff>228600</xdr:rowOff>
    </xdr:to>
    <xdr:cxnSp macro="">
      <xdr:nvCxnSpPr>
        <xdr:cNvPr id="244" name="Straight Connector 243">
          <a:extLst>
            <a:ext uri="{FF2B5EF4-FFF2-40B4-BE49-F238E27FC236}">
              <a16:creationId xmlns:a16="http://schemas.microsoft.com/office/drawing/2014/main" id="{BC15531B-04B4-4388-94FE-E8C1DA687121}"/>
            </a:ext>
          </a:extLst>
        </xdr:cNvPr>
        <xdr:cNvCxnSpPr/>
      </xdr:nvCxnSpPr>
      <xdr:spPr>
        <a:xfrm>
          <a:off x="4686300" y="11163300"/>
          <a:ext cx="1190625" cy="6096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58</xdr:row>
      <xdr:rowOff>0</xdr:rowOff>
    </xdr:from>
    <xdr:to>
      <xdr:col>11</xdr:col>
      <xdr:colOff>333375</xdr:colOff>
      <xdr:row>60</xdr:row>
      <xdr:rowOff>228600</xdr:rowOff>
    </xdr:to>
    <xdr:cxnSp macro="">
      <xdr:nvCxnSpPr>
        <xdr:cNvPr id="245" name="Straight Connector 244">
          <a:extLst>
            <a:ext uri="{FF2B5EF4-FFF2-40B4-BE49-F238E27FC236}">
              <a16:creationId xmlns:a16="http://schemas.microsoft.com/office/drawing/2014/main" id="{320E32BE-98BC-431D-9952-87C2370F851A}"/>
            </a:ext>
          </a:extLst>
        </xdr:cNvPr>
        <xdr:cNvCxnSpPr/>
      </xdr:nvCxnSpPr>
      <xdr:spPr>
        <a:xfrm>
          <a:off x="5962650" y="11163300"/>
          <a:ext cx="1200150" cy="6096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58</xdr:row>
      <xdr:rowOff>0</xdr:rowOff>
    </xdr:from>
    <xdr:to>
      <xdr:col>14</xdr:col>
      <xdr:colOff>333375</xdr:colOff>
      <xdr:row>60</xdr:row>
      <xdr:rowOff>228600</xdr:rowOff>
    </xdr:to>
    <xdr:cxnSp macro="">
      <xdr:nvCxnSpPr>
        <xdr:cNvPr id="246" name="Straight Connector 245">
          <a:extLst>
            <a:ext uri="{FF2B5EF4-FFF2-40B4-BE49-F238E27FC236}">
              <a16:creationId xmlns:a16="http://schemas.microsoft.com/office/drawing/2014/main" id="{082300D5-9CD9-4806-AD59-8E4CB1B9085E}"/>
            </a:ext>
          </a:extLst>
        </xdr:cNvPr>
        <xdr:cNvCxnSpPr/>
      </xdr:nvCxnSpPr>
      <xdr:spPr>
        <a:xfrm>
          <a:off x="7267575" y="11163300"/>
          <a:ext cx="1181100" cy="6096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58</xdr:row>
      <xdr:rowOff>0</xdr:rowOff>
    </xdr:from>
    <xdr:to>
      <xdr:col>17</xdr:col>
      <xdr:colOff>333375</xdr:colOff>
      <xdr:row>60</xdr:row>
      <xdr:rowOff>228600</xdr:rowOff>
    </xdr:to>
    <xdr:cxnSp macro="">
      <xdr:nvCxnSpPr>
        <xdr:cNvPr id="247" name="Straight Connector 246">
          <a:extLst>
            <a:ext uri="{FF2B5EF4-FFF2-40B4-BE49-F238E27FC236}">
              <a16:creationId xmlns:a16="http://schemas.microsoft.com/office/drawing/2014/main" id="{5DCFC8EB-4D06-4B72-8243-BAE0CAC312E1}"/>
            </a:ext>
          </a:extLst>
        </xdr:cNvPr>
        <xdr:cNvCxnSpPr/>
      </xdr:nvCxnSpPr>
      <xdr:spPr>
        <a:xfrm>
          <a:off x="8515350" y="11163300"/>
          <a:ext cx="1152525" cy="6096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58</xdr:row>
      <xdr:rowOff>0</xdr:rowOff>
    </xdr:from>
    <xdr:to>
      <xdr:col>20</xdr:col>
      <xdr:colOff>333375</xdr:colOff>
      <xdr:row>60</xdr:row>
      <xdr:rowOff>228600</xdr:rowOff>
    </xdr:to>
    <xdr:cxnSp macro="">
      <xdr:nvCxnSpPr>
        <xdr:cNvPr id="248" name="Straight Connector 247">
          <a:extLst>
            <a:ext uri="{FF2B5EF4-FFF2-40B4-BE49-F238E27FC236}">
              <a16:creationId xmlns:a16="http://schemas.microsoft.com/office/drawing/2014/main" id="{533A30BF-5AB5-42A3-9096-38EBCD2D4A36}"/>
            </a:ext>
          </a:extLst>
        </xdr:cNvPr>
        <xdr:cNvCxnSpPr/>
      </xdr:nvCxnSpPr>
      <xdr:spPr>
        <a:xfrm>
          <a:off x="9782175" y="11163300"/>
          <a:ext cx="1133475" cy="6096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58</xdr:row>
      <xdr:rowOff>0</xdr:rowOff>
    </xdr:from>
    <xdr:to>
      <xdr:col>23</xdr:col>
      <xdr:colOff>333375</xdr:colOff>
      <xdr:row>60</xdr:row>
      <xdr:rowOff>228600</xdr:rowOff>
    </xdr:to>
    <xdr:cxnSp macro="">
      <xdr:nvCxnSpPr>
        <xdr:cNvPr id="249" name="Straight Connector 248">
          <a:extLst>
            <a:ext uri="{FF2B5EF4-FFF2-40B4-BE49-F238E27FC236}">
              <a16:creationId xmlns:a16="http://schemas.microsoft.com/office/drawing/2014/main" id="{DED3704A-E872-40A8-B061-E69B1F25972A}"/>
            </a:ext>
          </a:extLst>
        </xdr:cNvPr>
        <xdr:cNvCxnSpPr/>
      </xdr:nvCxnSpPr>
      <xdr:spPr>
        <a:xfrm>
          <a:off x="10944225" y="11163300"/>
          <a:ext cx="1162050" cy="6096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58</xdr:row>
      <xdr:rowOff>0</xdr:rowOff>
    </xdr:from>
    <xdr:to>
      <xdr:col>26</xdr:col>
      <xdr:colOff>323850</xdr:colOff>
      <xdr:row>60</xdr:row>
      <xdr:rowOff>228600</xdr:rowOff>
    </xdr:to>
    <xdr:cxnSp macro="">
      <xdr:nvCxnSpPr>
        <xdr:cNvPr id="250" name="Straight Connector 249">
          <a:extLst>
            <a:ext uri="{FF2B5EF4-FFF2-40B4-BE49-F238E27FC236}">
              <a16:creationId xmlns:a16="http://schemas.microsoft.com/office/drawing/2014/main" id="{D9F77C45-99A2-484E-A10B-FDC8B93C6D34}"/>
            </a:ext>
          </a:extLst>
        </xdr:cNvPr>
        <xdr:cNvCxnSpPr/>
      </xdr:nvCxnSpPr>
      <xdr:spPr>
        <a:xfrm>
          <a:off x="12125325" y="11163300"/>
          <a:ext cx="1143000" cy="6096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58</xdr:row>
      <xdr:rowOff>0</xdr:rowOff>
    </xdr:from>
    <xdr:to>
      <xdr:col>29</xdr:col>
      <xdr:colOff>333375</xdr:colOff>
      <xdr:row>60</xdr:row>
      <xdr:rowOff>228600</xdr:rowOff>
    </xdr:to>
    <xdr:cxnSp macro="">
      <xdr:nvCxnSpPr>
        <xdr:cNvPr id="251" name="Straight Connector 250">
          <a:extLst>
            <a:ext uri="{FF2B5EF4-FFF2-40B4-BE49-F238E27FC236}">
              <a16:creationId xmlns:a16="http://schemas.microsoft.com/office/drawing/2014/main" id="{678B7E30-DB15-43AA-92F8-E8D003769D82}"/>
            </a:ext>
          </a:extLst>
        </xdr:cNvPr>
        <xdr:cNvCxnSpPr/>
      </xdr:nvCxnSpPr>
      <xdr:spPr>
        <a:xfrm>
          <a:off x="13335000" y="11163300"/>
          <a:ext cx="1209675" cy="6096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58</xdr:row>
      <xdr:rowOff>0</xdr:rowOff>
    </xdr:from>
    <xdr:to>
      <xdr:col>32</xdr:col>
      <xdr:colOff>333375</xdr:colOff>
      <xdr:row>60</xdr:row>
      <xdr:rowOff>228600</xdr:rowOff>
    </xdr:to>
    <xdr:cxnSp macro="">
      <xdr:nvCxnSpPr>
        <xdr:cNvPr id="252" name="Straight Connector 251">
          <a:extLst>
            <a:ext uri="{FF2B5EF4-FFF2-40B4-BE49-F238E27FC236}">
              <a16:creationId xmlns:a16="http://schemas.microsoft.com/office/drawing/2014/main" id="{9FBD050C-6D2E-4DAD-95DD-A3FC9032D504}"/>
            </a:ext>
          </a:extLst>
        </xdr:cNvPr>
        <xdr:cNvCxnSpPr/>
      </xdr:nvCxnSpPr>
      <xdr:spPr>
        <a:xfrm>
          <a:off x="14554200" y="11163300"/>
          <a:ext cx="1000125" cy="6096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58</xdr:row>
      <xdr:rowOff>0</xdr:rowOff>
    </xdr:from>
    <xdr:to>
      <xdr:col>35</xdr:col>
      <xdr:colOff>285750</xdr:colOff>
      <xdr:row>60</xdr:row>
      <xdr:rowOff>228600</xdr:rowOff>
    </xdr:to>
    <xdr:cxnSp macro="">
      <xdr:nvCxnSpPr>
        <xdr:cNvPr id="253" name="Straight Connector 252">
          <a:extLst>
            <a:ext uri="{FF2B5EF4-FFF2-40B4-BE49-F238E27FC236}">
              <a16:creationId xmlns:a16="http://schemas.microsoft.com/office/drawing/2014/main" id="{BD1A336B-6B87-43D7-9AEA-DD922C01346B}"/>
            </a:ext>
          </a:extLst>
        </xdr:cNvPr>
        <xdr:cNvCxnSpPr/>
      </xdr:nvCxnSpPr>
      <xdr:spPr>
        <a:xfrm>
          <a:off x="15554325" y="11163300"/>
          <a:ext cx="990600" cy="6096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58</xdr:row>
      <xdr:rowOff>0</xdr:rowOff>
    </xdr:from>
    <xdr:to>
      <xdr:col>38</xdr:col>
      <xdr:colOff>276225</xdr:colOff>
      <xdr:row>60</xdr:row>
      <xdr:rowOff>228600</xdr:rowOff>
    </xdr:to>
    <xdr:cxnSp macro="">
      <xdr:nvCxnSpPr>
        <xdr:cNvPr id="254" name="Straight Connector 253">
          <a:extLst>
            <a:ext uri="{FF2B5EF4-FFF2-40B4-BE49-F238E27FC236}">
              <a16:creationId xmlns:a16="http://schemas.microsoft.com/office/drawing/2014/main" id="{39E77F1F-6B2F-40BF-9897-CFB0DB8E330C}"/>
            </a:ext>
          </a:extLst>
        </xdr:cNvPr>
        <xdr:cNvCxnSpPr/>
      </xdr:nvCxnSpPr>
      <xdr:spPr>
        <a:xfrm>
          <a:off x="16544925" y="11163300"/>
          <a:ext cx="971550" cy="6096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58</xdr:row>
      <xdr:rowOff>9525</xdr:rowOff>
    </xdr:from>
    <xdr:to>
      <xdr:col>38</xdr:col>
      <xdr:colOff>333375</xdr:colOff>
      <xdr:row>61</xdr:row>
      <xdr:rowOff>0</xdr:rowOff>
    </xdr:to>
    <xdr:cxnSp macro="">
      <xdr:nvCxnSpPr>
        <xdr:cNvPr id="255" name="Straight Connector 254">
          <a:extLst>
            <a:ext uri="{FF2B5EF4-FFF2-40B4-BE49-F238E27FC236}">
              <a16:creationId xmlns:a16="http://schemas.microsoft.com/office/drawing/2014/main" id="{74681A2A-E8F1-4767-A83C-53AB51EF6399}"/>
            </a:ext>
          </a:extLst>
        </xdr:cNvPr>
        <xdr:cNvCxnSpPr/>
      </xdr:nvCxnSpPr>
      <xdr:spPr>
        <a:xfrm rot="10800000" flipV="1">
          <a:off x="16544925" y="11172825"/>
          <a:ext cx="971550" cy="6381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58</xdr:row>
      <xdr:rowOff>0</xdr:rowOff>
    </xdr:from>
    <xdr:to>
      <xdr:col>33</xdr:col>
      <xdr:colOff>47625</xdr:colOff>
      <xdr:row>60</xdr:row>
      <xdr:rowOff>238125</xdr:rowOff>
    </xdr:to>
    <xdr:cxnSp macro="">
      <xdr:nvCxnSpPr>
        <xdr:cNvPr id="256" name="Straight Connector 255">
          <a:extLst>
            <a:ext uri="{FF2B5EF4-FFF2-40B4-BE49-F238E27FC236}">
              <a16:creationId xmlns:a16="http://schemas.microsoft.com/office/drawing/2014/main" id="{D39BF2AB-589F-4BDE-8E37-D69587B5D041}"/>
            </a:ext>
          </a:extLst>
        </xdr:cNvPr>
        <xdr:cNvCxnSpPr/>
      </xdr:nvCxnSpPr>
      <xdr:spPr>
        <a:xfrm rot="10800000" flipV="1">
          <a:off x="14554200" y="11163300"/>
          <a:ext cx="1047750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58</xdr:row>
      <xdr:rowOff>0</xdr:rowOff>
    </xdr:from>
    <xdr:to>
      <xdr:col>36</xdr:col>
      <xdr:colOff>0</xdr:colOff>
      <xdr:row>60</xdr:row>
      <xdr:rowOff>238125</xdr:rowOff>
    </xdr:to>
    <xdr:cxnSp macro="">
      <xdr:nvCxnSpPr>
        <xdr:cNvPr id="257" name="Straight Connector 256">
          <a:extLst>
            <a:ext uri="{FF2B5EF4-FFF2-40B4-BE49-F238E27FC236}">
              <a16:creationId xmlns:a16="http://schemas.microsoft.com/office/drawing/2014/main" id="{A8363910-1102-423E-ACA4-308BC29D06EA}"/>
            </a:ext>
          </a:extLst>
        </xdr:cNvPr>
        <xdr:cNvCxnSpPr/>
      </xdr:nvCxnSpPr>
      <xdr:spPr>
        <a:xfrm rot="10800000" flipV="1">
          <a:off x="15554325" y="11163300"/>
          <a:ext cx="990600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58</xdr:row>
      <xdr:rowOff>0</xdr:rowOff>
    </xdr:from>
    <xdr:to>
      <xdr:col>30</xdr:col>
      <xdr:colOff>47625</xdr:colOff>
      <xdr:row>60</xdr:row>
      <xdr:rowOff>238125</xdr:rowOff>
    </xdr:to>
    <xdr:cxnSp macro="">
      <xdr:nvCxnSpPr>
        <xdr:cNvPr id="258" name="Straight Connector 257">
          <a:extLst>
            <a:ext uri="{FF2B5EF4-FFF2-40B4-BE49-F238E27FC236}">
              <a16:creationId xmlns:a16="http://schemas.microsoft.com/office/drawing/2014/main" id="{E68F9919-C951-4074-8551-7D77D008F736}"/>
            </a:ext>
          </a:extLst>
        </xdr:cNvPr>
        <xdr:cNvCxnSpPr/>
      </xdr:nvCxnSpPr>
      <xdr:spPr>
        <a:xfrm rot="10800000" flipV="1">
          <a:off x="13335000" y="11163300"/>
          <a:ext cx="1266825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58</xdr:row>
      <xdr:rowOff>0</xdr:rowOff>
    </xdr:from>
    <xdr:to>
      <xdr:col>27</xdr:col>
      <xdr:colOff>38100</xdr:colOff>
      <xdr:row>60</xdr:row>
      <xdr:rowOff>238125</xdr:rowOff>
    </xdr:to>
    <xdr:cxnSp macro="">
      <xdr:nvCxnSpPr>
        <xdr:cNvPr id="259" name="Straight Connector 258">
          <a:extLst>
            <a:ext uri="{FF2B5EF4-FFF2-40B4-BE49-F238E27FC236}">
              <a16:creationId xmlns:a16="http://schemas.microsoft.com/office/drawing/2014/main" id="{11F2527F-D0AF-4DEA-88B7-293CEF7D6646}"/>
            </a:ext>
          </a:extLst>
        </xdr:cNvPr>
        <xdr:cNvCxnSpPr/>
      </xdr:nvCxnSpPr>
      <xdr:spPr>
        <a:xfrm rot="10800000" flipV="1">
          <a:off x="12125325" y="11163300"/>
          <a:ext cx="1247775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58</xdr:row>
      <xdr:rowOff>0</xdr:rowOff>
    </xdr:from>
    <xdr:to>
      <xdr:col>24</xdr:col>
      <xdr:colOff>47625</xdr:colOff>
      <xdr:row>60</xdr:row>
      <xdr:rowOff>238125</xdr:rowOff>
    </xdr:to>
    <xdr:cxnSp macro="">
      <xdr:nvCxnSpPr>
        <xdr:cNvPr id="260" name="Straight Connector 259">
          <a:extLst>
            <a:ext uri="{FF2B5EF4-FFF2-40B4-BE49-F238E27FC236}">
              <a16:creationId xmlns:a16="http://schemas.microsoft.com/office/drawing/2014/main" id="{2BE8C9CE-428D-4F90-929C-047348C08892}"/>
            </a:ext>
          </a:extLst>
        </xdr:cNvPr>
        <xdr:cNvCxnSpPr/>
      </xdr:nvCxnSpPr>
      <xdr:spPr>
        <a:xfrm rot="10800000" flipV="1">
          <a:off x="10944225" y="11163300"/>
          <a:ext cx="1228725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58</xdr:row>
      <xdr:rowOff>0</xdr:rowOff>
    </xdr:from>
    <xdr:to>
      <xdr:col>21</xdr:col>
      <xdr:colOff>38100</xdr:colOff>
      <xdr:row>60</xdr:row>
      <xdr:rowOff>238125</xdr:rowOff>
    </xdr:to>
    <xdr:cxnSp macro="">
      <xdr:nvCxnSpPr>
        <xdr:cNvPr id="261" name="Straight Connector 260">
          <a:extLst>
            <a:ext uri="{FF2B5EF4-FFF2-40B4-BE49-F238E27FC236}">
              <a16:creationId xmlns:a16="http://schemas.microsoft.com/office/drawing/2014/main" id="{00794233-CFBE-4722-A61E-23194DEE25FA}"/>
            </a:ext>
          </a:extLst>
        </xdr:cNvPr>
        <xdr:cNvCxnSpPr/>
      </xdr:nvCxnSpPr>
      <xdr:spPr>
        <a:xfrm rot="10800000" flipV="1">
          <a:off x="9782175" y="11163300"/>
          <a:ext cx="1200150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58</xdr:row>
      <xdr:rowOff>0</xdr:rowOff>
    </xdr:from>
    <xdr:to>
      <xdr:col>18</xdr:col>
      <xdr:colOff>47625</xdr:colOff>
      <xdr:row>60</xdr:row>
      <xdr:rowOff>238125</xdr:rowOff>
    </xdr:to>
    <xdr:cxnSp macro="">
      <xdr:nvCxnSpPr>
        <xdr:cNvPr id="262" name="Straight Connector 261">
          <a:extLst>
            <a:ext uri="{FF2B5EF4-FFF2-40B4-BE49-F238E27FC236}">
              <a16:creationId xmlns:a16="http://schemas.microsoft.com/office/drawing/2014/main" id="{000E306C-758E-45D1-9E90-A83D272FB8CD}"/>
            </a:ext>
          </a:extLst>
        </xdr:cNvPr>
        <xdr:cNvCxnSpPr/>
      </xdr:nvCxnSpPr>
      <xdr:spPr>
        <a:xfrm rot="10800000" flipV="1">
          <a:off x="8515350" y="11163300"/>
          <a:ext cx="1314450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58</xdr:row>
      <xdr:rowOff>0</xdr:rowOff>
    </xdr:from>
    <xdr:to>
      <xdr:col>15</xdr:col>
      <xdr:colOff>47625</xdr:colOff>
      <xdr:row>60</xdr:row>
      <xdr:rowOff>238125</xdr:rowOff>
    </xdr:to>
    <xdr:cxnSp macro="">
      <xdr:nvCxnSpPr>
        <xdr:cNvPr id="263" name="Straight Connector 262">
          <a:extLst>
            <a:ext uri="{FF2B5EF4-FFF2-40B4-BE49-F238E27FC236}">
              <a16:creationId xmlns:a16="http://schemas.microsoft.com/office/drawing/2014/main" id="{17AF85C8-88AF-40A5-BB9A-83C027F93511}"/>
            </a:ext>
          </a:extLst>
        </xdr:cNvPr>
        <xdr:cNvCxnSpPr/>
      </xdr:nvCxnSpPr>
      <xdr:spPr>
        <a:xfrm rot="10800000" flipV="1">
          <a:off x="7267575" y="11163300"/>
          <a:ext cx="1295400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58</xdr:row>
      <xdr:rowOff>0</xdr:rowOff>
    </xdr:from>
    <xdr:to>
      <xdr:col>12</xdr:col>
      <xdr:colOff>47625</xdr:colOff>
      <xdr:row>60</xdr:row>
      <xdr:rowOff>238125</xdr:rowOff>
    </xdr:to>
    <xdr:cxnSp macro="">
      <xdr:nvCxnSpPr>
        <xdr:cNvPr id="264" name="Straight Connector 263">
          <a:extLst>
            <a:ext uri="{FF2B5EF4-FFF2-40B4-BE49-F238E27FC236}">
              <a16:creationId xmlns:a16="http://schemas.microsoft.com/office/drawing/2014/main" id="{1E8E8349-2F9E-4E9A-A242-EFBE121919EA}"/>
            </a:ext>
          </a:extLst>
        </xdr:cNvPr>
        <xdr:cNvCxnSpPr/>
      </xdr:nvCxnSpPr>
      <xdr:spPr>
        <a:xfrm rot="10800000" flipV="1">
          <a:off x="5962650" y="11163300"/>
          <a:ext cx="1352550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58</xdr:row>
      <xdr:rowOff>0</xdr:rowOff>
    </xdr:from>
    <xdr:to>
      <xdr:col>9</xdr:col>
      <xdr:colOff>47625</xdr:colOff>
      <xdr:row>60</xdr:row>
      <xdr:rowOff>238125</xdr:rowOff>
    </xdr:to>
    <xdr:cxnSp macro="">
      <xdr:nvCxnSpPr>
        <xdr:cNvPr id="265" name="Straight Connector 264">
          <a:extLst>
            <a:ext uri="{FF2B5EF4-FFF2-40B4-BE49-F238E27FC236}">
              <a16:creationId xmlns:a16="http://schemas.microsoft.com/office/drawing/2014/main" id="{D9307A8C-E8F8-448E-BD28-8884736C5674}"/>
            </a:ext>
          </a:extLst>
        </xdr:cNvPr>
        <xdr:cNvCxnSpPr/>
      </xdr:nvCxnSpPr>
      <xdr:spPr>
        <a:xfrm rot="10800000" flipV="1">
          <a:off x="4686300" y="11163300"/>
          <a:ext cx="1323975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52</xdr:row>
      <xdr:rowOff>0</xdr:rowOff>
    </xdr:from>
    <xdr:to>
      <xdr:col>5</xdr:col>
      <xdr:colOff>333375</xdr:colOff>
      <xdr:row>54</xdr:row>
      <xdr:rowOff>228600</xdr:rowOff>
    </xdr:to>
    <xdr:cxnSp macro="">
      <xdr:nvCxnSpPr>
        <xdr:cNvPr id="266" name="Straight Connector 265">
          <a:extLst>
            <a:ext uri="{FF2B5EF4-FFF2-40B4-BE49-F238E27FC236}">
              <a16:creationId xmlns:a16="http://schemas.microsoft.com/office/drawing/2014/main" id="{3D57EAD6-7DD4-4A8E-A696-63FCCA75DB41}"/>
            </a:ext>
          </a:extLst>
        </xdr:cNvPr>
        <xdr:cNvCxnSpPr/>
      </xdr:nvCxnSpPr>
      <xdr:spPr>
        <a:xfrm>
          <a:off x="3495675" y="10020300"/>
          <a:ext cx="11715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19050</xdr:colOff>
      <xdr:row>52</xdr:row>
      <xdr:rowOff>0</xdr:rowOff>
    </xdr:from>
    <xdr:to>
      <xdr:col>6</xdr:col>
      <xdr:colOff>0</xdr:colOff>
      <xdr:row>54</xdr:row>
      <xdr:rowOff>238125</xdr:rowOff>
    </xdr:to>
    <xdr:cxnSp macro="">
      <xdr:nvCxnSpPr>
        <xdr:cNvPr id="267" name="Straight Connector 266">
          <a:extLst>
            <a:ext uri="{FF2B5EF4-FFF2-40B4-BE49-F238E27FC236}">
              <a16:creationId xmlns:a16="http://schemas.microsoft.com/office/drawing/2014/main" id="{80760057-90F1-4A6A-A7C8-2B681B0F5DAE}"/>
            </a:ext>
          </a:extLst>
        </xdr:cNvPr>
        <xdr:cNvCxnSpPr/>
      </xdr:nvCxnSpPr>
      <xdr:spPr>
        <a:xfrm rot="10800000" flipV="1">
          <a:off x="3514725" y="10020300"/>
          <a:ext cx="11715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52</xdr:row>
      <xdr:rowOff>0</xdr:rowOff>
    </xdr:from>
    <xdr:to>
      <xdr:col>8</xdr:col>
      <xdr:colOff>333375</xdr:colOff>
      <xdr:row>54</xdr:row>
      <xdr:rowOff>228600</xdr:rowOff>
    </xdr:to>
    <xdr:cxnSp macro="">
      <xdr:nvCxnSpPr>
        <xdr:cNvPr id="268" name="Straight Connector 267">
          <a:extLst>
            <a:ext uri="{FF2B5EF4-FFF2-40B4-BE49-F238E27FC236}">
              <a16:creationId xmlns:a16="http://schemas.microsoft.com/office/drawing/2014/main" id="{57DADDE9-1639-49EE-B894-478A3DE65445}"/>
            </a:ext>
          </a:extLst>
        </xdr:cNvPr>
        <xdr:cNvCxnSpPr/>
      </xdr:nvCxnSpPr>
      <xdr:spPr>
        <a:xfrm>
          <a:off x="4686300" y="10020300"/>
          <a:ext cx="11906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19050</xdr:colOff>
      <xdr:row>52</xdr:row>
      <xdr:rowOff>0</xdr:rowOff>
    </xdr:from>
    <xdr:to>
      <xdr:col>9</xdr:col>
      <xdr:colOff>0</xdr:colOff>
      <xdr:row>54</xdr:row>
      <xdr:rowOff>238125</xdr:rowOff>
    </xdr:to>
    <xdr:cxnSp macro="">
      <xdr:nvCxnSpPr>
        <xdr:cNvPr id="269" name="Straight Connector 268">
          <a:extLst>
            <a:ext uri="{FF2B5EF4-FFF2-40B4-BE49-F238E27FC236}">
              <a16:creationId xmlns:a16="http://schemas.microsoft.com/office/drawing/2014/main" id="{3C674BCF-9A88-4844-95D4-398A9DA928AB}"/>
            </a:ext>
          </a:extLst>
        </xdr:cNvPr>
        <xdr:cNvCxnSpPr/>
      </xdr:nvCxnSpPr>
      <xdr:spPr>
        <a:xfrm rot="10800000" flipV="1">
          <a:off x="4705350" y="10020300"/>
          <a:ext cx="12573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52</xdr:row>
      <xdr:rowOff>0</xdr:rowOff>
    </xdr:from>
    <xdr:to>
      <xdr:col>11</xdr:col>
      <xdr:colOff>333375</xdr:colOff>
      <xdr:row>54</xdr:row>
      <xdr:rowOff>228600</xdr:rowOff>
    </xdr:to>
    <xdr:cxnSp macro="">
      <xdr:nvCxnSpPr>
        <xdr:cNvPr id="270" name="Straight Connector 269">
          <a:extLst>
            <a:ext uri="{FF2B5EF4-FFF2-40B4-BE49-F238E27FC236}">
              <a16:creationId xmlns:a16="http://schemas.microsoft.com/office/drawing/2014/main" id="{EE1BE149-5E59-4A42-B8A0-5A135F8543DE}"/>
            </a:ext>
          </a:extLst>
        </xdr:cNvPr>
        <xdr:cNvCxnSpPr/>
      </xdr:nvCxnSpPr>
      <xdr:spPr>
        <a:xfrm>
          <a:off x="5962650" y="10020300"/>
          <a:ext cx="12001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19050</xdr:colOff>
      <xdr:row>52</xdr:row>
      <xdr:rowOff>0</xdr:rowOff>
    </xdr:from>
    <xdr:to>
      <xdr:col>12</xdr:col>
      <xdr:colOff>0</xdr:colOff>
      <xdr:row>54</xdr:row>
      <xdr:rowOff>238125</xdr:rowOff>
    </xdr:to>
    <xdr:cxnSp macro="">
      <xdr:nvCxnSpPr>
        <xdr:cNvPr id="271" name="Straight Connector 270">
          <a:extLst>
            <a:ext uri="{FF2B5EF4-FFF2-40B4-BE49-F238E27FC236}">
              <a16:creationId xmlns:a16="http://schemas.microsoft.com/office/drawing/2014/main" id="{1FD785CC-B4C4-4CC5-9974-5AB6F2280822}"/>
            </a:ext>
          </a:extLst>
        </xdr:cNvPr>
        <xdr:cNvCxnSpPr/>
      </xdr:nvCxnSpPr>
      <xdr:spPr>
        <a:xfrm rot="10800000" flipV="1">
          <a:off x="5981700" y="10020300"/>
          <a:ext cx="12858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52</xdr:row>
      <xdr:rowOff>0</xdr:rowOff>
    </xdr:from>
    <xdr:to>
      <xdr:col>14</xdr:col>
      <xdr:colOff>333375</xdr:colOff>
      <xdr:row>54</xdr:row>
      <xdr:rowOff>228600</xdr:rowOff>
    </xdr:to>
    <xdr:cxnSp macro="">
      <xdr:nvCxnSpPr>
        <xdr:cNvPr id="272" name="Straight Connector 271">
          <a:extLst>
            <a:ext uri="{FF2B5EF4-FFF2-40B4-BE49-F238E27FC236}">
              <a16:creationId xmlns:a16="http://schemas.microsoft.com/office/drawing/2014/main" id="{3202BE7C-7F93-42AA-9DD2-E27412E96319}"/>
            </a:ext>
          </a:extLst>
        </xdr:cNvPr>
        <xdr:cNvCxnSpPr/>
      </xdr:nvCxnSpPr>
      <xdr:spPr>
        <a:xfrm>
          <a:off x="7267575" y="10020300"/>
          <a:ext cx="11811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19050</xdr:colOff>
      <xdr:row>52</xdr:row>
      <xdr:rowOff>0</xdr:rowOff>
    </xdr:from>
    <xdr:to>
      <xdr:col>15</xdr:col>
      <xdr:colOff>0</xdr:colOff>
      <xdr:row>54</xdr:row>
      <xdr:rowOff>238125</xdr:rowOff>
    </xdr:to>
    <xdr:cxnSp macro="">
      <xdr:nvCxnSpPr>
        <xdr:cNvPr id="273" name="Straight Connector 272">
          <a:extLst>
            <a:ext uri="{FF2B5EF4-FFF2-40B4-BE49-F238E27FC236}">
              <a16:creationId xmlns:a16="http://schemas.microsoft.com/office/drawing/2014/main" id="{BD8A17B0-D31D-4CFB-A17D-A921D7805623}"/>
            </a:ext>
          </a:extLst>
        </xdr:cNvPr>
        <xdr:cNvCxnSpPr/>
      </xdr:nvCxnSpPr>
      <xdr:spPr>
        <a:xfrm rot="10800000" flipV="1">
          <a:off x="7286625" y="10020300"/>
          <a:ext cx="12287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52</xdr:row>
      <xdr:rowOff>0</xdr:rowOff>
    </xdr:from>
    <xdr:to>
      <xdr:col>17</xdr:col>
      <xdr:colOff>333375</xdr:colOff>
      <xdr:row>54</xdr:row>
      <xdr:rowOff>228600</xdr:rowOff>
    </xdr:to>
    <xdr:cxnSp macro="">
      <xdr:nvCxnSpPr>
        <xdr:cNvPr id="274" name="Straight Connector 273">
          <a:extLst>
            <a:ext uri="{FF2B5EF4-FFF2-40B4-BE49-F238E27FC236}">
              <a16:creationId xmlns:a16="http://schemas.microsoft.com/office/drawing/2014/main" id="{47C7CA8B-DF82-47F0-9CB4-6330D8E531BD}"/>
            </a:ext>
          </a:extLst>
        </xdr:cNvPr>
        <xdr:cNvCxnSpPr/>
      </xdr:nvCxnSpPr>
      <xdr:spPr>
        <a:xfrm>
          <a:off x="8515350" y="10020300"/>
          <a:ext cx="11525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19050</xdr:colOff>
      <xdr:row>52</xdr:row>
      <xdr:rowOff>0</xdr:rowOff>
    </xdr:from>
    <xdr:to>
      <xdr:col>18</xdr:col>
      <xdr:colOff>0</xdr:colOff>
      <xdr:row>54</xdr:row>
      <xdr:rowOff>238125</xdr:rowOff>
    </xdr:to>
    <xdr:cxnSp macro="">
      <xdr:nvCxnSpPr>
        <xdr:cNvPr id="275" name="Straight Connector 274">
          <a:extLst>
            <a:ext uri="{FF2B5EF4-FFF2-40B4-BE49-F238E27FC236}">
              <a16:creationId xmlns:a16="http://schemas.microsoft.com/office/drawing/2014/main" id="{8686CBF7-0B86-4FBF-845C-1979B41C0A82}"/>
            </a:ext>
          </a:extLst>
        </xdr:cNvPr>
        <xdr:cNvCxnSpPr/>
      </xdr:nvCxnSpPr>
      <xdr:spPr>
        <a:xfrm rot="10800000" flipV="1">
          <a:off x="8534400" y="10020300"/>
          <a:ext cx="12477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52</xdr:row>
      <xdr:rowOff>0</xdr:rowOff>
    </xdr:from>
    <xdr:to>
      <xdr:col>20</xdr:col>
      <xdr:colOff>333375</xdr:colOff>
      <xdr:row>54</xdr:row>
      <xdr:rowOff>228600</xdr:rowOff>
    </xdr:to>
    <xdr:cxnSp macro="">
      <xdr:nvCxnSpPr>
        <xdr:cNvPr id="276" name="Straight Connector 275">
          <a:extLst>
            <a:ext uri="{FF2B5EF4-FFF2-40B4-BE49-F238E27FC236}">
              <a16:creationId xmlns:a16="http://schemas.microsoft.com/office/drawing/2014/main" id="{A0BB8128-CCE4-47EB-A2D3-E2F0B3C4067D}"/>
            </a:ext>
          </a:extLst>
        </xdr:cNvPr>
        <xdr:cNvCxnSpPr/>
      </xdr:nvCxnSpPr>
      <xdr:spPr>
        <a:xfrm>
          <a:off x="9782175" y="10020300"/>
          <a:ext cx="11334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19050</xdr:colOff>
      <xdr:row>52</xdr:row>
      <xdr:rowOff>0</xdr:rowOff>
    </xdr:from>
    <xdr:to>
      <xdr:col>21</xdr:col>
      <xdr:colOff>0</xdr:colOff>
      <xdr:row>54</xdr:row>
      <xdr:rowOff>238125</xdr:rowOff>
    </xdr:to>
    <xdr:cxnSp macro="">
      <xdr:nvCxnSpPr>
        <xdr:cNvPr id="277" name="Straight Connector 276">
          <a:extLst>
            <a:ext uri="{FF2B5EF4-FFF2-40B4-BE49-F238E27FC236}">
              <a16:creationId xmlns:a16="http://schemas.microsoft.com/office/drawing/2014/main" id="{C86CE2BE-5A31-4115-ACB0-B3A9CA95931B}"/>
            </a:ext>
          </a:extLst>
        </xdr:cNvPr>
        <xdr:cNvCxnSpPr/>
      </xdr:nvCxnSpPr>
      <xdr:spPr>
        <a:xfrm rot="10800000" flipV="1">
          <a:off x="9801225" y="10020300"/>
          <a:ext cx="11430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52</xdr:row>
      <xdr:rowOff>0</xdr:rowOff>
    </xdr:from>
    <xdr:to>
      <xdr:col>23</xdr:col>
      <xdr:colOff>333375</xdr:colOff>
      <xdr:row>54</xdr:row>
      <xdr:rowOff>228600</xdr:rowOff>
    </xdr:to>
    <xdr:cxnSp macro="">
      <xdr:nvCxnSpPr>
        <xdr:cNvPr id="278" name="Straight Connector 277">
          <a:extLst>
            <a:ext uri="{FF2B5EF4-FFF2-40B4-BE49-F238E27FC236}">
              <a16:creationId xmlns:a16="http://schemas.microsoft.com/office/drawing/2014/main" id="{A48B29A6-5645-4580-96F5-EA746C28198A}"/>
            </a:ext>
          </a:extLst>
        </xdr:cNvPr>
        <xdr:cNvCxnSpPr/>
      </xdr:nvCxnSpPr>
      <xdr:spPr>
        <a:xfrm>
          <a:off x="10944225" y="10020300"/>
          <a:ext cx="11620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19050</xdr:colOff>
      <xdr:row>52</xdr:row>
      <xdr:rowOff>0</xdr:rowOff>
    </xdr:from>
    <xdr:to>
      <xdr:col>24</xdr:col>
      <xdr:colOff>0</xdr:colOff>
      <xdr:row>54</xdr:row>
      <xdr:rowOff>238125</xdr:rowOff>
    </xdr:to>
    <xdr:cxnSp macro="">
      <xdr:nvCxnSpPr>
        <xdr:cNvPr id="279" name="Straight Connector 278">
          <a:extLst>
            <a:ext uri="{FF2B5EF4-FFF2-40B4-BE49-F238E27FC236}">
              <a16:creationId xmlns:a16="http://schemas.microsoft.com/office/drawing/2014/main" id="{AAAE850E-FC81-48AF-9E58-F6162F3EC753}"/>
            </a:ext>
          </a:extLst>
        </xdr:cNvPr>
        <xdr:cNvCxnSpPr/>
      </xdr:nvCxnSpPr>
      <xdr:spPr>
        <a:xfrm rot="10800000" flipV="1">
          <a:off x="10963275" y="10020300"/>
          <a:ext cx="11620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52</xdr:row>
      <xdr:rowOff>0</xdr:rowOff>
    </xdr:from>
    <xdr:to>
      <xdr:col>26</xdr:col>
      <xdr:colOff>333375</xdr:colOff>
      <xdr:row>54</xdr:row>
      <xdr:rowOff>228600</xdr:rowOff>
    </xdr:to>
    <xdr:cxnSp macro="">
      <xdr:nvCxnSpPr>
        <xdr:cNvPr id="280" name="Straight Connector 279">
          <a:extLst>
            <a:ext uri="{FF2B5EF4-FFF2-40B4-BE49-F238E27FC236}">
              <a16:creationId xmlns:a16="http://schemas.microsoft.com/office/drawing/2014/main" id="{E0CDF04D-4800-4B30-B6A8-FA3C3D6700A8}"/>
            </a:ext>
          </a:extLst>
        </xdr:cNvPr>
        <xdr:cNvCxnSpPr/>
      </xdr:nvCxnSpPr>
      <xdr:spPr>
        <a:xfrm>
          <a:off x="12125325" y="10020300"/>
          <a:ext cx="11525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19050</xdr:colOff>
      <xdr:row>52</xdr:row>
      <xdr:rowOff>0</xdr:rowOff>
    </xdr:from>
    <xdr:to>
      <xdr:col>27</xdr:col>
      <xdr:colOff>0</xdr:colOff>
      <xdr:row>54</xdr:row>
      <xdr:rowOff>238125</xdr:rowOff>
    </xdr:to>
    <xdr:cxnSp macro="">
      <xdr:nvCxnSpPr>
        <xdr:cNvPr id="281" name="Straight Connector 280">
          <a:extLst>
            <a:ext uri="{FF2B5EF4-FFF2-40B4-BE49-F238E27FC236}">
              <a16:creationId xmlns:a16="http://schemas.microsoft.com/office/drawing/2014/main" id="{12D72BD7-C5E9-4B78-BBB7-126C66B1A8AA}"/>
            </a:ext>
          </a:extLst>
        </xdr:cNvPr>
        <xdr:cNvCxnSpPr/>
      </xdr:nvCxnSpPr>
      <xdr:spPr>
        <a:xfrm rot="10800000" flipV="1">
          <a:off x="12144375" y="10020300"/>
          <a:ext cx="11906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52</xdr:row>
      <xdr:rowOff>0</xdr:rowOff>
    </xdr:from>
    <xdr:to>
      <xdr:col>29</xdr:col>
      <xdr:colOff>333375</xdr:colOff>
      <xdr:row>54</xdr:row>
      <xdr:rowOff>228600</xdr:rowOff>
    </xdr:to>
    <xdr:cxnSp macro="">
      <xdr:nvCxnSpPr>
        <xdr:cNvPr id="282" name="Straight Connector 281">
          <a:extLst>
            <a:ext uri="{FF2B5EF4-FFF2-40B4-BE49-F238E27FC236}">
              <a16:creationId xmlns:a16="http://schemas.microsoft.com/office/drawing/2014/main" id="{CCF2D0EF-8A5A-4B17-AE94-59989372881E}"/>
            </a:ext>
          </a:extLst>
        </xdr:cNvPr>
        <xdr:cNvCxnSpPr/>
      </xdr:nvCxnSpPr>
      <xdr:spPr>
        <a:xfrm>
          <a:off x="13335000" y="10020300"/>
          <a:ext cx="12096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19050</xdr:colOff>
      <xdr:row>52</xdr:row>
      <xdr:rowOff>0</xdr:rowOff>
    </xdr:from>
    <xdr:to>
      <xdr:col>30</xdr:col>
      <xdr:colOff>0</xdr:colOff>
      <xdr:row>54</xdr:row>
      <xdr:rowOff>238125</xdr:rowOff>
    </xdr:to>
    <xdr:cxnSp macro="">
      <xdr:nvCxnSpPr>
        <xdr:cNvPr id="283" name="Straight Connector 282">
          <a:extLst>
            <a:ext uri="{FF2B5EF4-FFF2-40B4-BE49-F238E27FC236}">
              <a16:creationId xmlns:a16="http://schemas.microsoft.com/office/drawing/2014/main" id="{334882E8-D999-494F-BF44-320EE7785DD3}"/>
            </a:ext>
          </a:extLst>
        </xdr:cNvPr>
        <xdr:cNvCxnSpPr/>
      </xdr:nvCxnSpPr>
      <xdr:spPr>
        <a:xfrm rot="10800000" flipV="1">
          <a:off x="13354050" y="10020300"/>
          <a:ext cx="12001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52</xdr:row>
      <xdr:rowOff>0</xdr:rowOff>
    </xdr:from>
    <xdr:to>
      <xdr:col>32</xdr:col>
      <xdr:colOff>333375</xdr:colOff>
      <xdr:row>54</xdr:row>
      <xdr:rowOff>228600</xdr:rowOff>
    </xdr:to>
    <xdr:cxnSp macro="">
      <xdr:nvCxnSpPr>
        <xdr:cNvPr id="284" name="Straight Connector 283">
          <a:extLst>
            <a:ext uri="{FF2B5EF4-FFF2-40B4-BE49-F238E27FC236}">
              <a16:creationId xmlns:a16="http://schemas.microsoft.com/office/drawing/2014/main" id="{730E8B41-CBC7-437C-85AF-A1585AD83AA6}"/>
            </a:ext>
          </a:extLst>
        </xdr:cNvPr>
        <xdr:cNvCxnSpPr/>
      </xdr:nvCxnSpPr>
      <xdr:spPr>
        <a:xfrm>
          <a:off x="14554200" y="10020300"/>
          <a:ext cx="10001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19050</xdr:colOff>
      <xdr:row>52</xdr:row>
      <xdr:rowOff>0</xdr:rowOff>
    </xdr:from>
    <xdr:to>
      <xdr:col>33</xdr:col>
      <xdr:colOff>0</xdr:colOff>
      <xdr:row>54</xdr:row>
      <xdr:rowOff>238125</xdr:rowOff>
    </xdr:to>
    <xdr:cxnSp macro="">
      <xdr:nvCxnSpPr>
        <xdr:cNvPr id="285" name="Straight Connector 284">
          <a:extLst>
            <a:ext uri="{FF2B5EF4-FFF2-40B4-BE49-F238E27FC236}">
              <a16:creationId xmlns:a16="http://schemas.microsoft.com/office/drawing/2014/main" id="{56A8CFA2-970F-49D6-9209-69D153A5FCCF}"/>
            </a:ext>
          </a:extLst>
        </xdr:cNvPr>
        <xdr:cNvCxnSpPr/>
      </xdr:nvCxnSpPr>
      <xdr:spPr>
        <a:xfrm rot="10800000" flipV="1">
          <a:off x="14573250" y="10020300"/>
          <a:ext cx="9810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52</xdr:row>
      <xdr:rowOff>0</xdr:rowOff>
    </xdr:from>
    <xdr:to>
      <xdr:col>35</xdr:col>
      <xdr:colOff>333375</xdr:colOff>
      <xdr:row>54</xdr:row>
      <xdr:rowOff>228600</xdr:rowOff>
    </xdr:to>
    <xdr:cxnSp macro="">
      <xdr:nvCxnSpPr>
        <xdr:cNvPr id="286" name="Straight Connector 285">
          <a:extLst>
            <a:ext uri="{FF2B5EF4-FFF2-40B4-BE49-F238E27FC236}">
              <a16:creationId xmlns:a16="http://schemas.microsoft.com/office/drawing/2014/main" id="{88BB9E01-77E4-479E-9904-0B7DE2A5B3F4}"/>
            </a:ext>
          </a:extLst>
        </xdr:cNvPr>
        <xdr:cNvCxnSpPr/>
      </xdr:nvCxnSpPr>
      <xdr:spPr>
        <a:xfrm>
          <a:off x="15554325" y="10020300"/>
          <a:ext cx="9906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19050</xdr:colOff>
      <xdr:row>52</xdr:row>
      <xdr:rowOff>0</xdr:rowOff>
    </xdr:from>
    <xdr:to>
      <xdr:col>36</xdr:col>
      <xdr:colOff>0</xdr:colOff>
      <xdr:row>54</xdr:row>
      <xdr:rowOff>238125</xdr:rowOff>
    </xdr:to>
    <xdr:cxnSp macro="">
      <xdr:nvCxnSpPr>
        <xdr:cNvPr id="287" name="Straight Connector 286">
          <a:extLst>
            <a:ext uri="{FF2B5EF4-FFF2-40B4-BE49-F238E27FC236}">
              <a16:creationId xmlns:a16="http://schemas.microsoft.com/office/drawing/2014/main" id="{7CFE1A71-A174-4F9E-91E1-D1E7F8A539EB}"/>
            </a:ext>
          </a:extLst>
        </xdr:cNvPr>
        <xdr:cNvCxnSpPr/>
      </xdr:nvCxnSpPr>
      <xdr:spPr>
        <a:xfrm rot="10800000" flipV="1">
          <a:off x="15573375" y="10020300"/>
          <a:ext cx="9715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52</xdr:row>
      <xdr:rowOff>0</xdr:rowOff>
    </xdr:from>
    <xdr:to>
      <xdr:col>38</xdr:col>
      <xdr:colOff>333375</xdr:colOff>
      <xdr:row>54</xdr:row>
      <xdr:rowOff>228600</xdr:rowOff>
    </xdr:to>
    <xdr:cxnSp macro="">
      <xdr:nvCxnSpPr>
        <xdr:cNvPr id="288" name="Straight Connector 287">
          <a:extLst>
            <a:ext uri="{FF2B5EF4-FFF2-40B4-BE49-F238E27FC236}">
              <a16:creationId xmlns:a16="http://schemas.microsoft.com/office/drawing/2014/main" id="{B3166324-95FC-4799-A5CD-6FCA05E79856}"/>
            </a:ext>
          </a:extLst>
        </xdr:cNvPr>
        <xdr:cNvCxnSpPr/>
      </xdr:nvCxnSpPr>
      <xdr:spPr>
        <a:xfrm>
          <a:off x="16544925" y="10020300"/>
          <a:ext cx="9715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19050</xdr:colOff>
      <xdr:row>52</xdr:row>
      <xdr:rowOff>0</xdr:rowOff>
    </xdr:from>
    <xdr:to>
      <xdr:col>39</xdr:col>
      <xdr:colOff>0</xdr:colOff>
      <xdr:row>54</xdr:row>
      <xdr:rowOff>238125</xdr:rowOff>
    </xdr:to>
    <xdr:cxnSp macro="">
      <xdr:nvCxnSpPr>
        <xdr:cNvPr id="289" name="Straight Connector 288">
          <a:extLst>
            <a:ext uri="{FF2B5EF4-FFF2-40B4-BE49-F238E27FC236}">
              <a16:creationId xmlns:a16="http://schemas.microsoft.com/office/drawing/2014/main" id="{828ABAAE-D591-4E05-A172-5F00B6005649}"/>
            </a:ext>
          </a:extLst>
        </xdr:cNvPr>
        <xdr:cNvCxnSpPr/>
      </xdr:nvCxnSpPr>
      <xdr:spPr>
        <a:xfrm rot="10800000" flipV="1">
          <a:off x="16563975" y="10020300"/>
          <a:ext cx="9525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46</xdr:row>
      <xdr:rowOff>0</xdr:rowOff>
    </xdr:from>
    <xdr:to>
      <xdr:col>5</xdr:col>
      <xdr:colOff>333375</xdr:colOff>
      <xdr:row>48</xdr:row>
      <xdr:rowOff>228600</xdr:rowOff>
    </xdr:to>
    <xdr:cxnSp macro="">
      <xdr:nvCxnSpPr>
        <xdr:cNvPr id="290" name="Straight Connector 289">
          <a:extLst>
            <a:ext uri="{FF2B5EF4-FFF2-40B4-BE49-F238E27FC236}">
              <a16:creationId xmlns:a16="http://schemas.microsoft.com/office/drawing/2014/main" id="{8AAE3977-65D5-4B62-B514-A85DF6C729A7}"/>
            </a:ext>
          </a:extLst>
        </xdr:cNvPr>
        <xdr:cNvCxnSpPr/>
      </xdr:nvCxnSpPr>
      <xdr:spPr>
        <a:xfrm>
          <a:off x="3495675" y="8801100"/>
          <a:ext cx="1171575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49</xdr:row>
      <xdr:rowOff>0</xdr:rowOff>
    </xdr:from>
    <xdr:to>
      <xdr:col>5</xdr:col>
      <xdr:colOff>333375</xdr:colOff>
      <xdr:row>51</xdr:row>
      <xdr:rowOff>228600</xdr:rowOff>
    </xdr:to>
    <xdr:cxnSp macro="">
      <xdr:nvCxnSpPr>
        <xdr:cNvPr id="291" name="Straight Connector 290">
          <a:extLst>
            <a:ext uri="{FF2B5EF4-FFF2-40B4-BE49-F238E27FC236}">
              <a16:creationId xmlns:a16="http://schemas.microsoft.com/office/drawing/2014/main" id="{B00BCE0A-1475-4657-B654-975D6DDF6E3C}"/>
            </a:ext>
          </a:extLst>
        </xdr:cNvPr>
        <xdr:cNvCxnSpPr/>
      </xdr:nvCxnSpPr>
      <xdr:spPr>
        <a:xfrm>
          <a:off x="3495675" y="9448800"/>
          <a:ext cx="11715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46</xdr:row>
      <xdr:rowOff>0</xdr:rowOff>
    </xdr:from>
    <xdr:to>
      <xdr:col>8</xdr:col>
      <xdr:colOff>333375</xdr:colOff>
      <xdr:row>48</xdr:row>
      <xdr:rowOff>228600</xdr:rowOff>
    </xdr:to>
    <xdr:cxnSp macro="">
      <xdr:nvCxnSpPr>
        <xdr:cNvPr id="292" name="Straight Connector 291">
          <a:extLst>
            <a:ext uri="{FF2B5EF4-FFF2-40B4-BE49-F238E27FC236}">
              <a16:creationId xmlns:a16="http://schemas.microsoft.com/office/drawing/2014/main" id="{30BF61BB-5AD0-4D67-9832-697856EDAAED}"/>
            </a:ext>
          </a:extLst>
        </xdr:cNvPr>
        <xdr:cNvCxnSpPr/>
      </xdr:nvCxnSpPr>
      <xdr:spPr>
        <a:xfrm>
          <a:off x="4686300" y="8801100"/>
          <a:ext cx="1190625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49</xdr:row>
      <xdr:rowOff>0</xdr:rowOff>
    </xdr:from>
    <xdr:to>
      <xdr:col>8</xdr:col>
      <xdr:colOff>333375</xdr:colOff>
      <xdr:row>51</xdr:row>
      <xdr:rowOff>228600</xdr:rowOff>
    </xdr:to>
    <xdr:cxnSp macro="">
      <xdr:nvCxnSpPr>
        <xdr:cNvPr id="293" name="Straight Connector 292">
          <a:extLst>
            <a:ext uri="{FF2B5EF4-FFF2-40B4-BE49-F238E27FC236}">
              <a16:creationId xmlns:a16="http://schemas.microsoft.com/office/drawing/2014/main" id="{CEAAC437-867C-4D2A-94E3-B4D5FC94603C}"/>
            </a:ext>
          </a:extLst>
        </xdr:cNvPr>
        <xdr:cNvCxnSpPr/>
      </xdr:nvCxnSpPr>
      <xdr:spPr>
        <a:xfrm>
          <a:off x="4686300" y="9448800"/>
          <a:ext cx="11906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46</xdr:row>
      <xdr:rowOff>0</xdr:rowOff>
    </xdr:from>
    <xdr:to>
      <xdr:col>11</xdr:col>
      <xdr:colOff>333375</xdr:colOff>
      <xdr:row>48</xdr:row>
      <xdr:rowOff>228600</xdr:rowOff>
    </xdr:to>
    <xdr:cxnSp macro="">
      <xdr:nvCxnSpPr>
        <xdr:cNvPr id="294" name="Straight Connector 293">
          <a:extLst>
            <a:ext uri="{FF2B5EF4-FFF2-40B4-BE49-F238E27FC236}">
              <a16:creationId xmlns:a16="http://schemas.microsoft.com/office/drawing/2014/main" id="{B4C2ACAC-9E07-4757-ACE7-8076F45E2E2B}"/>
            </a:ext>
          </a:extLst>
        </xdr:cNvPr>
        <xdr:cNvCxnSpPr/>
      </xdr:nvCxnSpPr>
      <xdr:spPr>
        <a:xfrm>
          <a:off x="5962650" y="8801100"/>
          <a:ext cx="1200150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49</xdr:row>
      <xdr:rowOff>0</xdr:rowOff>
    </xdr:from>
    <xdr:to>
      <xdr:col>11</xdr:col>
      <xdr:colOff>333375</xdr:colOff>
      <xdr:row>51</xdr:row>
      <xdr:rowOff>228600</xdr:rowOff>
    </xdr:to>
    <xdr:cxnSp macro="">
      <xdr:nvCxnSpPr>
        <xdr:cNvPr id="295" name="Straight Connector 294">
          <a:extLst>
            <a:ext uri="{FF2B5EF4-FFF2-40B4-BE49-F238E27FC236}">
              <a16:creationId xmlns:a16="http://schemas.microsoft.com/office/drawing/2014/main" id="{55AD9D7C-0613-465B-9937-2149F886975D}"/>
            </a:ext>
          </a:extLst>
        </xdr:cNvPr>
        <xdr:cNvCxnSpPr/>
      </xdr:nvCxnSpPr>
      <xdr:spPr>
        <a:xfrm>
          <a:off x="5962650" y="9448800"/>
          <a:ext cx="12001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46</xdr:row>
      <xdr:rowOff>0</xdr:rowOff>
    </xdr:from>
    <xdr:to>
      <xdr:col>14</xdr:col>
      <xdr:colOff>333375</xdr:colOff>
      <xdr:row>48</xdr:row>
      <xdr:rowOff>228600</xdr:rowOff>
    </xdr:to>
    <xdr:cxnSp macro="">
      <xdr:nvCxnSpPr>
        <xdr:cNvPr id="296" name="Straight Connector 295">
          <a:extLst>
            <a:ext uri="{FF2B5EF4-FFF2-40B4-BE49-F238E27FC236}">
              <a16:creationId xmlns:a16="http://schemas.microsoft.com/office/drawing/2014/main" id="{A904E1B8-E071-44EB-8EEC-8AFF0F4591CF}"/>
            </a:ext>
          </a:extLst>
        </xdr:cNvPr>
        <xdr:cNvCxnSpPr/>
      </xdr:nvCxnSpPr>
      <xdr:spPr>
        <a:xfrm>
          <a:off x="7267575" y="8801100"/>
          <a:ext cx="1181100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49</xdr:row>
      <xdr:rowOff>0</xdr:rowOff>
    </xdr:from>
    <xdr:to>
      <xdr:col>14</xdr:col>
      <xdr:colOff>333375</xdr:colOff>
      <xdr:row>51</xdr:row>
      <xdr:rowOff>228600</xdr:rowOff>
    </xdr:to>
    <xdr:cxnSp macro="">
      <xdr:nvCxnSpPr>
        <xdr:cNvPr id="297" name="Straight Connector 296">
          <a:extLst>
            <a:ext uri="{FF2B5EF4-FFF2-40B4-BE49-F238E27FC236}">
              <a16:creationId xmlns:a16="http://schemas.microsoft.com/office/drawing/2014/main" id="{CC4839C9-5947-4DCE-A2C6-5B164851C1BC}"/>
            </a:ext>
          </a:extLst>
        </xdr:cNvPr>
        <xdr:cNvCxnSpPr/>
      </xdr:nvCxnSpPr>
      <xdr:spPr>
        <a:xfrm>
          <a:off x="7267575" y="9448800"/>
          <a:ext cx="11811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46</xdr:row>
      <xdr:rowOff>0</xdr:rowOff>
    </xdr:from>
    <xdr:to>
      <xdr:col>17</xdr:col>
      <xdr:colOff>333375</xdr:colOff>
      <xdr:row>48</xdr:row>
      <xdr:rowOff>228600</xdr:rowOff>
    </xdr:to>
    <xdr:cxnSp macro="">
      <xdr:nvCxnSpPr>
        <xdr:cNvPr id="298" name="Straight Connector 297">
          <a:extLst>
            <a:ext uri="{FF2B5EF4-FFF2-40B4-BE49-F238E27FC236}">
              <a16:creationId xmlns:a16="http://schemas.microsoft.com/office/drawing/2014/main" id="{5B65FB68-DDD3-4CF1-BBBB-A7FFC06D8B0B}"/>
            </a:ext>
          </a:extLst>
        </xdr:cNvPr>
        <xdr:cNvCxnSpPr/>
      </xdr:nvCxnSpPr>
      <xdr:spPr>
        <a:xfrm>
          <a:off x="8515350" y="8801100"/>
          <a:ext cx="1152525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49</xdr:row>
      <xdr:rowOff>0</xdr:rowOff>
    </xdr:from>
    <xdr:to>
      <xdr:col>17</xdr:col>
      <xdr:colOff>333375</xdr:colOff>
      <xdr:row>51</xdr:row>
      <xdr:rowOff>228600</xdr:rowOff>
    </xdr:to>
    <xdr:cxnSp macro="">
      <xdr:nvCxnSpPr>
        <xdr:cNvPr id="299" name="Straight Connector 298">
          <a:extLst>
            <a:ext uri="{FF2B5EF4-FFF2-40B4-BE49-F238E27FC236}">
              <a16:creationId xmlns:a16="http://schemas.microsoft.com/office/drawing/2014/main" id="{34CD04AD-9442-4D1A-AB28-CCCE8F79D76B}"/>
            </a:ext>
          </a:extLst>
        </xdr:cNvPr>
        <xdr:cNvCxnSpPr/>
      </xdr:nvCxnSpPr>
      <xdr:spPr>
        <a:xfrm>
          <a:off x="8515350" y="9448800"/>
          <a:ext cx="11525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46</xdr:row>
      <xdr:rowOff>0</xdr:rowOff>
    </xdr:from>
    <xdr:to>
      <xdr:col>20</xdr:col>
      <xdr:colOff>333375</xdr:colOff>
      <xdr:row>48</xdr:row>
      <xdr:rowOff>228600</xdr:rowOff>
    </xdr:to>
    <xdr:cxnSp macro="">
      <xdr:nvCxnSpPr>
        <xdr:cNvPr id="300" name="Straight Connector 299">
          <a:extLst>
            <a:ext uri="{FF2B5EF4-FFF2-40B4-BE49-F238E27FC236}">
              <a16:creationId xmlns:a16="http://schemas.microsoft.com/office/drawing/2014/main" id="{EAC451FA-3474-4974-B5EE-5B18DB862046}"/>
            </a:ext>
          </a:extLst>
        </xdr:cNvPr>
        <xdr:cNvCxnSpPr/>
      </xdr:nvCxnSpPr>
      <xdr:spPr>
        <a:xfrm>
          <a:off x="9782175" y="8801100"/>
          <a:ext cx="1133475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49</xdr:row>
      <xdr:rowOff>0</xdr:rowOff>
    </xdr:from>
    <xdr:to>
      <xdr:col>20</xdr:col>
      <xdr:colOff>333375</xdr:colOff>
      <xdr:row>51</xdr:row>
      <xdr:rowOff>228600</xdr:rowOff>
    </xdr:to>
    <xdr:cxnSp macro="">
      <xdr:nvCxnSpPr>
        <xdr:cNvPr id="301" name="Straight Connector 300">
          <a:extLst>
            <a:ext uri="{FF2B5EF4-FFF2-40B4-BE49-F238E27FC236}">
              <a16:creationId xmlns:a16="http://schemas.microsoft.com/office/drawing/2014/main" id="{D1ECA6C1-114C-4282-9874-EBAFE83ED5DD}"/>
            </a:ext>
          </a:extLst>
        </xdr:cNvPr>
        <xdr:cNvCxnSpPr/>
      </xdr:nvCxnSpPr>
      <xdr:spPr>
        <a:xfrm>
          <a:off x="9782175" y="9448800"/>
          <a:ext cx="11334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46</xdr:row>
      <xdr:rowOff>0</xdr:rowOff>
    </xdr:from>
    <xdr:to>
      <xdr:col>23</xdr:col>
      <xdr:colOff>333375</xdr:colOff>
      <xdr:row>48</xdr:row>
      <xdr:rowOff>228600</xdr:rowOff>
    </xdr:to>
    <xdr:cxnSp macro="">
      <xdr:nvCxnSpPr>
        <xdr:cNvPr id="302" name="Straight Connector 301">
          <a:extLst>
            <a:ext uri="{FF2B5EF4-FFF2-40B4-BE49-F238E27FC236}">
              <a16:creationId xmlns:a16="http://schemas.microsoft.com/office/drawing/2014/main" id="{12E586F5-14E0-4FB0-8414-E258E06F5ECC}"/>
            </a:ext>
          </a:extLst>
        </xdr:cNvPr>
        <xdr:cNvCxnSpPr/>
      </xdr:nvCxnSpPr>
      <xdr:spPr>
        <a:xfrm>
          <a:off x="10944225" y="8801100"/>
          <a:ext cx="1162050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49</xdr:row>
      <xdr:rowOff>0</xdr:rowOff>
    </xdr:from>
    <xdr:to>
      <xdr:col>23</xdr:col>
      <xdr:colOff>333375</xdr:colOff>
      <xdr:row>51</xdr:row>
      <xdr:rowOff>228600</xdr:rowOff>
    </xdr:to>
    <xdr:cxnSp macro="">
      <xdr:nvCxnSpPr>
        <xdr:cNvPr id="303" name="Straight Connector 302">
          <a:extLst>
            <a:ext uri="{FF2B5EF4-FFF2-40B4-BE49-F238E27FC236}">
              <a16:creationId xmlns:a16="http://schemas.microsoft.com/office/drawing/2014/main" id="{5F00C6B6-EC0E-47F0-A580-10F8BB9DB577}"/>
            </a:ext>
          </a:extLst>
        </xdr:cNvPr>
        <xdr:cNvCxnSpPr/>
      </xdr:nvCxnSpPr>
      <xdr:spPr>
        <a:xfrm>
          <a:off x="10944225" y="9448800"/>
          <a:ext cx="11620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46</xdr:row>
      <xdr:rowOff>0</xdr:rowOff>
    </xdr:from>
    <xdr:to>
      <xdr:col>26</xdr:col>
      <xdr:colOff>323850</xdr:colOff>
      <xdr:row>48</xdr:row>
      <xdr:rowOff>228600</xdr:rowOff>
    </xdr:to>
    <xdr:cxnSp macro="">
      <xdr:nvCxnSpPr>
        <xdr:cNvPr id="304" name="Straight Connector 303">
          <a:extLst>
            <a:ext uri="{FF2B5EF4-FFF2-40B4-BE49-F238E27FC236}">
              <a16:creationId xmlns:a16="http://schemas.microsoft.com/office/drawing/2014/main" id="{EE898B60-0E9F-40E8-ABB9-C5080512A62E}"/>
            </a:ext>
          </a:extLst>
        </xdr:cNvPr>
        <xdr:cNvCxnSpPr/>
      </xdr:nvCxnSpPr>
      <xdr:spPr>
        <a:xfrm>
          <a:off x="12125325" y="8801100"/>
          <a:ext cx="1143000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49</xdr:row>
      <xdr:rowOff>0</xdr:rowOff>
    </xdr:from>
    <xdr:to>
      <xdr:col>26</xdr:col>
      <xdr:colOff>323850</xdr:colOff>
      <xdr:row>51</xdr:row>
      <xdr:rowOff>228600</xdr:rowOff>
    </xdr:to>
    <xdr:cxnSp macro="">
      <xdr:nvCxnSpPr>
        <xdr:cNvPr id="305" name="Straight Connector 304">
          <a:extLst>
            <a:ext uri="{FF2B5EF4-FFF2-40B4-BE49-F238E27FC236}">
              <a16:creationId xmlns:a16="http://schemas.microsoft.com/office/drawing/2014/main" id="{230A5FD0-33AF-47E3-A872-B791AE403751}"/>
            </a:ext>
          </a:extLst>
        </xdr:cNvPr>
        <xdr:cNvCxnSpPr/>
      </xdr:nvCxnSpPr>
      <xdr:spPr>
        <a:xfrm>
          <a:off x="12125325" y="9448800"/>
          <a:ext cx="11430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46</xdr:row>
      <xdr:rowOff>0</xdr:rowOff>
    </xdr:from>
    <xdr:to>
      <xdr:col>29</xdr:col>
      <xdr:colOff>333375</xdr:colOff>
      <xdr:row>48</xdr:row>
      <xdr:rowOff>228600</xdr:rowOff>
    </xdr:to>
    <xdr:cxnSp macro="">
      <xdr:nvCxnSpPr>
        <xdr:cNvPr id="306" name="Straight Connector 305">
          <a:extLst>
            <a:ext uri="{FF2B5EF4-FFF2-40B4-BE49-F238E27FC236}">
              <a16:creationId xmlns:a16="http://schemas.microsoft.com/office/drawing/2014/main" id="{4CA4362E-6995-4B2C-86E7-D5E8D67F5BD6}"/>
            </a:ext>
          </a:extLst>
        </xdr:cNvPr>
        <xdr:cNvCxnSpPr/>
      </xdr:nvCxnSpPr>
      <xdr:spPr>
        <a:xfrm>
          <a:off x="13335000" y="8801100"/>
          <a:ext cx="1209675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49</xdr:row>
      <xdr:rowOff>0</xdr:rowOff>
    </xdr:from>
    <xdr:to>
      <xdr:col>29</xdr:col>
      <xdr:colOff>333375</xdr:colOff>
      <xdr:row>51</xdr:row>
      <xdr:rowOff>228600</xdr:rowOff>
    </xdr:to>
    <xdr:cxnSp macro="">
      <xdr:nvCxnSpPr>
        <xdr:cNvPr id="307" name="Straight Connector 306">
          <a:extLst>
            <a:ext uri="{FF2B5EF4-FFF2-40B4-BE49-F238E27FC236}">
              <a16:creationId xmlns:a16="http://schemas.microsoft.com/office/drawing/2014/main" id="{4188C93B-0450-4C12-9BF0-1041CA91CDA5}"/>
            </a:ext>
          </a:extLst>
        </xdr:cNvPr>
        <xdr:cNvCxnSpPr/>
      </xdr:nvCxnSpPr>
      <xdr:spPr>
        <a:xfrm>
          <a:off x="13335000" y="9448800"/>
          <a:ext cx="12096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46</xdr:row>
      <xdr:rowOff>0</xdr:rowOff>
    </xdr:from>
    <xdr:to>
      <xdr:col>32</xdr:col>
      <xdr:colOff>333375</xdr:colOff>
      <xdr:row>48</xdr:row>
      <xdr:rowOff>228600</xdr:rowOff>
    </xdr:to>
    <xdr:cxnSp macro="">
      <xdr:nvCxnSpPr>
        <xdr:cNvPr id="308" name="Straight Connector 307">
          <a:extLst>
            <a:ext uri="{FF2B5EF4-FFF2-40B4-BE49-F238E27FC236}">
              <a16:creationId xmlns:a16="http://schemas.microsoft.com/office/drawing/2014/main" id="{6E39D473-FBFA-41CB-B94D-23AE143AF24C}"/>
            </a:ext>
          </a:extLst>
        </xdr:cNvPr>
        <xdr:cNvCxnSpPr/>
      </xdr:nvCxnSpPr>
      <xdr:spPr>
        <a:xfrm>
          <a:off x="14554200" y="8801100"/>
          <a:ext cx="1000125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49</xdr:row>
      <xdr:rowOff>0</xdr:rowOff>
    </xdr:from>
    <xdr:to>
      <xdr:col>32</xdr:col>
      <xdr:colOff>333375</xdr:colOff>
      <xdr:row>51</xdr:row>
      <xdr:rowOff>228600</xdr:rowOff>
    </xdr:to>
    <xdr:cxnSp macro="">
      <xdr:nvCxnSpPr>
        <xdr:cNvPr id="309" name="Straight Connector 308">
          <a:extLst>
            <a:ext uri="{FF2B5EF4-FFF2-40B4-BE49-F238E27FC236}">
              <a16:creationId xmlns:a16="http://schemas.microsoft.com/office/drawing/2014/main" id="{7DBB53AB-B666-4226-A250-EC95BEC57F50}"/>
            </a:ext>
          </a:extLst>
        </xdr:cNvPr>
        <xdr:cNvCxnSpPr/>
      </xdr:nvCxnSpPr>
      <xdr:spPr>
        <a:xfrm>
          <a:off x="14554200" y="9448800"/>
          <a:ext cx="10001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46</xdr:row>
      <xdr:rowOff>0</xdr:rowOff>
    </xdr:from>
    <xdr:to>
      <xdr:col>35</xdr:col>
      <xdr:colOff>285750</xdr:colOff>
      <xdr:row>48</xdr:row>
      <xdr:rowOff>228600</xdr:rowOff>
    </xdr:to>
    <xdr:cxnSp macro="">
      <xdr:nvCxnSpPr>
        <xdr:cNvPr id="310" name="Straight Connector 309">
          <a:extLst>
            <a:ext uri="{FF2B5EF4-FFF2-40B4-BE49-F238E27FC236}">
              <a16:creationId xmlns:a16="http://schemas.microsoft.com/office/drawing/2014/main" id="{C6A8A174-878E-4A0D-9A1B-685F7765364E}"/>
            </a:ext>
          </a:extLst>
        </xdr:cNvPr>
        <xdr:cNvCxnSpPr/>
      </xdr:nvCxnSpPr>
      <xdr:spPr>
        <a:xfrm>
          <a:off x="15554325" y="8801100"/>
          <a:ext cx="990600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49</xdr:row>
      <xdr:rowOff>0</xdr:rowOff>
    </xdr:from>
    <xdr:to>
      <xdr:col>35</xdr:col>
      <xdr:colOff>285750</xdr:colOff>
      <xdr:row>51</xdr:row>
      <xdr:rowOff>228600</xdr:rowOff>
    </xdr:to>
    <xdr:cxnSp macro="">
      <xdr:nvCxnSpPr>
        <xdr:cNvPr id="311" name="Straight Connector 310">
          <a:extLst>
            <a:ext uri="{FF2B5EF4-FFF2-40B4-BE49-F238E27FC236}">
              <a16:creationId xmlns:a16="http://schemas.microsoft.com/office/drawing/2014/main" id="{A7FA7C3C-5E15-46D3-92F7-584A90770FE7}"/>
            </a:ext>
          </a:extLst>
        </xdr:cNvPr>
        <xdr:cNvCxnSpPr/>
      </xdr:nvCxnSpPr>
      <xdr:spPr>
        <a:xfrm>
          <a:off x="15554325" y="9448800"/>
          <a:ext cx="9906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46</xdr:row>
      <xdr:rowOff>0</xdr:rowOff>
    </xdr:from>
    <xdr:to>
      <xdr:col>38</xdr:col>
      <xdr:colOff>276225</xdr:colOff>
      <xdr:row>48</xdr:row>
      <xdr:rowOff>228600</xdr:rowOff>
    </xdr:to>
    <xdr:cxnSp macro="">
      <xdr:nvCxnSpPr>
        <xdr:cNvPr id="312" name="Straight Connector 311">
          <a:extLst>
            <a:ext uri="{FF2B5EF4-FFF2-40B4-BE49-F238E27FC236}">
              <a16:creationId xmlns:a16="http://schemas.microsoft.com/office/drawing/2014/main" id="{313EF157-4289-4181-9C35-4210A44E65D5}"/>
            </a:ext>
          </a:extLst>
        </xdr:cNvPr>
        <xdr:cNvCxnSpPr/>
      </xdr:nvCxnSpPr>
      <xdr:spPr>
        <a:xfrm>
          <a:off x="16544925" y="8801100"/>
          <a:ext cx="971550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49</xdr:row>
      <xdr:rowOff>0</xdr:rowOff>
    </xdr:from>
    <xdr:to>
      <xdr:col>38</xdr:col>
      <xdr:colOff>276225</xdr:colOff>
      <xdr:row>51</xdr:row>
      <xdr:rowOff>228600</xdr:rowOff>
    </xdr:to>
    <xdr:cxnSp macro="">
      <xdr:nvCxnSpPr>
        <xdr:cNvPr id="313" name="Straight Connector 312">
          <a:extLst>
            <a:ext uri="{FF2B5EF4-FFF2-40B4-BE49-F238E27FC236}">
              <a16:creationId xmlns:a16="http://schemas.microsoft.com/office/drawing/2014/main" id="{C5E3D5D3-9B93-48D1-A25E-16B88DFFCECE}"/>
            </a:ext>
          </a:extLst>
        </xdr:cNvPr>
        <xdr:cNvCxnSpPr/>
      </xdr:nvCxnSpPr>
      <xdr:spPr>
        <a:xfrm>
          <a:off x="16544925" y="9448800"/>
          <a:ext cx="9715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46</xdr:row>
      <xdr:rowOff>0</xdr:rowOff>
    </xdr:from>
    <xdr:to>
      <xdr:col>38</xdr:col>
      <xdr:colOff>323850</xdr:colOff>
      <xdr:row>48</xdr:row>
      <xdr:rowOff>238125</xdr:rowOff>
    </xdr:to>
    <xdr:cxnSp macro="">
      <xdr:nvCxnSpPr>
        <xdr:cNvPr id="314" name="Straight Connector 313">
          <a:extLst>
            <a:ext uri="{FF2B5EF4-FFF2-40B4-BE49-F238E27FC236}">
              <a16:creationId xmlns:a16="http://schemas.microsoft.com/office/drawing/2014/main" id="{EEC24862-5B57-4EC8-9CB9-B79185D3C8C8}"/>
            </a:ext>
          </a:extLst>
        </xdr:cNvPr>
        <xdr:cNvCxnSpPr/>
      </xdr:nvCxnSpPr>
      <xdr:spPr>
        <a:xfrm rot="10800000" flipV="1">
          <a:off x="16544925" y="8801100"/>
          <a:ext cx="971550" cy="628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49</xdr:row>
      <xdr:rowOff>0</xdr:rowOff>
    </xdr:from>
    <xdr:to>
      <xdr:col>38</xdr:col>
      <xdr:colOff>323850</xdr:colOff>
      <xdr:row>51</xdr:row>
      <xdr:rowOff>238125</xdr:rowOff>
    </xdr:to>
    <xdr:cxnSp macro="">
      <xdr:nvCxnSpPr>
        <xdr:cNvPr id="315" name="Straight Connector 314">
          <a:extLst>
            <a:ext uri="{FF2B5EF4-FFF2-40B4-BE49-F238E27FC236}">
              <a16:creationId xmlns:a16="http://schemas.microsoft.com/office/drawing/2014/main" id="{5C56AC55-21CF-4C22-8CC7-C111BFD19879}"/>
            </a:ext>
          </a:extLst>
        </xdr:cNvPr>
        <xdr:cNvCxnSpPr/>
      </xdr:nvCxnSpPr>
      <xdr:spPr>
        <a:xfrm rot="10800000" flipV="1">
          <a:off x="16544925" y="9448800"/>
          <a:ext cx="9715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46</xdr:row>
      <xdr:rowOff>0</xdr:rowOff>
    </xdr:from>
    <xdr:to>
      <xdr:col>35</xdr:col>
      <xdr:colOff>333375</xdr:colOff>
      <xdr:row>48</xdr:row>
      <xdr:rowOff>238125</xdr:rowOff>
    </xdr:to>
    <xdr:cxnSp macro="">
      <xdr:nvCxnSpPr>
        <xdr:cNvPr id="316" name="Straight Connector 315">
          <a:extLst>
            <a:ext uri="{FF2B5EF4-FFF2-40B4-BE49-F238E27FC236}">
              <a16:creationId xmlns:a16="http://schemas.microsoft.com/office/drawing/2014/main" id="{D7A98AE3-1B23-4DF1-BA5B-EBB931DB5AFE}"/>
            </a:ext>
          </a:extLst>
        </xdr:cNvPr>
        <xdr:cNvCxnSpPr/>
      </xdr:nvCxnSpPr>
      <xdr:spPr>
        <a:xfrm rot="10800000" flipV="1">
          <a:off x="15554325" y="8801100"/>
          <a:ext cx="990600" cy="628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49</xdr:row>
      <xdr:rowOff>0</xdr:rowOff>
    </xdr:from>
    <xdr:to>
      <xdr:col>35</xdr:col>
      <xdr:colOff>333375</xdr:colOff>
      <xdr:row>51</xdr:row>
      <xdr:rowOff>238125</xdr:rowOff>
    </xdr:to>
    <xdr:cxnSp macro="">
      <xdr:nvCxnSpPr>
        <xdr:cNvPr id="317" name="Straight Connector 316">
          <a:extLst>
            <a:ext uri="{FF2B5EF4-FFF2-40B4-BE49-F238E27FC236}">
              <a16:creationId xmlns:a16="http://schemas.microsoft.com/office/drawing/2014/main" id="{50822DD1-A1CA-4C7F-9FDF-CD896FD8B85E}"/>
            </a:ext>
          </a:extLst>
        </xdr:cNvPr>
        <xdr:cNvCxnSpPr/>
      </xdr:nvCxnSpPr>
      <xdr:spPr>
        <a:xfrm rot="10800000" flipV="1">
          <a:off x="15554325" y="9448800"/>
          <a:ext cx="9906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46</xdr:row>
      <xdr:rowOff>0</xdr:rowOff>
    </xdr:from>
    <xdr:to>
      <xdr:col>33</xdr:col>
      <xdr:colOff>38100</xdr:colOff>
      <xdr:row>48</xdr:row>
      <xdr:rowOff>238125</xdr:rowOff>
    </xdr:to>
    <xdr:cxnSp macro="">
      <xdr:nvCxnSpPr>
        <xdr:cNvPr id="318" name="Straight Connector 317">
          <a:extLst>
            <a:ext uri="{FF2B5EF4-FFF2-40B4-BE49-F238E27FC236}">
              <a16:creationId xmlns:a16="http://schemas.microsoft.com/office/drawing/2014/main" id="{06D14930-37DD-42C0-B7A3-0D5EC57F3D63}"/>
            </a:ext>
          </a:extLst>
        </xdr:cNvPr>
        <xdr:cNvCxnSpPr/>
      </xdr:nvCxnSpPr>
      <xdr:spPr>
        <a:xfrm rot="10800000" flipV="1">
          <a:off x="14554200" y="8801100"/>
          <a:ext cx="1038225" cy="628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49</xdr:row>
      <xdr:rowOff>0</xdr:rowOff>
    </xdr:from>
    <xdr:to>
      <xdr:col>33</xdr:col>
      <xdr:colOff>38100</xdr:colOff>
      <xdr:row>51</xdr:row>
      <xdr:rowOff>238125</xdr:rowOff>
    </xdr:to>
    <xdr:cxnSp macro="">
      <xdr:nvCxnSpPr>
        <xdr:cNvPr id="319" name="Straight Connector 318">
          <a:extLst>
            <a:ext uri="{FF2B5EF4-FFF2-40B4-BE49-F238E27FC236}">
              <a16:creationId xmlns:a16="http://schemas.microsoft.com/office/drawing/2014/main" id="{66378616-EB5B-4774-B7B8-100984FCE67B}"/>
            </a:ext>
          </a:extLst>
        </xdr:cNvPr>
        <xdr:cNvCxnSpPr/>
      </xdr:nvCxnSpPr>
      <xdr:spPr>
        <a:xfrm rot="10800000" flipV="1">
          <a:off x="14554200" y="9448800"/>
          <a:ext cx="10382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46</xdr:row>
      <xdr:rowOff>0</xdr:rowOff>
    </xdr:from>
    <xdr:to>
      <xdr:col>30</xdr:col>
      <xdr:colOff>38100</xdr:colOff>
      <xdr:row>48</xdr:row>
      <xdr:rowOff>238125</xdr:rowOff>
    </xdr:to>
    <xdr:cxnSp macro="">
      <xdr:nvCxnSpPr>
        <xdr:cNvPr id="320" name="Straight Connector 319">
          <a:extLst>
            <a:ext uri="{FF2B5EF4-FFF2-40B4-BE49-F238E27FC236}">
              <a16:creationId xmlns:a16="http://schemas.microsoft.com/office/drawing/2014/main" id="{F22E1294-47AC-49EB-AD2A-46FD9C4DD5FE}"/>
            </a:ext>
          </a:extLst>
        </xdr:cNvPr>
        <xdr:cNvCxnSpPr/>
      </xdr:nvCxnSpPr>
      <xdr:spPr>
        <a:xfrm rot="10800000" flipV="1">
          <a:off x="13335000" y="8801100"/>
          <a:ext cx="1257300" cy="628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49</xdr:row>
      <xdr:rowOff>0</xdr:rowOff>
    </xdr:from>
    <xdr:to>
      <xdr:col>30</xdr:col>
      <xdr:colOff>38100</xdr:colOff>
      <xdr:row>51</xdr:row>
      <xdr:rowOff>238125</xdr:rowOff>
    </xdr:to>
    <xdr:cxnSp macro="">
      <xdr:nvCxnSpPr>
        <xdr:cNvPr id="321" name="Straight Connector 320">
          <a:extLst>
            <a:ext uri="{FF2B5EF4-FFF2-40B4-BE49-F238E27FC236}">
              <a16:creationId xmlns:a16="http://schemas.microsoft.com/office/drawing/2014/main" id="{E2196CD9-C436-4F9D-AF90-4103978A9FBE}"/>
            </a:ext>
          </a:extLst>
        </xdr:cNvPr>
        <xdr:cNvCxnSpPr/>
      </xdr:nvCxnSpPr>
      <xdr:spPr>
        <a:xfrm rot="10800000" flipV="1">
          <a:off x="13335000" y="9448800"/>
          <a:ext cx="12573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46</xdr:row>
      <xdr:rowOff>0</xdr:rowOff>
    </xdr:from>
    <xdr:to>
      <xdr:col>27</xdr:col>
      <xdr:colOff>28575</xdr:colOff>
      <xdr:row>48</xdr:row>
      <xdr:rowOff>238125</xdr:rowOff>
    </xdr:to>
    <xdr:cxnSp macro="">
      <xdr:nvCxnSpPr>
        <xdr:cNvPr id="322" name="Straight Connector 321">
          <a:extLst>
            <a:ext uri="{FF2B5EF4-FFF2-40B4-BE49-F238E27FC236}">
              <a16:creationId xmlns:a16="http://schemas.microsoft.com/office/drawing/2014/main" id="{1C5ABE31-256A-4778-814E-1B9A1F0A2763}"/>
            </a:ext>
          </a:extLst>
        </xdr:cNvPr>
        <xdr:cNvCxnSpPr/>
      </xdr:nvCxnSpPr>
      <xdr:spPr>
        <a:xfrm rot="10800000" flipV="1">
          <a:off x="12125325" y="8801100"/>
          <a:ext cx="1238250" cy="628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49</xdr:row>
      <xdr:rowOff>0</xdr:rowOff>
    </xdr:from>
    <xdr:to>
      <xdr:col>27</xdr:col>
      <xdr:colOff>28575</xdr:colOff>
      <xdr:row>51</xdr:row>
      <xdr:rowOff>238125</xdr:rowOff>
    </xdr:to>
    <xdr:cxnSp macro="">
      <xdr:nvCxnSpPr>
        <xdr:cNvPr id="323" name="Straight Connector 322">
          <a:extLst>
            <a:ext uri="{FF2B5EF4-FFF2-40B4-BE49-F238E27FC236}">
              <a16:creationId xmlns:a16="http://schemas.microsoft.com/office/drawing/2014/main" id="{5FFA5FDA-7D8B-42FD-AA64-1B0288A0443C}"/>
            </a:ext>
          </a:extLst>
        </xdr:cNvPr>
        <xdr:cNvCxnSpPr/>
      </xdr:nvCxnSpPr>
      <xdr:spPr>
        <a:xfrm rot="10800000" flipV="1">
          <a:off x="12125325" y="9448800"/>
          <a:ext cx="12382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46</xdr:row>
      <xdr:rowOff>0</xdr:rowOff>
    </xdr:from>
    <xdr:to>
      <xdr:col>24</xdr:col>
      <xdr:colOff>38100</xdr:colOff>
      <xdr:row>48</xdr:row>
      <xdr:rowOff>238125</xdr:rowOff>
    </xdr:to>
    <xdr:cxnSp macro="">
      <xdr:nvCxnSpPr>
        <xdr:cNvPr id="324" name="Straight Connector 323">
          <a:extLst>
            <a:ext uri="{FF2B5EF4-FFF2-40B4-BE49-F238E27FC236}">
              <a16:creationId xmlns:a16="http://schemas.microsoft.com/office/drawing/2014/main" id="{0970F1D0-70EB-4FF9-9014-4B716E9206B7}"/>
            </a:ext>
          </a:extLst>
        </xdr:cNvPr>
        <xdr:cNvCxnSpPr/>
      </xdr:nvCxnSpPr>
      <xdr:spPr>
        <a:xfrm rot="10800000" flipV="1">
          <a:off x="10944225" y="8801100"/>
          <a:ext cx="1219200" cy="628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49</xdr:row>
      <xdr:rowOff>0</xdr:rowOff>
    </xdr:from>
    <xdr:to>
      <xdr:col>24</xdr:col>
      <xdr:colOff>38100</xdr:colOff>
      <xdr:row>51</xdr:row>
      <xdr:rowOff>238125</xdr:rowOff>
    </xdr:to>
    <xdr:cxnSp macro="">
      <xdr:nvCxnSpPr>
        <xdr:cNvPr id="325" name="Straight Connector 324">
          <a:extLst>
            <a:ext uri="{FF2B5EF4-FFF2-40B4-BE49-F238E27FC236}">
              <a16:creationId xmlns:a16="http://schemas.microsoft.com/office/drawing/2014/main" id="{EBA6A8C3-6E1B-4DE1-B041-3A16A6D6F727}"/>
            </a:ext>
          </a:extLst>
        </xdr:cNvPr>
        <xdr:cNvCxnSpPr/>
      </xdr:nvCxnSpPr>
      <xdr:spPr>
        <a:xfrm rot="10800000" flipV="1">
          <a:off x="10944225" y="9448800"/>
          <a:ext cx="12192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46</xdr:row>
      <xdr:rowOff>0</xdr:rowOff>
    </xdr:from>
    <xdr:to>
      <xdr:col>21</xdr:col>
      <xdr:colOff>28575</xdr:colOff>
      <xdr:row>48</xdr:row>
      <xdr:rowOff>238125</xdr:rowOff>
    </xdr:to>
    <xdr:cxnSp macro="">
      <xdr:nvCxnSpPr>
        <xdr:cNvPr id="326" name="Straight Connector 325">
          <a:extLst>
            <a:ext uri="{FF2B5EF4-FFF2-40B4-BE49-F238E27FC236}">
              <a16:creationId xmlns:a16="http://schemas.microsoft.com/office/drawing/2014/main" id="{E4E404AF-08B7-496C-8852-EC5543B71FF1}"/>
            </a:ext>
          </a:extLst>
        </xdr:cNvPr>
        <xdr:cNvCxnSpPr/>
      </xdr:nvCxnSpPr>
      <xdr:spPr>
        <a:xfrm rot="10800000" flipV="1">
          <a:off x="9782175" y="8801100"/>
          <a:ext cx="1190625" cy="628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49</xdr:row>
      <xdr:rowOff>0</xdr:rowOff>
    </xdr:from>
    <xdr:to>
      <xdr:col>21</xdr:col>
      <xdr:colOff>28575</xdr:colOff>
      <xdr:row>51</xdr:row>
      <xdr:rowOff>238125</xdr:rowOff>
    </xdr:to>
    <xdr:cxnSp macro="">
      <xdr:nvCxnSpPr>
        <xdr:cNvPr id="327" name="Straight Connector 326">
          <a:extLst>
            <a:ext uri="{FF2B5EF4-FFF2-40B4-BE49-F238E27FC236}">
              <a16:creationId xmlns:a16="http://schemas.microsoft.com/office/drawing/2014/main" id="{0D85ED83-3876-49B9-B4A8-5C3642341540}"/>
            </a:ext>
          </a:extLst>
        </xdr:cNvPr>
        <xdr:cNvCxnSpPr/>
      </xdr:nvCxnSpPr>
      <xdr:spPr>
        <a:xfrm rot="10800000" flipV="1">
          <a:off x="9782175" y="9448800"/>
          <a:ext cx="11906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46</xdr:row>
      <xdr:rowOff>0</xdr:rowOff>
    </xdr:from>
    <xdr:to>
      <xdr:col>18</xdr:col>
      <xdr:colOff>38100</xdr:colOff>
      <xdr:row>48</xdr:row>
      <xdr:rowOff>238125</xdr:rowOff>
    </xdr:to>
    <xdr:cxnSp macro="">
      <xdr:nvCxnSpPr>
        <xdr:cNvPr id="328" name="Straight Connector 327">
          <a:extLst>
            <a:ext uri="{FF2B5EF4-FFF2-40B4-BE49-F238E27FC236}">
              <a16:creationId xmlns:a16="http://schemas.microsoft.com/office/drawing/2014/main" id="{171C2758-844E-4B28-A5C6-08B342E02D91}"/>
            </a:ext>
          </a:extLst>
        </xdr:cNvPr>
        <xdr:cNvCxnSpPr/>
      </xdr:nvCxnSpPr>
      <xdr:spPr>
        <a:xfrm rot="10800000" flipV="1">
          <a:off x="8515350" y="8801100"/>
          <a:ext cx="1304925" cy="628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49</xdr:row>
      <xdr:rowOff>0</xdr:rowOff>
    </xdr:from>
    <xdr:to>
      <xdr:col>18</xdr:col>
      <xdr:colOff>38100</xdr:colOff>
      <xdr:row>51</xdr:row>
      <xdr:rowOff>238125</xdr:rowOff>
    </xdr:to>
    <xdr:cxnSp macro="">
      <xdr:nvCxnSpPr>
        <xdr:cNvPr id="329" name="Straight Connector 328">
          <a:extLst>
            <a:ext uri="{FF2B5EF4-FFF2-40B4-BE49-F238E27FC236}">
              <a16:creationId xmlns:a16="http://schemas.microsoft.com/office/drawing/2014/main" id="{1CD56666-CDDB-451C-8893-72174BE26E2D}"/>
            </a:ext>
          </a:extLst>
        </xdr:cNvPr>
        <xdr:cNvCxnSpPr/>
      </xdr:nvCxnSpPr>
      <xdr:spPr>
        <a:xfrm rot="10800000" flipV="1">
          <a:off x="8515350" y="9448800"/>
          <a:ext cx="13049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46</xdr:row>
      <xdr:rowOff>0</xdr:rowOff>
    </xdr:from>
    <xdr:to>
      <xdr:col>15</xdr:col>
      <xdr:colOff>38100</xdr:colOff>
      <xdr:row>48</xdr:row>
      <xdr:rowOff>238125</xdr:rowOff>
    </xdr:to>
    <xdr:cxnSp macro="">
      <xdr:nvCxnSpPr>
        <xdr:cNvPr id="330" name="Straight Connector 329">
          <a:extLst>
            <a:ext uri="{FF2B5EF4-FFF2-40B4-BE49-F238E27FC236}">
              <a16:creationId xmlns:a16="http://schemas.microsoft.com/office/drawing/2014/main" id="{6632CB4E-70B8-4475-BF96-3EBEF318533F}"/>
            </a:ext>
          </a:extLst>
        </xdr:cNvPr>
        <xdr:cNvCxnSpPr/>
      </xdr:nvCxnSpPr>
      <xdr:spPr>
        <a:xfrm rot="10800000" flipV="1">
          <a:off x="7267575" y="8801100"/>
          <a:ext cx="1285875" cy="628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49</xdr:row>
      <xdr:rowOff>0</xdr:rowOff>
    </xdr:from>
    <xdr:to>
      <xdr:col>15</xdr:col>
      <xdr:colOff>38100</xdr:colOff>
      <xdr:row>51</xdr:row>
      <xdr:rowOff>238125</xdr:rowOff>
    </xdr:to>
    <xdr:cxnSp macro="">
      <xdr:nvCxnSpPr>
        <xdr:cNvPr id="331" name="Straight Connector 330">
          <a:extLst>
            <a:ext uri="{FF2B5EF4-FFF2-40B4-BE49-F238E27FC236}">
              <a16:creationId xmlns:a16="http://schemas.microsoft.com/office/drawing/2014/main" id="{36F144A6-EBE3-4795-94FB-2DC839A44773}"/>
            </a:ext>
          </a:extLst>
        </xdr:cNvPr>
        <xdr:cNvCxnSpPr/>
      </xdr:nvCxnSpPr>
      <xdr:spPr>
        <a:xfrm rot="10800000" flipV="1">
          <a:off x="7267575" y="9448800"/>
          <a:ext cx="12858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46</xdr:row>
      <xdr:rowOff>0</xdr:rowOff>
    </xdr:from>
    <xdr:to>
      <xdr:col>12</xdr:col>
      <xdr:colOff>38100</xdr:colOff>
      <xdr:row>48</xdr:row>
      <xdr:rowOff>238125</xdr:rowOff>
    </xdr:to>
    <xdr:cxnSp macro="">
      <xdr:nvCxnSpPr>
        <xdr:cNvPr id="332" name="Straight Connector 331">
          <a:extLst>
            <a:ext uri="{FF2B5EF4-FFF2-40B4-BE49-F238E27FC236}">
              <a16:creationId xmlns:a16="http://schemas.microsoft.com/office/drawing/2014/main" id="{FD311D7D-93DF-41A9-9472-B87B2D6AEB95}"/>
            </a:ext>
          </a:extLst>
        </xdr:cNvPr>
        <xdr:cNvCxnSpPr/>
      </xdr:nvCxnSpPr>
      <xdr:spPr>
        <a:xfrm rot="10800000" flipV="1">
          <a:off x="5962650" y="8801100"/>
          <a:ext cx="1343025" cy="628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49</xdr:row>
      <xdr:rowOff>0</xdr:rowOff>
    </xdr:from>
    <xdr:to>
      <xdr:col>12</xdr:col>
      <xdr:colOff>38100</xdr:colOff>
      <xdr:row>51</xdr:row>
      <xdr:rowOff>238125</xdr:rowOff>
    </xdr:to>
    <xdr:cxnSp macro="">
      <xdr:nvCxnSpPr>
        <xdr:cNvPr id="333" name="Straight Connector 332">
          <a:extLst>
            <a:ext uri="{FF2B5EF4-FFF2-40B4-BE49-F238E27FC236}">
              <a16:creationId xmlns:a16="http://schemas.microsoft.com/office/drawing/2014/main" id="{DFFDA93F-62F7-437B-8635-E53D75686E04}"/>
            </a:ext>
          </a:extLst>
        </xdr:cNvPr>
        <xdr:cNvCxnSpPr/>
      </xdr:nvCxnSpPr>
      <xdr:spPr>
        <a:xfrm rot="10800000" flipV="1">
          <a:off x="5962650" y="9448800"/>
          <a:ext cx="13430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46</xdr:row>
      <xdr:rowOff>0</xdr:rowOff>
    </xdr:from>
    <xdr:to>
      <xdr:col>9</xdr:col>
      <xdr:colOff>38100</xdr:colOff>
      <xdr:row>48</xdr:row>
      <xdr:rowOff>238125</xdr:rowOff>
    </xdr:to>
    <xdr:cxnSp macro="">
      <xdr:nvCxnSpPr>
        <xdr:cNvPr id="334" name="Straight Connector 333">
          <a:extLst>
            <a:ext uri="{FF2B5EF4-FFF2-40B4-BE49-F238E27FC236}">
              <a16:creationId xmlns:a16="http://schemas.microsoft.com/office/drawing/2014/main" id="{F9EDE321-F600-47EB-9BD3-5EF653B25B24}"/>
            </a:ext>
          </a:extLst>
        </xdr:cNvPr>
        <xdr:cNvCxnSpPr/>
      </xdr:nvCxnSpPr>
      <xdr:spPr>
        <a:xfrm rot="10800000" flipV="1">
          <a:off x="4686300" y="8801100"/>
          <a:ext cx="1314450" cy="628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49</xdr:row>
      <xdr:rowOff>0</xdr:rowOff>
    </xdr:from>
    <xdr:to>
      <xdr:col>9</xdr:col>
      <xdr:colOff>38100</xdr:colOff>
      <xdr:row>51</xdr:row>
      <xdr:rowOff>238125</xdr:rowOff>
    </xdr:to>
    <xdr:cxnSp macro="">
      <xdr:nvCxnSpPr>
        <xdr:cNvPr id="335" name="Straight Connector 334">
          <a:extLst>
            <a:ext uri="{FF2B5EF4-FFF2-40B4-BE49-F238E27FC236}">
              <a16:creationId xmlns:a16="http://schemas.microsoft.com/office/drawing/2014/main" id="{99582FBD-F2FF-46D4-98C8-8DBD770CE6CD}"/>
            </a:ext>
          </a:extLst>
        </xdr:cNvPr>
        <xdr:cNvCxnSpPr/>
      </xdr:nvCxnSpPr>
      <xdr:spPr>
        <a:xfrm rot="10800000" flipV="1">
          <a:off x="4686300" y="9448800"/>
          <a:ext cx="13144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46</xdr:row>
      <xdr:rowOff>0</xdr:rowOff>
    </xdr:from>
    <xdr:to>
      <xdr:col>6</xdr:col>
      <xdr:colOff>38100</xdr:colOff>
      <xdr:row>48</xdr:row>
      <xdr:rowOff>238125</xdr:rowOff>
    </xdr:to>
    <xdr:cxnSp macro="">
      <xdr:nvCxnSpPr>
        <xdr:cNvPr id="336" name="Straight Connector 335">
          <a:extLst>
            <a:ext uri="{FF2B5EF4-FFF2-40B4-BE49-F238E27FC236}">
              <a16:creationId xmlns:a16="http://schemas.microsoft.com/office/drawing/2014/main" id="{8E3119B8-331A-41B3-89F7-089903BD3D59}"/>
            </a:ext>
          </a:extLst>
        </xdr:cNvPr>
        <xdr:cNvCxnSpPr/>
      </xdr:nvCxnSpPr>
      <xdr:spPr>
        <a:xfrm rot="10800000" flipV="1">
          <a:off x="3495675" y="8801100"/>
          <a:ext cx="1228725" cy="628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49</xdr:row>
      <xdr:rowOff>0</xdr:rowOff>
    </xdr:from>
    <xdr:to>
      <xdr:col>6</xdr:col>
      <xdr:colOff>38100</xdr:colOff>
      <xdr:row>51</xdr:row>
      <xdr:rowOff>238125</xdr:rowOff>
    </xdr:to>
    <xdr:cxnSp macro="">
      <xdr:nvCxnSpPr>
        <xdr:cNvPr id="337" name="Straight Connector 336">
          <a:extLst>
            <a:ext uri="{FF2B5EF4-FFF2-40B4-BE49-F238E27FC236}">
              <a16:creationId xmlns:a16="http://schemas.microsoft.com/office/drawing/2014/main" id="{52BF23BC-411B-4AC2-B4FD-52E7AEF827FE}"/>
            </a:ext>
          </a:extLst>
        </xdr:cNvPr>
        <xdr:cNvCxnSpPr/>
      </xdr:nvCxnSpPr>
      <xdr:spPr>
        <a:xfrm rot="10800000" flipV="1">
          <a:off x="3495675" y="9448800"/>
          <a:ext cx="12287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25</xdr:row>
      <xdr:rowOff>0</xdr:rowOff>
    </xdr:from>
    <xdr:to>
      <xdr:col>5</xdr:col>
      <xdr:colOff>333375</xdr:colOff>
      <xdr:row>27</xdr:row>
      <xdr:rowOff>228600</xdr:rowOff>
    </xdr:to>
    <xdr:cxnSp macro="">
      <xdr:nvCxnSpPr>
        <xdr:cNvPr id="338" name="Straight Connector 337">
          <a:extLst>
            <a:ext uri="{FF2B5EF4-FFF2-40B4-BE49-F238E27FC236}">
              <a16:creationId xmlns:a16="http://schemas.microsoft.com/office/drawing/2014/main" id="{061F6A45-66A0-4EF9-BA3F-292CBEDE6213}"/>
            </a:ext>
          </a:extLst>
        </xdr:cNvPr>
        <xdr:cNvCxnSpPr/>
      </xdr:nvCxnSpPr>
      <xdr:spPr>
        <a:xfrm>
          <a:off x="3495675" y="4781550"/>
          <a:ext cx="11715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25</xdr:row>
      <xdr:rowOff>0</xdr:rowOff>
    </xdr:from>
    <xdr:to>
      <xdr:col>8</xdr:col>
      <xdr:colOff>333375</xdr:colOff>
      <xdr:row>27</xdr:row>
      <xdr:rowOff>228600</xdr:rowOff>
    </xdr:to>
    <xdr:cxnSp macro="">
      <xdr:nvCxnSpPr>
        <xdr:cNvPr id="339" name="Straight Connector 338">
          <a:extLst>
            <a:ext uri="{FF2B5EF4-FFF2-40B4-BE49-F238E27FC236}">
              <a16:creationId xmlns:a16="http://schemas.microsoft.com/office/drawing/2014/main" id="{467B8645-289F-4FF7-B23F-A508B36557DB}"/>
            </a:ext>
          </a:extLst>
        </xdr:cNvPr>
        <xdr:cNvCxnSpPr/>
      </xdr:nvCxnSpPr>
      <xdr:spPr>
        <a:xfrm>
          <a:off x="4686300" y="4781550"/>
          <a:ext cx="11906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25</xdr:row>
      <xdr:rowOff>0</xdr:rowOff>
    </xdr:from>
    <xdr:to>
      <xdr:col>11</xdr:col>
      <xdr:colOff>333375</xdr:colOff>
      <xdr:row>27</xdr:row>
      <xdr:rowOff>228600</xdr:rowOff>
    </xdr:to>
    <xdr:cxnSp macro="">
      <xdr:nvCxnSpPr>
        <xdr:cNvPr id="340" name="Straight Connector 339">
          <a:extLst>
            <a:ext uri="{FF2B5EF4-FFF2-40B4-BE49-F238E27FC236}">
              <a16:creationId xmlns:a16="http://schemas.microsoft.com/office/drawing/2014/main" id="{AF26F84E-5CE9-45A1-B3A8-9317B87A9F5E}"/>
            </a:ext>
          </a:extLst>
        </xdr:cNvPr>
        <xdr:cNvCxnSpPr/>
      </xdr:nvCxnSpPr>
      <xdr:spPr>
        <a:xfrm>
          <a:off x="5962650" y="4781550"/>
          <a:ext cx="12001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25</xdr:row>
      <xdr:rowOff>0</xdr:rowOff>
    </xdr:from>
    <xdr:to>
      <xdr:col>14</xdr:col>
      <xdr:colOff>333375</xdr:colOff>
      <xdr:row>27</xdr:row>
      <xdr:rowOff>228600</xdr:rowOff>
    </xdr:to>
    <xdr:cxnSp macro="">
      <xdr:nvCxnSpPr>
        <xdr:cNvPr id="341" name="Straight Connector 340">
          <a:extLst>
            <a:ext uri="{FF2B5EF4-FFF2-40B4-BE49-F238E27FC236}">
              <a16:creationId xmlns:a16="http://schemas.microsoft.com/office/drawing/2014/main" id="{2BEEE320-B8E8-4B5A-B572-CCD0574A864C}"/>
            </a:ext>
          </a:extLst>
        </xdr:cNvPr>
        <xdr:cNvCxnSpPr/>
      </xdr:nvCxnSpPr>
      <xdr:spPr>
        <a:xfrm>
          <a:off x="7267575" y="4781550"/>
          <a:ext cx="11811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28</xdr:row>
      <xdr:rowOff>0</xdr:rowOff>
    </xdr:from>
    <xdr:to>
      <xdr:col>5</xdr:col>
      <xdr:colOff>333375</xdr:colOff>
      <xdr:row>30</xdr:row>
      <xdr:rowOff>228600</xdr:rowOff>
    </xdr:to>
    <xdr:cxnSp macro="">
      <xdr:nvCxnSpPr>
        <xdr:cNvPr id="342" name="Straight Connector 341">
          <a:extLst>
            <a:ext uri="{FF2B5EF4-FFF2-40B4-BE49-F238E27FC236}">
              <a16:creationId xmlns:a16="http://schemas.microsoft.com/office/drawing/2014/main" id="{92CA0605-648C-4AE6-8D2B-6858F2968616}"/>
            </a:ext>
          </a:extLst>
        </xdr:cNvPr>
        <xdr:cNvCxnSpPr/>
      </xdr:nvCxnSpPr>
      <xdr:spPr>
        <a:xfrm>
          <a:off x="3495675" y="5353050"/>
          <a:ext cx="11715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28</xdr:row>
      <xdr:rowOff>0</xdr:rowOff>
    </xdr:from>
    <xdr:to>
      <xdr:col>8</xdr:col>
      <xdr:colOff>333375</xdr:colOff>
      <xdr:row>30</xdr:row>
      <xdr:rowOff>228600</xdr:rowOff>
    </xdr:to>
    <xdr:cxnSp macro="">
      <xdr:nvCxnSpPr>
        <xdr:cNvPr id="343" name="Straight Connector 342">
          <a:extLst>
            <a:ext uri="{FF2B5EF4-FFF2-40B4-BE49-F238E27FC236}">
              <a16:creationId xmlns:a16="http://schemas.microsoft.com/office/drawing/2014/main" id="{3C6B94D3-DC13-4DAF-B9D0-00CED565DE43}"/>
            </a:ext>
          </a:extLst>
        </xdr:cNvPr>
        <xdr:cNvCxnSpPr/>
      </xdr:nvCxnSpPr>
      <xdr:spPr>
        <a:xfrm>
          <a:off x="4686300" y="5353050"/>
          <a:ext cx="11906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28</xdr:row>
      <xdr:rowOff>0</xdr:rowOff>
    </xdr:from>
    <xdr:to>
      <xdr:col>11</xdr:col>
      <xdr:colOff>333375</xdr:colOff>
      <xdr:row>30</xdr:row>
      <xdr:rowOff>228600</xdr:rowOff>
    </xdr:to>
    <xdr:cxnSp macro="">
      <xdr:nvCxnSpPr>
        <xdr:cNvPr id="344" name="Straight Connector 343">
          <a:extLst>
            <a:ext uri="{FF2B5EF4-FFF2-40B4-BE49-F238E27FC236}">
              <a16:creationId xmlns:a16="http://schemas.microsoft.com/office/drawing/2014/main" id="{6DC7F417-5C62-43E6-BD1F-44950167EF3E}"/>
            </a:ext>
          </a:extLst>
        </xdr:cNvPr>
        <xdr:cNvCxnSpPr/>
      </xdr:nvCxnSpPr>
      <xdr:spPr>
        <a:xfrm>
          <a:off x="5962650" y="5353050"/>
          <a:ext cx="12001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28</xdr:row>
      <xdr:rowOff>0</xdr:rowOff>
    </xdr:from>
    <xdr:to>
      <xdr:col>14</xdr:col>
      <xdr:colOff>333375</xdr:colOff>
      <xdr:row>30</xdr:row>
      <xdr:rowOff>228600</xdr:rowOff>
    </xdr:to>
    <xdr:cxnSp macro="">
      <xdr:nvCxnSpPr>
        <xdr:cNvPr id="345" name="Straight Connector 344">
          <a:extLst>
            <a:ext uri="{FF2B5EF4-FFF2-40B4-BE49-F238E27FC236}">
              <a16:creationId xmlns:a16="http://schemas.microsoft.com/office/drawing/2014/main" id="{ADB59E41-F72B-4AD2-B76D-0CAD8A3EA20E}"/>
            </a:ext>
          </a:extLst>
        </xdr:cNvPr>
        <xdr:cNvCxnSpPr/>
      </xdr:nvCxnSpPr>
      <xdr:spPr>
        <a:xfrm>
          <a:off x="7267575" y="5353050"/>
          <a:ext cx="11811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28</xdr:row>
      <xdr:rowOff>0</xdr:rowOff>
    </xdr:from>
    <xdr:to>
      <xdr:col>17</xdr:col>
      <xdr:colOff>333375</xdr:colOff>
      <xdr:row>30</xdr:row>
      <xdr:rowOff>228600</xdr:rowOff>
    </xdr:to>
    <xdr:cxnSp macro="">
      <xdr:nvCxnSpPr>
        <xdr:cNvPr id="346" name="Straight Connector 345">
          <a:extLst>
            <a:ext uri="{FF2B5EF4-FFF2-40B4-BE49-F238E27FC236}">
              <a16:creationId xmlns:a16="http://schemas.microsoft.com/office/drawing/2014/main" id="{ADD8EC07-FF53-4308-B574-11A75F8163C7}"/>
            </a:ext>
          </a:extLst>
        </xdr:cNvPr>
        <xdr:cNvCxnSpPr/>
      </xdr:nvCxnSpPr>
      <xdr:spPr>
        <a:xfrm>
          <a:off x="8515350" y="5353050"/>
          <a:ext cx="11525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25</xdr:row>
      <xdr:rowOff>0</xdr:rowOff>
    </xdr:from>
    <xdr:to>
      <xdr:col>17</xdr:col>
      <xdr:colOff>333375</xdr:colOff>
      <xdr:row>27</xdr:row>
      <xdr:rowOff>228600</xdr:rowOff>
    </xdr:to>
    <xdr:cxnSp macro="">
      <xdr:nvCxnSpPr>
        <xdr:cNvPr id="347" name="Straight Connector 346">
          <a:extLst>
            <a:ext uri="{FF2B5EF4-FFF2-40B4-BE49-F238E27FC236}">
              <a16:creationId xmlns:a16="http://schemas.microsoft.com/office/drawing/2014/main" id="{F0FC5AB1-7CB1-4200-96A9-4536803F6A26}"/>
            </a:ext>
          </a:extLst>
        </xdr:cNvPr>
        <xdr:cNvCxnSpPr/>
      </xdr:nvCxnSpPr>
      <xdr:spPr>
        <a:xfrm>
          <a:off x="8515350" y="4781550"/>
          <a:ext cx="11525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25</xdr:row>
      <xdr:rowOff>0</xdr:rowOff>
    </xdr:from>
    <xdr:to>
      <xdr:col>20</xdr:col>
      <xdr:colOff>333375</xdr:colOff>
      <xdr:row>27</xdr:row>
      <xdr:rowOff>228600</xdr:rowOff>
    </xdr:to>
    <xdr:cxnSp macro="">
      <xdr:nvCxnSpPr>
        <xdr:cNvPr id="348" name="Straight Connector 347">
          <a:extLst>
            <a:ext uri="{FF2B5EF4-FFF2-40B4-BE49-F238E27FC236}">
              <a16:creationId xmlns:a16="http://schemas.microsoft.com/office/drawing/2014/main" id="{FC4BDBB6-762A-44B5-8303-A14C81C2191B}"/>
            </a:ext>
          </a:extLst>
        </xdr:cNvPr>
        <xdr:cNvCxnSpPr/>
      </xdr:nvCxnSpPr>
      <xdr:spPr>
        <a:xfrm>
          <a:off x="9782175" y="4781550"/>
          <a:ext cx="11334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28</xdr:row>
      <xdr:rowOff>0</xdr:rowOff>
    </xdr:from>
    <xdr:to>
      <xdr:col>20</xdr:col>
      <xdr:colOff>333375</xdr:colOff>
      <xdr:row>30</xdr:row>
      <xdr:rowOff>228600</xdr:rowOff>
    </xdr:to>
    <xdr:cxnSp macro="">
      <xdr:nvCxnSpPr>
        <xdr:cNvPr id="349" name="Straight Connector 348">
          <a:extLst>
            <a:ext uri="{FF2B5EF4-FFF2-40B4-BE49-F238E27FC236}">
              <a16:creationId xmlns:a16="http://schemas.microsoft.com/office/drawing/2014/main" id="{32367271-786D-419C-A15B-0674919B2704}"/>
            </a:ext>
          </a:extLst>
        </xdr:cNvPr>
        <xdr:cNvCxnSpPr/>
      </xdr:nvCxnSpPr>
      <xdr:spPr>
        <a:xfrm>
          <a:off x="9782175" y="5353050"/>
          <a:ext cx="11334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25</xdr:row>
      <xdr:rowOff>0</xdr:rowOff>
    </xdr:from>
    <xdr:to>
      <xdr:col>23</xdr:col>
      <xdr:colOff>333375</xdr:colOff>
      <xdr:row>27</xdr:row>
      <xdr:rowOff>228600</xdr:rowOff>
    </xdr:to>
    <xdr:cxnSp macro="">
      <xdr:nvCxnSpPr>
        <xdr:cNvPr id="350" name="Straight Connector 349">
          <a:extLst>
            <a:ext uri="{FF2B5EF4-FFF2-40B4-BE49-F238E27FC236}">
              <a16:creationId xmlns:a16="http://schemas.microsoft.com/office/drawing/2014/main" id="{9A21E47A-2157-4E05-8E16-AC046875056A}"/>
            </a:ext>
          </a:extLst>
        </xdr:cNvPr>
        <xdr:cNvCxnSpPr/>
      </xdr:nvCxnSpPr>
      <xdr:spPr>
        <a:xfrm>
          <a:off x="10944225" y="4781550"/>
          <a:ext cx="11620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25</xdr:row>
      <xdr:rowOff>0</xdr:rowOff>
    </xdr:from>
    <xdr:to>
      <xdr:col>26</xdr:col>
      <xdr:colOff>323850</xdr:colOff>
      <xdr:row>27</xdr:row>
      <xdr:rowOff>228600</xdr:rowOff>
    </xdr:to>
    <xdr:cxnSp macro="">
      <xdr:nvCxnSpPr>
        <xdr:cNvPr id="351" name="Straight Connector 350">
          <a:extLst>
            <a:ext uri="{FF2B5EF4-FFF2-40B4-BE49-F238E27FC236}">
              <a16:creationId xmlns:a16="http://schemas.microsoft.com/office/drawing/2014/main" id="{D60B43EA-1B60-43BF-AF8D-30EE5A96867D}"/>
            </a:ext>
          </a:extLst>
        </xdr:cNvPr>
        <xdr:cNvCxnSpPr/>
      </xdr:nvCxnSpPr>
      <xdr:spPr>
        <a:xfrm>
          <a:off x="12125325" y="4781550"/>
          <a:ext cx="11430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28</xdr:row>
      <xdr:rowOff>0</xdr:rowOff>
    </xdr:from>
    <xdr:to>
      <xdr:col>23</xdr:col>
      <xdr:colOff>333375</xdr:colOff>
      <xdr:row>30</xdr:row>
      <xdr:rowOff>228600</xdr:rowOff>
    </xdr:to>
    <xdr:cxnSp macro="">
      <xdr:nvCxnSpPr>
        <xdr:cNvPr id="352" name="Straight Connector 351">
          <a:extLst>
            <a:ext uri="{FF2B5EF4-FFF2-40B4-BE49-F238E27FC236}">
              <a16:creationId xmlns:a16="http://schemas.microsoft.com/office/drawing/2014/main" id="{D22D8B33-A73C-450C-B4FE-8903DC74AD12}"/>
            </a:ext>
          </a:extLst>
        </xdr:cNvPr>
        <xdr:cNvCxnSpPr/>
      </xdr:nvCxnSpPr>
      <xdr:spPr>
        <a:xfrm>
          <a:off x="10944225" y="5353050"/>
          <a:ext cx="11620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28</xdr:row>
      <xdr:rowOff>0</xdr:rowOff>
    </xdr:from>
    <xdr:to>
      <xdr:col>26</xdr:col>
      <xdr:colOff>323850</xdr:colOff>
      <xdr:row>30</xdr:row>
      <xdr:rowOff>228600</xdr:rowOff>
    </xdr:to>
    <xdr:cxnSp macro="">
      <xdr:nvCxnSpPr>
        <xdr:cNvPr id="353" name="Straight Connector 352">
          <a:extLst>
            <a:ext uri="{FF2B5EF4-FFF2-40B4-BE49-F238E27FC236}">
              <a16:creationId xmlns:a16="http://schemas.microsoft.com/office/drawing/2014/main" id="{3BCAF7CE-22C6-4244-B0E9-2265D7A4B280}"/>
            </a:ext>
          </a:extLst>
        </xdr:cNvPr>
        <xdr:cNvCxnSpPr/>
      </xdr:nvCxnSpPr>
      <xdr:spPr>
        <a:xfrm>
          <a:off x="12125325" y="5353050"/>
          <a:ext cx="11430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25</xdr:row>
      <xdr:rowOff>0</xdr:rowOff>
    </xdr:from>
    <xdr:to>
      <xdr:col>29</xdr:col>
      <xdr:colOff>333375</xdr:colOff>
      <xdr:row>27</xdr:row>
      <xdr:rowOff>228600</xdr:rowOff>
    </xdr:to>
    <xdr:cxnSp macro="">
      <xdr:nvCxnSpPr>
        <xdr:cNvPr id="354" name="Straight Connector 353">
          <a:extLst>
            <a:ext uri="{FF2B5EF4-FFF2-40B4-BE49-F238E27FC236}">
              <a16:creationId xmlns:a16="http://schemas.microsoft.com/office/drawing/2014/main" id="{C67DE6D2-538C-44D0-9627-9B8D8AAA7655}"/>
            </a:ext>
          </a:extLst>
        </xdr:cNvPr>
        <xdr:cNvCxnSpPr/>
      </xdr:nvCxnSpPr>
      <xdr:spPr>
        <a:xfrm>
          <a:off x="13335000" y="4781550"/>
          <a:ext cx="12096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25</xdr:row>
      <xdr:rowOff>0</xdr:rowOff>
    </xdr:from>
    <xdr:to>
      <xdr:col>32</xdr:col>
      <xdr:colOff>333375</xdr:colOff>
      <xdr:row>27</xdr:row>
      <xdr:rowOff>228600</xdr:rowOff>
    </xdr:to>
    <xdr:cxnSp macro="">
      <xdr:nvCxnSpPr>
        <xdr:cNvPr id="355" name="Straight Connector 354">
          <a:extLst>
            <a:ext uri="{FF2B5EF4-FFF2-40B4-BE49-F238E27FC236}">
              <a16:creationId xmlns:a16="http://schemas.microsoft.com/office/drawing/2014/main" id="{477972FC-9898-4662-97D1-C97EDEAE395A}"/>
            </a:ext>
          </a:extLst>
        </xdr:cNvPr>
        <xdr:cNvCxnSpPr/>
      </xdr:nvCxnSpPr>
      <xdr:spPr>
        <a:xfrm>
          <a:off x="14554200" y="4781550"/>
          <a:ext cx="10001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25</xdr:row>
      <xdr:rowOff>0</xdr:rowOff>
    </xdr:from>
    <xdr:to>
      <xdr:col>35</xdr:col>
      <xdr:colOff>285750</xdr:colOff>
      <xdr:row>27</xdr:row>
      <xdr:rowOff>228600</xdr:rowOff>
    </xdr:to>
    <xdr:cxnSp macro="">
      <xdr:nvCxnSpPr>
        <xdr:cNvPr id="356" name="Straight Connector 355">
          <a:extLst>
            <a:ext uri="{FF2B5EF4-FFF2-40B4-BE49-F238E27FC236}">
              <a16:creationId xmlns:a16="http://schemas.microsoft.com/office/drawing/2014/main" id="{DBC8918B-2140-4B76-A29F-ADA2F3FE7D6F}"/>
            </a:ext>
          </a:extLst>
        </xdr:cNvPr>
        <xdr:cNvCxnSpPr/>
      </xdr:nvCxnSpPr>
      <xdr:spPr>
        <a:xfrm>
          <a:off x="15554325" y="4781550"/>
          <a:ext cx="9906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25</xdr:row>
      <xdr:rowOff>0</xdr:rowOff>
    </xdr:from>
    <xdr:to>
      <xdr:col>38</xdr:col>
      <xdr:colOff>276225</xdr:colOff>
      <xdr:row>27</xdr:row>
      <xdr:rowOff>228600</xdr:rowOff>
    </xdr:to>
    <xdr:cxnSp macro="">
      <xdr:nvCxnSpPr>
        <xdr:cNvPr id="357" name="Straight Connector 356">
          <a:extLst>
            <a:ext uri="{FF2B5EF4-FFF2-40B4-BE49-F238E27FC236}">
              <a16:creationId xmlns:a16="http://schemas.microsoft.com/office/drawing/2014/main" id="{7B1767D5-1322-4ACA-B7C2-27EC7C946519}"/>
            </a:ext>
          </a:extLst>
        </xdr:cNvPr>
        <xdr:cNvCxnSpPr/>
      </xdr:nvCxnSpPr>
      <xdr:spPr>
        <a:xfrm>
          <a:off x="16544925" y="4781550"/>
          <a:ext cx="9715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28</xdr:row>
      <xdr:rowOff>0</xdr:rowOff>
    </xdr:from>
    <xdr:to>
      <xdr:col>38</xdr:col>
      <xdr:colOff>276225</xdr:colOff>
      <xdr:row>30</xdr:row>
      <xdr:rowOff>228600</xdr:rowOff>
    </xdr:to>
    <xdr:cxnSp macro="">
      <xdr:nvCxnSpPr>
        <xdr:cNvPr id="358" name="Straight Connector 357">
          <a:extLst>
            <a:ext uri="{FF2B5EF4-FFF2-40B4-BE49-F238E27FC236}">
              <a16:creationId xmlns:a16="http://schemas.microsoft.com/office/drawing/2014/main" id="{29407038-E3CA-4428-9AEC-9BD6D6F8E151}"/>
            </a:ext>
          </a:extLst>
        </xdr:cNvPr>
        <xdr:cNvCxnSpPr/>
      </xdr:nvCxnSpPr>
      <xdr:spPr>
        <a:xfrm>
          <a:off x="16544925" y="5353050"/>
          <a:ext cx="9715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28</xdr:row>
      <xdr:rowOff>0</xdr:rowOff>
    </xdr:from>
    <xdr:to>
      <xdr:col>35</xdr:col>
      <xdr:colOff>285750</xdr:colOff>
      <xdr:row>30</xdr:row>
      <xdr:rowOff>228600</xdr:rowOff>
    </xdr:to>
    <xdr:cxnSp macro="">
      <xdr:nvCxnSpPr>
        <xdr:cNvPr id="359" name="Straight Connector 358">
          <a:extLst>
            <a:ext uri="{FF2B5EF4-FFF2-40B4-BE49-F238E27FC236}">
              <a16:creationId xmlns:a16="http://schemas.microsoft.com/office/drawing/2014/main" id="{0A19E06F-D7FF-4F2F-8C8A-80CF969A1C72}"/>
            </a:ext>
          </a:extLst>
        </xdr:cNvPr>
        <xdr:cNvCxnSpPr/>
      </xdr:nvCxnSpPr>
      <xdr:spPr>
        <a:xfrm>
          <a:off x="15554325" y="5353050"/>
          <a:ext cx="9906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28</xdr:row>
      <xdr:rowOff>0</xdr:rowOff>
    </xdr:from>
    <xdr:to>
      <xdr:col>32</xdr:col>
      <xdr:colOff>333375</xdr:colOff>
      <xdr:row>30</xdr:row>
      <xdr:rowOff>228600</xdr:rowOff>
    </xdr:to>
    <xdr:cxnSp macro="">
      <xdr:nvCxnSpPr>
        <xdr:cNvPr id="360" name="Straight Connector 359">
          <a:extLst>
            <a:ext uri="{FF2B5EF4-FFF2-40B4-BE49-F238E27FC236}">
              <a16:creationId xmlns:a16="http://schemas.microsoft.com/office/drawing/2014/main" id="{41DEA86C-F36A-439F-B76C-907C825298E6}"/>
            </a:ext>
          </a:extLst>
        </xdr:cNvPr>
        <xdr:cNvCxnSpPr/>
      </xdr:nvCxnSpPr>
      <xdr:spPr>
        <a:xfrm>
          <a:off x="14554200" y="5353050"/>
          <a:ext cx="10001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28</xdr:row>
      <xdr:rowOff>0</xdr:rowOff>
    </xdr:from>
    <xdr:to>
      <xdr:col>29</xdr:col>
      <xdr:colOff>333375</xdr:colOff>
      <xdr:row>30</xdr:row>
      <xdr:rowOff>228600</xdr:rowOff>
    </xdr:to>
    <xdr:cxnSp macro="">
      <xdr:nvCxnSpPr>
        <xdr:cNvPr id="361" name="Straight Connector 360">
          <a:extLst>
            <a:ext uri="{FF2B5EF4-FFF2-40B4-BE49-F238E27FC236}">
              <a16:creationId xmlns:a16="http://schemas.microsoft.com/office/drawing/2014/main" id="{BF897720-2B84-4506-8B52-AF73E14831E2}"/>
            </a:ext>
          </a:extLst>
        </xdr:cNvPr>
        <xdr:cNvCxnSpPr/>
      </xdr:nvCxnSpPr>
      <xdr:spPr>
        <a:xfrm>
          <a:off x="13335000" y="5353050"/>
          <a:ext cx="12096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25</xdr:row>
      <xdr:rowOff>0</xdr:rowOff>
    </xdr:from>
    <xdr:to>
      <xdr:col>38</xdr:col>
      <xdr:colOff>333375</xdr:colOff>
      <xdr:row>27</xdr:row>
      <xdr:rowOff>238125</xdr:rowOff>
    </xdr:to>
    <xdr:cxnSp macro="">
      <xdr:nvCxnSpPr>
        <xdr:cNvPr id="362" name="Straight Connector 361">
          <a:extLst>
            <a:ext uri="{FF2B5EF4-FFF2-40B4-BE49-F238E27FC236}">
              <a16:creationId xmlns:a16="http://schemas.microsoft.com/office/drawing/2014/main" id="{DC21374B-7E7E-4B3B-8CBE-0DDFD70BFA51}"/>
            </a:ext>
          </a:extLst>
        </xdr:cNvPr>
        <xdr:cNvCxnSpPr/>
      </xdr:nvCxnSpPr>
      <xdr:spPr>
        <a:xfrm rot="10800000" flipV="1">
          <a:off x="16544925" y="4781550"/>
          <a:ext cx="9715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25</xdr:row>
      <xdr:rowOff>0</xdr:rowOff>
    </xdr:from>
    <xdr:to>
      <xdr:col>36</xdr:col>
      <xdr:colOff>0</xdr:colOff>
      <xdr:row>27</xdr:row>
      <xdr:rowOff>238125</xdr:rowOff>
    </xdr:to>
    <xdr:cxnSp macro="">
      <xdr:nvCxnSpPr>
        <xdr:cNvPr id="363" name="Straight Connector 362">
          <a:extLst>
            <a:ext uri="{FF2B5EF4-FFF2-40B4-BE49-F238E27FC236}">
              <a16:creationId xmlns:a16="http://schemas.microsoft.com/office/drawing/2014/main" id="{B71B2AB1-80AE-4A44-9B15-F76AE16CC9D2}"/>
            </a:ext>
          </a:extLst>
        </xdr:cNvPr>
        <xdr:cNvCxnSpPr/>
      </xdr:nvCxnSpPr>
      <xdr:spPr>
        <a:xfrm rot="10800000" flipV="1">
          <a:off x="15554325" y="4781550"/>
          <a:ext cx="9906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25</xdr:row>
      <xdr:rowOff>0</xdr:rowOff>
    </xdr:from>
    <xdr:to>
      <xdr:col>33</xdr:col>
      <xdr:colOff>47625</xdr:colOff>
      <xdr:row>27</xdr:row>
      <xdr:rowOff>238125</xdr:rowOff>
    </xdr:to>
    <xdr:cxnSp macro="">
      <xdr:nvCxnSpPr>
        <xdr:cNvPr id="364" name="Straight Connector 363">
          <a:extLst>
            <a:ext uri="{FF2B5EF4-FFF2-40B4-BE49-F238E27FC236}">
              <a16:creationId xmlns:a16="http://schemas.microsoft.com/office/drawing/2014/main" id="{BF8E79C2-32EE-4F36-B1B2-7984A98812BA}"/>
            </a:ext>
          </a:extLst>
        </xdr:cNvPr>
        <xdr:cNvCxnSpPr/>
      </xdr:nvCxnSpPr>
      <xdr:spPr>
        <a:xfrm rot="10800000" flipV="1">
          <a:off x="14554200" y="4781550"/>
          <a:ext cx="10477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28</xdr:row>
      <xdr:rowOff>0</xdr:rowOff>
    </xdr:from>
    <xdr:to>
      <xdr:col>38</xdr:col>
      <xdr:colOff>333375</xdr:colOff>
      <xdr:row>30</xdr:row>
      <xdr:rowOff>238125</xdr:rowOff>
    </xdr:to>
    <xdr:cxnSp macro="">
      <xdr:nvCxnSpPr>
        <xdr:cNvPr id="365" name="Straight Connector 364">
          <a:extLst>
            <a:ext uri="{FF2B5EF4-FFF2-40B4-BE49-F238E27FC236}">
              <a16:creationId xmlns:a16="http://schemas.microsoft.com/office/drawing/2014/main" id="{E274D670-4BF8-478B-8E9D-A6871493B589}"/>
            </a:ext>
          </a:extLst>
        </xdr:cNvPr>
        <xdr:cNvCxnSpPr/>
      </xdr:nvCxnSpPr>
      <xdr:spPr>
        <a:xfrm rot="10800000" flipV="1">
          <a:off x="16544925" y="5353050"/>
          <a:ext cx="9715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28</xdr:row>
      <xdr:rowOff>0</xdr:rowOff>
    </xdr:from>
    <xdr:to>
      <xdr:col>36</xdr:col>
      <xdr:colOff>0</xdr:colOff>
      <xdr:row>30</xdr:row>
      <xdr:rowOff>238125</xdr:rowOff>
    </xdr:to>
    <xdr:cxnSp macro="">
      <xdr:nvCxnSpPr>
        <xdr:cNvPr id="366" name="Straight Connector 365">
          <a:extLst>
            <a:ext uri="{FF2B5EF4-FFF2-40B4-BE49-F238E27FC236}">
              <a16:creationId xmlns:a16="http://schemas.microsoft.com/office/drawing/2014/main" id="{26FA6B75-14B2-44F7-B81C-D64B17780AA2}"/>
            </a:ext>
          </a:extLst>
        </xdr:cNvPr>
        <xdr:cNvCxnSpPr/>
      </xdr:nvCxnSpPr>
      <xdr:spPr>
        <a:xfrm rot="10800000" flipV="1">
          <a:off x="15554325" y="5353050"/>
          <a:ext cx="9906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28</xdr:row>
      <xdr:rowOff>0</xdr:rowOff>
    </xdr:from>
    <xdr:to>
      <xdr:col>33</xdr:col>
      <xdr:colOff>47625</xdr:colOff>
      <xdr:row>30</xdr:row>
      <xdr:rowOff>238125</xdr:rowOff>
    </xdr:to>
    <xdr:cxnSp macro="">
      <xdr:nvCxnSpPr>
        <xdr:cNvPr id="367" name="Straight Connector 366">
          <a:extLst>
            <a:ext uri="{FF2B5EF4-FFF2-40B4-BE49-F238E27FC236}">
              <a16:creationId xmlns:a16="http://schemas.microsoft.com/office/drawing/2014/main" id="{56BE7E8F-9FF8-4108-B23D-516DBF7EE5BB}"/>
            </a:ext>
          </a:extLst>
        </xdr:cNvPr>
        <xdr:cNvCxnSpPr/>
      </xdr:nvCxnSpPr>
      <xdr:spPr>
        <a:xfrm rot="10800000" flipV="1">
          <a:off x="14554200" y="5353050"/>
          <a:ext cx="10477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28</xdr:row>
      <xdr:rowOff>0</xdr:rowOff>
    </xdr:from>
    <xdr:to>
      <xdr:col>30</xdr:col>
      <xdr:colOff>47625</xdr:colOff>
      <xdr:row>30</xdr:row>
      <xdr:rowOff>238125</xdr:rowOff>
    </xdr:to>
    <xdr:cxnSp macro="">
      <xdr:nvCxnSpPr>
        <xdr:cNvPr id="368" name="Straight Connector 367">
          <a:extLst>
            <a:ext uri="{FF2B5EF4-FFF2-40B4-BE49-F238E27FC236}">
              <a16:creationId xmlns:a16="http://schemas.microsoft.com/office/drawing/2014/main" id="{535D0428-6447-4493-ABB5-8172A44B8786}"/>
            </a:ext>
          </a:extLst>
        </xdr:cNvPr>
        <xdr:cNvCxnSpPr/>
      </xdr:nvCxnSpPr>
      <xdr:spPr>
        <a:xfrm rot="10800000" flipV="1">
          <a:off x="13335000" y="5353050"/>
          <a:ext cx="12668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28</xdr:row>
      <xdr:rowOff>0</xdr:rowOff>
    </xdr:from>
    <xdr:to>
      <xdr:col>27</xdr:col>
      <xdr:colOff>38100</xdr:colOff>
      <xdr:row>30</xdr:row>
      <xdr:rowOff>238125</xdr:rowOff>
    </xdr:to>
    <xdr:cxnSp macro="">
      <xdr:nvCxnSpPr>
        <xdr:cNvPr id="369" name="Straight Connector 368">
          <a:extLst>
            <a:ext uri="{FF2B5EF4-FFF2-40B4-BE49-F238E27FC236}">
              <a16:creationId xmlns:a16="http://schemas.microsoft.com/office/drawing/2014/main" id="{FEA6E7A3-953E-4EF4-91B7-4E023EA8EFE9}"/>
            </a:ext>
          </a:extLst>
        </xdr:cNvPr>
        <xdr:cNvCxnSpPr/>
      </xdr:nvCxnSpPr>
      <xdr:spPr>
        <a:xfrm rot="10800000" flipV="1">
          <a:off x="12125325" y="5353050"/>
          <a:ext cx="12477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28</xdr:row>
      <xdr:rowOff>0</xdr:rowOff>
    </xdr:from>
    <xdr:to>
      <xdr:col>24</xdr:col>
      <xdr:colOff>47625</xdr:colOff>
      <xdr:row>30</xdr:row>
      <xdr:rowOff>238125</xdr:rowOff>
    </xdr:to>
    <xdr:cxnSp macro="">
      <xdr:nvCxnSpPr>
        <xdr:cNvPr id="370" name="Straight Connector 369">
          <a:extLst>
            <a:ext uri="{FF2B5EF4-FFF2-40B4-BE49-F238E27FC236}">
              <a16:creationId xmlns:a16="http://schemas.microsoft.com/office/drawing/2014/main" id="{62E8CE50-1202-4BB7-A77F-C12A5D536593}"/>
            </a:ext>
          </a:extLst>
        </xdr:cNvPr>
        <xdr:cNvCxnSpPr/>
      </xdr:nvCxnSpPr>
      <xdr:spPr>
        <a:xfrm rot="10800000" flipV="1">
          <a:off x="10944225" y="5353050"/>
          <a:ext cx="12287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25</xdr:row>
      <xdr:rowOff>0</xdr:rowOff>
    </xdr:from>
    <xdr:to>
      <xdr:col>24</xdr:col>
      <xdr:colOff>47625</xdr:colOff>
      <xdr:row>27</xdr:row>
      <xdr:rowOff>238125</xdr:rowOff>
    </xdr:to>
    <xdr:cxnSp macro="">
      <xdr:nvCxnSpPr>
        <xdr:cNvPr id="371" name="Straight Connector 370">
          <a:extLst>
            <a:ext uri="{FF2B5EF4-FFF2-40B4-BE49-F238E27FC236}">
              <a16:creationId xmlns:a16="http://schemas.microsoft.com/office/drawing/2014/main" id="{ECE8EBD0-55BD-4E46-AD51-943BCC276D98}"/>
            </a:ext>
          </a:extLst>
        </xdr:cNvPr>
        <xdr:cNvCxnSpPr/>
      </xdr:nvCxnSpPr>
      <xdr:spPr>
        <a:xfrm rot="10800000" flipV="1">
          <a:off x="10944225" y="4781550"/>
          <a:ext cx="12287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25</xdr:row>
      <xdr:rowOff>0</xdr:rowOff>
    </xdr:from>
    <xdr:to>
      <xdr:col>27</xdr:col>
      <xdr:colOff>38100</xdr:colOff>
      <xdr:row>27</xdr:row>
      <xdr:rowOff>238125</xdr:rowOff>
    </xdr:to>
    <xdr:cxnSp macro="">
      <xdr:nvCxnSpPr>
        <xdr:cNvPr id="372" name="Straight Connector 371">
          <a:extLst>
            <a:ext uri="{FF2B5EF4-FFF2-40B4-BE49-F238E27FC236}">
              <a16:creationId xmlns:a16="http://schemas.microsoft.com/office/drawing/2014/main" id="{615D3DFD-A8ED-46BA-86BA-C339A9A396FB}"/>
            </a:ext>
          </a:extLst>
        </xdr:cNvPr>
        <xdr:cNvCxnSpPr/>
      </xdr:nvCxnSpPr>
      <xdr:spPr>
        <a:xfrm rot="10800000" flipV="1">
          <a:off x="12125325" y="4781550"/>
          <a:ext cx="12477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25</xdr:row>
      <xdr:rowOff>0</xdr:rowOff>
    </xdr:from>
    <xdr:to>
      <xdr:col>30</xdr:col>
      <xdr:colOff>47625</xdr:colOff>
      <xdr:row>27</xdr:row>
      <xdr:rowOff>238125</xdr:rowOff>
    </xdr:to>
    <xdr:cxnSp macro="">
      <xdr:nvCxnSpPr>
        <xdr:cNvPr id="373" name="Straight Connector 372">
          <a:extLst>
            <a:ext uri="{FF2B5EF4-FFF2-40B4-BE49-F238E27FC236}">
              <a16:creationId xmlns:a16="http://schemas.microsoft.com/office/drawing/2014/main" id="{79864B62-E9D9-4DF4-BB46-D8F2A7368CAD}"/>
            </a:ext>
          </a:extLst>
        </xdr:cNvPr>
        <xdr:cNvCxnSpPr/>
      </xdr:nvCxnSpPr>
      <xdr:spPr>
        <a:xfrm rot="10800000" flipV="1">
          <a:off x="13335000" y="4781550"/>
          <a:ext cx="12668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25</xdr:row>
      <xdr:rowOff>0</xdr:rowOff>
    </xdr:from>
    <xdr:to>
      <xdr:col>21</xdr:col>
      <xdr:colOff>38100</xdr:colOff>
      <xdr:row>27</xdr:row>
      <xdr:rowOff>238125</xdr:rowOff>
    </xdr:to>
    <xdr:cxnSp macro="">
      <xdr:nvCxnSpPr>
        <xdr:cNvPr id="374" name="Straight Connector 373">
          <a:extLst>
            <a:ext uri="{FF2B5EF4-FFF2-40B4-BE49-F238E27FC236}">
              <a16:creationId xmlns:a16="http://schemas.microsoft.com/office/drawing/2014/main" id="{394278A7-5B67-4487-B53E-051A86C77D8B}"/>
            </a:ext>
          </a:extLst>
        </xdr:cNvPr>
        <xdr:cNvCxnSpPr/>
      </xdr:nvCxnSpPr>
      <xdr:spPr>
        <a:xfrm rot="10800000" flipV="1">
          <a:off x="9782175" y="4781550"/>
          <a:ext cx="12001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25</xdr:row>
      <xdr:rowOff>0</xdr:rowOff>
    </xdr:from>
    <xdr:to>
      <xdr:col>18</xdr:col>
      <xdr:colOff>47625</xdr:colOff>
      <xdr:row>27</xdr:row>
      <xdr:rowOff>238125</xdr:rowOff>
    </xdr:to>
    <xdr:cxnSp macro="">
      <xdr:nvCxnSpPr>
        <xdr:cNvPr id="375" name="Straight Connector 374">
          <a:extLst>
            <a:ext uri="{FF2B5EF4-FFF2-40B4-BE49-F238E27FC236}">
              <a16:creationId xmlns:a16="http://schemas.microsoft.com/office/drawing/2014/main" id="{0B604810-5D3A-410B-8557-FF916AFA9BC7}"/>
            </a:ext>
          </a:extLst>
        </xdr:cNvPr>
        <xdr:cNvCxnSpPr/>
      </xdr:nvCxnSpPr>
      <xdr:spPr>
        <a:xfrm rot="10800000" flipV="1">
          <a:off x="8515350" y="4781550"/>
          <a:ext cx="13144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28</xdr:row>
      <xdr:rowOff>0</xdr:rowOff>
    </xdr:from>
    <xdr:to>
      <xdr:col>18</xdr:col>
      <xdr:colOff>47625</xdr:colOff>
      <xdr:row>30</xdr:row>
      <xdr:rowOff>238125</xdr:rowOff>
    </xdr:to>
    <xdr:cxnSp macro="">
      <xdr:nvCxnSpPr>
        <xdr:cNvPr id="376" name="Straight Connector 375">
          <a:extLst>
            <a:ext uri="{FF2B5EF4-FFF2-40B4-BE49-F238E27FC236}">
              <a16:creationId xmlns:a16="http://schemas.microsoft.com/office/drawing/2014/main" id="{61E76C34-B292-45D8-8C15-C821826EDD4A}"/>
            </a:ext>
          </a:extLst>
        </xdr:cNvPr>
        <xdr:cNvCxnSpPr/>
      </xdr:nvCxnSpPr>
      <xdr:spPr>
        <a:xfrm rot="10800000" flipV="1">
          <a:off x="8515350" y="5353050"/>
          <a:ext cx="13144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25</xdr:row>
      <xdr:rowOff>0</xdr:rowOff>
    </xdr:from>
    <xdr:to>
      <xdr:col>15</xdr:col>
      <xdr:colOff>47625</xdr:colOff>
      <xdr:row>27</xdr:row>
      <xdr:rowOff>238125</xdr:rowOff>
    </xdr:to>
    <xdr:cxnSp macro="">
      <xdr:nvCxnSpPr>
        <xdr:cNvPr id="377" name="Straight Connector 376">
          <a:extLst>
            <a:ext uri="{FF2B5EF4-FFF2-40B4-BE49-F238E27FC236}">
              <a16:creationId xmlns:a16="http://schemas.microsoft.com/office/drawing/2014/main" id="{7D3F49EF-2E3D-4EFA-A4BE-12AF285C01D7}"/>
            </a:ext>
          </a:extLst>
        </xdr:cNvPr>
        <xdr:cNvCxnSpPr/>
      </xdr:nvCxnSpPr>
      <xdr:spPr>
        <a:xfrm rot="10800000" flipV="1">
          <a:off x="7267575" y="4781550"/>
          <a:ext cx="12954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28</xdr:row>
      <xdr:rowOff>0</xdr:rowOff>
    </xdr:from>
    <xdr:to>
      <xdr:col>15</xdr:col>
      <xdr:colOff>47625</xdr:colOff>
      <xdr:row>30</xdr:row>
      <xdr:rowOff>238125</xdr:rowOff>
    </xdr:to>
    <xdr:cxnSp macro="">
      <xdr:nvCxnSpPr>
        <xdr:cNvPr id="378" name="Straight Connector 377">
          <a:extLst>
            <a:ext uri="{FF2B5EF4-FFF2-40B4-BE49-F238E27FC236}">
              <a16:creationId xmlns:a16="http://schemas.microsoft.com/office/drawing/2014/main" id="{0DD82512-6D90-4DA3-9A7E-7006F504EDF6}"/>
            </a:ext>
          </a:extLst>
        </xdr:cNvPr>
        <xdr:cNvCxnSpPr/>
      </xdr:nvCxnSpPr>
      <xdr:spPr>
        <a:xfrm rot="10800000" flipV="1">
          <a:off x="7267575" y="5353050"/>
          <a:ext cx="12954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25</xdr:row>
      <xdr:rowOff>0</xdr:rowOff>
    </xdr:from>
    <xdr:to>
      <xdr:col>12</xdr:col>
      <xdr:colOff>47625</xdr:colOff>
      <xdr:row>27</xdr:row>
      <xdr:rowOff>238125</xdr:rowOff>
    </xdr:to>
    <xdr:cxnSp macro="">
      <xdr:nvCxnSpPr>
        <xdr:cNvPr id="379" name="Straight Connector 378">
          <a:extLst>
            <a:ext uri="{FF2B5EF4-FFF2-40B4-BE49-F238E27FC236}">
              <a16:creationId xmlns:a16="http://schemas.microsoft.com/office/drawing/2014/main" id="{8540294E-9BB4-4AAA-90D8-FF02BB6AF7CA}"/>
            </a:ext>
          </a:extLst>
        </xdr:cNvPr>
        <xdr:cNvCxnSpPr/>
      </xdr:nvCxnSpPr>
      <xdr:spPr>
        <a:xfrm rot="10800000" flipV="1">
          <a:off x="5962650" y="4781550"/>
          <a:ext cx="13525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28</xdr:row>
      <xdr:rowOff>0</xdr:rowOff>
    </xdr:from>
    <xdr:to>
      <xdr:col>12</xdr:col>
      <xdr:colOff>47625</xdr:colOff>
      <xdr:row>30</xdr:row>
      <xdr:rowOff>238125</xdr:rowOff>
    </xdr:to>
    <xdr:cxnSp macro="">
      <xdr:nvCxnSpPr>
        <xdr:cNvPr id="380" name="Straight Connector 379">
          <a:extLst>
            <a:ext uri="{FF2B5EF4-FFF2-40B4-BE49-F238E27FC236}">
              <a16:creationId xmlns:a16="http://schemas.microsoft.com/office/drawing/2014/main" id="{25393D59-EF30-47F1-A929-1ACBF53EF8A5}"/>
            </a:ext>
          </a:extLst>
        </xdr:cNvPr>
        <xdr:cNvCxnSpPr/>
      </xdr:nvCxnSpPr>
      <xdr:spPr>
        <a:xfrm rot="10800000" flipV="1">
          <a:off x="5962650" y="5353050"/>
          <a:ext cx="13525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25</xdr:row>
      <xdr:rowOff>0</xdr:rowOff>
    </xdr:from>
    <xdr:to>
      <xdr:col>9</xdr:col>
      <xdr:colOff>47625</xdr:colOff>
      <xdr:row>27</xdr:row>
      <xdr:rowOff>238125</xdr:rowOff>
    </xdr:to>
    <xdr:cxnSp macro="">
      <xdr:nvCxnSpPr>
        <xdr:cNvPr id="381" name="Straight Connector 380">
          <a:extLst>
            <a:ext uri="{FF2B5EF4-FFF2-40B4-BE49-F238E27FC236}">
              <a16:creationId xmlns:a16="http://schemas.microsoft.com/office/drawing/2014/main" id="{C71DF04B-EEF7-4703-8C93-F29D34927FF3}"/>
            </a:ext>
          </a:extLst>
        </xdr:cNvPr>
        <xdr:cNvCxnSpPr/>
      </xdr:nvCxnSpPr>
      <xdr:spPr>
        <a:xfrm rot="10800000" flipV="1">
          <a:off x="4686300" y="4781550"/>
          <a:ext cx="13239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28</xdr:row>
      <xdr:rowOff>0</xdr:rowOff>
    </xdr:from>
    <xdr:to>
      <xdr:col>9</xdr:col>
      <xdr:colOff>47625</xdr:colOff>
      <xdr:row>30</xdr:row>
      <xdr:rowOff>238125</xdr:rowOff>
    </xdr:to>
    <xdr:cxnSp macro="">
      <xdr:nvCxnSpPr>
        <xdr:cNvPr id="382" name="Straight Connector 381">
          <a:extLst>
            <a:ext uri="{FF2B5EF4-FFF2-40B4-BE49-F238E27FC236}">
              <a16:creationId xmlns:a16="http://schemas.microsoft.com/office/drawing/2014/main" id="{D8E97C80-DAC4-4259-A646-58A1CE8B7544}"/>
            </a:ext>
          </a:extLst>
        </xdr:cNvPr>
        <xdr:cNvCxnSpPr/>
      </xdr:nvCxnSpPr>
      <xdr:spPr>
        <a:xfrm rot="10800000" flipV="1">
          <a:off x="4686300" y="5353050"/>
          <a:ext cx="13239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25</xdr:row>
      <xdr:rowOff>0</xdr:rowOff>
    </xdr:from>
    <xdr:to>
      <xdr:col>6</xdr:col>
      <xdr:colOff>47625</xdr:colOff>
      <xdr:row>27</xdr:row>
      <xdr:rowOff>238125</xdr:rowOff>
    </xdr:to>
    <xdr:cxnSp macro="">
      <xdr:nvCxnSpPr>
        <xdr:cNvPr id="383" name="Straight Connector 382">
          <a:extLst>
            <a:ext uri="{FF2B5EF4-FFF2-40B4-BE49-F238E27FC236}">
              <a16:creationId xmlns:a16="http://schemas.microsoft.com/office/drawing/2014/main" id="{B1717574-2A2A-4D22-AAA5-92E333292099}"/>
            </a:ext>
          </a:extLst>
        </xdr:cNvPr>
        <xdr:cNvCxnSpPr/>
      </xdr:nvCxnSpPr>
      <xdr:spPr>
        <a:xfrm rot="10800000" flipV="1">
          <a:off x="3495675" y="4781550"/>
          <a:ext cx="12382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28</xdr:row>
      <xdr:rowOff>0</xdr:rowOff>
    </xdr:from>
    <xdr:to>
      <xdr:col>6</xdr:col>
      <xdr:colOff>47625</xdr:colOff>
      <xdr:row>30</xdr:row>
      <xdr:rowOff>238125</xdr:rowOff>
    </xdr:to>
    <xdr:cxnSp macro="">
      <xdr:nvCxnSpPr>
        <xdr:cNvPr id="384" name="Straight Connector 383">
          <a:extLst>
            <a:ext uri="{FF2B5EF4-FFF2-40B4-BE49-F238E27FC236}">
              <a16:creationId xmlns:a16="http://schemas.microsoft.com/office/drawing/2014/main" id="{B4A9A829-4B46-4021-83F5-E42B7B4E1E2F}"/>
            </a:ext>
          </a:extLst>
        </xdr:cNvPr>
        <xdr:cNvCxnSpPr/>
      </xdr:nvCxnSpPr>
      <xdr:spPr>
        <a:xfrm rot="10800000" flipV="1">
          <a:off x="3495675" y="5353050"/>
          <a:ext cx="12382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28</xdr:row>
      <xdr:rowOff>0</xdr:rowOff>
    </xdr:from>
    <xdr:to>
      <xdr:col>21</xdr:col>
      <xdr:colOff>38100</xdr:colOff>
      <xdr:row>30</xdr:row>
      <xdr:rowOff>238125</xdr:rowOff>
    </xdr:to>
    <xdr:cxnSp macro="">
      <xdr:nvCxnSpPr>
        <xdr:cNvPr id="385" name="Straight Connector 384">
          <a:extLst>
            <a:ext uri="{FF2B5EF4-FFF2-40B4-BE49-F238E27FC236}">
              <a16:creationId xmlns:a16="http://schemas.microsoft.com/office/drawing/2014/main" id="{4D0DA2A4-1637-40F1-8039-2C50E4819BB2}"/>
            </a:ext>
          </a:extLst>
        </xdr:cNvPr>
        <xdr:cNvCxnSpPr/>
      </xdr:nvCxnSpPr>
      <xdr:spPr>
        <a:xfrm rot="10800000" flipV="1">
          <a:off x="9782175" y="5353050"/>
          <a:ext cx="12001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40</xdr:row>
      <xdr:rowOff>0</xdr:rowOff>
    </xdr:from>
    <xdr:to>
      <xdr:col>5</xdr:col>
      <xdr:colOff>333375</xdr:colOff>
      <xdr:row>42</xdr:row>
      <xdr:rowOff>228600</xdr:rowOff>
    </xdr:to>
    <xdr:cxnSp macro="">
      <xdr:nvCxnSpPr>
        <xdr:cNvPr id="386" name="Straight Connector 385">
          <a:extLst>
            <a:ext uri="{FF2B5EF4-FFF2-40B4-BE49-F238E27FC236}">
              <a16:creationId xmlns:a16="http://schemas.microsoft.com/office/drawing/2014/main" id="{7F99A480-6493-4E81-92A1-C20872880FFC}"/>
            </a:ext>
          </a:extLst>
        </xdr:cNvPr>
        <xdr:cNvCxnSpPr/>
      </xdr:nvCxnSpPr>
      <xdr:spPr>
        <a:xfrm>
          <a:off x="3495675" y="7639050"/>
          <a:ext cx="11715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40</xdr:row>
      <xdr:rowOff>0</xdr:rowOff>
    </xdr:from>
    <xdr:to>
      <xdr:col>8</xdr:col>
      <xdr:colOff>333375</xdr:colOff>
      <xdr:row>42</xdr:row>
      <xdr:rowOff>228600</xdr:rowOff>
    </xdr:to>
    <xdr:cxnSp macro="">
      <xdr:nvCxnSpPr>
        <xdr:cNvPr id="387" name="Straight Connector 386">
          <a:extLst>
            <a:ext uri="{FF2B5EF4-FFF2-40B4-BE49-F238E27FC236}">
              <a16:creationId xmlns:a16="http://schemas.microsoft.com/office/drawing/2014/main" id="{3B9DBCEC-DCD0-4DEE-86C9-DA4E528DA06C}"/>
            </a:ext>
          </a:extLst>
        </xdr:cNvPr>
        <xdr:cNvCxnSpPr/>
      </xdr:nvCxnSpPr>
      <xdr:spPr>
        <a:xfrm>
          <a:off x="4686300" y="7639050"/>
          <a:ext cx="11906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40</xdr:row>
      <xdr:rowOff>0</xdr:rowOff>
    </xdr:from>
    <xdr:to>
      <xdr:col>11</xdr:col>
      <xdr:colOff>333375</xdr:colOff>
      <xdr:row>42</xdr:row>
      <xdr:rowOff>228600</xdr:rowOff>
    </xdr:to>
    <xdr:cxnSp macro="">
      <xdr:nvCxnSpPr>
        <xdr:cNvPr id="388" name="Straight Connector 387">
          <a:extLst>
            <a:ext uri="{FF2B5EF4-FFF2-40B4-BE49-F238E27FC236}">
              <a16:creationId xmlns:a16="http://schemas.microsoft.com/office/drawing/2014/main" id="{314F4B10-A5A2-43FD-8493-E910EB1EA900}"/>
            </a:ext>
          </a:extLst>
        </xdr:cNvPr>
        <xdr:cNvCxnSpPr/>
      </xdr:nvCxnSpPr>
      <xdr:spPr>
        <a:xfrm>
          <a:off x="5962650" y="7639050"/>
          <a:ext cx="12001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40</xdr:row>
      <xdr:rowOff>0</xdr:rowOff>
    </xdr:from>
    <xdr:to>
      <xdr:col>14</xdr:col>
      <xdr:colOff>333375</xdr:colOff>
      <xdr:row>42</xdr:row>
      <xdr:rowOff>228600</xdr:rowOff>
    </xdr:to>
    <xdr:cxnSp macro="">
      <xdr:nvCxnSpPr>
        <xdr:cNvPr id="389" name="Straight Connector 388">
          <a:extLst>
            <a:ext uri="{FF2B5EF4-FFF2-40B4-BE49-F238E27FC236}">
              <a16:creationId xmlns:a16="http://schemas.microsoft.com/office/drawing/2014/main" id="{58775F84-9CA2-446A-B0D2-225099386A7D}"/>
            </a:ext>
          </a:extLst>
        </xdr:cNvPr>
        <xdr:cNvCxnSpPr/>
      </xdr:nvCxnSpPr>
      <xdr:spPr>
        <a:xfrm>
          <a:off x="7267575" y="7639050"/>
          <a:ext cx="11811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40</xdr:row>
      <xdr:rowOff>0</xdr:rowOff>
    </xdr:from>
    <xdr:to>
      <xdr:col>17</xdr:col>
      <xdr:colOff>333375</xdr:colOff>
      <xdr:row>42</xdr:row>
      <xdr:rowOff>228600</xdr:rowOff>
    </xdr:to>
    <xdr:cxnSp macro="">
      <xdr:nvCxnSpPr>
        <xdr:cNvPr id="390" name="Straight Connector 389">
          <a:extLst>
            <a:ext uri="{FF2B5EF4-FFF2-40B4-BE49-F238E27FC236}">
              <a16:creationId xmlns:a16="http://schemas.microsoft.com/office/drawing/2014/main" id="{9C55D86F-D631-461E-8269-EBCA2186DC0C}"/>
            </a:ext>
          </a:extLst>
        </xdr:cNvPr>
        <xdr:cNvCxnSpPr/>
      </xdr:nvCxnSpPr>
      <xdr:spPr>
        <a:xfrm>
          <a:off x="8515350" y="7639050"/>
          <a:ext cx="11525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40</xdr:row>
      <xdr:rowOff>0</xdr:rowOff>
    </xdr:from>
    <xdr:to>
      <xdr:col>20</xdr:col>
      <xdr:colOff>333375</xdr:colOff>
      <xdr:row>42</xdr:row>
      <xdr:rowOff>228600</xdr:rowOff>
    </xdr:to>
    <xdr:cxnSp macro="">
      <xdr:nvCxnSpPr>
        <xdr:cNvPr id="391" name="Straight Connector 390">
          <a:extLst>
            <a:ext uri="{FF2B5EF4-FFF2-40B4-BE49-F238E27FC236}">
              <a16:creationId xmlns:a16="http://schemas.microsoft.com/office/drawing/2014/main" id="{A04485CB-354C-45A2-8BF7-8B28682B869F}"/>
            </a:ext>
          </a:extLst>
        </xdr:cNvPr>
        <xdr:cNvCxnSpPr/>
      </xdr:nvCxnSpPr>
      <xdr:spPr>
        <a:xfrm>
          <a:off x="9782175" y="7639050"/>
          <a:ext cx="11334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43</xdr:row>
      <xdr:rowOff>0</xdr:rowOff>
    </xdr:from>
    <xdr:to>
      <xdr:col>5</xdr:col>
      <xdr:colOff>333375</xdr:colOff>
      <xdr:row>45</xdr:row>
      <xdr:rowOff>228600</xdr:rowOff>
    </xdr:to>
    <xdr:cxnSp macro="">
      <xdr:nvCxnSpPr>
        <xdr:cNvPr id="392" name="Straight Connector 391">
          <a:extLst>
            <a:ext uri="{FF2B5EF4-FFF2-40B4-BE49-F238E27FC236}">
              <a16:creationId xmlns:a16="http://schemas.microsoft.com/office/drawing/2014/main" id="{7D738C3C-4F9B-4ACB-B65C-D70D071C2E18}"/>
            </a:ext>
          </a:extLst>
        </xdr:cNvPr>
        <xdr:cNvCxnSpPr/>
      </xdr:nvCxnSpPr>
      <xdr:spPr>
        <a:xfrm>
          <a:off x="3495675" y="8210550"/>
          <a:ext cx="1171575" cy="5905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43</xdr:row>
      <xdr:rowOff>0</xdr:rowOff>
    </xdr:from>
    <xdr:to>
      <xdr:col>8</xdr:col>
      <xdr:colOff>333375</xdr:colOff>
      <xdr:row>45</xdr:row>
      <xdr:rowOff>228600</xdr:rowOff>
    </xdr:to>
    <xdr:cxnSp macro="">
      <xdr:nvCxnSpPr>
        <xdr:cNvPr id="393" name="Straight Connector 392">
          <a:extLst>
            <a:ext uri="{FF2B5EF4-FFF2-40B4-BE49-F238E27FC236}">
              <a16:creationId xmlns:a16="http://schemas.microsoft.com/office/drawing/2014/main" id="{C78044A8-E31E-45FD-8359-18F825C9AA13}"/>
            </a:ext>
          </a:extLst>
        </xdr:cNvPr>
        <xdr:cNvCxnSpPr/>
      </xdr:nvCxnSpPr>
      <xdr:spPr>
        <a:xfrm>
          <a:off x="4686300" y="8210550"/>
          <a:ext cx="1190625" cy="5905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43</xdr:row>
      <xdr:rowOff>0</xdr:rowOff>
    </xdr:from>
    <xdr:to>
      <xdr:col>11</xdr:col>
      <xdr:colOff>333375</xdr:colOff>
      <xdr:row>45</xdr:row>
      <xdr:rowOff>228600</xdr:rowOff>
    </xdr:to>
    <xdr:cxnSp macro="">
      <xdr:nvCxnSpPr>
        <xdr:cNvPr id="394" name="Straight Connector 393">
          <a:extLst>
            <a:ext uri="{FF2B5EF4-FFF2-40B4-BE49-F238E27FC236}">
              <a16:creationId xmlns:a16="http://schemas.microsoft.com/office/drawing/2014/main" id="{D867B2F7-C7DD-45D3-84ED-0A6B0027CAA1}"/>
            </a:ext>
          </a:extLst>
        </xdr:cNvPr>
        <xdr:cNvCxnSpPr/>
      </xdr:nvCxnSpPr>
      <xdr:spPr>
        <a:xfrm>
          <a:off x="5962650" y="8210550"/>
          <a:ext cx="1200150" cy="5905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43</xdr:row>
      <xdr:rowOff>0</xdr:rowOff>
    </xdr:from>
    <xdr:to>
      <xdr:col>14</xdr:col>
      <xdr:colOff>333375</xdr:colOff>
      <xdr:row>45</xdr:row>
      <xdr:rowOff>228600</xdr:rowOff>
    </xdr:to>
    <xdr:cxnSp macro="">
      <xdr:nvCxnSpPr>
        <xdr:cNvPr id="395" name="Straight Connector 394">
          <a:extLst>
            <a:ext uri="{FF2B5EF4-FFF2-40B4-BE49-F238E27FC236}">
              <a16:creationId xmlns:a16="http://schemas.microsoft.com/office/drawing/2014/main" id="{F1343D66-2D4A-4F59-A23C-2A84B16A52F5}"/>
            </a:ext>
          </a:extLst>
        </xdr:cNvPr>
        <xdr:cNvCxnSpPr/>
      </xdr:nvCxnSpPr>
      <xdr:spPr>
        <a:xfrm>
          <a:off x="7267575" y="8210550"/>
          <a:ext cx="1181100" cy="5905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43</xdr:row>
      <xdr:rowOff>0</xdr:rowOff>
    </xdr:from>
    <xdr:to>
      <xdr:col>17</xdr:col>
      <xdr:colOff>333375</xdr:colOff>
      <xdr:row>45</xdr:row>
      <xdr:rowOff>228600</xdr:rowOff>
    </xdr:to>
    <xdr:cxnSp macro="">
      <xdr:nvCxnSpPr>
        <xdr:cNvPr id="396" name="Straight Connector 395">
          <a:extLst>
            <a:ext uri="{FF2B5EF4-FFF2-40B4-BE49-F238E27FC236}">
              <a16:creationId xmlns:a16="http://schemas.microsoft.com/office/drawing/2014/main" id="{708DC667-2048-4159-8F7F-BA8D03FC1037}"/>
            </a:ext>
          </a:extLst>
        </xdr:cNvPr>
        <xdr:cNvCxnSpPr/>
      </xdr:nvCxnSpPr>
      <xdr:spPr>
        <a:xfrm>
          <a:off x="8515350" y="8210550"/>
          <a:ext cx="1152525" cy="5905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43</xdr:row>
      <xdr:rowOff>0</xdr:rowOff>
    </xdr:from>
    <xdr:to>
      <xdr:col>20</xdr:col>
      <xdr:colOff>333375</xdr:colOff>
      <xdr:row>45</xdr:row>
      <xdr:rowOff>228600</xdr:rowOff>
    </xdr:to>
    <xdr:cxnSp macro="">
      <xdr:nvCxnSpPr>
        <xdr:cNvPr id="397" name="Straight Connector 396">
          <a:extLst>
            <a:ext uri="{FF2B5EF4-FFF2-40B4-BE49-F238E27FC236}">
              <a16:creationId xmlns:a16="http://schemas.microsoft.com/office/drawing/2014/main" id="{6F471DEA-C6C6-445C-B045-0CA1338AEF1E}"/>
            </a:ext>
          </a:extLst>
        </xdr:cNvPr>
        <xdr:cNvCxnSpPr/>
      </xdr:nvCxnSpPr>
      <xdr:spPr>
        <a:xfrm>
          <a:off x="9782175" y="8210550"/>
          <a:ext cx="1133475" cy="5905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40</xdr:row>
      <xdr:rowOff>0</xdr:rowOff>
    </xdr:from>
    <xdr:to>
      <xdr:col>23</xdr:col>
      <xdr:colOff>333375</xdr:colOff>
      <xdr:row>42</xdr:row>
      <xdr:rowOff>228600</xdr:rowOff>
    </xdr:to>
    <xdr:cxnSp macro="">
      <xdr:nvCxnSpPr>
        <xdr:cNvPr id="398" name="Straight Connector 397">
          <a:extLst>
            <a:ext uri="{FF2B5EF4-FFF2-40B4-BE49-F238E27FC236}">
              <a16:creationId xmlns:a16="http://schemas.microsoft.com/office/drawing/2014/main" id="{F86A8E29-10DF-4D2C-B969-3014E02A59AB}"/>
            </a:ext>
          </a:extLst>
        </xdr:cNvPr>
        <xdr:cNvCxnSpPr/>
      </xdr:nvCxnSpPr>
      <xdr:spPr>
        <a:xfrm>
          <a:off x="10944225" y="7639050"/>
          <a:ext cx="11620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43</xdr:row>
      <xdr:rowOff>0</xdr:rowOff>
    </xdr:from>
    <xdr:to>
      <xdr:col>23</xdr:col>
      <xdr:colOff>333375</xdr:colOff>
      <xdr:row>45</xdr:row>
      <xdr:rowOff>228600</xdr:rowOff>
    </xdr:to>
    <xdr:cxnSp macro="">
      <xdr:nvCxnSpPr>
        <xdr:cNvPr id="399" name="Straight Connector 398">
          <a:extLst>
            <a:ext uri="{FF2B5EF4-FFF2-40B4-BE49-F238E27FC236}">
              <a16:creationId xmlns:a16="http://schemas.microsoft.com/office/drawing/2014/main" id="{123257E2-645E-4136-9980-06F35DF4F8A3}"/>
            </a:ext>
          </a:extLst>
        </xdr:cNvPr>
        <xdr:cNvCxnSpPr/>
      </xdr:nvCxnSpPr>
      <xdr:spPr>
        <a:xfrm>
          <a:off x="10944225" y="8210550"/>
          <a:ext cx="1162050" cy="5905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40</xdr:row>
      <xdr:rowOff>0</xdr:rowOff>
    </xdr:from>
    <xdr:to>
      <xdr:col>26</xdr:col>
      <xdr:colOff>323850</xdr:colOff>
      <xdr:row>42</xdr:row>
      <xdr:rowOff>228600</xdr:rowOff>
    </xdr:to>
    <xdr:cxnSp macro="">
      <xdr:nvCxnSpPr>
        <xdr:cNvPr id="400" name="Straight Connector 399">
          <a:extLst>
            <a:ext uri="{FF2B5EF4-FFF2-40B4-BE49-F238E27FC236}">
              <a16:creationId xmlns:a16="http://schemas.microsoft.com/office/drawing/2014/main" id="{8E47B0E8-8C4F-4A82-9B74-F25C992CEC14}"/>
            </a:ext>
          </a:extLst>
        </xdr:cNvPr>
        <xdr:cNvCxnSpPr/>
      </xdr:nvCxnSpPr>
      <xdr:spPr>
        <a:xfrm>
          <a:off x="12125325" y="7639050"/>
          <a:ext cx="11430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43</xdr:row>
      <xdr:rowOff>0</xdr:rowOff>
    </xdr:from>
    <xdr:to>
      <xdr:col>26</xdr:col>
      <xdr:colOff>323850</xdr:colOff>
      <xdr:row>45</xdr:row>
      <xdr:rowOff>228600</xdr:rowOff>
    </xdr:to>
    <xdr:cxnSp macro="">
      <xdr:nvCxnSpPr>
        <xdr:cNvPr id="401" name="Straight Connector 400">
          <a:extLst>
            <a:ext uri="{FF2B5EF4-FFF2-40B4-BE49-F238E27FC236}">
              <a16:creationId xmlns:a16="http://schemas.microsoft.com/office/drawing/2014/main" id="{0FFE15E7-88F9-44CF-91A8-601D01B906E9}"/>
            </a:ext>
          </a:extLst>
        </xdr:cNvPr>
        <xdr:cNvCxnSpPr/>
      </xdr:nvCxnSpPr>
      <xdr:spPr>
        <a:xfrm>
          <a:off x="12125325" y="8210550"/>
          <a:ext cx="1143000" cy="5905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40</xdr:row>
      <xdr:rowOff>0</xdr:rowOff>
    </xdr:from>
    <xdr:to>
      <xdr:col>29</xdr:col>
      <xdr:colOff>333375</xdr:colOff>
      <xdr:row>42</xdr:row>
      <xdr:rowOff>228600</xdr:rowOff>
    </xdr:to>
    <xdr:cxnSp macro="">
      <xdr:nvCxnSpPr>
        <xdr:cNvPr id="402" name="Straight Connector 401">
          <a:extLst>
            <a:ext uri="{FF2B5EF4-FFF2-40B4-BE49-F238E27FC236}">
              <a16:creationId xmlns:a16="http://schemas.microsoft.com/office/drawing/2014/main" id="{F92E8816-19A0-4EEB-89CF-5E7220556776}"/>
            </a:ext>
          </a:extLst>
        </xdr:cNvPr>
        <xdr:cNvCxnSpPr/>
      </xdr:nvCxnSpPr>
      <xdr:spPr>
        <a:xfrm>
          <a:off x="13335000" y="7639050"/>
          <a:ext cx="12096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43</xdr:row>
      <xdr:rowOff>0</xdr:rowOff>
    </xdr:from>
    <xdr:to>
      <xdr:col>29</xdr:col>
      <xdr:colOff>333375</xdr:colOff>
      <xdr:row>45</xdr:row>
      <xdr:rowOff>228600</xdr:rowOff>
    </xdr:to>
    <xdr:cxnSp macro="">
      <xdr:nvCxnSpPr>
        <xdr:cNvPr id="403" name="Straight Connector 402">
          <a:extLst>
            <a:ext uri="{FF2B5EF4-FFF2-40B4-BE49-F238E27FC236}">
              <a16:creationId xmlns:a16="http://schemas.microsoft.com/office/drawing/2014/main" id="{E9C1561B-8124-44B7-994A-B03C8832C56A}"/>
            </a:ext>
          </a:extLst>
        </xdr:cNvPr>
        <xdr:cNvCxnSpPr/>
      </xdr:nvCxnSpPr>
      <xdr:spPr>
        <a:xfrm>
          <a:off x="13335000" y="8210550"/>
          <a:ext cx="1209675" cy="5905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40</xdr:row>
      <xdr:rowOff>0</xdr:rowOff>
    </xdr:from>
    <xdr:to>
      <xdr:col>32</xdr:col>
      <xdr:colOff>333375</xdr:colOff>
      <xdr:row>42</xdr:row>
      <xdr:rowOff>228600</xdr:rowOff>
    </xdr:to>
    <xdr:cxnSp macro="">
      <xdr:nvCxnSpPr>
        <xdr:cNvPr id="404" name="Straight Connector 403">
          <a:extLst>
            <a:ext uri="{FF2B5EF4-FFF2-40B4-BE49-F238E27FC236}">
              <a16:creationId xmlns:a16="http://schemas.microsoft.com/office/drawing/2014/main" id="{78B32275-2742-480C-930D-AE78B311717F}"/>
            </a:ext>
          </a:extLst>
        </xdr:cNvPr>
        <xdr:cNvCxnSpPr/>
      </xdr:nvCxnSpPr>
      <xdr:spPr>
        <a:xfrm>
          <a:off x="14554200" y="7639050"/>
          <a:ext cx="10001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43</xdr:row>
      <xdr:rowOff>0</xdr:rowOff>
    </xdr:from>
    <xdr:to>
      <xdr:col>32</xdr:col>
      <xdr:colOff>333375</xdr:colOff>
      <xdr:row>45</xdr:row>
      <xdr:rowOff>228600</xdr:rowOff>
    </xdr:to>
    <xdr:cxnSp macro="">
      <xdr:nvCxnSpPr>
        <xdr:cNvPr id="405" name="Straight Connector 404">
          <a:extLst>
            <a:ext uri="{FF2B5EF4-FFF2-40B4-BE49-F238E27FC236}">
              <a16:creationId xmlns:a16="http://schemas.microsoft.com/office/drawing/2014/main" id="{219EE933-218A-4DFE-9E24-872B00908747}"/>
            </a:ext>
          </a:extLst>
        </xdr:cNvPr>
        <xdr:cNvCxnSpPr/>
      </xdr:nvCxnSpPr>
      <xdr:spPr>
        <a:xfrm>
          <a:off x="14554200" y="8210550"/>
          <a:ext cx="1000125" cy="5905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40</xdr:row>
      <xdr:rowOff>0</xdr:rowOff>
    </xdr:from>
    <xdr:to>
      <xdr:col>35</xdr:col>
      <xdr:colOff>285750</xdr:colOff>
      <xdr:row>42</xdr:row>
      <xdr:rowOff>228600</xdr:rowOff>
    </xdr:to>
    <xdr:cxnSp macro="">
      <xdr:nvCxnSpPr>
        <xdr:cNvPr id="406" name="Straight Connector 405">
          <a:extLst>
            <a:ext uri="{FF2B5EF4-FFF2-40B4-BE49-F238E27FC236}">
              <a16:creationId xmlns:a16="http://schemas.microsoft.com/office/drawing/2014/main" id="{25F1AB74-5B1F-44A4-BB37-FEA803A7D78A}"/>
            </a:ext>
          </a:extLst>
        </xdr:cNvPr>
        <xdr:cNvCxnSpPr/>
      </xdr:nvCxnSpPr>
      <xdr:spPr>
        <a:xfrm>
          <a:off x="15554325" y="7639050"/>
          <a:ext cx="9906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43</xdr:row>
      <xdr:rowOff>0</xdr:rowOff>
    </xdr:from>
    <xdr:to>
      <xdr:col>35</xdr:col>
      <xdr:colOff>285750</xdr:colOff>
      <xdr:row>45</xdr:row>
      <xdr:rowOff>228600</xdr:rowOff>
    </xdr:to>
    <xdr:cxnSp macro="">
      <xdr:nvCxnSpPr>
        <xdr:cNvPr id="407" name="Straight Connector 406">
          <a:extLst>
            <a:ext uri="{FF2B5EF4-FFF2-40B4-BE49-F238E27FC236}">
              <a16:creationId xmlns:a16="http://schemas.microsoft.com/office/drawing/2014/main" id="{DB3F45E4-1A21-46AA-B362-DE8E6DEFB7E8}"/>
            </a:ext>
          </a:extLst>
        </xdr:cNvPr>
        <xdr:cNvCxnSpPr/>
      </xdr:nvCxnSpPr>
      <xdr:spPr>
        <a:xfrm>
          <a:off x="15554325" y="8210550"/>
          <a:ext cx="990600" cy="5905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40</xdr:row>
      <xdr:rowOff>0</xdr:rowOff>
    </xdr:from>
    <xdr:to>
      <xdr:col>38</xdr:col>
      <xdr:colOff>276225</xdr:colOff>
      <xdr:row>42</xdr:row>
      <xdr:rowOff>228600</xdr:rowOff>
    </xdr:to>
    <xdr:cxnSp macro="">
      <xdr:nvCxnSpPr>
        <xdr:cNvPr id="408" name="Straight Connector 407">
          <a:extLst>
            <a:ext uri="{FF2B5EF4-FFF2-40B4-BE49-F238E27FC236}">
              <a16:creationId xmlns:a16="http://schemas.microsoft.com/office/drawing/2014/main" id="{13BAFFC2-E52D-418E-8482-38809455E7B7}"/>
            </a:ext>
          </a:extLst>
        </xdr:cNvPr>
        <xdr:cNvCxnSpPr/>
      </xdr:nvCxnSpPr>
      <xdr:spPr>
        <a:xfrm>
          <a:off x="16544925" y="7639050"/>
          <a:ext cx="9715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43</xdr:row>
      <xdr:rowOff>0</xdr:rowOff>
    </xdr:from>
    <xdr:to>
      <xdr:col>38</xdr:col>
      <xdr:colOff>276225</xdr:colOff>
      <xdr:row>45</xdr:row>
      <xdr:rowOff>228600</xdr:rowOff>
    </xdr:to>
    <xdr:cxnSp macro="">
      <xdr:nvCxnSpPr>
        <xdr:cNvPr id="409" name="Straight Connector 408">
          <a:extLst>
            <a:ext uri="{FF2B5EF4-FFF2-40B4-BE49-F238E27FC236}">
              <a16:creationId xmlns:a16="http://schemas.microsoft.com/office/drawing/2014/main" id="{F830E914-AA13-47A6-9891-9FE64472FB65}"/>
            </a:ext>
          </a:extLst>
        </xdr:cNvPr>
        <xdr:cNvCxnSpPr/>
      </xdr:nvCxnSpPr>
      <xdr:spPr>
        <a:xfrm>
          <a:off x="16544925" y="8210550"/>
          <a:ext cx="971550" cy="5905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55</xdr:row>
      <xdr:rowOff>0</xdr:rowOff>
    </xdr:from>
    <xdr:to>
      <xdr:col>38</xdr:col>
      <xdr:colOff>276225</xdr:colOff>
      <xdr:row>57</xdr:row>
      <xdr:rowOff>228600</xdr:rowOff>
    </xdr:to>
    <xdr:cxnSp macro="">
      <xdr:nvCxnSpPr>
        <xdr:cNvPr id="410" name="Straight Connector 409">
          <a:extLst>
            <a:ext uri="{FF2B5EF4-FFF2-40B4-BE49-F238E27FC236}">
              <a16:creationId xmlns:a16="http://schemas.microsoft.com/office/drawing/2014/main" id="{3D252C66-BB0D-4AE9-AA4C-F8A41B593FF3}"/>
            </a:ext>
          </a:extLst>
        </xdr:cNvPr>
        <xdr:cNvCxnSpPr/>
      </xdr:nvCxnSpPr>
      <xdr:spPr>
        <a:xfrm>
          <a:off x="16544925" y="10591800"/>
          <a:ext cx="9715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55</xdr:row>
      <xdr:rowOff>0</xdr:rowOff>
    </xdr:from>
    <xdr:to>
      <xdr:col>35</xdr:col>
      <xdr:colOff>285750</xdr:colOff>
      <xdr:row>57</xdr:row>
      <xdr:rowOff>228600</xdr:rowOff>
    </xdr:to>
    <xdr:cxnSp macro="">
      <xdr:nvCxnSpPr>
        <xdr:cNvPr id="411" name="Straight Connector 410">
          <a:extLst>
            <a:ext uri="{FF2B5EF4-FFF2-40B4-BE49-F238E27FC236}">
              <a16:creationId xmlns:a16="http://schemas.microsoft.com/office/drawing/2014/main" id="{E2077B4F-3F2D-4CAB-A64D-76689722F6BF}"/>
            </a:ext>
          </a:extLst>
        </xdr:cNvPr>
        <xdr:cNvCxnSpPr/>
      </xdr:nvCxnSpPr>
      <xdr:spPr>
        <a:xfrm>
          <a:off x="15554325" y="10591800"/>
          <a:ext cx="9906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55</xdr:row>
      <xdr:rowOff>0</xdr:rowOff>
    </xdr:from>
    <xdr:to>
      <xdr:col>32</xdr:col>
      <xdr:colOff>333375</xdr:colOff>
      <xdr:row>57</xdr:row>
      <xdr:rowOff>228600</xdr:rowOff>
    </xdr:to>
    <xdr:cxnSp macro="">
      <xdr:nvCxnSpPr>
        <xdr:cNvPr id="412" name="Straight Connector 411">
          <a:extLst>
            <a:ext uri="{FF2B5EF4-FFF2-40B4-BE49-F238E27FC236}">
              <a16:creationId xmlns:a16="http://schemas.microsoft.com/office/drawing/2014/main" id="{D99CADBD-E852-400E-9189-F6FA29AF48F0}"/>
            </a:ext>
          </a:extLst>
        </xdr:cNvPr>
        <xdr:cNvCxnSpPr/>
      </xdr:nvCxnSpPr>
      <xdr:spPr>
        <a:xfrm>
          <a:off x="14554200" y="10591800"/>
          <a:ext cx="10001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55</xdr:row>
      <xdr:rowOff>0</xdr:rowOff>
    </xdr:from>
    <xdr:to>
      <xdr:col>29</xdr:col>
      <xdr:colOff>333375</xdr:colOff>
      <xdr:row>57</xdr:row>
      <xdr:rowOff>228600</xdr:rowOff>
    </xdr:to>
    <xdr:cxnSp macro="">
      <xdr:nvCxnSpPr>
        <xdr:cNvPr id="413" name="Straight Connector 412">
          <a:extLst>
            <a:ext uri="{FF2B5EF4-FFF2-40B4-BE49-F238E27FC236}">
              <a16:creationId xmlns:a16="http://schemas.microsoft.com/office/drawing/2014/main" id="{CF39FA72-A741-428D-BF58-8FE323D65DA6}"/>
            </a:ext>
          </a:extLst>
        </xdr:cNvPr>
        <xdr:cNvCxnSpPr/>
      </xdr:nvCxnSpPr>
      <xdr:spPr>
        <a:xfrm>
          <a:off x="13335000" y="10591800"/>
          <a:ext cx="12096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55</xdr:row>
      <xdr:rowOff>0</xdr:rowOff>
    </xdr:from>
    <xdr:to>
      <xdr:col>26</xdr:col>
      <xdr:colOff>323850</xdr:colOff>
      <xdr:row>57</xdr:row>
      <xdr:rowOff>228600</xdr:rowOff>
    </xdr:to>
    <xdr:cxnSp macro="">
      <xdr:nvCxnSpPr>
        <xdr:cNvPr id="414" name="Straight Connector 413">
          <a:extLst>
            <a:ext uri="{FF2B5EF4-FFF2-40B4-BE49-F238E27FC236}">
              <a16:creationId xmlns:a16="http://schemas.microsoft.com/office/drawing/2014/main" id="{1725CD0D-BF46-47BE-975E-5443F1F0FD50}"/>
            </a:ext>
          </a:extLst>
        </xdr:cNvPr>
        <xdr:cNvCxnSpPr/>
      </xdr:nvCxnSpPr>
      <xdr:spPr>
        <a:xfrm>
          <a:off x="12125325" y="10591800"/>
          <a:ext cx="11430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55</xdr:row>
      <xdr:rowOff>0</xdr:rowOff>
    </xdr:from>
    <xdr:to>
      <xdr:col>23</xdr:col>
      <xdr:colOff>333375</xdr:colOff>
      <xdr:row>57</xdr:row>
      <xdr:rowOff>228600</xdr:rowOff>
    </xdr:to>
    <xdr:cxnSp macro="">
      <xdr:nvCxnSpPr>
        <xdr:cNvPr id="415" name="Straight Connector 414">
          <a:extLst>
            <a:ext uri="{FF2B5EF4-FFF2-40B4-BE49-F238E27FC236}">
              <a16:creationId xmlns:a16="http://schemas.microsoft.com/office/drawing/2014/main" id="{6AE270C8-0E4B-4126-9962-D375741B7A02}"/>
            </a:ext>
          </a:extLst>
        </xdr:cNvPr>
        <xdr:cNvCxnSpPr/>
      </xdr:nvCxnSpPr>
      <xdr:spPr>
        <a:xfrm>
          <a:off x="10944225" y="10591800"/>
          <a:ext cx="11620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55</xdr:row>
      <xdr:rowOff>0</xdr:rowOff>
    </xdr:from>
    <xdr:to>
      <xdr:col>20</xdr:col>
      <xdr:colOff>333375</xdr:colOff>
      <xdr:row>57</xdr:row>
      <xdr:rowOff>228600</xdr:rowOff>
    </xdr:to>
    <xdr:cxnSp macro="">
      <xdr:nvCxnSpPr>
        <xdr:cNvPr id="416" name="Straight Connector 415">
          <a:extLst>
            <a:ext uri="{FF2B5EF4-FFF2-40B4-BE49-F238E27FC236}">
              <a16:creationId xmlns:a16="http://schemas.microsoft.com/office/drawing/2014/main" id="{B4C14100-C2F7-477B-90A6-81F49F6CA26D}"/>
            </a:ext>
          </a:extLst>
        </xdr:cNvPr>
        <xdr:cNvCxnSpPr/>
      </xdr:nvCxnSpPr>
      <xdr:spPr>
        <a:xfrm>
          <a:off x="9782175" y="10591800"/>
          <a:ext cx="11334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55</xdr:row>
      <xdr:rowOff>0</xdr:rowOff>
    </xdr:from>
    <xdr:to>
      <xdr:col>17</xdr:col>
      <xdr:colOff>333375</xdr:colOff>
      <xdr:row>57</xdr:row>
      <xdr:rowOff>228600</xdr:rowOff>
    </xdr:to>
    <xdr:cxnSp macro="">
      <xdr:nvCxnSpPr>
        <xdr:cNvPr id="417" name="Straight Connector 416">
          <a:extLst>
            <a:ext uri="{FF2B5EF4-FFF2-40B4-BE49-F238E27FC236}">
              <a16:creationId xmlns:a16="http://schemas.microsoft.com/office/drawing/2014/main" id="{A4E8F156-579E-4C47-ABAB-A7D59AA321B2}"/>
            </a:ext>
          </a:extLst>
        </xdr:cNvPr>
        <xdr:cNvCxnSpPr/>
      </xdr:nvCxnSpPr>
      <xdr:spPr>
        <a:xfrm>
          <a:off x="8515350" y="10591800"/>
          <a:ext cx="11525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55</xdr:row>
      <xdr:rowOff>0</xdr:rowOff>
    </xdr:from>
    <xdr:to>
      <xdr:col>14</xdr:col>
      <xdr:colOff>333375</xdr:colOff>
      <xdr:row>57</xdr:row>
      <xdr:rowOff>228600</xdr:rowOff>
    </xdr:to>
    <xdr:cxnSp macro="">
      <xdr:nvCxnSpPr>
        <xdr:cNvPr id="418" name="Straight Connector 417">
          <a:extLst>
            <a:ext uri="{FF2B5EF4-FFF2-40B4-BE49-F238E27FC236}">
              <a16:creationId xmlns:a16="http://schemas.microsoft.com/office/drawing/2014/main" id="{B8885DAA-40DD-4FE5-A58D-45CC35DB569A}"/>
            </a:ext>
          </a:extLst>
        </xdr:cNvPr>
        <xdr:cNvCxnSpPr/>
      </xdr:nvCxnSpPr>
      <xdr:spPr>
        <a:xfrm>
          <a:off x="7267575" y="10591800"/>
          <a:ext cx="11811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55</xdr:row>
      <xdr:rowOff>0</xdr:rowOff>
    </xdr:from>
    <xdr:to>
      <xdr:col>11</xdr:col>
      <xdr:colOff>333375</xdr:colOff>
      <xdr:row>57</xdr:row>
      <xdr:rowOff>228600</xdr:rowOff>
    </xdr:to>
    <xdr:cxnSp macro="">
      <xdr:nvCxnSpPr>
        <xdr:cNvPr id="419" name="Straight Connector 418">
          <a:extLst>
            <a:ext uri="{FF2B5EF4-FFF2-40B4-BE49-F238E27FC236}">
              <a16:creationId xmlns:a16="http://schemas.microsoft.com/office/drawing/2014/main" id="{BA21A726-CAA1-4580-BE56-EC74068B56E7}"/>
            </a:ext>
          </a:extLst>
        </xdr:cNvPr>
        <xdr:cNvCxnSpPr/>
      </xdr:nvCxnSpPr>
      <xdr:spPr>
        <a:xfrm>
          <a:off x="5962650" y="10591800"/>
          <a:ext cx="12001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55</xdr:row>
      <xdr:rowOff>0</xdr:rowOff>
    </xdr:from>
    <xdr:to>
      <xdr:col>8</xdr:col>
      <xdr:colOff>333375</xdr:colOff>
      <xdr:row>57</xdr:row>
      <xdr:rowOff>228600</xdr:rowOff>
    </xdr:to>
    <xdr:cxnSp macro="">
      <xdr:nvCxnSpPr>
        <xdr:cNvPr id="420" name="Straight Connector 419">
          <a:extLst>
            <a:ext uri="{FF2B5EF4-FFF2-40B4-BE49-F238E27FC236}">
              <a16:creationId xmlns:a16="http://schemas.microsoft.com/office/drawing/2014/main" id="{E4C74D3F-6DAB-448D-89EA-438CE956F409}"/>
            </a:ext>
          </a:extLst>
        </xdr:cNvPr>
        <xdr:cNvCxnSpPr/>
      </xdr:nvCxnSpPr>
      <xdr:spPr>
        <a:xfrm>
          <a:off x="4686300" y="10591800"/>
          <a:ext cx="11906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55</xdr:row>
      <xdr:rowOff>0</xdr:rowOff>
    </xdr:from>
    <xdr:to>
      <xdr:col>5</xdr:col>
      <xdr:colOff>333375</xdr:colOff>
      <xdr:row>57</xdr:row>
      <xdr:rowOff>228600</xdr:rowOff>
    </xdr:to>
    <xdr:cxnSp macro="">
      <xdr:nvCxnSpPr>
        <xdr:cNvPr id="421" name="Straight Connector 420">
          <a:extLst>
            <a:ext uri="{FF2B5EF4-FFF2-40B4-BE49-F238E27FC236}">
              <a16:creationId xmlns:a16="http://schemas.microsoft.com/office/drawing/2014/main" id="{E6B6DDAF-893B-4DC1-9207-7C8B6BD15DA2}"/>
            </a:ext>
          </a:extLst>
        </xdr:cNvPr>
        <xdr:cNvCxnSpPr/>
      </xdr:nvCxnSpPr>
      <xdr:spPr>
        <a:xfrm>
          <a:off x="3495675" y="10591800"/>
          <a:ext cx="11715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55</xdr:row>
      <xdr:rowOff>0</xdr:rowOff>
    </xdr:from>
    <xdr:to>
      <xdr:col>5</xdr:col>
      <xdr:colOff>323850</xdr:colOff>
      <xdr:row>57</xdr:row>
      <xdr:rowOff>238125</xdr:rowOff>
    </xdr:to>
    <xdr:cxnSp macro="">
      <xdr:nvCxnSpPr>
        <xdr:cNvPr id="422" name="Straight Connector 421">
          <a:extLst>
            <a:ext uri="{FF2B5EF4-FFF2-40B4-BE49-F238E27FC236}">
              <a16:creationId xmlns:a16="http://schemas.microsoft.com/office/drawing/2014/main" id="{A92F4BC5-3B2B-4573-87E0-0AD9CC987295}"/>
            </a:ext>
          </a:extLst>
        </xdr:cNvPr>
        <xdr:cNvCxnSpPr/>
      </xdr:nvCxnSpPr>
      <xdr:spPr>
        <a:xfrm rot="10800000" flipV="1">
          <a:off x="3495675" y="10591800"/>
          <a:ext cx="11620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55</xdr:row>
      <xdr:rowOff>0</xdr:rowOff>
    </xdr:from>
    <xdr:to>
      <xdr:col>8</xdr:col>
      <xdr:colOff>323850</xdr:colOff>
      <xdr:row>57</xdr:row>
      <xdr:rowOff>238125</xdr:rowOff>
    </xdr:to>
    <xdr:cxnSp macro="">
      <xdr:nvCxnSpPr>
        <xdr:cNvPr id="423" name="Straight Connector 422">
          <a:extLst>
            <a:ext uri="{FF2B5EF4-FFF2-40B4-BE49-F238E27FC236}">
              <a16:creationId xmlns:a16="http://schemas.microsoft.com/office/drawing/2014/main" id="{35AFE605-95C1-4AE7-B437-FD330B7C34E8}"/>
            </a:ext>
          </a:extLst>
        </xdr:cNvPr>
        <xdr:cNvCxnSpPr/>
      </xdr:nvCxnSpPr>
      <xdr:spPr>
        <a:xfrm rot="10800000" flipV="1">
          <a:off x="4686300" y="10591800"/>
          <a:ext cx="11811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55</xdr:row>
      <xdr:rowOff>0</xdr:rowOff>
    </xdr:from>
    <xdr:to>
      <xdr:col>11</xdr:col>
      <xdr:colOff>323850</xdr:colOff>
      <xdr:row>57</xdr:row>
      <xdr:rowOff>238125</xdr:rowOff>
    </xdr:to>
    <xdr:cxnSp macro="">
      <xdr:nvCxnSpPr>
        <xdr:cNvPr id="424" name="Straight Connector 423">
          <a:extLst>
            <a:ext uri="{FF2B5EF4-FFF2-40B4-BE49-F238E27FC236}">
              <a16:creationId xmlns:a16="http://schemas.microsoft.com/office/drawing/2014/main" id="{851A35B0-7244-4FDE-909B-87F563A771AF}"/>
            </a:ext>
          </a:extLst>
        </xdr:cNvPr>
        <xdr:cNvCxnSpPr/>
      </xdr:nvCxnSpPr>
      <xdr:spPr>
        <a:xfrm rot="10800000" flipV="1">
          <a:off x="5962650" y="10591800"/>
          <a:ext cx="11906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55</xdr:row>
      <xdr:rowOff>0</xdr:rowOff>
    </xdr:from>
    <xdr:to>
      <xdr:col>14</xdr:col>
      <xdr:colOff>323850</xdr:colOff>
      <xdr:row>57</xdr:row>
      <xdr:rowOff>238125</xdr:rowOff>
    </xdr:to>
    <xdr:cxnSp macro="">
      <xdr:nvCxnSpPr>
        <xdr:cNvPr id="425" name="Straight Connector 424">
          <a:extLst>
            <a:ext uri="{FF2B5EF4-FFF2-40B4-BE49-F238E27FC236}">
              <a16:creationId xmlns:a16="http://schemas.microsoft.com/office/drawing/2014/main" id="{7730CD6C-3114-4584-8031-CE604FF5A831}"/>
            </a:ext>
          </a:extLst>
        </xdr:cNvPr>
        <xdr:cNvCxnSpPr/>
      </xdr:nvCxnSpPr>
      <xdr:spPr>
        <a:xfrm rot="10800000" flipV="1">
          <a:off x="7267575" y="10591800"/>
          <a:ext cx="11715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55</xdr:row>
      <xdr:rowOff>0</xdr:rowOff>
    </xdr:from>
    <xdr:to>
      <xdr:col>17</xdr:col>
      <xdr:colOff>323850</xdr:colOff>
      <xdr:row>57</xdr:row>
      <xdr:rowOff>238125</xdr:rowOff>
    </xdr:to>
    <xdr:cxnSp macro="">
      <xdr:nvCxnSpPr>
        <xdr:cNvPr id="426" name="Straight Connector 425">
          <a:extLst>
            <a:ext uri="{FF2B5EF4-FFF2-40B4-BE49-F238E27FC236}">
              <a16:creationId xmlns:a16="http://schemas.microsoft.com/office/drawing/2014/main" id="{5F5E97FE-C544-45C7-A28C-766D238B3252}"/>
            </a:ext>
          </a:extLst>
        </xdr:cNvPr>
        <xdr:cNvCxnSpPr/>
      </xdr:nvCxnSpPr>
      <xdr:spPr>
        <a:xfrm rot="10800000" flipV="1">
          <a:off x="8515350" y="10591800"/>
          <a:ext cx="11430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55</xdr:row>
      <xdr:rowOff>0</xdr:rowOff>
    </xdr:from>
    <xdr:to>
      <xdr:col>20</xdr:col>
      <xdr:colOff>323850</xdr:colOff>
      <xdr:row>57</xdr:row>
      <xdr:rowOff>238125</xdr:rowOff>
    </xdr:to>
    <xdr:cxnSp macro="">
      <xdr:nvCxnSpPr>
        <xdr:cNvPr id="427" name="Straight Connector 426">
          <a:extLst>
            <a:ext uri="{FF2B5EF4-FFF2-40B4-BE49-F238E27FC236}">
              <a16:creationId xmlns:a16="http://schemas.microsoft.com/office/drawing/2014/main" id="{89C5BA5B-4BFC-4B10-BD65-C2501F4CBC0A}"/>
            </a:ext>
          </a:extLst>
        </xdr:cNvPr>
        <xdr:cNvCxnSpPr/>
      </xdr:nvCxnSpPr>
      <xdr:spPr>
        <a:xfrm rot="10800000" flipV="1">
          <a:off x="9782175" y="10591800"/>
          <a:ext cx="11239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55</xdr:row>
      <xdr:rowOff>0</xdr:rowOff>
    </xdr:from>
    <xdr:to>
      <xdr:col>23</xdr:col>
      <xdr:colOff>323850</xdr:colOff>
      <xdr:row>57</xdr:row>
      <xdr:rowOff>238125</xdr:rowOff>
    </xdr:to>
    <xdr:cxnSp macro="">
      <xdr:nvCxnSpPr>
        <xdr:cNvPr id="428" name="Straight Connector 427">
          <a:extLst>
            <a:ext uri="{FF2B5EF4-FFF2-40B4-BE49-F238E27FC236}">
              <a16:creationId xmlns:a16="http://schemas.microsoft.com/office/drawing/2014/main" id="{BFF91DA6-D586-48CF-BACE-D3455B785F2A}"/>
            </a:ext>
          </a:extLst>
        </xdr:cNvPr>
        <xdr:cNvCxnSpPr/>
      </xdr:nvCxnSpPr>
      <xdr:spPr>
        <a:xfrm rot="10800000" flipV="1">
          <a:off x="10944225" y="10591800"/>
          <a:ext cx="11525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55</xdr:row>
      <xdr:rowOff>0</xdr:rowOff>
    </xdr:from>
    <xdr:to>
      <xdr:col>26</xdr:col>
      <xdr:colOff>314325</xdr:colOff>
      <xdr:row>57</xdr:row>
      <xdr:rowOff>238125</xdr:rowOff>
    </xdr:to>
    <xdr:cxnSp macro="">
      <xdr:nvCxnSpPr>
        <xdr:cNvPr id="429" name="Straight Connector 428">
          <a:extLst>
            <a:ext uri="{FF2B5EF4-FFF2-40B4-BE49-F238E27FC236}">
              <a16:creationId xmlns:a16="http://schemas.microsoft.com/office/drawing/2014/main" id="{F0CEB1EE-CA8C-46BC-9A97-82577DA3333B}"/>
            </a:ext>
          </a:extLst>
        </xdr:cNvPr>
        <xdr:cNvCxnSpPr/>
      </xdr:nvCxnSpPr>
      <xdr:spPr>
        <a:xfrm rot="10800000" flipV="1">
          <a:off x="12125325" y="10591800"/>
          <a:ext cx="11334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55</xdr:row>
      <xdr:rowOff>0</xdr:rowOff>
    </xdr:from>
    <xdr:to>
      <xdr:col>29</xdr:col>
      <xdr:colOff>323850</xdr:colOff>
      <xdr:row>57</xdr:row>
      <xdr:rowOff>238125</xdr:rowOff>
    </xdr:to>
    <xdr:cxnSp macro="">
      <xdr:nvCxnSpPr>
        <xdr:cNvPr id="430" name="Straight Connector 429">
          <a:extLst>
            <a:ext uri="{FF2B5EF4-FFF2-40B4-BE49-F238E27FC236}">
              <a16:creationId xmlns:a16="http://schemas.microsoft.com/office/drawing/2014/main" id="{5F9024AC-4EB1-4247-8650-5B96CE4C103D}"/>
            </a:ext>
          </a:extLst>
        </xdr:cNvPr>
        <xdr:cNvCxnSpPr/>
      </xdr:nvCxnSpPr>
      <xdr:spPr>
        <a:xfrm rot="10800000" flipV="1">
          <a:off x="13335000" y="10591800"/>
          <a:ext cx="12001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55</xdr:row>
      <xdr:rowOff>0</xdr:rowOff>
    </xdr:from>
    <xdr:to>
      <xdr:col>32</xdr:col>
      <xdr:colOff>323850</xdr:colOff>
      <xdr:row>57</xdr:row>
      <xdr:rowOff>238125</xdr:rowOff>
    </xdr:to>
    <xdr:cxnSp macro="">
      <xdr:nvCxnSpPr>
        <xdr:cNvPr id="431" name="Straight Connector 430">
          <a:extLst>
            <a:ext uri="{FF2B5EF4-FFF2-40B4-BE49-F238E27FC236}">
              <a16:creationId xmlns:a16="http://schemas.microsoft.com/office/drawing/2014/main" id="{4DAFD2CD-1A6B-4985-B963-669584F1333B}"/>
            </a:ext>
          </a:extLst>
        </xdr:cNvPr>
        <xdr:cNvCxnSpPr/>
      </xdr:nvCxnSpPr>
      <xdr:spPr>
        <a:xfrm rot="10800000" flipV="1">
          <a:off x="14554200" y="10591800"/>
          <a:ext cx="10001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55</xdr:row>
      <xdr:rowOff>0</xdr:rowOff>
    </xdr:from>
    <xdr:to>
      <xdr:col>35</xdr:col>
      <xdr:colOff>276225</xdr:colOff>
      <xdr:row>57</xdr:row>
      <xdr:rowOff>238125</xdr:rowOff>
    </xdr:to>
    <xdr:cxnSp macro="">
      <xdr:nvCxnSpPr>
        <xdr:cNvPr id="432" name="Straight Connector 431">
          <a:extLst>
            <a:ext uri="{FF2B5EF4-FFF2-40B4-BE49-F238E27FC236}">
              <a16:creationId xmlns:a16="http://schemas.microsoft.com/office/drawing/2014/main" id="{3E4EF631-72B1-40CA-845A-5AB7C536C42C}"/>
            </a:ext>
          </a:extLst>
        </xdr:cNvPr>
        <xdr:cNvCxnSpPr/>
      </xdr:nvCxnSpPr>
      <xdr:spPr>
        <a:xfrm rot="10800000" flipV="1">
          <a:off x="15554325" y="10591800"/>
          <a:ext cx="9906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55</xdr:row>
      <xdr:rowOff>0</xdr:rowOff>
    </xdr:from>
    <xdr:to>
      <xdr:col>38</xdr:col>
      <xdr:colOff>266700</xdr:colOff>
      <xdr:row>57</xdr:row>
      <xdr:rowOff>238125</xdr:rowOff>
    </xdr:to>
    <xdr:cxnSp macro="">
      <xdr:nvCxnSpPr>
        <xdr:cNvPr id="433" name="Straight Connector 432">
          <a:extLst>
            <a:ext uri="{FF2B5EF4-FFF2-40B4-BE49-F238E27FC236}">
              <a16:creationId xmlns:a16="http://schemas.microsoft.com/office/drawing/2014/main" id="{56DDACD4-E8A6-4261-8478-2B1E54AD3125}"/>
            </a:ext>
          </a:extLst>
        </xdr:cNvPr>
        <xdr:cNvCxnSpPr/>
      </xdr:nvCxnSpPr>
      <xdr:spPr>
        <a:xfrm rot="10800000" flipV="1">
          <a:off x="16544925" y="10591800"/>
          <a:ext cx="9715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40</xdr:row>
      <xdr:rowOff>0</xdr:rowOff>
    </xdr:from>
    <xdr:to>
      <xdr:col>38</xdr:col>
      <xdr:colOff>266700</xdr:colOff>
      <xdr:row>42</xdr:row>
      <xdr:rowOff>238125</xdr:rowOff>
    </xdr:to>
    <xdr:cxnSp macro="">
      <xdr:nvCxnSpPr>
        <xdr:cNvPr id="434" name="Straight Connector 433">
          <a:extLst>
            <a:ext uri="{FF2B5EF4-FFF2-40B4-BE49-F238E27FC236}">
              <a16:creationId xmlns:a16="http://schemas.microsoft.com/office/drawing/2014/main" id="{C3333994-CEAB-4B83-9FDC-BE93DBDC84AF}"/>
            </a:ext>
          </a:extLst>
        </xdr:cNvPr>
        <xdr:cNvCxnSpPr/>
      </xdr:nvCxnSpPr>
      <xdr:spPr>
        <a:xfrm rot="10800000" flipV="1">
          <a:off x="16544925" y="7639050"/>
          <a:ext cx="9715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40</xdr:row>
      <xdr:rowOff>0</xdr:rowOff>
    </xdr:from>
    <xdr:to>
      <xdr:col>35</xdr:col>
      <xdr:colOff>276225</xdr:colOff>
      <xdr:row>42</xdr:row>
      <xdr:rowOff>238125</xdr:rowOff>
    </xdr:to>
    <xdr:cxnSp macro="">
      <xdr:nvCxnSpPr>
        <xdr:cNvPr id="435" name="Straight Connector 434">
          <a:extLst>
            <a:ext uri="{FF2B5EF4-FFF2-40B4-BE49-F238E27FC236}">
              <a16:creationId xmlns:a16="http://schemas.microsoft.com/office/drawing/2014/main" id="{9A56FDF3-CF4D-470F-9C94-5AB7FDB53091}"/>
            </a:ext>
          </a:extLst>
        </xdr:cNvPr>
        <xdr:cNvCxnSpPr/>
      </xdr:nvCxnSpPr>
      <xdr:spPr>
        <a:xfrm rot="10800000" flipV="1">
          <a:off x="15554325" y="7639050"/>
          <a:ext cx="9906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40</xdr:row>
      <xdr:rowOff>0</xdr:rowOff>
    </xdr:from>
    <xdr:to>
      <xdr:col>32</xdr:col>
      <xdr:colOff>323850</xdr:colOff>
      <xdr:row>42</xdr:row>
      <xdr:rowOff>238125</xdr:rowOff>
    </xdr:to>
    <xdr:cxnSp macro="">
      <xdr:nvCxnSpPr>
        <xdr:cNvPr id="436" name="Straight Connector 435">
          <a:extLst>
            <a:ext uri="{FF2B5EF4-FFF2-40B4-BE49-F238E27FC236}">
              <a16:creationId xmlns:a16="http://schemas.microsoft.com/office/drawing/2014/main" id="{DB3F46CE-BFE5-4894-A516-13AFF7C95741}"/>
            </a:ext>
          </a:extLst>
        </xdr:cNvPr>
        <xdr:cNvCxnSpPr/>
      </xdr:nvCxnSpPr>
      <xdr:spPr>
        <a:xfrm rot="10800000" flipV="1">
          <a:off x="14554200" y="7639050"/>
          <a:ext cx="10001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40</xdr:row>
      <xdr:rowOff>0</xdr:rowOff>
    </xdr:from>
    <xdr:to>
      <xdr:col>29</xdr:col>
      <xdr:colOff>323850</xdr:colOff>
      <xdr:row>42</xdr:row>
      <xdr:rowOff>238125</xdr:rowOff>
    </xdr:to>
    <xdr:cxnSp macro="">
      <xdr:nvCxnSpPr>
        <xdr:cNvPr id="437" name="Straight Connector 436">
          <a:extLst>
            <a:ext uri="{FF2B5EF4-FFF2-40B4-BE49-F238E27FC236}">
              <a16:creationId xmlns:a16="http://schemas.microsoft.com/office/drawing/2014/main" id="{C377AB3F-55E3-4154-A41B-9ADB6DDFEDEF}"/>
            </a:ext>
          </a:extLst>
        </xdr:cNvPr>
        <xdr:cNvCxnSpPr/>
      </xdr:nvCxnSpPr>
      <xdr:spPr>
        <a:xfrm rot="10800000" flipV="1">
          <a:off x="13335000" y="7639050"/>
          <a:ext cx="12001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40</xdr:row>
      <xdr:rowOff>0</xdr:rowOff>
    </xdr:from>
    <xdr:to>
      <xdr:col>26</xdr:col>
      <xdr:colOff>314325</xdr:colOff>
      <xdr:row>42</xdr:row>
      <xdr:rowOff>238125</xdr:rowOff>
    </xdr:to>
    <xdr:cxnSp macro="">
      <xdr:nvCxnSpPr>
        <xdr:cNvPr id="438" name="Straight Connector 437">
          <a:extLst>
            <a:ext uri="{FF2B5EF4-FFF2-40B4-BE49-F238E27FC236}">
              <a16:creationId xmlns:a16="http://schemas.microsoft.com/office/drawing/2014/main" id="{9EB07F20-86C1-4167-BC90-A660B38B180C}"/>
            </a:ext>
          </a:extLst>
        </xdr:cNvPr>
        <xdr:cNvCxnSpPr/>
      </xdr:nvCxnSpPr>
      <xdr:spPr>
        <a:xfrm rot="10800000" flipV="1">
          <a:off x="12125325" y="7639050"/>
          <a:ext cx="11334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40</xdr:row>
      <xdr:rowOff>0</xdr:rowOff>
    </xdr:from>
    <xdr:to>
      <xdr:col>23</xdr:col>
      <xdr:colOff>323850</xdr:colOff>
      <xdr:row>42</xdr:row>
      <xdr:rowOff>238125</xdr:rowOff>
    </xdr:to>
    <xdr:cxnSp macro="">
      <xdr:nvCxnSpPr>
        <xdr:cNvPr id="439" name="Straight Connector 438">
          <a:extLst>
            <a:ext uri="{FF2B5EF4-FFF2-40B4-BE49-F238E27FC236}">
              <a16:creationId xmlns:a16="http://schemas.microsoft.com/office/drawing/2014/main" id="{D9F7A795-46E9-4ACC-858B-3036913A294C}"/>
            </a:ext>
          </a:extLst>
        </xdr:cNvPr>
        <xdr:cNvCxnSpPr/>
      </xdr:nvCxnSpPr>
      <xdr:spPr>
        <a:xfrm rot="10800000" flipV="1">
          <a:off x="10944225" y="7639050"/>
          <a:ext cx="11525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40</xdr:row>
      <xdr:rowOff>0</xdr:rowOff>
    </xdr:from>
    <xdr:to>
      <xdr:col>20</xdr:col>
      <xdr:colOff>323850</xdr:colOff>
      <xdr:row>42</xdr:row>
      <xdr:rowOff>238125</xdr:rowOff>
    </xdr:to>
    <xdr:cxnSp macro="">
      <xdr:nvCxnSpPr>
        <xdr:cNvPr id="440" name="Straight Connector 439">
          <a:extLst>
            <a:ext uri="{FF2B5EF4-FFF2-40B4-BE49-F238E27FC236}">
              <a16:creationId xmlns:a16="http://schemas.microsoft.com/office/drawing/2014/main" id="{D1AB4ED1-D6B5-425A-A3E5-2D873D2E87E6}"/>
            </a:ext>
          </a:extLst>
        </xdr:cNvPr>
        <xdr:cNvCxnSpPr/>
      </xdr:nvCxnSpPr>
      <xdr:spPr>
        <a:xfrm rot="10800000" flipV="1">
          <a:off x="9782175" y="7639050"/>
          <a:ext cx="11239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40</xdr:row>
      <xdr:rowOff>0</xdr:rowOff>
    </xdr:from>
    <xdr:to>
      <xdr:col>17</xdr:col>
      <xdr:colOff>323850</xdr:colOff>
      <xdr:row>42</xdr:row>
      <xdr:rowOff>238125</xdr:rowOff>
    </xdr:to>
    <xdr:cxnSp macro="">
      <xdr:nvCxnSpPr>
        <xdr:cNvPr id="441" name="Straight Connector 440">
          <a:extLst>
            <a:ext uri="{FF2B5EF4-FFF2-40B4-BE49-F238E27FC236}">
              <a16:creationId xmlns:a16="http://schemas.microsoft.com/office/drawing/2014/main" id="{01E1768E-09A0-4B46-AAC1-FD9A3A1EC6F1}"/>
            </a:ext>
          </a:extLst>
        </xdr:cNvPr>
        <xdr:cNvCxnSpPr/>
      </xdr:nvCxnSpPr>
      <xdr:spPr>
        <a:xfrm rot="10800000" flipV="1">
          <a:off x="8515350" y="7639050"/>
          <a:ext cx="11430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40</xdr:row>
      <xdr:rowOff>0</xdr:rowOff>
    </xdr:from>
    <xdr:to>
      <xdr:col>14</xdr:col>
      <xdr:colOff>323850</xdr:colOff>
      <xdr:row>42</xdr:row>
      <xdr:rowOff>238125</xdr:rowOff>
    </xdr:to>
    <xdr:cxnSp macro="">
      <xdr:nvCxnSpPr>
        <xdr:cNvPr id="442" name="Straight Connector 441">
          <a:extLst>
            <a:ext uri="{FF2B5EF4-FFF2-40B4-BE49-F238E27FC236}">
              <a16:creationId xmlns:a16="http://schemas.microsoft.com/office/drawing/2014/main" id="{E1353E54-D9D5-4690-A88F-3076EBADD9D4}"/>
            </a:ext>
          </a:extLst>
        </xdr:cNvPr>
        <xdr:cNvCxnSpPr/>
      </xdr:nvCxnSpPr>
      <xdr:spPr>
        <a:xfrm rot="10800000" flipV="1">
          <a:off x="7267575" y="7639050"/>
          <a:ext cx="11715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40</xdr:row>
      <xdr:rowOff>0</xdr:rowOff>
    </xdr:from>
    <xdr:to>
      <xdr:col>11</xdr:col>
      <xdr:colOff>323850</xdr:colOff>
      <xdr:row>42</xdr:row>
      <xdr:rowOff>238125</xdr:rowOff>
    </xdr:to>
    <xdr:cxnSp macro="">
      <xdr:nvCxnSpPr>
        <xdr:cNvPr id="443" name="Straight Connector 442">
          <a:extLst>
            <a:ext uri="{FF2B5EF4-FFF2-40B4-BE49-F238E27FC236}">
              <a16:creationId xmlns:a16="http://schemas.microsoft.com/office/drawing/2014/main" id="{0AE3C8B7-FC07-4C1F-A1E8-CA099D741765}"/>
            </a:ext>
          </a:extLst>
        </xdr:cNvPr>
        <xdr:cNvCxnSpPr/>
      </xdr:nvCxnSpPr>
      <xdr:spPr>
        <a:xfrm rot="10800000" flipV="1">
          <a:off x="5962650" y="7639050"/>
          <a:ext cx="11906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40</xdr:row>
      <xdr:rowOff>0</xdr:rowOff>
    </xdr:from>
    <xdr:to>
      <xdr:col>8</xdr:col>
      <xdr:colOff>323850</xdr:colOff>
      <xdr:row>42</xdr:row>
      <xdr:rowOff>238125</xdr:rowOff>
    </xdr:to>
    <xdr:cxnSp macro="">
      <xdr:nvCxnSpPr>
        <xdr:cNvPr id="444" name="Straight Connector 443">
          <a:extLst>
            <a:ext uri="{FF2B5EF4-FFF2-40B4-BE49-F238E27FC236}">
              <a16:creationId xmlns:a16="http://schemas.microsoft.com/office/drawing/2014/main" id="{35781724-A022-46FA-B00C-8D20B22F028D}"/>
            </a:ext>
          </a:extLst>
        </xdr:cNvPr>
        <xdr:cNvCxnSpPr/>
      </xdr:nvCxnSpPr>
      <xdr:spPr>
        <a:xfrm rot="10800000" flipV="1">
          <a:off x="4686300" y="7639050"/>
          <a:ext cx="11811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43</xdr:row>
      <xdr:rowOff>0</xdr:rowOff>
    </xdr:from>
    <xdr:to>
      <xdr:col>38</xdr:col>
      <xdr:colOff>266700</xdr:colOff>
      <xdr:row>45</xdr:row>
      <xdr:rowOff>238125</xdr:rowOff>
    </xdr:to>
    <xdr:cxnSp macro="">
      <xdr:nvCxnSpPr>
        <xdr:cNvPr id="445" name="Straight Connector 444">
          <a:extLst>
            <a:ext uri="{FF2B5EF4-FFF2-40B4-BE49-F238E27FC236}">
              <a16:creationId xmlns:a16="http://schemas.microsoft.com/office/drawing/2014/main" id="{ED779C9F-5D14-4747-8121-C34053B1D6F6}"/>
            </a:ext>
          </a:extLst>
        </xdr:cNvPr>
        <xdr:cNvCxnSpPr/>
      </xdr:nvCxnSpPr>
      <xdr:spPr>
        <a:xfrm rot="10800000" flipV="1">
          <a:off x="16544925" y="8210550"/>
          <a:ext cx="971550" cy="5905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43</xdr:row>
      <xdr:rowOff>0</xdr:rowOff>
    </xdr:from>
    <xdr:to>
      <xdr:col>35</xdr:col>
      <xdr:colOff>276225</xdr:colOff>
      <xdr:row>45</xdr:row>
      <xdr:rowOff>238125</xdr:rowOff>
    </xdr:to>
    <xdr:cxnSp macro="">
      <xdr:nvCxnSpPr>
        <xdr:cNvPr id="446" name="Straight Connector 445">
          <a:extLst>
            <a:ext uri="{FF2B5EF4-FFF2-40B4-BE49-F238E27FC236}">
              <a16:creationId xmlns:a16="http://schemas.microsoft.com/office/drawing/2014/main" id="{34A7C3AE-23D8-4623-8EDC-524A0F4F22E6}"/>
            </a:ext>
          </a:extLst>
        </xdr:cNvPr>
        <xdr:cNvCxnSpPr/>
      </xdr:nvCxnSpPr>
      <xdr:spPr>
        <a:xfrm rot="10800000" flipV="1">
          <a:off x="15554325" y="8210550"/>
          <a:ext cx="990600" cy="5905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43</xdr:row>
      <xdr:rowOff>0</xdr:rowOff>
    </xdr:from>
    <xdr:to>
      <xdr:col>32</xdr:col>
      <xdr:colOff>323850</xdr:colOff>
      <xdr:row>45</xdr:row>
      <xdr:rowOff>238125</xdr:rowOff>
    </xdr:to>
    <xdr:cxnSp macro="">
      <xdr:nvCxnSpPr>
        <xdr:cNvPr id="447" name="Straight Connector 446">
          <a:extLst>
            <a:ext uri="{FF2B5EF4-FFF2-40B4-BE49-F238E27FC236}">
              <a16:creationId xmlns:a16="http://schemas.microsoft.com/office/drawing/2014/main" id="{00005E09-14DA-460C-9EF7-2201FA41D16C}"/>
            </a:ext>
          </a:extLst>
        </xdr:cNvPr>
        <xdr:cNvCxnSpPr/>
      </xdr:nvCxnSpPr>
      <xdr:spPr>
        <a:xfrm rot="10800000" flipV="1">
          <a:off x="14554200" y="8210550"/>
          <a:ext cx="1000125" cy="5905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43</xdr:row>
      <xdr:rowOff>0</xdr:rowOff>
    </xdr:from>
    <xdr:to>
      <xdr:col>29</xdr:col>
      <xdr:colOff>323850</xdr:colOff>
      <xdr:row>45</xdr:row>
      <xdr:rowOff>238125</xdr:rowOff>
    </xdr:to>
    <xdr:cxnSp macro="">
      <xdr:nvCxnSpPr>
        <xdr:cNvPr id="448" name="Straight Connector 447">
          <a:extLst>
            <a:ext uri="{FF2B5EF4-FFF2-40B4-BE49-F238E27FC236}">
              <a16:creationId xmlns:a16="http://schemas.microsoft.com/office/drawing/2014/main" id="{8E045651-5A49-48D6-8D57-95C13AE5933B}"/>
            </a:ext>
          </a:extLst>
        </xdr:cNvPr>
        <xdr:cNvCxnSpPr/>
      </xdr:nvCxnSpPr>
      <xdr:spPr>
        <a:xfrm rot="10800000" flipV="1">
          <a:off x="13335000" y="8210550"/>
          <a:ext cx="1200150" cy="5905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43</xdr:row>
      <xdr:rowOff>0</xdr:rowOff>
    </xdr:from>
    <xdr:to>
      <xdr:col>26</xdr:col>
      <xdr:colOff>314325</xdr:colOff>
      <xdr:row>45</xdr:row>
      <xdr:rowOff>238125</xdr:rowOff>
    </xdr:to>
    <xdr:cxnSp macro="">
      <xdr:nvCxnSpPr>
        <xdr:cNvPr id="449" name="Straight Connector 448">
          <a:extLst>
            <a:ext uri="{FF2B5EF4-FFF2-40B4-BE49-F238E27FC236}">
              <a16:creationId xmlns:a16="http://schemas.microsoft.com/office/drawing/2014/main" id="{49586998-1247-4DCF-93DE-6E8DCCEF8BF3}"/>
            </a:ext>
          </a:extLst>
        </xdr:cNvPr>
        <xdr:cNvCxnSpPr/>
      </xdr:nvCxnSpPr>
      <xdr:spPr>
        <a:xfrm rot="10800000" flipV="1">
          <a:off x="12125325" y="8210550"/>
          <a:ext cx="1133475" cy="5905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43</xdr:row>
      <xdr:rowOff>0</xdr:rowOff>
    </xdr:from>
    <xdr:to>
      <xdr:col>23</xdr:col>
      <xdr:colOff>323850</xdr:colOff>
      <xdr:row>45</xdr:row>
      <xdr:rowOff>238125</xdr:rowOff>
    </xdr:to>
    <xdr:cxnSp macro="">
      <xdr:nvCxnSpPr>
        <xdr:cNvPr id="450" name="Straight Connector 449">
          <a:extLst>
            <a:ext uri="{FF2B5EF4-FFF2-40B4-BE49-F238E27FC236}">
              <a16:creationId xmlns:a16="http://schemas.microsoft.com/office/drawing/2014/main" id="{0EDACCB6-FCC9-4D69-8F80-02DFD5A3BBB4}"/>
            </a:ext>
          </a:extLst>
        </xdr:cNvPr>
        <xdr:cNvCxnSpPr/>
      </xdr:nvCxnSpPr>
      <xdr:spPr>
        <a:xfrm rot="10800000" flipV="1">
          <a:off x="10944225" y="8210550"/>
          <a:ext cx="1152525" cy="5905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43</xdr:row>
      <xdr:rowOff>0</xdr:rowOff>
    </xdr:from>
    <xdr:to>
      <xdr:col>20</xdr:col>
      <xdr:colOff>323850</xdr:colOff>
      <xdr:row>45</xdr:row>
      <xdr:rowOff>238125</xdr:rowOff>
    </xdr:to>
    <xdr:cxnSp macro="">
      <xdr:nvCxnSpPr>
        <xdr:cNvPr id="451" name="Straight Connector 450">
          <a:extLst>
            <a:ext uri="{FF2B5EF4-FFF2-40B4-BE49-F238E27FC236}">
              <a16:creationId xmlns:a16="http://schemas.microsoft.com/office/drawing/2014/main" id="{14A0A7FE-CB1C-4168-951E-B13E88FEE97B}"/>
            </a:ext>
          </a:extLst>
        </xdr:cNvPr>
        <xdr:cNvCxnSpPr/>
      </xdr:nvCxnSpPr>
      <xdr:spPr>
        <a:xfrm rot="10800000" flipV="1">
          <a:off x="9782175" y="8210550"/>
          <a:ext cx="1123950" cy="5905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43</xdr:row>
      <xdr:rowOff>0</xdr:rowOff>
    </xdr:from>
    <xdr:to>
      <xdr:col>17</xdr:col>
      <xdr:colOff>323850</xdr:colOff>
      <xdr:row>45</xdr:row>
      <xdr:rowOff>238125</xdr:rowOff>
    </xdr:to>
    <xdr:cxnSp macro="">
      <xdr:nvCxnSpPr>
        <xdr:cNvPr id="452" name="Straight Connector 451">
          <a:extLst>
            <a:ext uri="{FF2B5EF4-FFF2-40B4-BE49-F238E27FC236}">
              <a16:creationId xmlns:a16="http://schemas.microsoft.com/office/drawing/2014/main" id="{4B8846E3-280F-473F-AF2A-CBE2477B75BC}"/>
            </a:ext>
          </a:extLst>
        </xdr:cNvPr>
        <xdr:cNvCxnSpPr/>
      </xdr:nvCxnSpPr>
      <xdr:spPr>
        <a:xfrm rot="10800000" flipV="1">
          <a:off x="8515350" y="8210550"/>
          <a:ext cx="1143000" cy="5905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43</xdr:row>
      <xdr:rowOff>0</xdr:rowOff>
    </xdr:from>
    <xdr:to>
      <xdr:col>14</xdr:col>
      <xdr:colOff>323850</xdr:colOff>
      <xdr:row>45</xdr:row>
      <xdr:rowOff>238125</xdr:rowOff>
    </xdr:to>
    <xdr:cxnSp macro="">
      <xdr:nvCxnSpPr>
        <xdr:cNvPr id="453" name="Straight Connector 452">
          <a:extLst>
            <a:ext uri="{FF2B5EF4-FFF2-40B4-BE49-F238E27FC236}">
              <a16:creationId xmlns:a16="http://schemas.microsoft.com/office/drawing/2014/main" id="{05FF535A-E6BD-4EAC-858B-25F632186264}"/>
            </a:ext>
          </a:extLst>
        </xdr:cNvPr>
        <xdr:cNvCxnSpPr/>
      </xdr:nvCxnSpPr>
      <xdr:spPr>
        <a:xfrm rot="10800000" flipV="1">
          <a:off x="7267575" y="8210550"/>
          <a:ext cx="1171575" cy="5905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43</xdr:row>
      <xdr:rowOff>0</xdr:rowOff>
    </xdr:from>
    <xdr:to>
      <xdr:col>11</xdr:col>
      <xdr:colOff>323850</xdr:colOff>
      <xdr:row>45</xdr:row>
      <xdr:rowOff>238125</xdr:rowOff>
    </xdr:to>
    <xdr:cxnSp macro="">
      <xdr:nvCxnSpPr>
        <xdr:cNvPr id="454" name="Straight Connector 453">
          <a:extLst>
            <a:ext uri="{FF2B5EF4-FFF2-40B4-BE49-F238E27FC236}">
              <a16:creationId xmlns:a16="http://schemas.microsoft.com/office/drawing/2014/main" id="{930A5595-DBF5-4831-9807-557A3120D98E}"/>
            </a:ext>
          </a:extLst>
        </xdr:cNvPr>
        <xdr:cNvCxnSpPr/>
      </xdr:nvCxnSpPr>
      <xdr:spPr>
        <a:xfrm rot="10800000" flipV="1">
          <a:off x="5962650" y="8210550"/>
          <a:ext cx="1190625" cy="5905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43</xdr:row>
      <xdr:rowOff>0</xdr:rowOff>
    </xdr:from>
    <xdr:to>
      <xdr:col>8</xdr:col>
      <xdr:colOff>323850</xdr:colOff>
      <xdr:row>45</xdr:row>
      <xdr:rowOff>238125</xdr:rowOff>
    </xdr:to>
    <xdr:cxnSp macro="">
      <xdr:nvCxnSpPr>
        <xdr:cNvPr id="455" name="Straight Connector 454">
          <a:extLst>
            <a:ext uri="{FF2B5EF4-FFF2-40B4-BE49-F238E27FC236}">
              <a16:creationId xmlns:a16="http://schemas.microsoft.com/office/drawing/2014/main" id="{65ADD601-999A-44A8-BD2E-84CB57FAF7C9}"/>
            </a:ext>
          </a:extLst>
        </xdr:cNvPr>
        <xdr:cNvCxnSpPr/>
      </xdr:nvCxnSpPr>
      <xdr:spPr>
        <a:xfrm rot="10800000" flipV="1">
          <a:off x="4686300" y="8210550"/>
          <a:ext cx="1181100" cy="5905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40</xdr:row>
      <xdr:rowOff>0</xdr:rowOff>
    </xdr:from>
    <xdr:to>
      <xdr:col>5</xdr:col>
      <xdr:colOff>323850</xdr:colOff>
      <xdr:row>42</xdr:row>
      <xdr:rowOff>238125</xdr:rowOff>
    </xdr:to>
    <xdr:cxnSp macro="">
      <xdr:nvCxnSpPr>
        <xdr:cNvPr id="456" name="Straight Connector 455">
          <a:extLst>
            <a:ext uri="{FF2B5EF4-FFF2-40B4-BE49-F238E27FC236}">
              <a16:creationId xmlns:a16="http://schemas.microsoft.com/office/drawing/2014/main" id="{663A06B7-EEF4-44D4-AAAA-9205B792799F}"/>
            </a:ext>
          </a:extLst>
        </xdr:cNvPr>
        <xdr:cNvCxnSpPr/>
      </xdr:nvCxnSpPr>
      <xdr:spPr>
        <a:xfrm rot="10800000" flipV="1">
          <a:off x="3495675" y="7639050"/>
          <a:ext cx="11620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43</xdr:row>
      <xdr:rowOff>0</xdr:rowOff>
    </xdr:from>
    <xdr:to>
      <xdr:col>5</xdr:col>
      <xdr:colOff>323850</xdr:colOff>
      <xdr:row>45</xdr:row>
      <xdr:rowOff>238125</xdr:rowOff>
    </xdr:to>
    <xdr:cxnSp macro="">
      <xdr:nvCxnSpPr>
        <xdr:cNvPr id="457" name="Straight Connector 456">
          <a:extLst>
            <a:ext uri="{FF2B5EF4-FFF2-40B4-BE49-F238E27FC236}">
              <a16:creationId xmlns:a16="http://schemas.microsoft.com/office/drawing/2014/main" id="{EA1CBFA4-80F1-40B7-8CAD-B7B33C63EC84}"/>
            </a:ext>
          </a:extLst>
        </xdr:cNvPr>
        <xdr:cNvCxnSpPr/>
      </xdr:nvCxnSpPr>
      <xdr:spPr>
        <a:xfrm rot="10800000" flipV="1">
          <a:off x="3495675" y="8210550"/>
          <a:ext cx="1162050" cy="5905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67</xdr:row>
      <xdr:rowOff>0</xdr:rowOff>
    </xdr:from>
    <xdr:to>
      <xdr:col>5</xdr:col>
      <xdr:colOff>333375</xdr:colOff>
      <xdr:row>69</xdr:row>
      <xdr:rowOff>228600</xdr:rowOff>
    </xdr:to>
    <xdr:cxnSp macro="">
      <xdr:nvCxnSpPr>
        <xdr:cNvPr id="458" name="Straight Connector 457">
          <a:extLst>
            <a:ext uri="{FF2B5EF4-FFF2-40B4-BE49-F238E27FC236}">
              <a16:creationId xmlns:a16="http://schemas.microsoft.com/office/drawing/2014/main" id="{B2A512D8-205B-440C-B419-2D07657A9B01}"/>
            </a:ext>
          </a:extLst>
        </xdr:cNvPr>
        <xdr:cNvCxnSpPr/>
      </xdr:nvCxnSpPr>
      <xdr:spPr>
        <a:xfrm>
          <a:off x="3495675" y="13049250"/>
          <a:ext cx="11715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67</xdr:row>
      <xdr:rowOff>0</xdr:rowOff>
    </xdr:from>
    <xdr:to>
      <xdr:col>8</xdr:col>
      <xdr:colOff>333375</xdr:colOff>
      <xdr:row>69</xdr:row>
      <xdr:rowOff>228600</xdr:rowOff>
    </xdr:to>
    <xdr:cxnSp macro="">
      <xdr:nvCxnSpPr>
        <xdr:cNvPr id="459" name="Straight Connector 458">
          <a:extLst>
            <a:ext uri="{FF2B5EF4-FFF2-40B4-BE49-F238E27FC236}">
              <a16:creationId xmlns:a16="http://schemas.microsoft.com/office/drawing/2014/main" id="{53860BB9-9201-4580-949E-0D626357CC3D}"/>
            </a:ext>
          </a:extLst>
        </xdr:cNvPr>
        <xdr:cNvCxnSpPr/>
      </xdr:nvCxnSpPr>
      <xdr:spPr>
        <a:xfrm>
          <a:off x="4686300" y="13049250"/>
          <a:ext cx="11906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67</xdr:row>
      <xdr:rowOff>0</xdr:rowOff>
    </xdr:from>
    <xdr:to>
      <xdr:col>11</xdr:col>
      <xdr:colOff>333375</xdr:colOff>
      <xdr:row>69</xdr:row>
      <xdr:rowOff>228600</xdr:rowOff>
    </xdr:to>
    <xdr:cxnSp macro="">
      <xdr:nvCxnSpPr>
        <xdr:cNvPr id="460" name="Straight Connector 459">
          <a:extLst>
            <a:ext uri="{FF2B5EF4-FFF2-40B4-BE49-F238E27FC236}">
              <a16:creationId xmlns:a16="http://schemas.microsoft.com/office/drawing/2014/main" id="{C9D9C9F4-2AE2-4839-8052-09EA21316D07}"/>
            </a:ext>
          </a:extLst>
        </xdr:cNvPr>
        <xdr:cNvCxnSpPr/>
      </xdr:nvCxnSpPr>
      <xdr:spPr>
        <a:xfrm>
          <a:off x="5962650" y="13049250"/>
          <a:ext cx="12001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70</xdr:row>
      <xdr:rowOff>0</xdr:rowOff>
    </xdr:from>
    <xdr:to>
      <xdr:col>5</xdr:col>
      <xdr:colOff>333375</xdr:colOff>
      <xdr:row>72</xdr:row>
      <xdr:rowOff>228600</xdr:rowOff>
    </xdr:to>
    <xdr:cxnSp macro="">
      <xdr:nvCxnSpPr>
        <xdr:cNvPr id="461" name="Straight Connector 460">
          <a:extLst>
            <a:ext uri="{FF2B5EF4-FFF2-40B4-BE49-F238E27FC236}">
              <a16:creationId xmlns:a16="http://schemas.microsoft.com/office/drawing/2014/main" id="{A3971056-5394-4FEA-8776-7DDD964CA004}"/>
            </a:ext>
          </a:extLst>
        </xdr:cNvPr>
        <xdr:cNvCxnSpPr/>
      </xdr:nvCxnSpPr>
      <xdr:spPr>
        <a:xfrm>
          <a:off x="3495675" y="13620750"/>
          <a:ext cx="11715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70</xdr:row>
      <xdr:rowOff>0</xdr:rowOff>
    </xdr:from>
    <xdr:to>
      <xdr:col>8</xdr:col>
      <xdr:colOff>333375</xdr:colOff>
      <xdr:row>72</xdr:row>
      <xdr:rowOff>228600</xdr:rowOff>
    </xdr:to>
    <xdr:cxnSp macro="">
      <xdr:nvCxnSpPr>
        <xdr:cNvPr id="462" name="Straight Connector 461">
          <a:extLst>
            <a:ext uri="{FF2B5EF4-FFF2-40B4-BE49-F238E27FC236}">
              <a16:creationId xmlns:a16="http://schemas.microsoft.com/office/drawing/2014/main" id="{46F7F2A7-4BEA-44CE-961C-5344283968B4}"/>
            </a:ext>
          </a:extLst>
        </xdr:cNvPr>
        <xdr:cNvCxnSpPr/>
      </xdr:nvCxnSpPr>
      <xdr:spPr>
        <a:xfrm>
          <a:off x="4686300" y="13620750"/>
          <a:ext cx="11906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70</xdr:row>
      <xdr:rowOff>0</xdr:rowOff>
    </xdr:from>
    <xdr:to>
      <xdr:col>11</xdr:col>
      <xdr:colOff>333375</xdr:colOff>
      <xdr:row>72</xdr:row>
      <xdr:rowOff>228600</xdr:rowOff>
    </xdr:to>
    <xdr:cxnSp macro="">
      <xdr:nvCxnSpPr>
        <xdr:cNvPr id="463" name="Straight Connector 462">
          <a:extLst>
            <a:ext uri="{FF2B5EF4-FFF2-40B4-BE49-F238E27FC236}">
              <a16:creationId xmlns:a16="http://schemas.microsoft.com/office/drawing/2014/main" id="{B27EB3E3-2B0B-45F5-AEE0-E737A8BB727F}"/>
            </a:ext>
          </a:extLst>
        </xdr:cNvPr>
        <xdr:cNvCxnSpPr/>
      </xdr:nvCxnSpPr>
      <xdr:spPr>
        <a:xfrm>
          <a:off x="5962650" y="13620750"/>
          <a:ext cx="12001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70</xdr:row>
      <xdr:rowOff>0</xdr:rowOff>
    </xdr:from>
    <xdr:to>
      <xdr:col>14</xdr:col>
      <xdr:colOff>333375</xdr:colOff>
      <xdr:row>72</xdr:row>
      <xdr:rowOff>228600</xdr:rowOff>
    </xdr:to>
    <xdr:cxnSp macro="">
      <xdr:nvCxnSpPr>
        <xdr:cNvPr id="464" name="Straight Connector 463">
          <a:extLst>
            <a:ext uri="{FF2B5EF4-FFF2-40B4-BE49-F238E27FC236}">
              <a16:creationId xmlns:a16="http://schemas.microsoft.com/office/drawing/2014/main" id="{5B2FE1FD-14A4-4CB2-B4E4-466BDC4E4D06}"/>
            </a:ext>
          </a:extLst>
        </xdr:cNvPr>
        <xdr:cNvCxnSpPr/>
      </xdr:nvCxnSpPr>
      <xdr:spPr>
        <a:xfrm>
          <a:off x="7267575" y="13620750"/>
          <a:ext cx="11811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67</xdr:row>
      <xdr:rowOff>0</xdr:rowOff>
    </xdr:from>
    <xdr:to>
      <xdr:col>14</xdr:col>
      <xdr:colOff>333375</xdr:colOff>
      <xdr:row>69</xdr:row>
      <xdr:rowOff>228600</xdr:rowOff>
    </xdr:to>
    <xdr:cxnSp macro="">
      <xdr:nvCxnSpPr>
        <xdr:cNvPr id="465" name="Straight Connector 464">
          <a:extLst>
            <a:ext uri="{FF2B5EF4-FFF2-40B4-BE49-F238E27FC236}">
              <a16:creationId xmlns:a16="http://schemas.microsoft.com/office/drawing/2014/main" id="{1E05B602-9962-4D5D-AEA5-0D71AD8C6053}"/>
            </a:ext>
          </a:extLst>
        </xdr:cNvPr>
        <xdr:cNvCxnSpPr/>
      </xdr:nvCxnSpPr>
      <xdr:spPr>
        <a:xfrm>
          <a:off x="7267575" y="13049250"/>
          <a:ext cx="11811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67</xdr:row>
      <xdr:rowOff>0</xdr:rowOff>
    </xdr:from>
    <xdr:to>
      <xdr:col>17</xdr:col>
      <xdr:colOff>333375</xdr:colOff>
      <xdr:row>69</xdr:row>
      <xdr:rowOff>228600</xdr:rowOff>
    </xdr:to>
    <xdr:cxnSp macro="">
      <xdr:nvCxnSpPr>
        <xdr:cNvPr id="466" name="Straight Connector 465">
          <a:extLst>
            <a:ext uri="{FF2B5EF4-FFF2-40B4-BE49-F238E27FC236}">
              <a16:creationId xmlns:a16="http://schemas.microsoft.com/office/drawing/2014/main" id="{A87BF2D1-E7E7-4A98-B9BB-75AE97BC8D7F}"/>
            </a:ext>
          </a:extLst>
        </xdr:cNvPr>
        <xdr:cNvCxnSpPr/>
      </xdr:nvCxnSpPr>
      <xdr:spPr>
        <a:xfrm>
          <a:off x="8515350" y="13049250"/>
          <a:ext cx="11525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70</xdr:row>
      <xdr:rowOff>0</xdr:rowOff>
    </xdr:from>
    <xdr:to>
      <xdr:col>17</xdr:col>
      <xdr:colOff>333375</xdr:colOff>
      <xdr:row>72</xdr:row>
      <xdr:rowOff>228600</xdr:rowOff>
    </xdr:to>
    <xdr:cxnSp macro="">
      <xdr:nvCxnSpPr>
        <xdr:cNvPr id="467" name="Straight Connector 466">
          <a:extLst>
            <a:ext uri="{FF2B5EF4-FFF2-40B4-BE49-F238E27FC236}">
              <a16:creationId xmlns:a16="http://schemas.microsoft.com/office/drawing/2014/main" id="{673A9A00-1122-4050-AEF2-A6B9E87ED391}"/>
            </a:ext>
          </a:extLst>
        </xdr:cNvPr>
        <xdr:cNvCxnSpPr/>
      </xdr:nvCxnSpPr>
      <xdr:spPr>
        <a:xfrm>
          <a:off x="8515350" y="13620750"/>
          <a:ext cx="11525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67</xdr:row>
      <xdr:rowOff>0</xdr:rowOff>
    </xdr:from>
    <xdr:to>
      <xdr:col>5</xdr:col>
      <xdr:colOff>333375</xdr:colOff>
      <xdr:row>69</xdr:row>
      <xdr:rowOff>238125</xdr:rowOff>
    </xdr:to>
    <xdr:cxnSp macro="">
      <xdr:nvCxnSpPr>
        <xdr:cNvPr id="468" name="Straight Connector 467">
          <a:extLst>
            <a:ext uri="{FF2B5EF4-FFF2-40B4-BE49-F238E27FC236}">
              <a16:creationId xmlns:a16="http://schemas.microsoft.com/office/drawing/2014/main" id="{341F310E-1A25-4136-BB87-867C1FB3C66A}"/>
            </a:ext>
          </a:extLst>
        </xdr:cNvPr>
        <xdr:cNvCxnSpPr/>
      </xdr:nvCxnSpPr>
      <xdr:spPr>
        <a:xfrm rot="10800000" flipV="1">
          <a:off x="3495675" y="13049250"/>
          <a:ext cx="11715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67</xdr:row>
      <xdr:rowOff>0</xdr:rowOff>
    </xdr:from>
    <xdr:to>
      <xdr:col>11</xdr:col>
      <xdr:colOff>333375</xdr:colOff>
      <xdr:row>69</xdr:row>
      <xdr:rowOff>238125</xdr:rowOff>
    </xdr:to>
    <xdr:cxnSp macro="">
      <xdr:nvCxnSpPr>
        <xdr:cNvPr id="469" name="Straight Connector 468">
          <a:extLst>
            <a:ext uri="{FF2B5EF4-FFF2-40B4-BE49-F238E27FC236}">
              <a16:creationId xmlns:a16="http://schemas.microsoft.com/office/drawing/2014/main" id="{8DBA7E54-0FBC-4C77-91FC-4E34B09BEFE7}"/>
            </a:ext>
          </a:extLst>
        </xdr:cNvPr>
        <xdr:cNvCxnSpPr/>
      </xdr:nvCxnSpPr>
      <xdr:spPr>
        <a:xfrm rot="10800000" flipV="1">
          <a:off x="5962650" y="13049250"/>
          <a:ext cx="12001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67</xdr:row>
      <xdr:rowOff>0</xdr:rowOff>
    </xdr:from>
    <xdr:to>
      <xdr:col>8</xdr:col>
      <xdr:colOff>333375</xdr:colOff>
      <xdr:row>69</xdr:row>
      <xdr:rowOff>238125</xdr:rowOff>
    </xdr:to>
    <xdr:cxnSp macro="">
      <xdr:nvCxnSpPr>
        <xdr:cNvPr id="470" name="Straight Connector 469">
          <a:extLst>
            <a:ext uri="{FF2B5EF4-FFF2-40B4-BE49-F238E27FC236}">
              <a16:creationId xmlns:a16="http://schemas.microsoft.com/office/drawing/2014/main" id="{11E75E55-2B7D-4E6D-AE43-8F5C742A10B7}"/>
            </a:ext>
          </a:extLst>
        </xdr:cNvPr>
        <xdr:cNvCxnSpPr/>
      </xdr:nvCxnSpPr>
      <xdr:spPr>
        <a:xfrm rot="10800000" flipV="1">
          <a:off x="4686300" y="13049250"/>
          <a:ext cx="11906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67</xdr:row>
      <xdr:rowOff>0</xdr:rowOff>
    </xdr:from>
    <xdr:to>
      <xdr:col>14</xdr:col>
      <xdr:colOff>333375</xdr:colOff>
      <xdr:row>69</xdr:row>
      <xdr:rowOff>238125</xdr:rowOff>
    </xdr:to>
    <xdr:cxnSp macro="">
      <xdr:nvCxnSpPr>
        <xdr:cNvPr id="471" name="Straight Connector 470">
          <a:extLst>
            <a:ext uri="{FF2B5EF4-FFF2-40B4-BE49-F238E27FC236}">
              <a16:creationId xmlns:a16="http://schemas.microsoft.com/office/drawing/2014/main" id="{A33BFACA-01F2-4E3C-9430-4142B176D167}"/>
            </a:ext>
          </a:extLst>
        </xdr:cNvPr>
        <xdr:cNvCxnSpPr/>
      </xdr:nvCxnSpPr>
      <xdr:spPr>
        <a:xfrm rot="10800000" flipV="1">
          <a:off x="7267575" y="13049250"/>
          <a:ext cx="11811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67</xdr:row>
      <xdr:rowOff>0</xdr:rowOff>
    </xdr:from>
    <xdr:to>
      <xdr:col>17</xdr:col>
      <xdr:colOff>333375</xdr:colOff>
      <xdr:row>69</xdr:row>
      <xdr:rowOff>238125</xdr:rowOff>
    </xdr:to>
    <xdr:cxnSp macro="">
      <xdr:nvCxnSpPr>
        <xdr:cNvPr id="472" name="Straight Connector 471">
          <a:extLst>
            <a:ext uri="{FF2B5EF4-FFF2-40B4-BE49-F238E27FC236}">
              <a16:creationId xmlns:a16="http://schemas.microsoft.com/office/drawing/2014/main" id="{210A011D-27A8-431B-83D7-FA34771C45AB}"/>
            </a:ext>
          </a:extLst>
        </xdr:cNvPr>
        <xdr:cNvCxnSpPr/>
      </xdr:nvCxnSpPr>
      <xdr:spPr>
        <a:xfrm rot="10800000" flipV="1">
          <a:off x="8515350" y="13049250"/>
          <a:ext cx="11525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70</xdr:row>
      <xdr:rowOff>0</xdr:rowOff>
    </xdr:from>
    <xdr:to>
      <xdr:col>5</xdr:col>
      <xdr:colOff>333375</xdr:colOff>
      <xdr:row>72</xdr:row>
      <xdr:rowOff>238125</xdr:rowOff>
    </xdr:to>
    <xdr:cxnSp macro="">
      <xdr:nvCxnSpPr>
        <xdr:cNvPr id="473" name="Straight Connector 472">
          <a:extLst>
            <a:ext uri="{FF2B5EF4-FFF2-40B4-BE49-F238E27FC236}">
              <a16:creationId xmlns:a16="http://schemas.microsoft.com/office/drawing/2014/main" id="{CDDAE8E8-6262-4C14-85BC-2F0018067885}"/>
            </a:ext>
          </a:extLst>
        </xdr:cNvPr>
        <xdr:cNvCxnSpPr/>
      </xdr:nvCxnSpPr>
      <xdr:spPr>
        <a:xfrm rot="10800000" flipV="1">
          <a:off x="3495675" y="13620750"/>
          <a:ext cx="11715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70</xdr:row>
      <xdr:rowOff>0</xdr:rowOff>
    </xdr:from>
    <xdr:to>
      <xdr:col>8</xdr:col>
      <xdr:colOff>333375</xdr:colOff>
      <xdr:row>72</xdr:row>
      <xdr:rowOff>238125</xdr:rowOff>
    </xdr:to>
    <xdr:cxnSp macro="">
      <xdr:nvCxnSpPr>
        <xdr:cNvPr id="474" name="Straight Connector 473">
          <a:extLst>
            <a:ext uri="{FF2B5EF4-FFF2-40B4-BE49-F238E27FC236}">
              <a16:creationId xmlns:a16="http://schemas.microsoft.com/office/drawing/2014/main" id="{A6B91B80-00F4-4D5E-939E-EEC38A4319ED}"/>
            </a:ext>
          </a:extLst>
        </xdr:cNvPr>
        <xdr:cNvCxnSpPr/>
      </xdr:nvCxnSpPr>
      <xdr:spPr>
        <a:xfrm rot="10800000" flipV="1">
          <a:off x="4686300" y="13620750"/>
          <a:ext cx="11906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70</xdr:row>
      <xdr:rowOff>0</xdr:rowOff>
    </xdr:from>
    <xdr:to>
      <xdr:col>11</xdr:col>
      <xdr:colOff>333375</xdr:colOff>
      <xdr:row>72</xdr:row>
      <xdr:rowOff>238125</xdr:rowOff>
    </xdr:to>
    <xdr:cxnSp macro="">
      <xdr:nvCxnSpPr>
        <xdr:cNvPr id="475" name="Straight Connector 474">
          <a:extLst>
            <a:ext uri="{FF2B5EF4-FFF2-40B4-BE49-F238E27FC236}">
              <a16:creationId xmlns:a16="http://schemas.microsoft.com/office/drawing/2014/main" id="{BCA987B3-0390-464D-8ECA-77467B9727FC}"/>
            </a:ext>
          </a:extLst>
        </xdr:cNvPr>
        <xdr:cNvCxnSpPr/>
      </xdr:nvCxnSpPr>
      <xdr:spPr>
        <a:xfrm rot="10800000" flipV="1">
          <a:off x="5962650" y="13620750"/>
          <a:ext cx="12001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70</xdr:row>
      <xdr:rowOff>0</xdr:rowOff>
    </xdr:from>
    <xdr:to>
      <xdr:col>14</xdr:col>
      <xdr:colOff>333375</xdr:colOff>
      <xdr:row>72</xdr:row>
      <xdr:rowOff>238125</xdr:rowOff>
    </xdr:to>
    <xdr:cxnSp macro="">
      <xdr:nvCxnSpPr>
        <xdr:cNvPr id="476" name="Straight Connector 475">
          <a:extLst>
            <a:ext uri="{FF2B5EF4-FFF2-40B4-BE49-F238E27FC236}">
              <a16:creationId xmlns:a16="http://schemas.microsoft.com/office/drawing/2014/main" id="{7B234FCF-1212-4374-94BD-70241ED391DD}"/>
            </a:ext>
          </a:extLst>
        </xdr:cNvPr>
        <xdr:cNvCxnSpPr/>
      </xdr:nvCxnSpPr>
      <xdr:spPr>
        <a:xfrm rot="10800000" flipV="1">
          <a:off x="7267575" y="13620750"/>
          <a:ext cx="11811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70</xdr:row>
      <xdr:rowOff>0</xdr:rowOff>
    </xdr:from>
    <xdr:to>
      <xdr:col>17</xdr:col>
      <xdr:colOff>333375</xdr:colOff>
      <xdr:row>72</xdr:row>
      <xdr:rowOff>238125</xdr:rowOff>
    </xdr:to>
    <xdr:cxnSp macro="">
      <xdr:nvCxnSpPr>
        <xdr:cNvPr id="477" name="Straight Connector 476">
          <a:extLst>
            <a:ext uri="{FF2B5EF4-FFF2-40B4-BE49-F238E27FC236}">
              <a16:creationId xmlns:a16="http://schemas.microsoft.com/office/drawing/2014/main" id="{A8767710-FF07-4688-9C6C-2DF78D01B9B8}"/>
            </a:ext>
          </a:extLst>
        </xdr:cNvPr>
        <xdr:cNvCxnSpPr/>
      </xdr:nvCxnSpPr>
      <xdr:spPr>
        <a:xfrm rot="10800000" flipV="1">
          <a:off x="8515350" y="13620750"/>
          <a:ext cx="11525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70</xdr:row>
      <xdr:rowOff>0</xdr:rowOff>
    </xdr:from>
    <xdr:to>
      <xdr:col>20</xdr:col>
      <xdr:colOff>333375</xdr:colOff>
      <xdr:row>72</xdr:row>
      <xdr:rowOff>238125</xdr:rowOff>
    </xdr:to>
    <xdr:cxnSp macro="">
      <xdr:nvCxnSpPr>
        <xdr:cNvPr id="478" name="Straight Connector 477">
          <a:extLst>
            <a:ext uri="{FF2B5EF4-FFF2-40B4-BE49-F238E27FC236}">
              <a16:creationId xmlns:a16="http://schemas.microsoft.com/office/drawing/2014/main" id="{12DBA3C8-4FC0-4F0C-B1FA-C0A349904676}"/>
            </a:ext>
          </a:extLst>
        </xdr:cNvPr>
        <xdr:cNvCxnSpPr/>
      </xdr:nvCxnSpPr>
      <xdr:spPr>
        <a:xfrm rot="10800000" flipV="1">
          <a:off x="9782175" y="13620750"/>
          <a:ext cx="11334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70</xdr:row>
      <xdr:rowOff>0</xdr:rowOff>
    </xdr:from>
    <xdr:to>
      <xdr:col>23</xdr:col>
      <xdr:colOff>333375</xdr:colOff>
      <xdr:row>72</xdr:row>
      <xdr:rowOff>238125</xdr:rowOff>
    </xdr:to>
    <xdr:cxnSp macro="">
      <xdr:nvCxnSpPr>
        <xdr:cNvPr id="479" name="Straight Connector 478">
          <a:extLst>
            <a:ext uri="{FF2B5EF4-FFF2-40B4-BE49-F238E27FC236}">
              <a16:creationId xmlns:a16="http://schemas.microsoft.com/office/drawing/2014/main" id="{62D1FF18-A32D-487D-B06B-23F0EAA148BB}"/>
            </a:ext>
          </a:extLst>
        </xdr:cNvPr>
        <xdr:cNvCxnSpPr/>
      </xdr:nvCxnSpPr>
      <xdr:spPr>
        <a:xfrm rot="10800000" flipV="1">
          <a:off x="10944225" y="13620750"/>
          <a:ext cx="11620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67</xdr:row>
      <xdr:rowOff>0</xdr:rowOff>
    </xdr:from>
    <xdr:to>
      <xdr:col>20</xdr:col>
      <xdr:colOff>333375</xdr:colOff>
      <xdr:row>69</xdr:row>
      <xdr:rowOff>238125</xdr:rowOff>
    </xdr:to>
    <xdr:cxnSp macro="">
      <xdr:nvCxnSpPr>
        <xdr:cNvPr id="480" name="Straight Connector 479">
          <a:extLst>
            <a:ext uri="{FF2B5EF4-FFF2-40B4-BE49-F238E27FC236}">
              <a16:creationId xmlns:a16="http://schemas.microsoft.com/office/drawing/2014/main" id="{786160AD-4F06-4D65-BE70-4313FE9BBCAF}"/>
            </a:ext>
          </a:extLst>
        </xdr:cNvPr>
        <xdr:cNvCxnSpPr/>
      </xdr:nvCxnSpPr>
      <xdr:spPr>
        <a:xfrm rot="10800000" flipV="1">
          <a:off x="9782175" y="13049250"/>
          <a:ext cx="11334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67</xdr:row>
      <xdr:rowOff>0</xdr:rowOff>
    </xdr:from>
    <xdr:to>
      <xdr:col>23</xdr:col>
      <xdr:colOff>333375</xdr:colOff>
      <xdr:row>69</xdr:row>
      <xdr:rowOff>238125</xdr:rowOff>
    </xdr:to>
    <xdr:cxnSp macro="">
      <xdr:nvCxnSpPr>
        <xdr:cNvPr id="481" name="Straight Connector 480">
          <a:extLst>
            <a:ext uri="{FF2B5EF4-FFF2-40B4-BE49-F238E27FC236}">
              <a16:creationId xmlns:a16="http://schemas.microsoft.com/office/drawing/2014/main" id="{7CBE5F32-034F-4EBF-85A0-EEB27E859481}"/>
            </a:ext>
          </a:extLst>
        </xdr:cNvPr>
        <xdr:cNvCxnSpPr/>
      </xdr:nvCxnSpPr>
      <xdr:spPr>
        <a:xfrm rot="10800000" flipV="1">
          <a:off x="10944225" y="13049250"/>
          <a:ext cx="11620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67</xdr:row>
      <xdr:rowOff>0</xdr:rowOff>
    </xdr:from>
    <xdr:to>
      <xdr:col>26</xdr:col>
      <xdr:colOff>323850</xdr:colOff>
      <xdr:row>69</xdr:row>
      <xdr:rowOff>238125</xdr:rowOff>
    </xdr:to>
    <xdr:cxnSp macro="">
      <xdr:nvCxnSpPr>
        <xdr:cNvPr id="482" name="Straight Connector 481">
          <a:extLst>
            <a:ext uri="{FF2B5EF4-FFF2-40B4-BE49-F238E27FC236}">
              <a16:creationId xmlns:a16="http://schemas.microsoft.com/office/drawing/2014/main" id="{F461C6C3-92DA-416C-B5CF-0AD8EACEF182}"/>
            </a:ext>
          </a:extLst>
        </xdr:cNvPr>
        <xdr:cNvCxnSpPr/>
      </xdr:nvCxnSpPr>
      <xdr:spPr>
        <a:xfrm rot="10800000" flipV="1">
          <a:off x="12125325" y="13049250"/>
          <a:ext cx="11430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70</xdr:row>
      <xdr:rowOff>0</xdr:rowOff>
    </xdr:from>
    <xdr:to>
      <xdr:col>26</xdr:col>
      <xdr:colOff>323850</xdr:colOff>
      <xdr:row>72</xdr:row>
      <xdr:rowOff>238125</xdr:rowOff>
    </xdr:to>
    <xdr:cxnSp macro="">
      <xdr:nvCxnSpPr>
        <xdr:cNvPr id="483" name="Straight Connector 482">
          <a:extLst>
            <a:ext uri="{FF2B5EF4-FFF2-40B4-BE49-F238E27FC236}">
              <a16:creationId xmlns:a16="http://schemas.microsoft.com/office/drawing/2014/main" id="{DFC241DA-8E0C-4AE3-B944-B8CD9F57BE09}"/>
            </a:ext>
          </a:extLst>
        </xdr:cNvPr>
        <xdr:cNvCxnSpPr/>
      </xdr:nvCxnSpPr>
      <xdr:spPr>
        <a:xfrm rot="10800000" flipV="1">
          <a:off x="12125325" y="13620750"/>
          <a:ext cx="11430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67</xdr:row>
      <xdr:rowOff>0</xdr:rowOff>
    </xdr:from>
    <xdr:to>
      <xdr:col>29</xdr:col>
      <xdr:colOff>333375</xdr:colOff>
      <xdr:row>69</xdr:row>
      <xdr:rowOff>238125</xdr:rowOff>
    </xdr:to>
    <xdr:cxnSp macro="">
      <xdr:nvCxnSpPr>
        <xdr:cNvPr id="484" name="Straight Connector 483">
          <a:extLst>
            <a:ext uri="{FF2B5EF4-FFF2-40B4-BE49-F238E27FC236}">
              <a16:creationId xmlns:a16="http://schemas.microsoft.com/office/drawing/2014/main" id="{827A1B0F-0422-4DD0-BC05-96432FBEF0FB}"/>
            </a:ext>
          </a:extLst>
        </xdr:cNvPr>
        <xdr:cNvCxnSpPr/>
      </xdr:nvCxnSpPr>
      <xdr:spPr>
        <a:xfrm rot="10800000" flipV="1">
          <a:off x="13335000" y="13049250"/>
          <a:ext cx="12096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67</xdr:row>
      <xdr:rowOff>0</xdr:rowOff>
    </xdr:from>
    <xdr:to>
      <xdr:col>32</xdr:col>
      <xdr:colOff>333375</xdr:colOff>
      <xdr:row>69</xdr:row>
      <xdr:rowOff>238125</xdr:rowOff>
    </xdr:to>
    <xdr:cxnSp macro="">
      <xdr:nvCxnSpPr>
        <xdr:cNvPr id="485" name="Straight Connector 484">
          <a:extLst>
            <a:ext uri="{FF2B5EF4-FFF2-40B4-BE49-F238E27FC236}">
              <a16:creationId xmlns:a16="http://schemas.microsoft.com/office/drawing/2014/main" id="{760F1683-720A-4157-AE30-E19D8ABFCFC8}"/>
            </a:ext>
          </a:extLst>
        </xdr:cNvPr>
        <xdr:cNvCxnSpPr/>
      </xdr:nvCxnSpPr>
      <xdr:spPr>
        <a:xfrm rot="10800000" flipV="1">
          <a:off x="14554200" y="13049250"/>
          <a:ext cx="10001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67</xdr:row>
      <xdr:rowOff>0</xdr:rowOff>
    </xdr:from>
    <xdr:to>
      <xdr:col>35</xdr:col>
      <xdr:colOff>285750</xdr:colOff>
      <xdr:row>69</xdr:row>
      <xdr:rowOff>238125</xdr:rowOff>
    </xdr:to>
    <xdr:cxnSp macro="">
      <xdr:nvCxnSpPr>
        <xdr:cNvPr id="486" name="Straight Connector 485">
          <a:extLst>
            <a:ext uri="{FF2B5EF4-FFF2-40B4-BE49-F238E27FC236}">
              <a16:creationId xmlns:a16="http://schemas.microsoft.com/office/drawing/2014/main" id="{8A9880A7-8CCC-4BD8-B7D3-55A7C219183B}"/>
            </a:ext>
          </a:extLst>
        </xdr:cNvPr>
        <xdr:cNvCxnSpPr/>
      </xdr:nvCxnSpPr>
      <xdr:spPr>
        <a:xfrm rot="10800000" flipV="1">
          <a:off x="15554325" y="13049250"/>
          <a:ext cx="9906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67</xdr:row>
      <xdr:rowOff>0</xdr:rowOff>
    </xdr:from>
    <xdr:to>
      <xdr:col>38</xdr:col>
      <xdr:colOff>276225</xdr:colOff>
      <xdr:row>69</xdr:row>
      <xdr:rowOff>238125</xdr:rowOff>
    </xdr:to>
    <xdr:cxnSp macro="">
      <xdr:nvCxnSpPr>
        <xdr:cNvPr id="487" name="Straight Connector 486">
          <a:extLst>
            <a:ext uri="{FF2B5EF4-FFF2-40B4-BE49-F238E27FC236}">
              <a16:creationId xmlns:a16="http://schemas.microsoft.com/office/drawing/2014/main" id="{5F539D7B-45CA-4C9E-8575-DE4EF01942D6}"/>
            </a:ext>
          </a:extLst>
        </xdr:cNvPr>
        <xdr:cNvCxnSpPr/>
      </xdr:nvCxnSpPr>
      <xdr:spPr>
        <a:xfrm rot="10800000" flipV="1">
          <a:off x="16544925" y="13049250"/>
          <a:ext cx="9715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70</xdr:row>
      <xdr:rowOff>0</xdr:rowOff>
    </xdr:from>
    <xdr:to>
      <xdr:col>38</xdr:col>
      <xdr:colOff>276225</xdr:colOff>
      <xdr:row>72</xdr:row>
      <xdr:rowOff>238125</xdr:rowOff>
    </xdr:to>
    <xdr:cxnSp macro="">
      <xdr:nvCxnSpPr>
        <xdr:cNvPr id="488" name="Straight Connector 487">
          <a:extLst>
            <a:ext uri="{FF2B5EF4-FFF2-40B4-BE49-F238E27FC236}">
              <a16:creationId xmlns:a16="http://schemas.microsoft.com/office/drawing/2014/main" id="{07D0B950-19F8-4958-8D5A-4537DDA46C0D}"/>
            </a:ext>
          </a:extLst>
        </xdr:cNvPr>
        <xdr:cNvCxnSpPr/>
      </xdr:nvCxnSpPr>
      <xdr:spPr>
        <a:xfrm rot="10800000" flipV="1">
          <a:off x="16544925" y="13620750"/>
          <a:ext cx="9715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70</xdr:row>
      <xdr:rowOff>0</xdr:rowOff>
    </xdr:from>
    <xdr:to>
      <xdr:col>35</xdr:col>
      <xdr:colOff>285750</xdr:colOff>
      <xdr:row>72</xdr:row>
      <xdr:rowOff>238125</xdr:rowOff>
    </xdr:to>
    <xdr:cxnSp macro="">
      <xdr:nvCxnSpPr>
        <xdr:cNvPr id="489" name="Straight Connector 488">
          <a:extLst>
            <a:ext uri="{FF2B5EF4-FFF2-40B4-BE49-F238E27FC236}">
              <a16:creationId xmlns:a16="http://schemas.microsoft.com/office/drawing/2014/main" id="{0C0C4BDC-E1EA-4843-A30C-8DAC75BE5C0F}"/>
            </a:ext>
          </a:extLst>
        </xdr:cNvPr>
        <xdr:cNvCxnSpPr/>
      </xdr:nvCxnSpPr>
      <xdr:spPr>
        <a:xfrm rot="10800000" flipV="1">
          <a:off x="15554325" y="13620750"/>
          <a:ext cx="9906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70</xdr:row>
      <xdr:rowOff>0</xdr:rowOff>
    </xdr:from>
    <xdr:to>
      <xdr:col>32</xdr:col>
      <xdr:colOff>333375</xdr:colOff>
      <xdr:row>72</xdr:row>
      <xdr:rowOff>238125</xdr:rowOff>
    </xdr:to>
    <xdr:cxnSp macro="">
      <xdr:nvCxnSpPr>
        <xdr:cNvPr id="490" name="Straight Connector 489">
          <a:extLst>
            <a:ext uri="{FF2B5EF4-FFF2-40B4-BE49-F238E27FC236}">
              <a16:creationId xmlns:a16="http://schemas.microsoft.com/office/drawing/2014/main" id="{7BA2BF30-14F7-46E9-8275-1139DBCD0812}"/>
            </a:ext>
          </a:extLst>
        </xdr:cNvPr>
        <xdr:cNvCxnSpPr/>
      </xdr:nvCxnSpPr>
      <xdr:spPr>
        <a:xfrm rot="10800000" flipV="1">
          <a:off x="14554200" y="13620750"/>
          <a:ext cx="10001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70</xdr:row>
      <xdr:rowOff>0</xdr:rowOff>
    </xdr:from>
    <xdr:to>
      <xdr:col>29</xdr:col>
      <xdr:colOff>333375</xdr:colOff>
      <xdr:row>72</xdr:row>
      <xdr:rowOff>238125</xdr:rowOff>
    </xdr:to>
    <xdr:cxnSp macro="">
      <xdr:nvCxnSpPr>
        <xdr:cNvPr id="491" name="Straight Connector 490">
          <a:extLst>
            <a:ext uri="{FF2B5EF4-FFF2-40B4-BE49-F238E27FC236}">
              <a16:creationId xmlns:a16="http://schemas.microsoft.com/office/drawing/2014/main" id="{7BB5AA18-5945-4D56-87C0-9B3F43AD96BE}"/>
            </a:ext>
          </a:extLst>
        </xdr:cNvPr>
        <xdr:cNvCxnSpPr/>
      </xdr:nvCxnSpPr>
      <xdr:spPr>
        <a:xfrm rot="10800000" flipV="1">
          <a:off x="13335000" y="13620750"/>
          <a:ext cx="12096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67</xdr:row>
      <xdr:rowOff>0</xdr:rowOff>
    </xdr:from>
    <xdr:to>
      <xdr:col>20</xdr:col>
      <xdr:colOff>333375</xdr:colOff>
      <xdr:row>69</xdr:row>
      <xdr:rowOff>228600</xdr:rowOff>
    </xdr:to>
    <xdr:cxnSp macro="">
      <xdr:nvCxnSpPr>
        <xdr:cNvPr id="492" name="Straight Connector 491">
          <a:extLst>
            <a:ext uri="{FF2B5EF4-FFF2-40B4-BE49-F238E27FC236}">
              <a16:creationId xmlns:a16="http://schemas.microsoft.com/office/drawing/2014/main" id="{7D7B713F-D848-42AF-8B61-F092AD52D7E0}"/>
            </a:ext>
          </a:extLst>
        </xdr:cNvPr>
        <xdr:cNvCxnSpPr/>
      </xdr:nvCxnSpPr>
      <xdr:spPr>
        <a:xfrm>
          <a:off x="9782175" y="13049250"/>
          <a:ext cx="11334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67</xdr:row>
      <xdr:rowOff>0</xdr:rowOff>
    </xdr:from>
    <xdr:to>
      <xdr:col>23</xdr:col>
      <xdr:colOff>333375</xdr:colOff>
      <xdr:row>69</xdr:row>
      <xdr:rowOff>228600</xdr:rowOff>
    </xdr:to>
    <xdr:cxnSp macro="">
      <xdr:nvCxnSpPr>
        <xdr:cNvPr id="493" name="Straight Connector 492">
          <a:extLst>
            <a:ext uri="{FF2B5EF4-FFF2-40B4-BE49-F238E27FC236}">
              <a16:creationId xmlns:a16="http://schemas.microsoft.com/office/drawing/2014/main" id="{3D1E5C0F-F0E0-4EC8-BC3B-0ED9BD4DAF11}"/>
            </a:ext>
          </a:extLst>
        </xdr:cNvPr>
        <xdr:cNvCxnSpPr/>
      </xdr:nvCxnSpPr>
      <xdr:spPr>
        <a:xfrm>
          <a:off x="10944225" y="13049250"/>
          <a:ext cx="11620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67</xdr:row>
      <xdr:rowOff>0</xdr:rowOff>
    </xdr:from>
    <xdr:to>
      <xdr:col>26</xdr:col>
      <xdr:colOff>323850</xdr:colOff>
      <xdr:row>69</xdr:row>
      <xdr:rowOff>228600</xdr:rowOff>
    </xdr:to>
    <xdr:cxnSp macro="">
      <xdr:nvCxnSpPr>
        <xdr:cNvPr id="494" name="Straight Connector 493">
          <a:extLst>
            <a:ext uri="{FF2B5EF4-FFF2-40B4-BE49-F238E27FC236}">
              <a16:creationId xmlns:a16="http://schemas.microsoft.com/office/drawing/2014/main" id="{30B28B9F-5B53-44F8-B2DF-DB2B3ECF13AE}"/>
            </a:ext>
          </a:extLst>
        </xdr:cNvPr>
        <xdr:cNvCxnSpPr/>
      </xdr:nvCxnSpPr>
      <xdr:spPr>
        <a:xfrm>
          <a:off x="12125325" y="13049250"/>
          <a:ext cx="11430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67</xdr:row>
      <xdr:rowOff>0</xdr:rowOff>
    </xdr:from>
    <xdr:to>
      <xdr:col>29</xdr:col>
      <xdr:colOff>333375</xdr:colOff>
      <xdr:row>69</xdr:row>
      <xdr:rowOff>228600</xdr:rowOff>
    </xdr:to>
    <xdr:cxnSp macro="">
      <xdr:nvCxnSpPr>
        <xdr:cNvPr id="495" name="Straight Connector 494">
          <a:extLst>
            <a:ext uri="{FF2B5EF4-FFF2-40B4-BE49-F238E27FC236}">
              <a16:creationId xmlns:a16="http://schemas.microsoft.com/office/drawing/2014/main" id="{7E647348-CB1E-407A-9067-33DC79D2CB7F}"/>
            </a:ext>
          </a:extLst>
        </xdr:cNvPr>
        <xdr:cNvCxnSpPr/>
      </xdr:nvCxnSpPr>
      <xdr:spPr>
        <a:xfrm>
          <a:off x="13335000" y="13049250"/>
          <a:ext cx="12096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67</xdr:row>
      <xdr:rowOff>0</xdr:rowOff>
    </xdr:from>
    <xdr:to>
      <xdr:col>32</xdr:col>
      <xdr:colOff>333375</xdr:colOff>
      <xdr:row>69</xdr:row>
      <xdr:rowOff>228600</xdr:rowOff>
    </xdr:to>
    <xdr:cxnSp macro="">
      <xdr:nvCxnSpPr>
        <xdr:cNvPr id="496" name="Straight Connector 495">
          <a:extLst>
            <a:ext uri="{FF2B5EF4-FFF2-40B4-BE49-F238E27FC236}">
              <a16:creationId xmlns:a16="http://schemas.microsoft.com/office/drawing/2014/main" id="{84A3F906-295D-440D-A046-9D3CA17EC390}"/>
            </a:ext>
          </a:extLst>
        </xdr:cNvPr>
        <xdr:cNvCxnSpPr/>
      </xdr:nvCxnSpPr>
      <xdr:spPr>
        <a:xfrm>
          <a:off x="14554200" y="13049250"/>
          <a:ext cx="10001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67</xdr:row>
      <xdr:rowOff>0</xdr:rowOff>
    </xdr:from>
    <xdr:to>
      <xdr:col>35</xdr:col>
      <xdr:colOff>285750</xdr:colOff>
      <xdr:row>69</xdr:row>
      <xdr:rowOff>228600</xdr:rowOff>
    </xdr:to>
    <xdr:cxnSp macro="">
      <xdr:nvCxnSpPr>
        <xdr:cNvPr id="497" name="Straight Connector 496">
          <a:extLst>
            <a:ext uri="{FF2B5EF4-FFF2-40B4-BE49-F238E27FC236}">
              <a16:creationId xmlns:a16="http://schemas.microsoft.com/office/drawing/2014/main" id="{DD628D93-2DF6-43CB-A345-AFDEBCF2C75C}"/>
            </a:ext>
          </a:extLst>
        </xdr:cNvPr>
        <xdr:cNvCxnSpPr/>
      </xdr:nvCxnSpPr>
      <xdr:spPr>
        <a:xfrm>
          <a:off x="15554325" y="13049250"/>
          <a:ext cx="9906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67</xdr:row>
      <xdr:rowOff>0</xdr:rowOff>
    </xdr:from>
    <xdr:to>
      <xdr:col>38</xdr:col>
      <xdr:colOff>276225</xdr:colOff>
      <xdr:row>69</xdr:row>
      <xdr:rowOff>228600</xdr:rowOff>
    </xdr:to>
    <xdr:cxnSp macro="">
      <xdr:nvCxnSpPr>
        <xdr:cNvPr id="498" name="Straight Connector 497">
          <a:extLst>
            <a:ext uri="{FF2B5EF4-FFF2-40B4-BE49-F238E27FC236}">
              <a16:creationId xmlns:a16="http://schemas.microsoft.com/office/drawing/2014/main" id="{21C29A24-BF3B-4417-BA87-384091143F17}"/>
            </a:ext>
          </a:extLst>
        </xdr:cNvPr>
        <xdr:cNvCxnSpPr/>
      </xdr:nvCxnSpPr>
      <xdr:spPr>
        <a:xfrm>
          <a:off x="16544925" y="13049250"/>
          <a:ext cx="9715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70</xdr:row>
      <xdr:rowOff>0</xdr:rowOff>
    </xdr:from>
    <xdr:to>
      <xdr:col>38</xdr:col>
      <xdr:colOff>276225</xdr:colOff>
      <xdr:row>72</xdr:row>
      <xdr:rowOff>228600</xdr:rowOff>
    </xdr:to>
    <xdr:cxnSp macro="">
      <xdr:nvCxnSpPr>
        <xdr:cNvPr id="499" name="Straight Connector 498">
          <a:extLst>
            <a:ext uri="{FF2B5EF4-FFF2-40B4-BE49-F238E27FC236}">
              <a16:creationId xmlns:a16="http://schemas.microsoft.com/office/drawing/2014/main" id="{7CC0DAA8-7408-461A-8F36-CFC0BA61A4AA}"/>
            </a:ext>
          </a:extLst>
        </xdr:cNvPr>
        <xdr:cNvCxnSpPr/>
      </xdr:nvCxnSpPr>
      <xdr:spPr>
        <a:xfrm>
          <a:off x="16544925" y="13620750"/>
          <a:ext cx="9715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70</xdr:row>
      <xdr:rowOff>0</xdr:rowOff>
    </xdr:from>
    <xdr:to>
      <xdr:col>35</xdr:col>
      <xdr:colOff>285750</xdr:colOff>
      <xdr:row>72</xdr:row>
      <xdr:rowOff>228600</xdr:rowOff>
    </xdr:to>
    <xdr:cxnSp macro="">
      <xdr:nvCxnSpPr>
        <xdr:cNvPr id="500" name="Straight Connector 499">
          <a:extLst>
            <a:ext uri="{FF2B5EF4-FFF2-40B4-BE49-F238E27FC236}">
              <a16:creationId xmlns:a16="http://schemas.microsoft.com/office/drawing/2014/main" id="{03A83876-62B9-4633-B58B-C3A21CD58B8D}"/>
            </a:ext>
          </a:extLst>
        </xdr:cNvPr>
        <xdr:cNvCxnSpPr/>
      </xdr:nvCxnSpPr>
      <xdr:spPr>
        <a:xfrm>
          <a:off x="15554325" y="13620750"/>
          <a:ext cx="9906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70</xdr:row>
      <xdr:rowOff>0</xdr:rowOff>
    </xdr:from>
    <xdr:to>
      <xdr:col>32</xdr:col>
      <xdr:colOff>333375</xdr:colOff>
      <xdr:row>72</xdr:row>
      <xdr:rowOff>228600</xdr:rowOff>
    </xdr:to>
    <xdr:cxnSp macro="">
      <xdr:nvCxnSpPr>
        <xdr:cNvPr id="501" name="Straight Connector 500">
          <a:extLst>
            <a:ext uri="{FF2B5EF4-FFF2-40B4-BE49-F238E27FC236}">
              <a16:creationId xmlns:a16="http://schemas.microsoft.com/office/drawing/2014/main" id="{D9E8981A-1C55-4FE0-B94B-24B14E0D8BD7}"/>
            </a:ext>
          </a:extLst>
        </xdr:cNvPr>
        <xdr:cNvCxnSpPr/>
      </xdr:nvCxnSpPr>
      <xdr:spPr>
        <a:xfrm>
          <a:off x="14554200" y="13620750"/>
          <a:ext cx="10001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70</xdr:row>
      <xdr:rowOff>0</xdr:rowOff>
    </xdr:from>
    <xdr:to>
      <xdr:col>29</xdr:col>
      <xdr:colOff>333375</xdr:colOff>
      <xdr:row>72</xdr:row>
      <xdr:rowOff>228600</xdr:rowOff>
    </xdr:to>
    <xdr:cxnSp macro="">
      <xdr:nvCxnSpPr>
        <xdr:cNvPr id="502" name="Straight Connector 501">
          <a:extLst>
            <a:ext uri="{FF2B5EF4-FFF2-40B4-BE49-F238E27FC236}">
              <a16:creationId xmlns:a16="http://schemas.microsoft.com/office/drawing/2014/main" id="{22A7BCF4-52D1-449C-8054-244EB08A1583}"/>
            </a:ext>
          </a:extLst>
        </xdr:cNvPr>
        <xdr:cNvCxnSpPr/>
      </xdr:nvCxnSpPr>
      <xdr:spPr>
        <a:xfrm>
          <a:off x="13335000" y="13620750"/>
          <a:ext cx="12096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70</xdr:row>
      <xdr:rowOff>0</xdr:rowOff>
    </xdr:from>
    <xdr:to>
      <xdr:col>26</xdr:col>
      <xdr:colOff>323850</xdr:colOff>
      <xdr:row>72</xdr:row>
      <xdr:rowOff>228600</xdr:rowOff>
    </xdr:to>
    <xdr:cxnSp macro="">
      <xdr:nvCxnSpPr>
        <xdr:cNvPr id="503" name="Straight Connector 502">
          <a:extLst>
            <a:ext uri="{FF2B5EF4-FFF2-40B4-BE49-F238E27FC236}">
              <a16:creationId xmlns:a16="http://schemas.microsoft.com/office/drawing/2014/main" id="{F14E77A4-0594-41B3-8617-71A29140BA16}"/>
            </a:ext>
          </a:extLst>
        </xdr:cNvPr>
        <xdr:cNvCxnSpPr/>
      </xdr:nvCxnSpPr>
      <xdr:spPr>
        <a:xfrm>
          <a:off x="12125325" y="13620750"/>
          <a:ext cx="11430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70</xdr:row>
      <xdr:rowOff>0</xdr:rowOff>
    </xdr:from>
    <xdr:to>
      <xdr:col>23</xdr:col>
      <xdr:colOff>333375</xdr:colOff>
      <xdr:row>72</xdr:row>
      <xdr:rowOff>228600</xdr:rowOff>
    </xdr:to>
    <xdr:cxnSp macro="">
      <xdr:nvCxnSpPr>
        <xdr:cNvPr id="504" name="Straight Connector 503">
          <a:extLst>
            <a:ext uri="{FF2B5EF4-FFF2-40B4-BE49-F238E27FC236}">
              <a16:creationId xmlns:a16="http://schemas.microsoft.com/office/drawing/2014/main" id="{DC65B74C-B306-48A3-9F5D-6E9EAE76ED81}"/>
            </a:ext>
          </a:extLst>
        </xdr:cNvPr>
        <xdr:cNvCxnSpPr/>
      </xdr:nvCxnSpPr>
      <xdr:spPr>
        <a:xfrm>
          <a:off x="10944225" y="13620750"/>
          <a:ext cx="11620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70</xdr:row>
      <xdr:rowOff>0</xdr:rowOff>
    </xdr:from>
    <xdr:to>
      <xdr:col>20</xdr:col>
      <xdr:colOff>333375</xdr:colOff>
      <xdr:row>72</xdr:row>
      <xdr:rowOff>228600</xdr:rowOff>
    </xdr:to>
    <xdr:cxnSp macro="">
      <xdr:nvCxnSpPr>
        <xdr:cNvPr id="505" name="Straight Connector 504">
          <a:extLst>
            <a:ext uri="{FF2B5EF4-FFF2-40B4-BE49-F238E27FC236}">
              <a16:creationId xmlns:a16="http://schemas.microsoft.com/office/drawing/2014/main" id="{7BA188B2-F178-4A89-A6C6-408DF20C9BA8}"/>
            </a:ext>
          </a:extLst>
        </xdr:cNvPr>
        <xdr:cNvCxnSpPr/>
      </xdr:nvCxnSpPr>
      <xdr:spPr>
        <a:xfrm>
          <a:off x="9782175" y="13620750"/>
          <a:ext cx="11334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76</xdr:row>
      <xdr:rowOff>0</xdr:rowOff>
    </xdr:from>
    <xdr:to>
      <xdr:col>5</xdr:col>
      <xdr:colOff>333375</xdr:colOff>
      <xdr:row>78</xdr:row>
      <xdr:rowOff>228600</xdr:rowOff>
    </xdr:to>
    <xdr:cxnSp macro="">
      <xdr:nvCxnSpPr>
        <xdr:cNvPr id="506" name="Straight Connector 505">
          <a:extLst>
            <a:ext uri="{FF2B5EF4-FFF2-40B4-BE49-F238E27FC236}">
              <a16:creationId xmlns:a16="http://schemas.microsoft.com/office/drawing/2014/main" id="{F5CD3D4D-6D1B-4832-99E5-B891B04D7865}"/>
            </a:ext>
          </a:extLst>
        </xdr:cNvPr>
        <xdr:cNvCxnSpPr/>
      </xdr:nvCxnSpPr>
      <xdr:spPr>
        <a:xfrm>
          <a:off x="3495675" y="14763750"/>
          <a:ext cx="1171575" cy="6096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76</xdr:row>
      <xdr:rowOff>0</xdr:rowOff>
    </xdr:from>
    <xdr:to>
      <xdr:col>8</xdr:col>
      <xdr:colOff>333375</xdr:colOff>
      <xdr:row>78</xdr:row>
      <xdr:rowOff>228600</xdr:rowOff>
    </xdr:to>
    <xdr:cxnSp macro="">
      <xdr:nvCxnSpPr>
        <xdr:cNvPr id="507" name="Straight Connector 506">
          <a:extLst>
            <a:ext uri="{FF2B5EF4-FFF2-40B4-BE49-F238E27FC236}">
              <a16:creationId xmlns:a16="http://schemas.microsoft.com/office/drawing/2014/main" id="{177F848C-D2CE-4A33-BCC8-A6D81A1B6D9B}"/>
            </a:ext>
          </a:extLst>
        </xdr:cNvPr>
        <xdr:cNvCxnSpPr/>
      </xdr:nvCxnSpPr>
      <xdr:spPr>
        <a:xfrm>
          <a:off x="4686300" y="14763750"/>
          <a:ext cx="1190625" cy="6096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76</xdr:row>
      <xdr:rowOff>0</xdr:rowOff>
    </xdr:from>
    <xdr:to>
      <xdr:col>11</xdr:col>
      <xdr:colOff>333375</xdr:colOff>
      <xdr:row>78</xdr:row>
      <xdr:rowOff>228600</xdr:rowOff>
    </xdr:to>
    <xdr:cxnSp macro="">
      <xdr:nvCxnSpPr>
        <xdr:cNvPr id="508" name="Straight Connector 507">
          <a:extLst>
            <a:ext uri="{FF2B5EF4-FFF2-40B4-BE49-F238E27FC236}">
              <a16:creationId xmlns:a16="http://schemas.microsoft.com/office/drawing/2014/main" id="{33997A11-7C06-4379-9C13-740C4C6BB1D2}"/>
            </a:ext>
          </a:extLst>
        </xdr:cNvPr>
        <xdr:cNvCxnSpPr/>
      </xdr:nvCxnSpPr>
      <xdr:spPr>
        <a:xfrm>
          <a:off x="5962650" y="14763750"/>
          <a:ext cx="1200150" cy="6096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79</xdr:row>
      <xdr:rowOff>0</xdr:rowOff>
    </xdr:from>
    <xdr:to>
      <xdr:col>5</xdr:col>
      <xdr:colOff>333375</xdr:colOff>
      <xdr:row>81</xdr:row>
      <xdr:rowOff>228600</xdr:rowOff>
    </xdr:to>
    <xdr:cxnSp macro="">
      <xdr:nvCxnSpPr>
        <xdr:cNvPr id="509" name="Straight Connector 508">
          <a:extLst>
            <a:ext uri="{FF2B5EF4-FFF2-40B4-BE49-F238E27FC236}">
              <a16:creationId xmlns:a16="http://schemas.microsoft.com/office/drawing/2014/main" id="{3AFC56AC-7ED0-4CFC-8ABB-7B336A97FDFB}"/>
            </a:ext>
          </a:extLst>
        </xdr:cNvPr>
        <xdr:cNvCxnSpPr/>
      </xdr:nvCxnSpPr>
      <xdr:spPr>
        <a:xfrm>
          <a:off x="3495675" y="15392400"/>
          <a:ext cx="11715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79</xdr:row>
      <xdr:rowOff>0</xdr:rowOff>
    </xdr:from>
    <xdr:to>
      <xdr:col>8</xdr:col>
      <xdr:colOff>333375</xdr:colOff>
      <xdr:row>81</xdr:row>
      <xdr:rowOff>228600</xdr:rowOff>
    </xdr:to>
    <xdr:cxnSp macro="">
      <xdr:nvCxnSpPr>
        <xdr:cNvPr id="510" name="Straight Connector 509">
          <a:extLst>
            <a:ext uri="{FF2B5EF4-FFF2-40B4-BE49-F238E27FC236}">
              <a16:creationId xmlns:a16="http://schemas.microsoft.com/office/drawing/2014/main" id="{9A036CD0-594A-496C-A80D-9EDB61AA7828}"/>
            </a:ext>
          </a:extLst>
        </xdr:cNvPr>
        <xdr:cNvCxnSpPr/>
      </xdr:nvCxnSpPr>
      <xdr:spPr>
        <a:xfrm>
          <a:off x="4686300" y="15392400"/>
          <a:ext cx="11906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79</xdr:row>
      <xdr:rowOff>0</xdr:rowOff>
    </xdr:from>
    <xdr:to>
      <xdr:col>11</xdr:col>
      <xdr:colOff>333375</xdr:colOff>
      <xdr:row>81</xdr:row>
      <xdr:rowOff>228600</xdr:rowOff>
    </xdr:to>
    <xdr:cxnSp macro="">
      <xdr:nvCxnSpPr>
        <xdr:cNvPr id="511" name="Straight Connector 510">
          <a:extLst>
            <a:ext uri="{FF2B5EF4-FFF2-40B4-BE49-F238E27FC236}">
              <a16:creationId xmlns:a16="http://schemas.microsoft.com/office/drawing/2014/main" id="{286738A8-80F4-403C-BDBF-EB9EC0E9F3C2}"/>
            </a:ext>
          </a:extLst>
        </xdr:cNvPr>
        <xdr:cNvCxnSpPr/>
      </xdr:nvCxnSpPr>
      <xdr:spPr>
        <a:xfrm>
          <a:off x="5962650" y="15392400"/>
          <a:ext cx="12001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79</xdr:row>
      <xdr:rowOff>0</xdr:rowOff>
    </xdr:from>
    <xdr:to>
      <xdr:col>14</xdr:col>
      <xdr:colOff>333375</xdr:colOff>
      <xdr:row>81</xdr:row>
      <xdr:rowOff>228600</xdr:rowOff>
    </xdr:to>
    <xdr:cxnSp macro="">
      <xdr:nvCxnSpPr>
        <xdr:cNvPr id="512" name="Straight Connector 511">
          <a:extLst>
            <a:ext uri="{FF2B5EF4-FFF2-40B4-BE49-F238E27FC236}">
              <a16:creationId xmlns:a16="http://schemas.microsoft.com/office/drawing/2014/main" id="{0EE10756-9033-475B-BC6E-E62420F2E703}"/>
            </a:ext>
          </a:extLst>
        </xdr:cNvPr>
        <xdr:cNvCxnSpPr/>
      </xdr:nvCxnSpPr>
      <xdr:spPr>
        <a:xfrm>
          <a:off x="7267575" y="15392400"/>
          <a:ext cx="11811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76</xdr:row>
      <xdr:rowOff>0</xdr:rowOff>
    </xdr:from>
    <xdr:to>
      <xdr:col>14</xdr:col>
      <xdr:colOff>333375</xdr:colOff>
      <xdr:row>78</xdr:row>
      <xdr:rowOff>228600</xdr:rowOff>
    </xdr:to>
    <xdr:cxnSp macro="">
      <xdr:nvCxnSpPr>
        <xdr:cNvPr id="513" name="Straight Connector 512">
          <a:extLst>
            <a:ext uri="{FF2B5EF4-FFF2-40B4-BE49-F238E27FC236}">
              <a16:creationId xmlns:a16="http://schemas.microsoft.com/office/drawing/2014/main" id="{4BA64103-46E4-4E00-9EC0-EE048B8747E2}"/>
            </a:ext>
          </a:extLst>
        </xdr:cNvPr>
        <xdr:cNvCxnSpPr/>
      </xdr:nvCxnSpPr>
      <xdr:spPr>
        <a:xfrm>
          <a:off x="7267575" y="14763750"/>
          <a:ext cx="1181100" cy="6096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76</xdr:row>
      <xdr:rowOff>0</xdr:rowOff>
    </xdr:from>
    <xdr:to>
      <xdr:col>17</xdr:col>
      <xdr:colOff>333375</xdr:colOff>
      <xdr:row>78</xdr:row>
      <xdr:rowOff>228600</xdr:rowOff>
    </xdr:to>
    <xdr:cxnSp macro="">
      <xdr:nvCxnSpPr>
        <xdr:cNvPr id="514" name="Straight Connector 513">
          <a:extLst>
            <a:ext uri="{FF2B5EF4-FFF2-40B4-BE49-F238E27FC236}">
              <a16:creationId xmlns:a16="http://schemas.microsoft.com/office/drawing/2014/main" id="{F07FCABA-E090-4671-92D5-22DA824C9AE6}"/>
            </a:ext>
          </a:extLst>
        </xdr:cNvPr>
        <xdr:cNvCxnSpPr/>
      </xdr:nvCxnSpPr>
      <xdr:spPr>
        <a:xfrm>
          <a:off x="8515350" y="14763750"/>
          <a:ext cx="1152525" cy="6096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79</xdr:row>
      <xdr:rowOff>0</xdr:rowOff>
    </xdr:from>
    <xdr:to>
      <xdr:col>17</xdr:col>
      <xdr:colOff>333375</xdr:colOff>
      <xdr:row>81</xdr:row>
      <xdr:rowOff>228600</xdr:rowOff>
    </xdr:to>
    <xdr:cxnSp macro="">
      <xdr:nvCxnSpPr>
        <xdr:cNvPr id="515" name="Straight Connector 514">
          <a:extLst>
            <a:ext uri="{FF2B5EF4-FFF2-40B4-BE49-F238E27FC236}">
              <a16:creationId xmlns:a16="http://schemas.microsoft.com/office/drawing/2014/main" id="{4A38782D-96EE-4AD0-8151-5B216A134361}"/>
            </a:ext>
          </a:extLst>
        </xdr:cNvPr>
        <xdr:cNvCxnSpPr/>
      </xdr:nvCxnSpPr>
      <xdr:spPr>
        <a:xfrm>
          <a:off x="8515350" y="15392400"/>
          <a:ext cx="11525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76</xdr:row>
      <xdr:rowOff>0</xdr:rowOff>
    </xdr:from>
    <xdr:to>
      <xdr:col>5</xdr:col>
      <xdr:colOff>333375</xdr:colOff>
      <xdr:row>78</xdr:row>
      <xdr:rowOff>238125</xdr:rowOff>
    </xdr:to>
    <xdr:cxnSp macro="">
      <xdr:nvCxnSpPr>
        <xdr:cNvPr id="516" name="Straight Connector 515">
          <a:extLst>
            <a:ext uri="{FF2B5EF4-FFF2-40B4-BE49-F238E27FC236}">
              <a16:creationId xmlns:a16="http://schemas.microsoft.com/office/drawing/2014/main" id="{4EFB8593-7964-482F-96E7-E39668BA216B}"/>
            </a:ext>
          </a:extLst>
        </xdr:cNvPr>
        <xdr:cNvCxnSpPr/>
      </xdr:nvCxnSpPr>
      <xdr:spPr>
        <a:xfrm rot="10800000" flipV="1">
          <a:off x="3495675" y="14763750"/>
          <a:ext cx="1171575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76</xdr:row>
      <xdr:rowOff>0</xdr:rowOff>
    </xdr:from>
    <xdr:to>
      <xdr:col>11</xdr:col>
      <xdr:colOff>333375</xdr:colOff>
      <xdr:row>78</xdr:row>
      <xdr:rowOff>238125</xdr:rowOff>
    </xdr:to>
    <xdr:cxnSp macro="">
      <xdr:nvCxnSpPr>
        <xdr:cNvPr id="517" name="Straight Connector 516">
          <a:extLst>
            <a:ext uri="{FF2B5EF4-FFF2-40B4-BE49-F238E27FC236}">
              <a16:creationId xmlns:a16="http://schemas.microsoft.com/office/drawing/2014/main" id="{BCDEA57D-9C10-49EA-8972-05C0100CFB32}"/>
            </a:ext>
          </a:extLst>
        </xdr:cNvPr>
        <xdr:cNvCxnSpPr/>
      </xdr:nvCxnSpPr>
      <xdr:spPr>
        <a:xfrm rot="10800000" flipV="1">
          <a:off x="5962650" y="14763750"/>
          <a:ext cx="1200150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76</xdr:row>
      <xdr:rowOff>0</xdr:rowOff>
    </xdr:from>
    <xdr:to>
      <xdr:col>8</xdr:col>
      <xdr:colOff>333375</xdr:colOff>
      <xdr:row>78</xdr:row>
      <xdr:rowOff>238125</xdr:rowOff>
    </xdr:to>
    <xdr:cxnSp macro="">
      <xdr:nvCxnSpPr>
        <xdr:cNvPr id="518" name="Straight Connector 517">
          <a:extLst>
            <a:ext uri="{FF2B5EF4-FFF2-40B4-BE49-F238E27FC236}">
              <a16:creationId xmlns:a16="http://schemas.microsoft.com/office/drawing/2014/main" id="{DD2F8F03-F958-4582-BDF5-280E4B5FB445}"/>
            </a:ext>
          </a:extLst>
        </xdr:cNvPr>
        <xdr:cNvCxnSpPr/>
      </xdr:nvCxnSpPr>
      <xdr:spPr>
        <a:xfrm rot="10800000" flipV="1">
          <a:off x="4686300" y="14763750"/>
          <a:ext cx="1190625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76</xdr:row>
      <xdr:rowOff>0</xdr:rowOff>
    </xdr:from>
    <xdr:to>
      <xdr:col>14</xdr:col>
      <xdr:colOff>333375</xdr:colOff>
      <xdr:row>78</xdr:row>
      <xdr:rowOff>238125</xdr:rowOff>
    </xdr:to>
    <xdr:cxnSp macro="">
      <xdr:nvCxnSpPr>
        <xdr:cNvPr id="519" name="Straight Connector 518">
          <a:extLst>
            <a:ext uri="{FF2B5EF4-FFF2-40B4-BE49-F238E27FC236}">
              <a16:creationId xmlns:a16="http://schemas.microsoft.com/office/drawing/2014/main" id="{48B6431A-0022-4242-98AD-35B91EA1D2CC}"/>
            </a:ext>
          </a:extLst>
        </xdr:cNvPr>
        <xdr:cNvCxnSpPr/>
      </xdr:nvCxnSpPr>
      <xdr:spPr>
        <a:xfrm rot="10800000" flipV="1">
          <a:off x="7267575" y="14763750"/>
          <a:ext cx="1181100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76</xdr:row>
      <xdr:rowOff>0</xdr:rowOff>
    </xdr:from>
    <xdr:to>
      <xdr:col>17</xdr:col>
      <xdr:colOff>333375</xdr:colOff>
      <xdr:row>78</xdr:row>
      <xdr:rowOff>238125</xdr:rowOff>
    </xdr:to>
    <xdr:cxnSp macro="">
      <xdr:nvCxnSpPr>
        <xdr:cNvPr id="520" name="Straight Connector 519">
          <a:extLst>
            <a:ext uri="{FF2B5EF4-FFF2-40B4-BE49-F238E27FC236}">
              <a16:creationId xmlns:a16="http://schemas.microsoft.com/office/drawing/2014/main" id="{4400480B-7691-4AFD-B7B6-66B19DFD2D9B}"/>
            </a:ext>
          </a:extLst>
        </xdr:cNvPr>
        <xdr:cNvCxnSpPr/>
      </xdr:nvCxnSpPr>
      <xdr:spPr>
        <a:xfrm rot="10800000" flipV="1">
          <a:off x="8515350" y="14763750"/>
          <a:ext cx="1152525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79</xdr:row>
      <xdr:rowOff>0</xdr:rowOff>
    </xdr:from>
    <xdr:to>
      <xdr:col>5</xdr:col>
      <xdr:colOff>333375</xdr:colOff>
      <xdr:row>81</xdr:row>
      <xdr:rowOff>238125</xdr:rowOff>
    </xdr:to>
    <xdr:cxnSp macro="">
      <xdr:nvCxnSpPr>
        <xdr:cNvPr id="521" name="Straight Connector 520">
          <a:extLst>
            <a:ext uri="{FF2B5EF4-FFF2-40B4-BE49-F238E27FC236}">
              <a16:creationId xmlns:a16="http://schemas.microsoft.com/office/drawing/2014/main" id="{423603E4-8267-480E-B1E6-8785C1A85964}"/>
            </a:ext>
          </a:extLst>
        </xdr:cNvPr>
        <xdr:cNvCxnSpPr/>
      </xdr:nvCxnSpPr>
      <xdr:spPr>
        <a:xfrm rot="10800000" flipV="1">
          <a:off x="3495675" y="15392400"/>
          <a:ext cx="11715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79</xdr:row>
      <xdr:rowOff>0</xdr:rowOff>
    </xdr:from>
    <xdr:to>
      <xdr:col>8</xdr:col>
      <xdr:colOff>333375</xdr:colOff>
      <xdr:row>81</xdr:row>
      <xdr:rowOff>238125</xdr:rowOff>
    </xdr:to>
    <xdr:cxnSp macro="">
      <xdr:nvCxnSpPr>
        <xdr:cNvPr id="522" name="Straight Connector 521">
          <a:extLst>
            <a:ext uri="{FF2B5EF4-FFF2-40B4-BE49-F238E27FC236}">
              <a16:creationId xmlns:a16="http://schemas.microsoft.com/office/drawing/2014/main" id="{10A463DF-7A96-461C-8CAE-C4CFE86969A7}"/>
            </a:ext>
          </a:extLst>
        </xdr:cNvPr>
        <xdr:cNvCxnSpPr/>
      </xdr:nvCxnSpPr>
      <xdr:spPr>
        <a:xfrm rot="10800000" flipV="1">
          <a:off x="4686300" y="15392400"/>
          <a:ext cx="11906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79</xdr:row>
      <xdr:rowOff>0</xdr:rowOff>
    </xdr:from>
    <xdr:to>
      <xdr:col>11</xdr:col>
      <xdr:colOff>333375</xdr:colOff>
      <xdr:row>81</xdr:row>
      <xdr:rowOff>238125</xdr:rowOff>
    </xdr:to>
    <xdr:cxnSp macro="">
      <xdr:nvCxnSpPr>
        <xdr:cNvPr id="523" name="Straight Connector 522">
          <a:extLst>
            <a:ext uri="{FF2B5EF4-FFF2-40B4-BE49-F238E27FC236}">
              <a16:creationId xmlns:a16="http://schemas.microsoft.com/office/drawing/2014/main" id="{5AB6535A-E5EE-48C8-927B-3F6092CB87A3}"/>
            </a:ext>
          </a:extLst>
        </xdr:cNvPr>
        <xdr:cNvCxnSpPr/>
      </xdr:nvCxnSpPr>
      <xdr:spPr>
        <a:xfrm rot="10800000" flipV="1">
          <a:off x="5962650" y="15392400"/>
          <a:ext cx="12001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79</xdr:row>
      <xdr:rowOff>0</xdr:rowOff>
    </xdr:from>
    <xdr:to>
      <xdr:col>14</xdr:col>
      <xdr:colOff>333375</xdr:colOff>
      <xdr:row>81</xdr:row>
      <xdr:rowOff>238125</xdr:rowOff>
    </xdr:to>
    <xdr:cxnSp macro="">
      <xdr:nvCxnSpPr>
        <xdr:cNvPr id="524" name="Straight Connector 523">
          <a:extLst>
            <a:ext uri="{FF2B5EF4-FFF2-40B4-BE49-F238E27FC236}">
              <a16:creationId xmlns:a16="http://schemas.microsoft.com/office/drawing/2014/main" id="{F8BF77E3-08D1-4451-BE43-1F204B4D9FAA}"/>
            </a:ext>
          </a:extLst>
        </xdr:cNvPr>
        <xdr:cNvCxnSpPr/>
      </xdr:nvCxnSpPr>
      <xdr:spPr>
        <a:xfrm rot="10800000" flipV="1">
          <a:off x="7267575" y="15392400"/>
          <a:ext cx="11811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79</xdr:row>
      <xdr:rowOff>0</xdr:rowOff>
    </xdr:from>
    <xdr:to>
      <xdr:col>17</xdr:col>
      <xdr:colOff>333375</xdr:colOff>
      <xdr:row>81</xdr:row>
      <xdr:rowOff>238125</xdr:rowOff>
    </xdr:to>
    <xdr:cxnSp macro="">
      <xdr:nvCxnSpPr>
        <xdr:cNvPr id="525" name="Straight Connector 524">
          <a:extLst>
            <a:ext uri="{FF2B5EF4-FFF2-40B4-BE49-F238E27FC236}">
              <a16:creationId xmlns:a16="http://schemas.microsoft.com/office/drawing/2014/main" id="{4902A450-425D-41C2-91D5-77F219CF02EE}"/>
            </a:ext>
          </a:extLst>
        </xdr:cNvPr>
        <xdr:cNvCxnSpPr/>
      </xdr:nvCxnSpPr>
      <xdr:spPr>
        <a:xfrm rot="10800000" flipV="1">
          <a:off x="8515350" y="15392400"/>
          <a:ext cx="11525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79</xdr:row>
      <xdr:rowOff>0</xdr:rowOff>
    </xdr:from>
    <xdr:to>
      <xdr:col>20</xdr:col>
      <xdr:colOff>333375</xdr:colOff>
      <xdr:row>81</xdr:row>
      <xdr:rowOff>238125</xdr:rowOff>
    </xdr:to>
    <xdr:cxnSp macro="">
      <xdr:nvCxnSpPr>
        <xdr:cNvPr id="526" name="Straight Connector 525">
          <a:extLst>
            <a:ext uri="{FF2B5EF4-FFF2-40B4-BE49-F238E27FC236}">
              <a16:creationId xmlns:a16="http://schemas.microsoft.com/office/drawing/2014/main" id="{F4DB9894-2132-4021-AF2E-20DD3BCA5BA6}"/>
            </a:ext>
          </a:extLst>
        </xdr:cNvPr>
        <xdr:cNvCxnSpPr/>
      </xdr:nvCxnSpPr>
      <xdr:spPr>
        <a:xfrm rot="10800000" flipV="1">
          <a:off x="9782175" y="15392400"/>
          <a:ext cx="11334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79</xdr:row>
      <xdr:rowOff>0</xdr:rowOff>
    </xdr:from>
    <xdr:to>
      <xdr:col>23</xdr:col>
      <xdr:colOff>333375</xdr:colOff>
      <xdr:row>81</xdr:row>
      <xdr:rowOff>238125</xdr:rowOff>
    </xdr:to>
    <xdr:cxnSp macro="">
      <xdr:nvCxnSpPr>
        <xdr:cNvPr id="527" name="Straight Connector 526">
          <a:extLst>
            <a:ext uri="{FF2B5EF4-FFF2-40B4-BE49-F238E27FC236}">
              <a16:creationId xmlns:a16="http://schemas.microsoft.com/office/drawing/2014/main" id="{C3663D1D-497A-453A-AF2C-0F21232BE25A}"/>
            </a:ext>
          </a:extLst>
        </xdr:cNvPr>
        <xdr:cNvCxnSpPr/>
      </xdr:nvCxnSpPr>
      <xdr:spPr>
        <a:xfrm rot="10800000" flipV="1">
          <a:off x="10944225" y="15392400"/>
          <a:ext cx="11620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76</xdr:row>
      <xdr:rowOff>0</xdr:rowOff>
    </xdr:from>
    <xdr:to>
      <xdr:col>20</xdr:col>
      <xdr:colOff>333375</xdr:colOff>
      <xdr:row>78</xdr:row>
      <xdr:rowOff>238125</xdr:rowOff>
    </xdr:to>
    <xdr:cxnSp macro="">
      <xdr:nvCxnSpPr>
        <xdr:cNvPr id="528" name="Straight Connector 527">
          <a:extLst>
            <a:ext uri="{FF2B5EF4-FFF2-40B4-BE49-F238E27FC236}">
              <a16:creationId xmlns:a16="http://schemas.microsoft.com/office/drawing/2014/main" id="{29D8DFC0-CFBC-4976-B639-540054D150A9}"/>
            </a:ext>
          </a:extLst>
        </xdr:cNvPr>
        <xdr:cNvCxnSpPr/>
      </xdr:nvCxnSpPr>
      <xdr:spPr>
        <a:xfrm rot="10800000" flipV="1">
          <a:off x="9782175" y="14763750"/>
          <a:ext cx="1133475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76</xdr:row>
      <xdr:rowOff>0</xdr:rowOff>
    </xdr:from>
    <xdr:to>
      <xdr:col>23</xdr:col>
      <xdr:colOff>333375</xdr:colOff>
      <xdr:row>78</xdr:row>
      <xdr:rowOff>238125</xdr:rowOff>
    </xdr:to>
    <xdr:cxnSp macro="">
      <xdr:nvCxnSpPr>
        <xdr:cNvPr id="529" name="Straight Connector 528">
          <a:extLst>
            <a:ext uri="{FF2B5EF4-FFF2-40B4-BE49-F238E27FC236}">
              <a16:creationId xmlns:a16="http://schemas.microsoft.com/office/drawing/2014/main" id="{5A03FA34-E6A7-471F-B2FD-DC0C288D3585}"/>
            </a:ext>
          </a:extLst>
        </xdr:cNvPr>
        <xdr:cNvCxnSpPr/>
      </xdr:nvCxnSpPr>
      <xdr:spPr>
        <a:xfrm rot="10800000" flipV="1">
          <a:off x="10944225" y="14763750"/>
          <a:ext cx="1162050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76</xdr:row>
      <xdr:rowOff>0</xdr:rowOff>
    </xdr:from>
    <xdr:to>
      <xdr:col>26</xdr:col>
      <xdr:colOff>323850</xdr:colOff>
      <xdr:row>78</xdr:row>
      <xdr:rowOff>238125</xdr:rowOff>
    </xdr:to>
    <xdr:cxnSp macro="">
      <xdr:nvCxnSpPr>
        <xdr:cNvPr id="530" name="Straight Connector 529">
          <a:extLst>
            <a:ext uri="{FF2B5EF4-FFF2-40B4-BE49-F238E27FC236}">
              <a16:creationId xmlns:a16="http://schemas.microsoft.com/office/drawing/2014/main" id="{DBF7132E-A897-49CC-A09E-8C936514A249}"/>
            </a:ext>
          </a:extLst>
        </xdr:cNvPr>
        <xdr:cNvCxnSpPr/>
      </xdr:nvCxnSpPr>
      <xdr:spPr>
        <a:xfrm rot="10800000" flipV="1">
          <a:off x="12125325" y="14763750"/>
          <a:ext cx="1143000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79</xdr:row>
      <xdr:rowOff>0</xdr:rowOff>
    </xdr:from>
    <xdr:to>
      <xdr:col>26</xdr:col>
      <xdr:colOff>323850</xdr:colOff>
      <xdr:row>81</xdr:row>
      <xdr:rowOff>238125</xdr:rowOff>
    </xdr:to>
    <xdr:cxnSp macro="">
      <xdr:nvCxnSpPr>
        <xdr:cNvPr id="531" name="Straight Connector 530">
          <a:extLst>
            <a:ext uri="{FF2B5EF4-FFF2-40B4-BE49-F238E27FC236}">
              <a16:creationId xmlns:a16="http://schemas.microsoft.com/office/drawing/2014/main" id="{650BF5D4-8D7E-4E8A-8CC8-726EAB9148ED}"/>
            </a:ext>
          </a:extLst>
        </xdr:cNvPr>
        <xdr:cNvCxnSpPr/>
      </xdr:nvCxnSpPr>
      <xdr:spPr>
        <a:xfrm rot="10800000" flipV="1">
          <a:off x="12125325" y="15392400"/>
          <a:ext cx="11430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76</xdr:row>
      <xdr:rowOff>0</xdr:rowOff>
    </xdr:from>
    <xdr:to>
      <xdr:col>29</xdr:col>
      <xdr:colOff>333375</xdr:colOff>
      <xdr:row>78</xdr:row>
      <xdr:rowOff>238125</xdr:rowOff>
    </xdr:to>
    <xdr:cxnSp macro="">
      <xdr:nvCxnSpPr>
        <xdr:cNvPr id="532" name="Straight Connector 531">
          <a:extLst>
            <a:ext uri="{FF2B5EF4-FFF2-40B4-BE49-F238E27FC236}">
              <a16:creationId xmlns:a16="http://schemas.microsoft.com/office/drawing/2014/main" id="{109A3D12-113E-43EA-8A11-86DC7DBEED07}"/>
            </a:ext>
          </a:extLst>
        </xdr:cNvPr>
        <xdr:cNvCxnSpPr/>
      </xdr:nvCxnSpPr>
      <xdr:spPr>
        <a:xfrm rot="10800000" flipV="1">
          <a:off x="13335000" y="14763750"/>
          <a:ext cx="1209675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76</xdr:row>
      <xdr:rowOff>0</xdr:rowOff>
    </xdr:from>
    <xdr:to>
      <xdr:col>32</xdr:col>
      <xdr:colOff>333375</xdr:colOff>
      <xdr:row>78</xdr:row>
      <xdr:rowOff>238125</xdr:rowOff>
    </xdr:to>
    <xdr:cxnSp macro="">
      <xdr:nvCxnSpPr>
        <xdr:cNvPr id="533" name="Straight Connector 532">
          <a:extLst>
            <a:ext uri="{FF2B5EF4-FFF2-40B4-BE49-F238E27FC236}">
              <a16:creationId xmlns:a16="http://schemas.microsoft.com/office/drawing/2014/main" id="{2EA96D0C-C5D9-45AB-A7A3-A9D9ED68F411}"/>
            </a:ext>
          </a:extLst>
        </xdr:cNvPr>
        <xdr:cNvCxnSpPr/>
      </xdr:nvCxnSpPr>
      <xdr:spPr>
        <a:xfrm rot="10800000" flipV="1">
          <a:off x="14554200" y="14763750"/>
          <a:ext cx="1000125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76</xdr:row>
      <xdr:rowOff>0</xdr:rowOff>
    </xdr:from>
    <xdr:to>
      <xdr:col>35</xdr:col>
      <xdr:colOff>285750</xdr:colOff>
      <xdr:row>78</xdr:row>
      <xdr:rowOff>238125</xdr:rowOff>
    </xdr:to>
    <xdr:cxnSp macro="">
      <xdr:nvCxnSpPr>
        <xdr:cNvPr id="534" name="Straight Connector 533">
          <a:extLst>
            <a:ext uri="{FF2B5EF4-FFF2-40B4-BE49-F238E27FC236}">
              <a16:creationId xmlns:a16="http://schemas.microsoft.com/office/drawing/2014/main" id="{5BB1C1C2-7B3A-48A7-A796-88F344E348F3}"/>
            </a:ext>
          </a:extLst>
        </xdr:cNvPr>
        <xdr:cNvCxnSpPr/>
      </xdr:nvCxnSpPr>
      <xdr:spPr>
        <a:xfrm rot="10800000" flipV="1">
          <a:off x="15554325" y="14763750"/>
          <a:ext cx="990600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76</xdr:row>
      <xdr:rowOff>0</xdr:rowOff>
    </xdr:from>
    <xdr:to>
      <xdr:col>38</xdr:col>
      <xdr:colOff>276225</xdr:colOff>
      <xdr:row>78</xdr:row>
      <xdr:rowOff>238125</xdr:rowOff>
    </xdr:to>
    <xdr:cxnSp macro="">
      <xdr:nvCxnSpPr>
        <xdr:cNvPr id="535" name="Straight Connector 534">
          <a:extLst>
            <a:ext uri="{FF2B5EF4-FFF2-40B4-BE49-F238E27FC236}">
              <a16:creationId xmlns:a16="http://schemas.microsoft.com/office/drawing/2014/main" id="{AC5F1FD4-028B-4B62-8294-312E5C9B533B}"/>
            </a:ext>
          </a:extLst>
        </xdr:cNvPr>
        <xdr:cNvCxnSpPr/>
      </xdr:nvCxnSpPr>
      <xdr:spPr>
        <a:xfrm rot="10800000" flipV="1">
          <a:off x="16544925" y="14763750"/>
          <a:ext cx="971550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79</xdr:row>
      <xdr:rowOff>0</xdr:rowOff>
    </xdr:from>
    <xdr:to>
      <xdr:col>38</xdr:col>
      <xdr:colOff>276225</xdr:colOff>
      <xdr:row>81</xdr:row>
      <xdr:rowOff>238125</xdr:rowOff>
    </xdr:to>
    <xdr:cxnSp macro="">
      <xdr:nvCxnSpPr>
        <xdr:cNvPr id="536" name="Straight Connector 535">
          <a:extLst>
            <a:ext uri="{FF2B5EF4-FFF2-40B4-BE49-F238E27FC236}">
              <a16:creationId xmlns:a16="http://schemas.microsoft.com/office/drawing/2014/main" id="{10B5512A-1343-4F3B-B549-06AFDBCAC461}"/>
            </a:ext>
          </a:extLst>
        </xdr:cNvPr>
        <xdr:cNvCxnSpPr/>
      </xdr:nvCxnSpPr>
      <xdr:spPr>
        <a:xfrm rot="10800000" flipV="1">
          <a:off x="16544925" y="15392400"/>
          <a:ext cx="9715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79</xdr:row>
      <xdr:rowOff>0</xdr:rowOff>
    </xdr:from>
    <xdr:to>
      <xdr:col>35</xdr:col>
      <xdr:colOff>285750</xdr:colOff>
      <xdr:row>81</xdr:row>
      <xdr:rowOff>238125</xdr:rowOff>
    </xdr:to>
    <xdr:cxnSp macro="">
      <xdr:nvCxnSpPr>
        <xdr:cNvPr id="537" name="Straight Connector 536">
          <a:extLst>
            <a:ext uri="{FF2B5EF4-FFF2-40B4-BE49-F238E27FC236}">
              <a16:creationId xmlns:a16="http://schemas.microsoft.com/office/drawing/2014/main" id="{EBF11673-6D96-4E18-8A34-8705994B9F9F}"/>
            </a:ext>
          </a:extLst>
        </xdr:cNvPr>
        <xdr:cNvCxnSpPr/>
      </xdr:nvCxnSpPr>
      <xdr:spPr>
        <a:xfrm rot="10800000" flipV="1">
          <a:off x="15554325" y="15392400"/>
          <a:ext cx="9906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79</xdr:row>
      <xdr:rowOff>0</xdr:rowOff>
    </xdr:from>
    <xdr:to>
      <xdr:col>32</xdr:col>
      <xdr:colOff>333375</xdr:colOff>
      <xdr:row>81</xdr:row>
      <xdr:rowOff>238125</xdr:rowOff>
    </xdr:to>
    <xdr:cxnSp macro="">
      <xdr:nvCxnSpPr>
        <xdr:cNvPr id="538" name="Straight Connector 537">
          <a:extLst>
            <a:ext uri="{FF2B5EF4-FFF2-40B4-BE49-F238E27FC236}">
              <a16:creationId xmlns:a16="http://schemas.microsoft.com/office/drawing/2014/main" id="{A6AB0EDE-34E9-4796-B337-C5CB5834A5C7}"/>
            </a:ext>
          </a:extLst>
        </xdr:cNvPr>
        <xdr:cNvCxnSpPr/>
      </xdr:nvCxnSpPr>
      <xdr:spPr>
        <a:xfrm rot="10800000" flipV="1">
          <a:off x="14554200" y="15392400"/>
          <a:ext cx="10001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79</xdr:row>
      <xdr:rowOff>0</xdr:rowOff>
    </xdr:from>
    <xdr:to>
      <xdr:col>29</xdr:col>
      <xdr:colOff>333375</xdr:colOff>
      <xdr:row>81</xdr:row>
      <xdr:rowOff>238125</xdr:rowOff>
    </xdr:to>
    <xdr:cxnSp macro="">
      <xdr:nvCxnSpPr>
        <xdr:cNvPr id="539" name="Straight Connector 538">
          <a:extLst>
            <a:ext uri="{FF2B5EF4-FFF2-40B4-BE49-F238E27FC236}">
              <a16:creationId xmlns:a16="http://schemas.microsoft.com/office/drawing/2014/main" id="{B147AC83-4707-48FC-883A-00B2F44D4971}"/>
            </a:ext>
          </a:extLst>
        </xdr:cNvPr>
        <xdr:cNvCxnSpPr/>
      </xdr:nvCxnSpPr>
      <xdr:spPr>
        <a:xfrm rot="10800000" flipV="1">
          <a:off x="13335000" y="15392400"/>
          <a:ext cx="12096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76</xdr:row>
      <xdr:rowOff>0</xdr:rowOff>
    </xdr:from>
    <xdr:to>
      <xdr:col>20</xdr:col>
      <xdr:colOff>333375</xdr:colOff>
      <xdr:row>78</xdr:row>
      <xdr:rowOff>228600</xdr:rowOff>
    </xdr:to>
    <xdr:cxnSp macro="">
      <xdr:nvCxnSpPr>
        <xdr:cNvPr id="540" name="Straight Connector 539">
          <a:extLst>
            <a:ext uri="{FF2B5EF4-FFF2-40B4-BE49-F238E27FC236}">
              <a16:creationId xmlns:a16="http://schemas.microsoft.com/office/drawing/2014/main" id="{49DC3301-2800-4E05-AA75-A6DDFD5E5DD1}"/>
            </a:ext>
          </a:extLst>
        </xdr:cNvPr>
        <xdr:cNvCxnSpPr/>
      </xdr:nvCxnSpPr>
      <xdr:spPr>
        <a:xfrm>
          <a:off x="9782175" y="14763750"/>
          <a:ext cx="1133475" cy="6096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76</xdr:row>
      <xdr:rowOff>0</xdr:rowOff>
    </xdr:from>
    <xdr:to>
      <xdr:col>23</xdr:col>
      <xdr:colOff>333375</xdr:colOff>
      <xdr:row>78</xdr:row>
      <xdr:rowOff>228600</xdr:rowOff>
    </xdr:to>
    <xdr:cxnSp macro="">
      <xdr:nvCxnSpPr>
        <xdr:cNvPr id="541" name="Straight Connector 540">
          <a:extLst>
            <a:ext uri="{FF2B5EF4-FFF2-40B4-BE49-F238E27FC236}">
              <a16:creationId xmlns:a16="http://schemas.microsoft.com/office/drawing/2014/main" id="{F64A1875-2DEE-4097-AEC0-B88B1DAF9B12}"/>
            </a:ext>
          </a:extLst>
        </xdr:cNvPr>
        <xdr:cNvCxnSpPr/>
      </xdr:nvCxnSpPr>
      <xdr:spPr>
        <a:xfrm>
          <a:off x="10944225" y="14763750"/>
          <a:ext cx="1162050" cy="6096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76</xdr:row>
      <xdr:rowOff>0</xdr:rowOff>
    </xdr:from>
    <xdr:to>
      <xdr:col>26</xdr:col>
      <xdr:colOff>323850</xdr:colOff>
      <xdr:row>78</xdr:row>
      <xdr:rowOff>228600</xdr:rowOff>
    </xdr:to>
    <xdr:cxnSp macro="">
      <xdr:nvCxnSpPr>
        <xdr:cNvPr id="542" name="Straight Connector 541">
          <a:extLst>
            <a:ext uri="{FF2B5EF4-FFF2-40B4-BE49-F238E27FC236}">
              <a16:creationId xmlns:a16="http://schemas.microsoft.com/office/drawing/2014/main" id="{B595512E-E612-40FD-A616-60CF5967D22D}"/>
            </a:ext>
          </a:extLst>
        </xdr:cNvPr>
        <xdr:cNvCxnSpPr/>
      </xdr:nvCxnSpPr>
      <xdr:spPr>
        <a:xfrm>
          <a:off x="12125325" y="14763750"/>
          <a:ext cx="1143000" cy="6096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76</xdr:row>
      <xdr:rowOff>0</xdr:rowOff>
    </xdr:from>
    <xdr:to>
      <xdr:col>29</xdr:col>
      <xdr:colOff>333375</xdr:colOff>
      <xdr:row>78</xdr:row>
      <xdr:rowOff>228600</xdr:rowOff>
    </xdr:to>
    <xdr:cxnSp macro="">
      <xdr:nvCxnSpPr>
        <xdr:cNvPr id="543" name="Straight Connector 542">
          <a:extLst>
            <a:ext uri="{FF2B5EF4-FFF2-40B4-BE49-F238E27FC236}">
              <a16:creationId xmlns:a16="http://schemas.microsoft.com/office/drawing/2014/main" id="{D394BFBE-F8A3-4E5D-8353-1BD3C4BD6C82}"/>
            </a:ext>
          </a:extLst>
        </xdr:cNvPr>
        <xdr:cNvCxnSpPr/>
      </xdr:nvCxnSpPr>
      <xdr:spPr>
        <a:xfrm>
          <a:off x="13335000" y="14763750"/>
          <a:ext cx="1209675" cy="6096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76</xdr:row>
      <xdr:rowOff>0</xdr:rowOff>
    </xdr:from>
    <xdr:to>
      <xdr:col>32</xdr:col>
      <xdr:colOff>333375</xdr:colOff>
      <xdr:row>78</xdr:row>
      <xdr:rowOff>228600</xdr:rowOff>
    </xdr:to>
    <xdr:cxnSp macro="">
      <xdr:nvCxnSpPr>
        <xdr:cNvPr id="544" name="Straight Connector 543">
          <a:extLst>
            <a:ext uri="{FF2B5EF4-FFF2-40B4-BE49-F238E27FC236}">
              <a16:creationId xmlns:a16="http://schemas.microsoft.com/office/drawing/2014/main" id="{B8517DB6-EC14-417E-9D55-85752753AE5E}"/>
            </a:ext>
          </a:extLst>
        </xdr:cNvPr>
        <xdr:cNvCxnSpPr/>
      </xdr:nvCxnSpPr>
      <xdr:spPr>
        <a:xfrm>
          <a:off x="14554200" y="14763750"/>
          <a:ext cx="1000125" cy="6096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76</xdr:row>
      <xdr:rowOff>0</xdr:rowOff>
    </xdr:from>
    <xdr:to>
      <xdr:col>35</xdr:col>
      <xdr:colOff>285750</xdr:colOff>
      <xdr:row>78</xdr:row>
      <xdr:rowOff>228600</xdr:rowOff>
    </xdr:to>
    <xdr:cxnSp macro="">
      <xdr:nvCxnSpPr>
        <xdr:cNvPr id="545" name="Straight Connector 544">
          <a:extLst>
            <a:ext uri="{FF2B5EF4-FFF2-40B4-BE49-F238E27FC236}">
              <a16:creationId xmlns:a16="http://schemas.microsoft.com/office/drawing/2014/main" id="{CE7A5DC5-CC83-4CE6-91A3-7ECD2C2575C6}"/>
            </a:ext>
          </a:extLst>
        </xdr:cNvPr>
        <xdr:cNvCxnSpPr/>
      </xdr:nvCxnSpPr>
      <xdr:spPr>
        <a:xfrm>
          <a:off x="15554325" y="14763750"/>
          <a:ext cx="990600" cy="6096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76</xdr:row>
      <xdr:rowOff>0</xdr:rowOff>
    </xdr:from>
    <xdr:to>
      <xdr:col>38</xdr:col>
      <xdr:colOff>276225</xdr:colOff>
      <xdr:row>78</xdr:row>
      <xdr:rowOff>228600</xdr:rowOff>
    </xdr:to>
    <xdr:cxnSp macro="">
      <xdr:nvCxnSpPr>
        <xdr:cNvPr id="546" name="Straight Connector 545">
          <a:extLst>
            <a:ext uri="{FF2B5EF4-FFF2-40B4-BE49-F238E27FC236}">
              <a16:creationId xmlns:a16="http://schemas.microsoft.com/office/drawing/2014/main" id="{B06D091A-F4D0-4242-8F84-563450EE52B2}"/>
            </a:ext>
          </a:extLst>
        </xdr:cNvPr>
        <xdr:cNvCxnSpPr/>
      </xdr:nvCxnSpPr>
      <xdr:spPr>
        <a:xfrm>
          <a:off x="16544925" y="14763750"/>
          <a:ext cx="971550" cy="6096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79</xdr:row>
      <xdr:rowOff>0</xdr:rowOff>
    </xdr:from>
    <xdr:to>
      <xdr:col>38</xdr:col>
      <xdr:colOff>276225</xdr:colOff>
      <xdr:row>81</xdr:row>
      <xdr:rowOff>228600</xdr:rowOff>
    </xdr:to>
    <xdr:cxnSp macro="">
      <xdr:nvCxnSpPr>
        <xdr:cNvPr id="547" name="Straight Connector 546">
          <a:extLst>
            <a:ext uri="{FF2B5EF4-FFF2-40B4-BE49-F238E27FC236}">
              <a16:creationId xmlns:a16="http://schemas.microsoft.com/office/drawing/2014/main" id="{55D4E4D0-FF4A-478D-852E-EE146B52C639}"/>
            </a:ext>
          </a:extLst>
        </xdr:cNvPr>
        <xdr:cNvCxnSpPr/>
      </xdr:nvCxnSpPr>
      <xdr:spPr>
        <a:xfrm>
          <a:off x="16544925" y="15392400"/>
          <a:ext cx="9715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79</xdr:row>
      <xdr:rowOff>0</xdr:rowOff>
    </xdr:from>
    <xdr:to>
      <xdr:col>35</xdr:col>
      <xdr:colOff>285750</xdr:colOff>
      <xdr:row>81</xdr:row>
      <xdr:rowOff>228600</xdr:rowOff>
    </xdr:to>
    <xdr:cxnSp macro="">
      <xdr:nvCxnSpPr>
        <xdr:cNvPr id="548" name="Straight Connector 547">
          <a:extLst>
            <a:ext uri="{FF2B5EF4-FFF2-40B4-BE49-F238E27FC236}">
              <a16:creationId xmlns:a16="http://schemas.microsoft.com/office/drawing/2014/main" id="{133723DA-B2CC-4D76-AB58-424407AE7538}"/>
            </a:ext>
          </a:extLst>
        </xdr:cNvPr>
        <xdr:cNvCxnSpPr/>
      </xdr:nvCxnSpPr>
      <xdr:spPr>
        <a:xfrm>
          <a:off x="15554325" y="15392400"/>
          <a:ext cx="9906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79</xdr:row>
      <xdr:rowOff>0</xdr:rowOff>
    </xdr:from>
    <xdr:to>
      <xdr:col>32</xdr:col>
      <xdr:colOff>333375</xdr:colOff>
      <xdr:row>81</xdr:row>
      <xdr:rowOff>228600</xdr:rowOff>
    </xdr:to>
    <xdr:cxnSp macro="">
      <xdr:nvCxnSpPr>
        <xdr:cNvPr id="549" name="Straight Connector 548">
          <a:extLst>
            <a:ext uri="{FF2B5EF4-FFF2-40B4-BE49-F238E27FC236}">
              <a16:creationId xmlns:a16="http://schemas.microsoft.com/office/drawing/2014/main" id="{B46E540B-1CB6-4FA6-B9FD-52189663451C}"/>
            </a:ext>
          </a:extLst>
        </xdr:cNvPr>
        <xdr:cNvCxnSpPr/>
      </xdr:nvCxnSpPr>
      <xdr:spPr>
        <a:xfrm>
          <a:off x="14554200" y="15392400"/>
          <a:ext cx="10001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79</xdr:row>
      <xdr:rowOff>0</xdr:rowOff>
    </xdr:from>
    <xdr:to>
      <xdr:col>29</xdr:col>
      <xdr:colOff>333375</xdr:colOff>
      <xdr:row>81</xdr:row>
      <xdr:rowOff>228600</xdr:rowOff>
    </xdr:to>
    <xdr:cxnSp macro="">
      <xdr:nvCxnSpPr>
        <xdr:cNvPr id="550" name="Straight Connector 549">
          <a:extLst>
            <a:ext uri="{FF2B5EF4-FFF2-40B4-BE49-F238E27FC236}">
              <a16:creationId xmlns:a16="http://schemas.microsoft.com/office/drawing/2014/main" id="{58B320C7-5BDC-4337-8C85-EF9FDCC5B90A}"/>
            </a:ext>
          </a:extLst>
        </xdr:cNvPr>
        <xdr:cNvCxnSpPr/>
      </xdr:nvCxnSpPr>
      <xdr:spPr>
        <a:xfrm>
          <a:off x="13335000" y="15392400"/>
          <a:ext cx="12096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79</xdr:row>
      <xdr:rowOff>0</xdr:rowOff>
    </xdr:from>
    <xdr:to>
      <xdr:col>26</xdr:col>
      <xdr:colOff>323850</xdr:colOff>
      <xdr:row>81</xdr:row>
      <xdr:rowOff>228600</xdr:rowOff>
    </xdr:to>
    <xdr:cxnSp macro="">
      <xdr:nvCxnSpPr>
        <xdr:cNvPr id="551" name="Straight Connector 550">
          <a:extLst>
            <a:ext uri="{FF2B5EF4-FFF2-40B4-BE49-F238E27FC236}">
              <a16:creationId xmlns:a16="http://schemas.microsoft.com/office/drawing/2014/main" id="{C4EEF3AC-7DC4-431C-8FF3-0FF007974DD9}"/>
            </a:ext>
          </a:extLst>
        </xdr:cNvPr>
        <xdr:cNvCxnSpPr/>
      </xdr:nvCxnSpPr>
      <xdr:spPr>
        <a:xfrm>
          <a:off x="12125325" y="15392400"/>
          <a:ext cx="11430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79</xdr:row>
      <xdr:rowOff>0</xdr:rowOff>
    </xdr:from>
    <xdr:to>
      <xdr:col>23</xdr:col>
      <xdr:colOff>333375</xdr:colOff>
      <xdr:row>81</xdr:row>
      <xdr:rowOff>228600</xdr:rowOff>
    </xdr:to>
    <xdr:cxnSp macro="">
      <xdr:nvCxnSpPr>
        <xdr:cNvPr id="552" name="Straight Connector 551">
          <a:extLst>
            <a:ext uri="{FF2B5EF4-FFF2-40B4-BE49-F238E27FC236}">
              <a16:creationId xmlns:a16="http://schemas.microsoft.com/office/drawing/2014/main" id="{E8A27BCD-F85B-4DEA-83F1-FF13D10D77FD}"/>
            </a:ext>
          </a:extLst>
        </xdr:cNvPr>
        <xdr:cNvCxnSpPr/>
      </xdr:nvCxnSpPr>
      <xdr:spPr>
        <a:xfrm>
          <a:off x="10944225" y="15392400"/>
          <a:ext cx="11620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79</xdr:row>
      <xdr:rowOff>0</xdr:rowOff>
    </xdr:from>
    <xdr:to>
      <xdr:col>20</xdr:col>
      <xdr:colOff>333375</xdr:colOff>
      <xdr:row>81</xdr:row>
      <xdr:rowOff>228600</xdr:rowOff>
    </xdr:to>
    <xdr:cxnSp macro="">
      <xdr:nvCxnSpPr>
        <xdr:cNvPr id="553" name="Straight Connector 552">
          <a:extLst>
            <a:ext uri="{FF2B5EF4-FFF2-40B4-BE49-F238E27FC236}">
              <a16:creationId xmlns:a16="http://schemas.microsoft.com/office/drawing/2014/main" id="{FAF7ED2C-0A93-4E80-AB71-FBD8B3D329FD}"/>
            </a:ext>
          </a:extLst>
        </xdr:cNvPr>
        <xdr:cNvCxnSpPr/>
      </xdr:nvCxnSpPr>
      <xdr:spPr>
        <a:xfrm>
          <a:off x="9782175" y="15392400"/>
          <a:ext cx="11334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9525</xdr:colOff>
      <xdr:row>73</xdr:row>
      <xdr:rowOff>0</xdr:rowOff>
    </xdr:from>
    <xdr:to>
      <xdr:col>6</xdr:col>
      <xdr:colOff>0</xdr:colOff>
      <xdr:row>75</xdr:row>
      <xdr:rowOff>238125</xdr:rowOff>
    </xdr:to>
    <xdr:cxnSp macro="">
      <xdr:nvCxnSpPr>
        <xdr:cNvPr id="554" name="Straight Connector 553">
          <a:extLst>
            <a:ext uri="{FF2B5EF4-FFF2-40B4-BE49-F238E27FC236}">
              <a16:creationId xmlns:a16="http://schemas.microsoft.com/office/drawing/2014/main" id="{BF43E3E1-576B-46E7-A5AF-C6E91DA4E7F5}"/>
            </a:ext>
          </a:extLst>
        </xdr:cNvPr>
        <xdr:cNvCxnSpPr/>
      </xdr:nvCxnSpPr>
      <xdr:spPr>
        <a:xfrm rot="10800000" flipV="1">
          <a:off x="3505200" y="14192250"/>
          <a:ext cx="11811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73</xdr:row>
      <xdr:rowOff>0</xdr:rowOff>
    </xdr:from>
    <xdr:to>
      <xdr:col>5</xdr:col>
      <xdr:colOff>333375</xdr:colOff>
      <xdr:row>75</xdr:row>
      <xdr:rowOff>228600</xdr:rowOff>
    </xdr:to>
    <xdr:cxnSp macro="">
      <xdr:nvCxnSpPr>
        <xdr:cNvPr id="555" name="Straight Connector 554">
          <a:extLst>
            <a:ext uri="{FF2B5EF4-FFF2-40B4-BE49-F238E27FC236}">
              <a16:creationId xmlns:a16="http://schemas.microsoft.com/office/drawing/2014/main" id="{B7271733-0218-43E7-9DB4-012A4C94AEA2}"/>
            </a:ext>
          </a:extLst>
        </xdr:cNvPr>
        <xdr:cNvCxnSpPr/>
      </xdr:nvCxnSpPr>
      <xdr:spPr>
        <a:xfrm>
          <a:off x="3495675" y="14192250"/>
          <a:ext cx="11715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73</xdr:row>
      <xdr:rowOff>0</xdr:rowOff>
    </xdr:from>
    <xdr:to>
      <xdr:col>8</xdr:col>
      <xdr:colOff>333375</xdr:colOff>
      <xdr:row>75</xdr:row>
      <xdr:rowOff>228600</xdr:rowOff>
    </xdr:to>
    <xdr:cxnSp macro="">
      <xdr:nvCxnSpPr>
        <xdr:cNvPr id="556" name="Straight Connector 555">
          <a:extLst>
            <a:ext uri="{FF2B5EF4-FFF2-40B4-BE49-F238E27FC236}">
              <a16:creationId xmlns:a16="http://schemas.microsoft.com/office/drawing/2014/main" id="{F0761B50-AE33-4D2A-B42D-4FF1EADE1D7F}"/>
            </a:ext>
          </a:extLst>
        </xdr:cNvPr>
        <xdr:cNvCxnSpPr/>
      </xdr:nvCxnSpPr>
      <xdr:spPr>
        <a:xfrm>
          <a:off x="4686300" y="14192250"/>
          <a:ext cx="11906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73</xdr:row>
      <xdr:rowOff>0</xdr:rowOff>
    </xdr:from>
    <xdr:to>
      <xdr:col>11</xdr:col>
      <xdr:colOff>333375</xdr:colOff>
      <xdr:row>75</xdr:row>
      <xdr:rowOff>228600</xdr:rowOff>
    </xdr:to>
    <xdr:cxnSp macro="">
      <xdr:nvCxnSpPr>
        <xdr:cNvPr id="557" name="Straight Connector 556">
          <a:extLst>
            <a:ext uri="{FF2B5EF4-FFF2-40B4-BE49-F238E27FC236}">
              <a16:creationId xmlns:a16="http://schemas.microsoft.com/office/drawing/2014/main" id="{86D59617-9C97-4914-BBF6-9F20D4C2CACE}"/>
            </a:ext>
          </a:extLst>
        </xdr:cNvPr>
        <xdr:cNvCxnSpPr/>
      </xdr:nvCxnSpPr>
      <xdr:spPr>
        <a:xfrm>
          <a:off x="5962650" y="14192250"/>
          <a:ext cx="12001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73</xdr:row>
      <xdr:rowOff>0</xdr:rowOff>
    </xdr:from>
    <xdr:to>
      <xdr:col>14</xdr:col>
      <xdr:colOff>333375</xdr:colOff>
      <xdr:row>75</xdr:row>
      <xdr:rowOff>228600</xdr:rowOff>
    </xdr:to>
    <xdr:cxnSp macro="">
      <xdr:nvCxnSpPr>
        <xdr:cNvPr id="558" name="Straight Connector 557">
          <a:extLst>
            <a:ext uri="{FF2B5EF4-FFF2-40B4-BE49-F238E27FC236}">
              <a16:creationId xmlns:a16="http://schemas.microsoft.com/office/drawing/2014/main" id="{59463D31-7B2D-4BC4-AF33-74C7D903D0A0}"/>
            </a:ext>
          </a:extLst>
        </xdr:cNvPr>
        <xdr:cNvCxnSpPr/>
      </xdr:nvCxnSpPr>
      <xdr:spPr>
        <a:xfrm>
          <a:off x="7267575" y="14192250"/>
          <a:ext cx="11811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73</xdr:row>
      <xdr:rowOff>0</xdr:rowOff>
    </xdr:from>
    <xdr:to>
      <xdr:col>17</xdr:col>
      <xdr:colOff>333375</xdr:colOff>
      <xdr:row>75</xdr:row>
      <xdr:rowOff>228600</xdr:rowOff>
    </xdr:to>
    <xdr:cxnSp macro="">
      <xdr:nvCxnSpPr>
        <xdr:cNvPr id="559" name="Straight Connector 558">
          <a:extLst>
            <a:ext uri="{FF2B5EF4-FFF2-40B4-BE49-F238E27FC236}">
              <a16:creationId xmlns:a16="http://schemas.microsoft.com/office/drawing/2014/main" id="{7D7B0F80-4FE9-410E-9FBA-A3C624088166}"/>
            </a:ext>
          </a:extLst>
        </xdr:cNvPr>
        <xdr:cNvCxnSpPr/>
      </xdr:nvCxnSpPr>
      <xdr:spPr>
        <a:xfrm>
          <a:off x="8515350" y="14192250"/>
          <a:ext cx="11525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73</xdr:row>
      <xdr:rowOff>0</xdr:rowOff>
    </xdr:from>
    <xdr:to>
      <xdr:col>20</xdr:col>
      <xdr:colOff>333375</xdr:colOff>
      <xdr:row>75</xdr:row>
      <xdr:rowOff>228600</xdr:rowOff>
    </xdr:to>
    <xdr:cxnSp macro="">
      <xdr:nvCxnSpPr>
        <xdr:cNvPr id="560" name="Straight Connector 559">
          <a:extLst>
            <a:ext uri="{FF2B5EF4-FFF2-40B4-BE49-F238E27FC236}">
              <a16:creationId xmlns:a16="http://schemas.microsoft.com/office/drawing/2014/main" id="{C8698631-320E-43DA-A136-82B7554A7E3A}"/>
            </a:ext>
          </a:extLst>
        </xdr:cNvPr>
        <xdr:cNvCxnSpPr/>
      </xdr:nvCxnSpPr>
      <xdr:spPr>
        <a:xfrm>
          <a:off x="9782175" y="14192250"/>
          <a:ext cx="11334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73</xdr:row>
      <xdr:rowOff>0</xdr:rowOff>
    </xdr:from>
    <xdr:to>
      <xdr:col>23</xdr:col>
      <xdr:colOff>333375</xdr:colOff>
      <xdr:row>75</xdr:row>
      <xdr:rowOff>228600</xdr:rowOff>
    </xdr:to>
    <xdr:cxnSp macro="">
      <xdr:nvCxnSpPr>
        <xdr:cNvPr id="561" name="Straight Connector 560">
          <a:extLst>
            <a:ext uri="{FF2B5EF4-FFF2-40B4-BE49-F238E27FC236}">
              <a16:creationId xmlns:a16="http://schemas.microsoft.com/office/drawing/2014/main" id="{46A81495-2D36-429D-B7B6-C0CBD5F4E222}"/>
            </a:ext>
          </a:extLst>
        </xdr:cNvPr>
        <xdr:cNvCxnSpPr/>
      </xdr:nvCxnSpPr>
      <xdr:spPr>
        <a:xfrm>
          <a:off x="10944225" y="14192250"/>
          <a:ext cx="11620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73</xdr:row>
      <xdr:rowOff>0</xdr:rowOff>
    </xdr:from>
    <xdr:to>
      <xdr:col>26</xdr:col>
      <xdr:colOff>323850</xdr:colOff>
      <xdr:row>75</xdr:row>
      <xdr:rowOff>228600</xdr:rowOff>
    </xdr:to>
    <xdr:cxnSp macro="">
      <xdr:nvCxnSpPr>
        <xdr:cNvPr id="562" name="Straight Connector 561">
          <a:extLst>
            <a:ext uri="{FF2B5EF4-FFF2-40B4-BE49-F238E27FC236}">
              <a16:creationId xmlns:a16="http://schemas.microsoft.com/office/drawing/2014/main" id="{72A451AE-98D1-4E4C-AF23-12457B65FD6E}"/>
            </a:ext>
          </a:extLst>
        </xdr:cNvPr>
        <xdr:cNvCxnSpPr/>
      </xdr:nvCxnSpPr>
      <xdr:spPr>
        <a:xfrm>
          <a:off x="12125325" y="14192250"/>
          <a:ext cx="11430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73</xdr:row>
      <xdr:rowOff>0</xdr:rowOff>
    </xdr:from>
    <xdr:to>
      <xdr:col>29</xdr:col>
      <xdr:colOff>333375</xdr:colOff>
      <xdr:row>75</xdr:row>
      <xdr:rowOff>228600</xdr:rowOff>
    </xdr:to>
    <xdr:cxnSp macro="">
      <xdr:nvCxnSpPr>
        <xdr:cNvPr id="563" name="Straight Connector 562">
          <a:extLst>
            <a:ext uri="{FF2B5EF4-FFF2-40B4-BE49-F238E27FC236}">
              <a16:creationId xmlns:a16="http://schemas.microsoft.com/office/drawing/2014/main" id="{C558061F-B675-4B1A-B697-97141C6E8A15}"/>
            </a:ext>
          </a:extLst>
        </xdr:cNvPr>
        <xdr:cNvCxnSpPr/>
      </xdr:nvCxnSpPr>
      <xdr:spPr>
        <a:xfrm>
          <a:off x="13335000" y="14192250"/>
          <a:ext cx="12096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73</xdr:row>
      <xdr:rowOff>0</xdr:rowOff>
    </xdr:from>
    <xdr:to>
      <xdr:col>32</xdr:col>
      <xdr:colOff>333375</xdr:colOff>
      <xdr:row>75</xdr:row>
      <xdr:rowOff>228600</xdr:rowOff>
    </xdr:to>
    <xdr:cxnSp macro="">
      <xdr:nvCxnSpPr>
        <xdr:cNvPr id="564" name="Straight Connector 563">
          <a:extLst>
            <a:ext uri="{FF2B5EF4-FFF2-40B4-BE49-F238E27FC236}">
              <a16:creationId xmlns:a16="http://schemas.microsoft.com/office/drawing/2014/main" id="{E9DB83EF-B4C1-4248-97F0-45403E7BFD8F}"/>
            </a:ext>
          </a:extLst>
        </xdr:cNvPr>
        <xdr:cNvCxnSpPr/>
      </xdr:nvCxnSpPr>
      <xdr:spPr>
        <a:xfrm>
          <a:off x="14554200" y="14192250"/>
          <a:ext cx="10001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73</xdr:row>
      <xdr:rowOff>0</xdr:rowOff>
    </xdr:from>
    <xdr:to>
      <xdr:col>35</xdr:col>
      <xdr:colOff>285750</xdr:colOff>
      <xdr:row>75</xdr:row>
      <xdr:rowOff>228600</xdr:rowOff>
    </xdr:to>
    <xdr:cxnSp macro="">
      <xdr:nvCxnSpPr>
        <xdr:cNvPr id="565" name="Straight Connector 564">
          <a:extLst>
            <a:ext uri="{FF2B5EF4-FFF2-40B4-BE49-F238E27FC236}">
              <a16:creationId xmlns:a16="http://schemas.microsoft.com/office/drawing/2014/main" id="{736DD30E-EFD3-44AB-9654-32EA501F7735}"/>
            </a:ext>
          </a:extLst>
        </xdr:cNvPr>
        <xdr:cNvCxnSpPr/>
      </xdr:nvCxnSpPr>
      <xdr:spPr>
        <a:xfrm>
          <a:off x="15554325" y="14192250"/>
          <a:ext cx="9906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73</xdr:row>
      <xdr:rowOff>0</xdr:rowOff>
    </xdr:from>
    <xdr:to>
      <xdr:col>38</xdr:col>
      <xdr:colOff>276225</xdr:colOff>
      <xdr:row>75</xdr:row>
      <xdr:rowOff>228600</xdr:rowOff>
    </xdr:to>
    <xdr:cxnSp macro="">
      <xdr:nvCxnSpPr>
        <xdr:cNvPr id="566" name="Straight Connector 565">
          <a:extLst>
            <a:ext uri="{FF2B5EF4-FFF2-40B4-BE49-F238E27FC236}">
              <a16:creationId xmlns:a16="http://schemas.microsoft.com/office/drawing/2014/main" id="{51168057-7D45-499F-A1CD-AA6575947B7E}"/>
            </a:ext>
          </a:extLst>
        </xdr:cNvPr>
        <xdr:cNvCxnSpPr/>
      </xdr:nvCxnSpPr>
      <xdr:spPr>
        <a:xfrm>
          <a:off x="16544925" y="14192250"/>
          <a:ext cx="9715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73</xdr:row>
      <xdr:rowOff>9525</xdr:rowOff>
    </xdr:from>
    <xdr:to>
      <xdr:col>38</xdr:col>
      <xdr:colOff>333375</xdr:colOff>
      <xdr:row>76</xdr:row>
      <xdr:rowOff>0</xdr:rowOff>
    </xdr:to>
    <xdr:cxnSp macro="">
      <xdr:nvCxnSpPr>
        <xdr:cNvPr id="567" name="Straight Connector 566">
          <a:extLst>
            <a:ext uri="{FF2B5EF4-FFF2-40B4-BE49-F238E27FC236}">
              <a16:creationId xmlns:a16="http://schemas.microsoft.com/office/drawing/2014/main" id="{896FF3F8-BD02-4ABE-A650-CD8B0FC3C59C}"/>
            </a:ext>
          </a:extLst>
        </xdr:cNvPr>
        <xdr:cNvCxnSpPr/>
      </xdr:nvCxnSpPr>
      <xdr:spPr>
        <a:xfrm rot="10800000" flipV="1">
          <a:off x="16544925" y="14201775"/>
          <a:ext cx="971550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73</xdr:row>
      <xdr:rowOff>0</xdr:rowOff>
    </xdr:from>
    <xdr:to>
      <xdr:col>33</xdr:col>
      <xdr:colOff>47625</xdr:colOff>
      <xdr:row>75</xdr:row>
      <xdr:rowOff>238125</xdr:rowOff>
    </xdr:to>
    <xdr:cxnSp macro="">
      <xdr:nvCxnSpPr>
        <xdr:cNvPr id="568" name="Straight Connector 567">
          <a:extLst>
            <a:ext uri="{FF2B5EF4-FFF2-40B4-BE49-F238E27FC236}">
              <a16:creationId xmlns:a16="http://schemas.microsoft.com/office/drawing/2014/main" id="{46FF3949-CADA-4601-B0F3-13AC14FD6C37}"/>
            </a:ext>
          </a:extLst>
        </xdr:cNvPr>
        <xdr:cNvCxnSpPr/>
      </xdr:nvCxnSpPr>
      <xdr:spPr>
        <a:xfrm rot="10800000" flipV="1">
          <a:off x="14554200" y="14192250"/>
          <a:ext cx="10477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73</xdr:row>
      <xdr:rowOff>0</xdr:rowOff>
    </xdr:from>
    <xdr:to>
      <xdr:col>36</xdr:col>
      <xdr:colOff>0</xdr:colOff>
      <xdr:row>75</xdr:row>
      <xdr:rowOff>238125</xdr:rowOff>
    </xdr:to>
    <xdr:cxnSp macro="">
      <xdr:nvCxnSpPr>
        <xdr:cNvPr id="569" name="Straight Connector 568">
          <a:extLst>
            <a:ext uri="{FF2B5EF4-FFF2-40B4-BE49-F238E27FC236}">
              <a16:creationId xmlns:a16="http://schemas.microsoft.com/office/drawing/2014/main" id="{FA35F054-BEB1-400F-B0E6-874CFF6D16A1}"/>
            </a:ext>
          </a:extLst>
        </xdr:cNvPr>
        <xdr:cNvCxnSpPr/>
      </xdr:nvCxnSpPr>
      <xdr:spPr>
        <a:xfrm rot="10800000" flipV="1">
          <a:off x="15554325" y="14192250"/>
          <a:ext cx="9906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73</xdr:row>
      <xdr:rowOff>0</xdr:rowOff>
    </xdr:from>
    <xdr:to>
      <xdr:col>30</xdr:col>
      <xdr:colOff>47625</xdr:colOff>
      <xdr:row>75</xdr:row>
      <xdr:rowOff>238125</xdr:rowOff>
    </xdr:to>
    <xdr:cxnSp macro="">
      <xdr:nvCxnSpPr>
        <xdr:cNvPr id="570" name="Straight Connector 569">
          <a:extLst>
            <a:ext uri="{FF2B5EF4-FFF2-40B4-BE49-F238E27FC236}">
              <a16:creationId xmlns:a16="http://schemas.microsoft.com/office/drawing/2014/main" id="{707EAE6E-0A8D-437C-8D94-368A71921A47}"/>
            </a:ext>
          </a:extLst>
        </xdr:cNvPr>
        <xdr:cNvCxnSpPr/>
      </xdr:nvCxnSpPr>
      <xdr:spPr>
        <a:xfrm rot="10800000" flipV="1">
          <a:off x="13335000" y="14192250"/>
          <a:ext cx="12668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73</xdr:row>
      <xdr:rowOff>0</xdr:rowOff>
    </xdr:from>
    <xdr:to>
      <xdr:col>27</xdr:col>
      <xdr:colOff>38100</xdr:colOff>
      <xdr:row>75</xdr:row>
      <xdr:rowOff>238125</xdr:rowOff>
    </xdr:to>
    <xdr:cxnSp macro="">
      <xdr:nvCxnSpPr>
        <xdr:cNvPr id="571" name="Straight Connector 570">
          <a:extLst>
            <a:ext uri="{FF2B5EF4-FFF2-40B4-BE49-F238E27FC236}">
              <a16:creationId xmlns:a16="http://schemas.microsoft.com/office/drawing/2014/main" id="{868E45AA-FD64-4BC1-8976-B4DAF868E849}"/>
            </a:ext>
          </a:extLst>
        </xdr:cNvPr>
        <xdr:cNvCxnSpPr/>
      </xdr:nvCxnSpPr>
      <xdr:spPr>
        <a:xfrm rot="10800000" flipV="1">
          <a:off x="12125325" y="14192250"/>
          <a:ext cx="12477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73</xdr:row>
      <xdr:rowOff>0</xdr:rowOff>
    </xdr:from>
    <xdr:to>
      <xdr:col>24</xdr:col>
      <xdr:colOff>47625</xdr:colOff>
      <xdr:row>75</xdr:row>
      <xdr:rowOff>238125</xdr:rowOff>
    </xdr:to>
    <xdr:cxnSp macro="">
      <xdr:nvCxnSpPr>
        <xdr:cNvPr id="572" name="Straight Connector 571">
          <a:extLst>
            <a:ext uri="{FF2B5EF4-FFF2-40B4-BE49-F238E27FC236}">
              <a16:creationId xmlns:a16="http://schemas.microsoft.com/office/drawing/2014/main" id="{0532E0D7-2D4F-4F69-A39C-9ADAD4EA387A}"/>
            </a:ext>
          </a:extLst>
        </xdr:cNvPr>
        <xdr:cNvCxnSpPr/>
      </xdr:nvCxnSpPr>
      <xdr:spPr>
        <a:xfrm rot="10800000" flipV="1">
          <a:off x="10944225" y="14192250"/>
          <a:ext cx="12287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73</xdr:row>
      <xdr:rowOff>0</xdr:rowOff>
    </xdr:from>
    <xdr:to>
      <xdr:col>21</xdr:col>
      <xdr:colOff>38100</xdr:colOff>
      <xdr:row>75</xdr:row>
      <xdr:rowOff>238125</xdr:rowOff>
    </xdr:to>
    <xdr:cxnSp macro="">
      <xdr:nvCxnSpPr>
        <xdr:cNvPr id="573" name="Straight Connector 572">
          <a:extLst>
            <a:ext uri="{FF2B5EF4-FFF2-40B4-BE49-F238E27FC236}">
              <a16:creationId xmlns:a16="http://schemas.microsoft.com/office/drawing/2014/main" id="{25C8FFF4-EBC5-43B3-BAE5-D6861E775CF2}"/>
            </a:ext>
          </a:extLst>
        </xdr:cNvPr>
        <xdr:cNvCxnSpPr/>
      </xdr:nvCxnSpPr>
      <xdr:spPr>
        <a:xfrm rot="10800000" flipV="1">
          <a:off x="9782175" y="14192250"/>
          <a:ext cx="12001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73</xdr:row>
      <xdr:rowOff>0</xdr:rowOff>
    </xdr:from>
    <xdr:to>
      <xdr:col>18</xdr:col>
      <xdr:colOff>47625</xdr:colOff>
      <xdr:row>75</xdr:row>
      <xdr:rowOff>238125</xdr:rowOff>
    </xdr:to>
    <xdr:cxnSp macro="">
      <xdr:nvCxnSpPr>
        <xdr:cNvPr id="574" name="Straight Connector 573">
          <a:extLst>
            <a:ext uri="{FF2B5EF4-FFF2-40B4-BE49-F238E27FC236}">
              <a16:creationId xmlns:a16="http://schemas.microsoft.com/office/drawing/2014/main" id="{58494E40-24E0-4ECF-A6E1-5A4D6C2A0194}"/>
            </a:ext>
          </a:extLst>
        </xdr:cNvPr>
        <xdr:cNvCxnSpPr/>
      </xdr:nvCxnSpPr>
      <xdr:spPr>
        <a:xfrm rot="10800000" flipV="1">
          <a:off x="8515350" y="14192250"/>
          <a:ext cx="13144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73</xdr:row>
      <xdr:rowOff>0</xdr:rowOff>
    </xdr:from>
    <xdr:to>
      <xdr:col>15</xdr:col>
      <xdr:colOff>47625</xdr:colOff>
      <xdr:row>75</xdr:row>
      <xdr:rowOff>238125</xdr:rowOff>
    </xdr:to>
    <xdr:cxnSp macro="">
      <xdr:nvCxnSpPr>
        <xdr:cNvPr id="575" name="Straight Connector 574">
          <a:extLst>
            <a:ext uri="{FF2B5EF4-FFF2-40B4-BE49-F238E27FC236}">
              <a16:creationId xmlns:a16="http://schemas.microsoft.com/office/drawing/2014/main" id="{3CA140E7-3995-4F71-B22D-8A09870D1DD7}"/>
            </a:ext>
          </a:extLst>
        </xdr:cNvPr>
        <xdr:cNvCxnSpPr/>
      </xdr:nvCxnSpPr>
      <xdr:spPr>
        <a:xfrm rot="10800000" flipV="1">
          <a:off x="7267575" y="14192250"/>
          <a:ext cx="12954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73</xdr:row>
      <xdr:rowOff>0</xdr:rowOff>
    </xdr:from>
    <xdr:to>
      <xdr:col>12</xdr:col>
      <xdr:colOff>47625</xdr:colOff>
      <xdr:row>75</xdr:row>
      <xdr:rowOff>238125</xdr:rowOff>
    </xdr:to>
    <xdr:cxnSp macro="">
      <xdr:nvCxnSpPr>
        <xdr:cNvPr id="576" name="Straight Connector 575">
          <a:extLst>
            <a:ext uri="{FF2B5EF4-FFF2-40B4-BE49-F238E27FC236}">
              <a16:creationId xmlns:a16="http://schemas.microsoft.com/office/drawing/2014/main" id="{8AD52271-0625-4250-8E00-2341DAD2E319}"/>
            </a:ext>
          </a:extLst>
        </xdr:cNvPr>
        <xdr:cNvCxnSpPr/>
      </xdr:nvCxnSpPr>
      <xdr:spPr>
        <a:xfrm rot="10800000" flipV="1">
          <a:off x="5962650" y="14192250"/>
          <a:ext cx="13525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73</xdr:row>
      <xdr:rowOff>0</xdr:rowOff>
    </xdr:from>
    <xdr:to>
      <xdr:col>9</xdr:col>
      <xdr:colOff>47625</xdr:colOff>
      <xdr:row>75</xdr:row>
      <xdr:rowOff>238125</xdr:rowOff>
    </xdr:to>
    <xdr:cxnSp macro="">
      <xdr:nvCxnSpPr>
        <xdr:cNvPr id="577" name="Straight Connector 576">
          <a:extLst>
            <a:ext uri="{FF2B5EF4-FFF2-40B4-BE49-F238E27FC236}">
              <a16:creationId xmlns:a16="http://schemas.microsoft.com/office/drawing/2014/main" id="{B49ADCE3-09A1-466C-B64F-C7DA22A67384}"/>
            </a:ext>
          </a:extLst>
        </xdr:cNvPr>
        <xdr:cNvCxnSpPr/>
      </xdr:nvCxnSpPr>
      <xdr:spPr>
        <a:xfrm rot="10800000" flipV="1">
          <a:off x="4686300" y="14192250"/>
          <a:ext cx="13239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82</xdr:row>
      <xdr:rowOff>0</xdr:rowOff>
    </xdr:from>
    <xdr:to>
      <xdr:col>5</xdr:col>
      <xdr:colOff>333375</xdr:colOff>
      <xdr:row>84</xdr:row>
      <xdr:rowOff>228600</xdr:rowOff>
    </xdr:to>
    <xdr:cxnSp macro="">
      <xdr:nvCxnSpPr>
        <xdr:cNvPr id="578" name="Straight Connector 577">
          <a:extLst>
            <a:ext uri="{FF2B5EF4-FFF2-40B4-BE49-F238E27FC236}">
              <a16:creationId xmlns:a16="http://schemas.microsoft.com/office/drawing/2014/main" id="{309C036D-1A53-45DC-BDB8-07E9B97FBB55}"/>
            </a:ext>
          </a:extLst>
        </xdr:cNvPr>
        <xdr:cNvCxnSpPr/>
      </xdr:nvCxnSpPr>
      <xdr:spPr>
        <a:xfrm>
          <a:off x="3495675" y="15963900"/>
          <a:ext cx="11715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82</xdr:row>
      <xdr:rowOff>0</xdr:rowOff>
    </xdr:from>
    <xdr:to>
      <xdr:col>8</xdr:col>
      <xdr:colOff>333375</xdr:colOff>
      <xdr:row>84</xdr:row>
      <xdr:rowOff>228600</xdr:rowOff>
    </xdr:to>
    <xdr:cxnSp macro="">
      <xdr:nvCxnSpPr>
        <xdr:cNvPr id="579" name="Straight Connector 578">
          <a:extLst>
            <a:ext uri="{FF2B5EF4-FFF2-40B4-BE49-F238E27FC236}">
              <a16:creationId xmlns:a16="http://schemas.microsoft.com/office/drawing/2014/main" id="{6B573DB5-D0EB-43DE-985F-3DF7E376EA5C}"/>
            </a:ext>
          </a:extLst>
        </xdr:cNvPr>
        <xdr:cNvCxnSpPr/>
      </xdr:nvCxnSpPr>
      <xdr:spPr>
        <a:xfrm>
          <a:off x="4686300" y="15963900"/>
          <a:ext cx="11906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82</xdr:row>
      <xdr:rowOff>0</xdr:rowOff>
    </xdr:from>
    <xdr:to>
      <xdr:col>11</xdr:col>
      <xdr:colOff>333375</xdr:colOff>
      <xdr:row>84</xdr:row>
      <xdr:rowOff>228600</xdr:rowOff>
    </xdr:to>
    <xdr:cxnSp macro="">
      <xdr:nvCxnSpPr>
        <xdr:cNvPr id="580" name="Straight Connector 579">
          <a:extLst>
            <a:ext uri="{FF2B5EF4-FFF2-40B4-BE49-F238E27FC236}">
              <a16:creationId xmlns:a16="http://schemas.microsoft.com/office/drawing/2014/main" id="{C55DAC59-5D75-4EDD-A3CD-52B42339F244}"/>
            </a:ext>
          </a:extLst>
        </xdr:cNvPr>
        <xdr:cNvCxnSpPr/>
      </xdr:nvCxnSpPr>
      <xdr:spPr>
        <a:xfrm>
          <a:off x="5962650" y="15963900"/>
          <a:ext cx="12001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85</xdr:row>
      <xdr:rowOff>0</xdr:rowOff>
    </xdr:from>
    <xdr:to>
      <xdr:col>5</xdr:col>
      <xdr:colOff>333375</xdr:colOff>
      <xdr:row>87</xdr:row>
      <xdr:rowOff>228600</xdr:rowOff>
    </xdr:to>
    <xdr:cxnSp macro="">
      <xdr:nvCxnSpPr>
        <xdr:cNvPr id="581" name="Straight Connector 580">
          <a:extLst>
            <a:ext uri="{FF2B5EF4-FFF2-40B4-BE49-F238E27FC236}">
              <a16:creationId xmlns:a16="http://schemas.microsoft.com/office/drawing/2014/main" id="{0DAA7FBE-F2F3-4258-BFA2-7DF3A7261D0A}"/>
            </a:ext>
          </a:extLst>
        </xdr:cNvPr>
        <xdr:cNvCxnSpPr/>
      </xdr:nvCxnSpPr>
      <xdr:spPr>
        <a:xfrm>
          <a:off x="3495675" y="16535400"/>
          <a:ext cx="11715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85</xdr:row>
      <xdr:rowOff>0</xdr:rowOff>
    </xdr:from>
    <xdr:to>
      <xdr:col>8</xdr:col>
      <xdr:colOff>333375</xdr:colOff>
      <xdr:row>87</xdr:row>
      <xdr:rowOff>228600</xdr:rowOff>
    </xdr:to>
    <xdr:cxnSp macro="">
      <xdr:nvCxnSpPr>
        <xdr:cNvPr id="582" name="Straight Connector 581">
          <a:extLst>
            <a:ext uri="{FF2B5EF4-FFF2-40B4-BE49-F238E27FC236}">
              <a16:creationId xmlns:a16="http://schemas.microsoft.com/office/drawing/2014/main" id="{9D041CF1-A0F8-4FB4-8767-AA27F7C943D7}"/>
            </a:ext>
          </a:extLst>
        </xdr:cNvPr>
        <xdr:cNvCxnSpPr/>
      </xdr:nvCxnSpPr>
      <xdr:spPr>
        <a:xfrm>
          <a:off x="4686300" y="16535400"/>
          <a:ext cx="11906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85</xdr:row>
      <xdr:rowOff>0</xdr:rowOff>
    </xdr:from>
    <xdr:to>
      <xdr:col>11</xdr:col>
      <xdr:colOff>333375</xdr:colOff>
      <xdr:row>87</xdr:row>
      <xdr:rowOff>228600</xdr:rowOff>
    </xdr:to>
    <xdr:cxnSp macro="">
      <xdr:nvCxnSpPr>
        <xdr:cNvPr id="583" name="Straight Connector 582">
          <a:extLst>
            <a:ext uri="{FF2B5EF4-FFF2-40B4-BE49-F238E27FC236}">
              <a16:creationId xmlns:a16="http://schemas.microsoft.com/office/drawing/2014/main" id="{D53DFC55-6B31-43A9-B533-C55E18323737}"/>
            </a:ext>
          </a:extLst>
        </xdr:cNvPr>
        <xdr:cNvCxnSpPr/>
      </xdr:nvCxnSpPr>
      <xdr:spPr>
        <a:xfrm>
          <a:off x="5962650" y="16535400"/>
          <a:ext cx="12001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85</xdr:row>
      <xdr:rowOff>0</xdr:rowOff>
    </xdr:from>
    <xdr:to>
      <xdr:col>14</xdr:col>
      <xdr:colOff>333375</xdr:colOff>
      <xdr:row>87</xdr:row>
      <xdr:rowOff>228600</xdr:rowOff>
    </xdr:to>
    <xdr:cxnSp macro="">
      <xdr:nvCxnSpPr>
        <xdr:cNvPr id="584" name="Straight Connector 583">
          <a:extLst>
            <a:ext uri="{FF2B5EF4-FFF2-40B4-BE49-F238E27FC236}">
              <a16:creationId xmlns:a16="http://schemas.microsoft.com/office/drawing/2014/main" id="{6FB70129-E075-4F29-A3AC-3C1E583ADC97}"/>
            </a:ext>
          </a:extLst>
        </xdr:cNvPr>
        <xdr:cNvCxnSpPr/>
      </xdr:nvCxnSpPr>
      <xdr:spPr>
        <a:xfrm>
          <a:off x="7267575" y="16535400"/>
          <a:ext cx="11811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82</xdr:row>
      <xdr:rowOff>0</xdr:rowOff>
    </xdr:from>
    <xdr:to>
      <xdr:col>14</xdr:col>
      <xdr:colOff>333375</xdr:colOff>
      <xdr:row>84</xdr:row>
      <xdr:rowOff>228600</xdr:rowOff>
    </xdr:to>
    <xdr:cxnSp macro="">
      <xdr:nvCxnSpPr>
        <xdr:cNvPr id="585" name="Straight Connector 584">
          <a:extLst>
            <a:ext uri="{FF2B5EF4-FFF2-40B4-BE49-F238E27FC236}">
              <a16:creationId xmlns:a16="http://schemas.microsoft.com/office/drawing/2014/main" id="{BCB4EF05-E057-4F1E-8758-B82E0548AAE7}"/>
            </a:ext>
          </a:extLst>
        </xdr:cNvPr>
        <xdr:cNvCxnSpPr/>
      </xdr:nvCxnSpPr>
      <xdr:spPr>
        <a:xfrm>
          <a:off x="7267575" y="15963900"/>
          <a:ext cx="11811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82</xdr:row>
      <xdr:rowOff>0</xdr:rowOff>
    </xdr:from>
    <xdr:to>
      <xdr:col>17</xdr:col>
      <xdr:colOff>333375</xdr:colOff>
      <xdr:row>84</xdr:row>
      <xdr:rowOff>228600</xdr:rowOff>
    </xdr:to>
    <xdr:cxnSp macro="">
      <xdr:nvCxnSpPr>
        <xdr:cNvPr id="586" name="Straight Connector 585">
          <a:extLst>
            <a:ext uri="{FF2B5EF4-FFF2-40B4-BE49-F238E27FC236}">
              <a16:creationId xmlns:a16="http://schemas.microsoft.com/office/drawing/2014/main" id="{E22F6DAF-243E-468F-87A6-42873F584D32}"/>
            </a:ext>
          </a:extLst>
        </xdr:cNvPr>
        <xdr:cNvCxnSpPr/>
      </xdr:nvCxnSpPr>
      <xdr:spPr>
        <a:xfrm>
          <a:off x="8515350" y="15963900"/>
          <a:ext cx="11525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85</xdr:row>
      <xdr:rowOff>0</xdr:rowOff>
    </xdr:from>
    <xdr:to>
      <xdr:col>17</xdr:col>
      <xdr:colOff>333375</xdr:colOff>
      <xdr:row>87</xdr:row>
      <xdr:rowOff>228600</xdr:rowOff>
    </xdr:to>
    <xdr:cxnSp macro="">
      <xdr:nvCxnSpPr>
        <xdr:cNvPr id="587" name="Straight Connector 586">
          <a:extLst>
            <a:ext uri="{FF2B5EF4-FFF2-40B4-BE49-F238E27FC236}">
              <a16:creationId xmlns:a16="http://schemas.microsoft.com/office/drawing/2014/main" id="{425EBD4D-B0E5-4514-92BD-84A5827F4148}"/>
            </a:ext>
          </a:extLst>
        </xdr:cNvPr>
        <xdr:cNvCxnSpPr/>
      </xdr:nvCxnSpPr>
      <xdr:spPr>
        <a:xfrm>
          <a:off x="8515350" y="16535400"/>
          <a:ext cx="11525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82</xdr:row>
      <xdr:rowOff>0</xdr:rowOff>
    </xdr:from>
    <xdr:to>
      <xdr:col>5</xdr:col>
      <xdr:colOff>333375</xdr:colOff>
      <xdr:row>84</xdr:row>
      <xdr:rowOff>238125</xdr:rowOff>
    </xdr:to>
    <xdr:cxnSp macro="">
      <xdr:nvCxnSpPr>
        <xdr:cNvPr id="588" name="Straight Connector 587">
          <a:extLst>
            <a:ext uri="{FF2B5EF4-FFF2-40B4-BE49-F238E27FC236}">
              <a16:creationId xmlns:a16="http://schemas.microsoft.com/office/drawing/2014/main" id="{B0ABDD75-FAA5-41B0-8B24-716E2F271DE3}"/>
            </a:ext>
          </a:extLst>
        </xdr:cNvPr>
        <xdr:cNvCxnSpPr/>
      </xdr:nvCxnSpPr>
      <xdr:spPr>
        <a:xfrm rot="10800000" flipV="1">
          <a:off x="3495675" y="15963900"/>
          <a:ext cx="11715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82</xdr:row>
      <xdr:rowOff>0</xdr:rowOff>
    </xdr:from>
    <xdr:to>
      <xdr:col>11</xdr:col>
      <xdr:colOff>333375</xdr:colOff>
      <xdr:row>84</xdr:row>
      <xdr:rowOff>238125</xdr:rowOff>
    </xdr:to>
    <xdr:cxnSp macro="">
      <xdr:nvCxnSpPr>
        <xdr:cNvPr id="589" name="Straight Connector 588">
          <a:extLst>
            <a:ext uri="{FF2B5EF4-FFF2-40B4-BE49-F238E27FC236}">
              <a16:creationId xmlns:a16="http://schemas.microsoft.com/office/drawing/2014/main" id="{EE2AB53F-90D0-4D55-9E86-1F8326736634}"/>
            </a:ext>
          </a:extLst>
        </xdr:cNvPr>
        <xdr:cNvCxnSpPr/>
      </xdr:nvCxnSpPr>
      <xdr:spPr>
        <a:xfrm rot="10800000" flipV="1">
          <a:off x="5962650" y="15963900"/>
          <a:ext cx="12001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82</xdr:row>
      <xdr:rowOff>0</xdr:rowOff>
    </xdr:from>
    <xdr:to>
      <xdr:col>8</xdr:col>
      <xdr:colOff>333375</xdr:colOff>
      <xdr:row>84</xdr:row>
      <xdr:rowOff>238125</xdr:rowOff>
    </xdr:to>
    <xdr:cxnSp macro="">
      <xdr:nvCxnSpPr>
        <xdr:cNvPr id="590" name="Straight Connector 589">
          <a:extLst>
            <a:ext uri="{FF2B5EF4-FFF2-40B4-BE49-F238E27FC236}">
              <a16:creationId xmlns:a16="http://schemas.microsoft.com/office/drawing/2014/main" id="{0E5532C0-B93F-471B-B43C-C266BF81CD70}"/>
            </a:ext>
          </a:extLst>
        </xdr:cNvPr>
        <xdr:cNvCxnSpPr/>
      </xdr:nvCxnSpPr>
      <xdr:spPr>
        <a:xfrm rot="10800000" flipV="1">
          <a:off x="4686300" y="15963900"/>
          <a:ext cx="11906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82</xdr:row>
      <xdr:rowOff>0</xdr:rowOff>
    </xdr:from>
    <xdr:to>
      <xdr:col>14</xdr:col>
      <xdr:colOff>333375</xdr:colOff>
      <xdr:row>84</xdr:row>
      <xdr:rowOff>238125</xdr:rowOff>
    </xdr:to>
    <xdr:cxnSp macro="">
      <xdr:nvCxnSpPr>
        <xdr:cNvPr id="591" name="Straight Connector 590">
          <a:extLst>
            <a:ext uri="{FF2B5EF4-FFF2-40B4-BE49-F238E27FC236}">
              <a16:creationId xmlns:a16="http://schemas.microsoft.com/office/drawing/2014/main" id="{6575421F-EF7F-443F-A8A2-D034EF2441EC}"/>
            </a:ext>
          </a:extLst>
        </xdr:cNvPr>
        <xdr:cNvCxnSpPr/>
      </xdr:nvCxnSpPr>
      <xdr:spPr>
        <a:xfrm rot="10800000" flipV="1">
          <a:off x="7267575" y="15963900"/>
          <a:ext cx="11811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82</xdr:row>
      <xdr:rowOff>0</xdr:rowOff>
    </xdr:from>
    <xdr:to>
      <xdr:col>17</xdr:col>
      <xdr:colOff>333375</xdr:colOff>
      <xdr:row>84</xdr:row>
      <xdr:rowOff>238125</xdr:rowOff>
    </xdr:to>
    <xdr:cxnSp macro="">
      <xdr:nvCxnSpPr>
        <xdr:cNvPr id="592" name="Straight Connector 591">
          <a:extLst>
            <a:ext uri="{FF2B5EF4-FFF2-40B4-BE49-F238E27FC236}">
              <a16:creationId xmlns:a16="http://schemas.microsoft.com/office/drawing/2014/main" id="{75B11BBA-3FD7-4418-AC9D-517D08092F0F}"/>
            </a:ext>
          </a:extLst>
        </xdr:cNvPr>
        <xdr:cNvCxnSpPr/>
      </xdr:nvCxnSpPr>
      <xdr:spPr>
        <a:xfrm rot="10800000" flipV="1">
          <a:off x="8515350" y="15963900"/>
          <a:ext cx="11525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85</xdr:row>
      <xdr:rowOff>0</xdr:rowOff>
    </xdr:from>
    <xdr:to>
      <xdr:col>5</xdr:col>
      <xdr:colOff>333375</xdr:colOff>
      <xdr:row>87</xdr:row>
      <xdr:rowOff>238125</xdr:rowOff>
    </xdr:to>
    <xdr:cxnSp macro="">
      <xdr:nvCxnSpPr>
        <xdr:cNvPr id="593" name="Straight Connector 592">
          <a:extLst>
            <a:ext uri="{FF2B5EF4-FFF2-40B4-BE49-F238E27FC236}">
              <a16:creationId xmlns:a16="http://schemas.microsoft.com/office/drawing/2014/main" id="{968533B9-FA6B-4534-96BB-2FB1D51A8EF4}"/>
            </a:ext>
          </a:extLst>
        </xdr:cNvPr>
        <xdr:cNvCxnSpPr/>
      </xdr:nvCxnSpPr>
      <xdr:spPr>
        <a:xfrm rot="10800000" flipV="1">
          <a:off x="3495675" y="16535400"/>
          <a:ext cx="11715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85</xdr:row>
      <xdr:rowOff>0</xdr:rowOff>
    </xdr:from>
    <xdr:to>
      <xdr:col>8</xdr:col>
      <xdr:colOff>333375</xdr:colOff>
      <xdr:row>87</xdr:row>
      <xdr:rowOff>238125</xdr:rowOff>
    </xdr:to>
    <xdr:cxnSp macro="">
      <xdr:nvCxnSpPr>
        <xdr:cNvPr id="594" name="Straight Connector 593">
          <a:extLst>
            <a:ext uri="{FF2B5EF4-FFF2-40B4-BE49-F238E27FC236}">
              <a16:creationId xmlns:a16="http://schemas.microsoft.com/office/drawing/2014/main" id="{3C0A5ADF-2827-4361-8441-51E3B9E37C59}"/>
            </a:ext>
          </a:extLst>
        </xdr:cNvPr>
        <xdr:cNvCxnSpPr/>
      </xdr:nvCxnSpPr>
      <xdr:spPr>
        <a:xfrm rot="10800000" flipV="1">
          <a:off x="4686300" y="16535400"/>
          <a:ext cx="11906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85</xdr:row>
      <xdr:rowOff>0</xdr:rowOff>
    </xdr:from>
    <xdr:to>
      <xdr:col>11</xdr:col>
      <xdr:colOff>333375</xdr:colOff>
      <xdr:row>87</xdr:row>
      <xdr:rowOff>238125</xdr:rowOff>
    </xdr:to>
    <xdr:cxnSp macro="">
      <xdr:nvCxnSpPr>
        <xdr:cNvPr id="595" name="Straight Connector 594">
          <a:extLst>
            <a:ext uri="{FF2B5EF4-FFF2-40B4-BE49-F238E27FC236}">
              <a16:creationId xmlns:a16="http://schemas.microsoft.com/office/drawing/2014/main" id="{580A832D-F99C-40E0-8553-CA6168271831}"/>
            </a:ext>
          </a:extLst>
        </xdr:cNvPr>
        <xdr:cNvCxnSpPr/>
      </xdr:nvCxnSpPr>
      <xdr:spPr>
        <a:xfrm rot="10800000" flipV="1">
          <a:off x="5962650" y="16535400"/>
          <a:ext cx="12001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85</xdr:row>
      <xdr:rowOff>0</xdr:rowOff>
    </xdr:from>
    <xdr:to>
      <xdr:col>14</xdr:col>
      <xdr:colOff>333375</xdr:colOff>
      <xdr:row>87</xdr:row>
      <xdr:rowOff>238125</xdr:rowOff>
    </xdr:to>
    <xdr:cxnSp macro="">
      <xdr:nvCxnSpPr>
        <xdr:cNvPr id="596" name="Straight Connector 595">
          <a:extLst>
            <a:ext uri="{FF2B5EF4-FFF2-40B4-BE49-F238E27FC236}">
              <a16:creationId xmlns:a16="http://schemas.microsoft.com/office/drawing/2014/main" id="{5385161C-3FC2-4843-9CBB-8C5E12673C1A}"/>
            </a:ext>
          </a:extLst>
        </xdr:cNvPr>
        <xdr:cNvCxnSpPr/>
      </xdr:nvCxnSpPr>
      <xdr:spPr>
        <a:xfrm rot="10800000" flipV="1">
          <a:off x="7267575" y="16535400"/>
          <a:ext cx="11811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85</xdr:row>
      <xdr:rowOff>0</xdr:rowOff>
    </xdr:from>
    <xdr:to>
      <xdr:col>17</xdr:col>
      <xdr:colOff>333375</xdr:colOff>
      <xdr:row>87</xdr:row>
      <xdr:rowOff>238125</xdr:rowOff>
    </xdr:to>
    <xdr:cxnSp macro="">
      <xdr:nvCxnSpPr>
        <xdr:cNvPr id="597" name="Straight Connector 596">
          <a:extLst>
            <a:ext uri="{FF2B5EF4-FFF2-40B4-BE49-F238E27FC236}">
              <a16:creationId xmlns:a16="http://schemas.microsoft.com/office/drawing/2014/main" id="{E76B9F1F-AEE5-40DA-9FBC-D3424DF1C1BC}"/>
            </a:ext>
          </a:extLst>
        </xdr:cNvPr>
        <xdr:cNvCxnSpPr/>
      </xdr:nvCxnSpPr>
      <xdr:spPr>
        <a:xfrm rot="10800000" flipV="1">
          <a:off x="8515350" y="16535400"/>
          <a:ext cx="11525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85</xdr:row>
      <xdr:rowOff>0</xdr:rowOff>
    </xdr:from>
    <xdr:to>
      <xdr:col>20</xdr:col>
      <xdr:colOff>333375</xdr:colOff>
      <xdr:row>87</xdr:row>
      <xdr:rowOff>238125</xdr:rowOff>
    </xdr:to>
    <xdr:cxnSp macro="">
      <xdr:nvCxnSpPr>
        <xdr:cNvPr id="598" name="Straight Connector 597">
          <a:extLst>
            <a:ext uri="{FF2B5EF4-FFF2-40B4-BE49-F238E27FC236}">
              <a16:creationId xmlns:a16="http://schemas.microsoft.com/office/drawing/2014/main" id="{E5FF7469-CD94-48ED-A23D-0AF0ED107146}"/>
            </a:ext>
          </a:extLst>
        </xdr:cNvPr>
        <xdr:cNvCxnSpPr/>
      </xdr:nvCxnSpPr>
      <xdr:spPr>
        <a:xfrm rot="10800000" flipV="1">
          <a:off x="9782175" y="16535400"/>
          <a:ext cx="11334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85</xdr:row>
      <xdr:rowOff>0</xdr:rowOff>
    </xdr:from>
    <xdr:to>
      <xdr:col>23</xdr:col>
      <xdr:colOff>333375</xdr:colOff>
      <xdr:row>87</xdr:row>
      <xdr:rowOff>238125</xdr:rowOff>
    </xdr:to>
    <xdr:cxnSp macro="">
      <xdr:nvCxnSpPr>
        <xdr:cNvPr id="599" name="Straight Connector 598">
          <a:extLst>
            <a:ext uri="{FF2B5EF4-FFF2-40B4-BE49-F238E27FC236}">
              <a16:creationId xmlns:a16="http://schemas.microsoft.com/office/drawing/2014/main" id="{2EDAB3E1-64A2-442A-BD6A-2E4E3C123264}"/>
            </a:ext>
          </a:extLst>
        </xdr:cNvPr>
        <xdr:cNvCxnSpPr/>
      </xdr:nvCxnSpPr>
      <xdr:spPr>
        <a:xfrm rot="10800000" flipV="1">
          <a:off x="10944225" y="16535400"/>
          <a:ext cx="11620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82</xdr:row>
      <xdr:rowOff>0</xdr:rowOff>
    </xdr:from>
    <xdr:to>
      <xdr:col>20</xdr:col>
      <xdr:colOff>333375</xdr:colOff>
      <xdr:row>84</xdr:row>
      <xdr:rowOff>238125</xdr:rowOff>
    </xdr:to>
    <xdr:cxnSp macro="">
      <xdr:nvCxnSpPr>
        <xdr:cNvPr id="600" name="Straight Connector 599">
          <a:extLst>
            <a:ext uri="{FF2B5EF4-FFF2-40B4-BE49-F238E27FC236}">
              <a16:creationId xmlns:a16="http://schemas.microsoft.com/office/drawing/2014/main" id="{01161230-DAE4-4BEB-9B33-3238F4582E64}"/>
            </a:ext>
          </a:extLst>
        </xdr:cNvPr>
        <xdr:cNvCxnSpPr/>
      </xdr:nvCxnSpPr>
      <xdr:spPr>
        <a:xfrm rot="10800000" flipV="1">
          <a:off x="9782175" y="15963900"/>
          <a:ext cx="11334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82</xdr:row>
      <xdr:rowOff>0</xdr:rowOff>
    </xdr:from>
    <xdr:to>
      <xdr:col>23</xdr:col>
      <xdr:colOff>333375</xdr:colOff>
      <xdr:row>84</xdr:row>
      <xdr:rowOff>238125</xdr:rowOff>
    </xdr:to>
    <xdr:cxnSp macro="">
      <xdr:nvCxnSpPr>
        <xdr:cNvPr id="601" name="Straight Connector 600">
          <a:extLst>
            <a:ext uri="{FF2B5EF4-FFF2-40B4-BE49-F238E27FC236}">
              <a16:creationId xmlns:a16="http://schemas.microsoft.com/office/drawing/2014/main" id="{D2B4C16A-BF99-4619-A739-09B43498B952}"/>
            </a:ext>
          </a:extLst>
        </xdr:cNvPr>
        <xdr:cNvCxnSpPr/>
      </xdr:nvCxnSpPr>
      <xdr:spPr>
        <a:xfrm rot="10800000" flipV="1">
          <a:off x="10944225" y="15963900"/>
          <a:ext cx="11620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82</xdr:row>
      <xdr:rowOff>0</xdr:rowOff>
    </xdr:from>
    <xdr:to>
      <xdr:col>26</xdr:col>
      <xdr:colOff>323850</xdr:colOff>
      <xdr:row>84</xdr:row>
      <xdr:rowOff>238125</xdr:rowOff>
    </xdr:to>
    <xdr:cxnSp macro="">
      <xdr:nvCxnSpPr>
        <xdr:cNvPr id="602" name="Straight Connector 601">
          <a:extLst>
            <a:ext uri="{FF2B5EF4-FFF2-40B4-BE49-F238E27FC236}">
              <a16:creationId xmlns:a16="http://schemas.microsoft.com/office/drawing/2014/main" id="{74273CEF-97F0-4D6C-9A9D-62888E8D3BAF}"/>
            </a:ext>
          </a:extLst>
        </xdr:cNvPr>
        <xdr:cNvCxnSpPr/>
      </xdr:nvCxnSpPr>
      <xdr:spPr>
        <a:xfrm rot="10800000" flipV="1">
          <a:off x="12125325" y="15963900"/>
          <a:ext cx="11430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85</xdr:row>
      <xdr:rowOff>0</xdr:rowOff>
    </xdr:from>
    <xdr:to>
      <xdr:col>26</xdr:col>
      <xdr:colOff>323850</xdr:colOff>
      <xdr:row>87</xdr:row>
      <xdr:rowOff>238125</xdr:rowOff>
    </xdr:to>
    <xdr:cxnSp macro="">
      <xdr:nvCxnSpPr>
        <xdr:cNvPr id="603" name="Straight Connector 602">
          <a:extLst>
            <a:ext uri="{FF2B5EF4-FFF2-40B4-BE49-F238E27FC236}">
              <a16:creationId xmlns:a16="http://schemas.microsoft.com/office/drawing/2014/main" id="{85843112-6533-4BF5-BA56-D40EB70539CC}"/>
            </a:ext>
          </a:extLst>
        </xdr:cNvPr>
        <xdr:cNvCxnSpPr/>
      </xdr:nvCxnSpPr>
      <xdr:spPr>
        <a:xfrm rot="10800000" flipV="1">
          <a:off x="12125325" y="16535400"/>
          <a:ext cx="11430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82</xdr:row>
      <xdr:rowOff>0</xdr:rowOff>
    </xdr:from>
    <xdr:to>
      <xdr:col>29</xdr:col>
      <xdr:colOff>333375</xdr:colOff>
      <xdr:row>84</xdr:row>
      <xdr:rowOff>238125</xdr:rowOff>
    </xdr:to>
    <xdr:cxnSp macro="">
      <xdr:nvCxnSpPr>
        <xdr:cNvPr id="604" name="Straight Connector 603">
          <a:extLst>
            <a:ext uri="{FF2B5EF4-FFF2-40B4-BE49-F238E27FC236}">
              <a16:creationId xmlns:a16="http://schemas.microsoft.com/office/drawing/2014/main" id="{7EFAB26A-E088-4E39-A46A-504B12D7DFFB}"/>
            </a:ext>
          </a:extLst>
        </xdr:cNvPr>
        <xdr:cNvCxnSpPr/>
      </xdr:nvCxnSpPr>
      <xdr:spPr>
        <a:xfrm rot="10800000" flipV="1">
          <a:off x="13335000" y="15963900"/>
          <a:ext cx="12096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82</xdr:row>
      <xdr:rowOff>0</xdr:rowOff>
    </xdr:from>
    <xdr:to>
      <xdr:col>32</xdr:col>
      <xdr:colOff>333375</xdr:colOff>
      <xdr:row>84</xdr:row>
      <xdr:rowOff>238125</xdr:rowOff>
    </xdr:to>
    <xdr:cxnSp macro="">
      <xdr:nvCxnSpPr>
        <xdr:cNvPr id="605" name="Straight Connector 604">
          <a:extLst>
            <a:ext uri="{FF2B5EF4-FFF2-40B4-BE49-F238E27FC236}">
              <a16:creationId xmlns:a16="http://schemas.microsoft.com/office/drawing/2014/main" id="{DE93D393-AFA5-4C69-8B0E-50FBB070A3CA}"/>
            </a:ext>
          </a:extLst>
        </xdr:cNvPr>
        <xdr:cNvCxnSpPr/>
      </xdr:nvCxnSpPr>
      <xdr:spPr>
        <a:xfrm rot="10800000" flipV="1">
          <a:off x="14554200" y="15963900"/>
          <a:ext cx="10001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82</xdr:row>
      <xdr:rowOff>0</xdr:rowOff>
    </xdr:from>
    <xdr:to>
      <xdr:col>35</xdr:col>
      <xdr:colOff>285750</xdr:colOff>
      <xdr:row>84</xdr:row>
      <xdr:rowOff>238125</xdr:rowOff>
    </xdr:to>
    <xdr:cxnSp macro="">
      <xdr:nvCxnSpPr>
        <xdr:cNvPr id="606" name="Straight Connector 605">
          <a:extLst>
            <a:ext uri="{FF2B5EF4-FFF2-40B4-BE49-F238E27FC236}">
              <a16:creationId xmlns:a16="http://schemas.microsoft.com/office/drawing/2014/main" id="{44C64C6B-07A4-4638-A986-FC29ABE2A143}"/>
            </a:ext>
          </a:extLst>
        </xdr:cNvPr>
        <xdr:cNvCxnSpPr/>
      </xdr:nvCxnSpPr>
      <xdr:spPr>
        <a:xfrm rot="10800000" flipV="1">
          <a:off x="15554325" y="15963900"/>
          <a:ext cx="9906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82</xdr:row>
      <xdr:rowOff>0</xdr:rowOff>
    </xdr:from>
    <xdr:to>
      <xdr:col>38</xdr:col>
      <xdr:colOff>276225</xdr:colOff>
      <xdr:row>84</xdr:row>
      <xdr:rowOff>238125</xdr:rowOff>
    </xdr:to>
    <xdr:cxnSp macro="">
      <xdr:nvCxnSpPr>
        <xdr:cNvPr id="607" name="Straight Connector 606">
          <a:extLst>
            <a:ext uri="{FF2B5EF4-FFF2-40B4-BE49-F238E27FC236}">
              <a16:creationId xmlns:a16="http://schemas.microsoft.com/office/drawing/2014/main" id="{6EF19924-63CB-450B-884F-FB2170C7C3AE}"/>
            </a:ext>
          </a:extLst>
        </xdr:cNvPr>
        <xdr:cNvCxnSpPr/>
      </xdr:nvCxnSpPr>
      <xdr:spPr>
        <a:xfrm rot="10800000" flipV="1">
          <a:off x="16544925" y="15963900"/>
          <a:ext cx="9715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85</xdr:row>
      <xdr:rowOff>0</xdr:rowOff>
    </xdr:from>
    <xdr:to>
      <xdr:col>38</xdr:col>
      <xdr:colOff>276225</xdr:colOff>
      <xdr:row>87</xdr:row>
      <xdr:rowOff>238125</xdr:rowOff>
    </xdr:to>
    <xdr:cxnSp macro="">
      <xdr:nvCxnSpPr>
        <xdr:cNvPr id="608" name="Straight Connector 607">
          <a:extLst>
            <a:ext uri="{FF2B5EF4-FFF2-40B4-BE49-F238E27FC236}">
              <a16:creationId xmlns:a16="http://schemas.microsoft.com/office/drawing/2014/main" id="{B6560E31-7DE1-405D-821C-6D9EF70D5B44}"/>
            </a:ext>
          </a:extLst>
        </xdr:cNvPr>
        <xdr:cNvCxnSpPr/>
      </xdr:nvCxnSpPr>
      <xdr:spPr>
        <a:xfrm rot="10800000" flipV="1">
          <a:off x="16544925" y="16535400"/>
          <a:ext cx="9715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85</xdr:row>
      <xdr:rowOff>0</xdr:rowOff>
    </xdr:from>
    <xdr:to>
      <xdr:col>35</xdr:col>
      <xdr:colOff>285750</xdr:colOff>
      <xdr:row>87</xdr:row>
      <xdr:rowOff>238125</xdr:rowOff>
    </xdr:to>
    <xdr:cxnSp macro="">
      <xdr:nvCxnSpPr>
        <xdr:cNvPr id="609" name="Straight Connector 608">
          <a:extLst>
            <a:ext uri="{FF2B5EF4-FFF2-40B4-BE49-F238E27FC236}">
              <a16:creationId xmlns:a16="http://schemas.microsoft.com/office/drawing/2014/main" id="{D3F371F1-CB17-4FCD-A71A-05F2154AD7C7}"/>
            </a:ext>
          </a:extLst>
        </xdr:cNvPr>
        <xdr:cNvCxnSpPr/>
      </xdr:nvCxnSpPr>
      <xdr:spPr>
        <a:xfrm rot="10800000" flipV="1">
          <a:off x="15554325" y="16535400"/>
          <a:ext cx="9906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85</xdr:row>
      <xdr:rowOff>0</xdr:rowOff>
    </xdr:from>
    <xdr:to>
      <xdr:col>32</xdr:col>
      <xdr:colOff>333375</xdr:colOff>
      <xdr:row>87</xdr:row>
      <xdr:rowOff>238125</xdr:rowOff>
    </xdr:to>
    <xdr:cxnSp macro="">
      <xdr:nvCxnSpPr>
        <xdr:cNvPr id="610" name="Straight Connector 609">
          <a:extLst>
            <a:ext uri="{FF2B5EF4-FFF2-40B4-BE49-F238E27FC236}">
              <a16:creationId xmlns:a16="http://schemas.microsoft.com/office/drawing/2014/main" id="{B2527005-AB5B-4498-9F47-EDD6797021DD}"/>
            </a:ext>
          </a:extLst>
        </xdr:cNvPr>
        <xdr:cNvCxnSpPr/>
      </xdr:nvCxnSpPr>
      <xdr:spPr>
        <a:xfrm rot="10800000" flipV="1">
          <a:off x="14554200" y="16535400"/>
          <a:ext cx="10001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85</xdr:row>
      <xdr:rowOff>0</xdr:rowOff>
    </xdr:from>
    <xdr:to>
      <xdr:col>29</xdr:col>
      <xdr:colOff>333375</xdr:colOff>
      <xdr:row>87</xdr:row>
      <xdr:rowOff>238125</xdr:rowOff>
    </xdr:to>
    <xdr:cxnSp macro="">
      <xdr:nvCxnSpPr>
        <xdr:cNvPr id="611" name="Straight Connector 610">
          <a:extLst>
            <a:ext uri="{FF2B5EF4-FFF2-40B4-BE49-F238E27FC236}">
              <a16:creationId xmlns:a16="http://schemas.microsoft.com/office/drawing/2014/main" id="{38660554-E6FA-4D54-A7A1-3B3F758AA978}"/>
            </a:ext>
          </a:extLst>
        </xdr:cNvPr>
        <xdr:cNvCxnSpPr/>
      </xdr:nvCxnSpPr>
      <xdr:spPr>
        <a:xfrm rot="10800000" flipV="1">
          <a:off x="13335000" y="16535400"/>
          <a:ext cx="12096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82</xdr:row>
      <xdr:rowOff>0</xdr:rowOff>
    </xdr:from>
    <xdr:to>
      <xdr:col>20</xdr:col>
      <xdr:colOff>333375</xdr:colOff>
      <xdr:row>84</xdr:row>
      <xdr:rowOff>228600</xdr:rowOff>
    </xdr:to>
    <xdr:cxnSp macro="">
      <xdr:nvCxnSpPr>
        <xdr:cNvPr id="612" name="Straight Connector 611">
          <a:extLst>
            <a:ext uri="{FF2B5EF4-FFF2-40B4-BE49-F238E27FC236}">
              <a16:creationId xmlns:a16="http://schemas.microsoft.com/office/drawing/2014/main" id="{8CB73FAB-D595-4C9F-B95A-88A10ECD8643}"/>
            </a:ext>
          </a:extLst>
        </xdr:cNvPr>
        <xdr:cNvCxnSpPr/>
      </xdr:nvCxnSpPr>
      <xdr:spPr>
        <a:xfrm>
          <a:off x="9782175" y="15963900"/>
          <a:ext cx="11334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82</xdr:row>
      <xdr:rowOff>0</xdr:rowOff>
    </xdr:from>
    <xdr:to>
      <xdr:col>23</xdr:col>
      <xdr:colOff>333375</xdr:colOff>
      <xdr:row>84</xdr:row>
      <xdr:rowOff>228600</xdr:rowOff>
    </xdr:to>
    <xdr:cxnSp macro="">
      <xdr:nvCxnSpPr>
        <xdr:cNvPr id="613" name="Straight Connector 612">
          <a:extLst>
            <a:ext uri="{FF2B5EF4-FFF2-40B4-BE49-F238E27FC236}">
              <a16:creationId xmlns:a16="http://schemas.microsoft.com/office/drawing/2014/main" id="{71041E9B-8597-4BF5-955B-CFEC2A1D1A2A}"/>
            </a:ext>
          </a:extLst>
        </xdr:cNvPr>
        <xdr:cNvCxnSpPr/>
      </xdr:nvCxnSpPr>
      <xdr:spPr>
        <a:xfrm>
          <a:off x="10944225" y="15963900"/>
          <a:ext cx="11620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82</xdr:row>
      <xdr:rowOff>0</xdr:rowOff>
    </xdr:from>
    <xdr:to>
      <xdr:col>26</xdr:col>
      <xdr:colOff>323850</xdr:colOff>
      <xdr:row>84</xdr:row>
      <xdr:rowOff>228600</xdr:rowOff>
    </xdr:to>
    <xdr:cxnSp macro="">
      <xdr:nvCxnSpPr>
        <xdr:cNvPr id="614" name="Straight Connector 613">
          <a:extLst>
            <a:ext uri="{FF2B5EF4-FFF2-40B4-BE49-F238E27FC236}">
              <a16:creationId xmlns:a16="http://schemas.microsoft.com/office/drawing/2014/main" id="{A08FBFF7-D177-47C1-B6CE-7C54E61BCFF3}"/>
            </a:ext>
          </a:extLst>
        </xdr:cNvPr>
        <xdr:cNvCxnSpPr/>
      </xdr:nvCxnSpPr>
      <xdr:spPr>
        <a:xfrm>
          <a:off x="12125325" y="15963900"/>
          <a:ext cx="11430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82</xdr:row>
      <xdr:rowOff>0</xdr:rowOff>
    </xdr:from>
    <xdr:to>
      <xdr:col>29</xdr:col>
      <xdr:colOff>333375</xdr:colOff>
      <xdr:row>84</xdr:row>
      <xdr:rowOff>228600</xdr:rowOff>
    </xdr:to>
    <xdr:cxnSp macro="">
      <xdr:nvCxnSpPr>
        <xdr:cNvPr id="615" name="Straight Connector 614">
          <a:extLst>
            <a:ext uri="{FF2B5EF4-FFF2-40B4-BE49-F238E27FC236}">
              <a16:creationId xmlns:a16="http://schemas.microsoft.com/office/drawing/2014/main" id="{7E1189D7-73A0-4FF0-A84A-D5FAFBA5EEC7}"/>
            </a:ext>
          </a:extLst>
        </xdr:cNvPr>
        <xdr:cNvCxnSpPr/>
      </xdr:nvCxnSpPr>
      <xdr:spPr>
        <a:xfrm>
          <a:off x="13335000" y="15963900"/>
          <a:ext cx="12096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82</xdr:row>
      <xdr:rowOff>0</xdr:rowOff>
    </xdr:from>
    <xdr:to>
      <xdr:col>32</xdr:col>
      <xdr:colOff>333375</xdr:colOff>
      <xdr:row>84</xdr:row>
      <xdr:rowOff>228600</xdr:rowOff>
    </xdr:to>
    <xdr:cxnSp macro="">
      <xdr:nvCxnSpPr>
        <xdr:cNvPr id="616" name="Straight Connector 615">
          <a:extLst>
            <a:ext uri="{FF2B5EF4-FFF2-40B4-BE49-F238E27FC236}">
              <a16:creationId xmlns:a16="http://schemas.microsoft.com/office/drawing/2014/main" id="{BDC936FE-9841-4633-A75F-C2181222ADE0}"/>
            </a:ext>
          </a:extLst>
        </xdr:cNvPr>
        <xdr:cNvCxnSpPr/>
      </xdr:nvCxnSpPr>
      <xdr:spPr>
        <a:xfrm>
          <a:off x="14554200" y="15963900"/>
          <a:ext cx="10001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82</xdr:row>
      <xdr:rowOff>0</xdr:rowOff>
    </xdr:from>
    <xdr:to>
      <xdr:col>35</xdr:col>
      <xdr:colOff>285750</xdr:colOff>
      <xdr:row>84</xdr:row>
      <xdr:rowOff>228600</xdr:rowOff>
    </xdr:to>
    <xdr:cxnSp macro="">
      <xdr:nvCxnSpPr>
        <xdr:cNvPr id="617" name="Straight Connector 616">
          <a:extLst>
            <a:ext uri="{FF2B5EF4-FFF2-40B4-BE49-F238E27FC236}">
              <a16:creationId xmlns:a16="http://schemas.microsoft.com/office/drawing/2014/main" id="{18BC4933-AB83-40EA-B08D-4EB291970701}"/>
            </a:ext>
          </a:extLst>
        </xdr:cNvPr>
        <xdr:cNvCxnSpPr/>
      </xdr:nvCxnSpPr>
      <xdr:spPr>
        <a:xfrm>
          <a:off x="15554325" y="15963900"/>
          <a:ext cx="9906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82</xdr:row>
      <xdr:rowOff>0</xdr:rowOff>
    </xdr:from>
    <xdr:to>
      <xdr:col>38</xdr:col>
      <xdr:colOff>276225</xdr:colOff>
      <xdr:row>84</xdr:row>
      <xdr:rowOff>228600</xdr:rowOff>
    </xdr:to>
    <xdr:cxnSp macro="">
      <xdr:nvCxnSpPr>
        <xdr:cNvPr id="618" name="Straight Connector 617">
          <a:extLst>
            <a:ext uri="{FF2B5EF4-FFF2-40B4-BE49-F238E27FC236}">
              <a16:creationId xmlns:a16="http://schemas.microsoft.com/office/drawing/2014/main" id="{3C496239-A6A2-4D8E-AB35-9F38D416D739}"/>
            </a:ext>
          </a:extLst>
        </xdr:cNvPr>
        <xdr:cNvCxnSpPr/>
      </xdr:nvCxnSpPr>
      <xdr:spPr>
        <a:xfrm>
          <a:off x="16544925" y="15963900"/>
          <a:ext cx="9715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85</xdr:row>
      <xdr:rowOff>0</xdr:rowOff>
    </xdr:from>
    <xdr:to>
      <xdr:col>38</xdr:col>
      <xdr:colOff>276225</xdr:colOff>
      <xdr:row>87</xdr:row>
      <xdr:rowOff>228600</xdr:rowOff>
    </xdr:to>
    <xdr:cxnSp macro="">
      <xdr:nvCxnSpPr>
        <xdr:cNvPr id="619" name="Straight Connector 618">
          <a:extLst>
            <a:ext uri="{FF2B5EF4-FFF2-40B4-BE49-F238E27FC236}">
              <a16:creationId xmlns:a16="http://schemas.microsoft.com/office/drawing/2014/main" id="{44319189-F203-4E81-8C18-FBDB4DB2A8D9}"/>
            </a:ext>
          </a:extLst>
        </xdr:cNvPr>
        <xdr:cNvCxnSpPr/>
      </xdr:nvCxnSpPr>
      <xdr:spPr>
        <a:xfrm>
          <a:off x="16544925" y="16535400"/>
          <a:ext cx="9715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85</xdr:row>
      <xdr:rowOff>0</xdr:rowOff>
    </xdr:from>
    <xdr:to>
      <xdr:col>35</xdr:col>
      <xdr:colOff>285750</xdr:colOff>
      <xdr:row>87</xdr:row>
      <xdr:rowOff>228600</xdr:rowOff>
    </xdr:to>
    <xdr:cxnSp macro="">
      <xdr:nvCxnSpPr>
        <xdr:cNvPr id="620" name="Straight Connector 619">
          <a:extLst>
            <a:ext uri="{FF2B5EF4-FFF2-40B4-BE49-F238E27FC236}">
              <a16:creationId xmlns:a16="http://schemas.microsoft.com/office/drawing/2014/main" id="{8B747481-CE81-4717-8A80-3AFAAAC09AC5}"/>
            </a:ext>
          </a:extLst>
        </xdr:cNvPr>
        <xdr:cNvCxnSpPr/>
      </xdr:nvCxnSpPr>
      <xdr:spPr>
        <a:xfrm>
          <a:off x="15554325" y="16535400"/>
          <a:ext cx="9906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85</xdr:row>
      <xdr:rowOff>0</xdr:rowOff>
    </xdr:from>
    <xdr:to>
      <xdr:col>32</xdr:col>
      <xdr:colOff>333375</xdr:colOff>
      <xdr:row>87</xdr:row>
      <xdr:rowOff>228600</xdr:rowOff>
    </xdr:to>
    <xdr:cxnSp macro="">
      <xdr:nvCxnSpPr>
        <xdr:cNvPr id="621" name="Straight Connector 620">
          <a:extLst>
            <a:ext uri="{FF2B5EF4-FFF2-40B4-BE49-F238E27FC236}">
              <a16:creationId xmlns:a16="http://schemas.microsoft.com/office/drawing/2014/main" id="{BA668DEA-8097-492C-8EAD-0154FFC57F45}"/>
            </a:ext>
          </a:extLst>
        </xdr:cNvPr>
        <xdr:cNvCxnSpPr/>
      </xdr:nvCxnSpPr>
      <xdr:spPr>
        <a:xfrm>
          <a:off x="14554200" y="16535400"/>
          <a:ext cx="10001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85</xdr:row>
      <xdr:rowOff>0</xdr:rowOff>
    </xdr:from>
    <xdr:to>
      <xdr:col>29</xdr:col>
      <xdr:colOff>333375</xdr:colOff>
      <xdr:row>87</xdr:row>
      <xdr:rowOff>228600</xdr:rowOff>
    </xdr:to>
    <xdr:cxnSp macro="">
      <xdr:nvCxnSpPr>
        <xdr:cNvPr id="622" name="Straight Connector 621">
          <a:extLst>
            <a:ext uri="{FF2B5EF4-FFF2-40B4-BE49-F238E27FC236}">
              <a16:creationId xmlns:a16="http://schemas.microsoft.com/office/drawing/2014/main" id="{3DF8FA8E-1F1E-4C59-B9A3-5F2535CE606D}"/>
            </a:ext>
          </a:extLst>
        </xdr:cNvPr>
        <xdr:cNvCxnSpPr/>
      </xdr:nvCxnSpPr>
      <xdr:spPr>
        <a:xfrm>
          <a:off x="13335000" y="16535400"/>
          <a:ext cx="12096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85</xdr:row>
      <xdr:rowOff>0</xdr:rowOff>
    </xdr:from>
    <xdr:to>
      <xdr:col>26</xdr:col>
      <xdr:colOff>323850</xdr:colOff>
      <xdr:row>87</xdr:row>
      <xdr:rowOff>228600</xdr:rowOff>
    </xdr:to>
    <xdr:cxnSp macro="">
      <xdr:nvCxnSpPr>
        <xdr:cNvPr id="623" name="Straight Connector 622">
          <a:extLst>
            <a:ext uri="{FF2B5EF4-FFF2-40B4-BE49-F238E27FC236}">
              <a16:creationId xmlns:a16="http://schemas.microsoft.com/office/drawing/2014/main" id="{39AA9D4A-B9A9-4D25-BD9E-EA6ACDFFF25A}"/>
            </a:ext>
          </a:extLst>
        </xdr:cNvPr>
        <xdr:cNvCxnSpPr/>
      </xdr:nvCxnSpPr>
      <xdr:spPr>
        <a:xfrm>
          <a:off x="12125325" y="16535400"/>
          <a:ext cx="11430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85</xdr:row>
      <xdr:rowOff>0</xdr:rowOff>
    </xdr:from>
    <xdr:to>
      <xdr:col>23</xdr:col>
      <xdr:colOff>333375</xdr:colOff>
      <xdr:row>87</xdr:row>
      <xdr:rowOff>228600</xdr:rowOff>
    </xdr:to>
    <xdr:cxnSp macro="">
      <xdr:nvCxnSpPr>
        <xdr:cNvPr id="624" name="Straight Connector 623">
          <a:extLst>
            <a:ext uri="{FF2B5EF4-FFF2-40B4-BE49-F238E27FC236}">
              <a16:creationId xmlns:a16="http://schemas.microsoft.com/office/drawing/2014/main" id="{A8FE08C7-5D69-4118-8C03-BB2077807CF8}"/>
            </a:ext>
          </a:extLst>
        </xdr:cNvPr>
        <xdr:cNvCxnSpPr/>
      </xdr:nvCxnSpPr>
      <xdr:spPr>
        <a:xfrm>
          <a:off x="10944225" y="16535400"/>
          <a:ext cx="11620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85</xdr:row>
      <xdr:rowOff>0</xdr:rowOff>
    </xdr:from>
    <xdr:to>
      <xdr:col>20</xdr:col>
      <xdr:colOff>333375</xdr:colOff>
      <xdr:row>87</xdr:row>
      <xdr:rowOff>228600</xdr:rowOff>
    </xdr:to>
    <xdr:cxnSp macro="">
      <xdr:nvCxnSpPr>
        <xdr:cNvPr id="625" name="Straight Connector 624">
          <a:extLst>
            <a:ext uri="{FF2B5EF4-FFF2-40B4-BE49-F238E27FC236}">
              <a16:creationId xmlns:a16="http://schemas.microsoft.com/office/drawing/2014/main" id="{633671A9-B6C8-4E0F-8204-1A93634D428A}"/>
            </a:ext>
          </a:extLst>
        </xdr:cNvPr>
        <xdr:cNvCxnSpPr/>
      </xdr:nvCxnSpPr>
      <xdr:spPr>
        <a:xfrm>
          <a:off x="9782175" y="16535400"/>
          <a:ext cx="11334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88</xdr:row>
      <xdr:rowOff>0</xdr:rowOff>
    </xdr:from>
    <xdr:to>
      <xdr:col>5</xdr:col>
      <xdr:colOff>333375</xdr:colOff>
      <xdr:row>90</xdr:row>
      <xdr:rowOff>228600</xdr:rowOff>
    </xdr:to>
    <xdr:cxnSp macro="">
      <xdr:nvCxnSpPr>
        <xdr:cNvPr id="626" name="Straight Connector 625">
          <a:extLst>
            <a:ext uri="{FF2B5EF4-FFF2-40B4-BE49-F238E27FC236}">
              <a16:creationId xmlns:a16="http://schemas.microsoft.com/office/drawing/2014/main" id="{93E6704E-554F-46A9-92AC-895617971227}"/>
            </a:ext>
          </a:extLst>
        </xdr:cNvPr>
        <xdr:cNvCxnSpPr/>
      </xdr:nvCxnSpPr>
      <xdr:spPr>
        <a:xfrm>
          <a:off x="3495675" y="17106900"/>
          <a:ext cx="11715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88</xdr:row>
      <xdr:rowOff>0</xdr:rowOff>
    </xdr:from>
    <xdr:to>
      <xdr:col>8</xdr:col>
      <xdr:colOff>333375</xdr:colOff>
      <xdr:row>90</xdr:row>
      <xdr:rowOff>228600</xdr:rowOff>
    </xdr:to>
    <xdr:cxnSp macro="">
      <xdr:nvCxnSpPr>
        <xdr:cNvPr id="627" name="Straight Connector 626">
          <a:extLst>
            <a:ext uri="{FF2B5EF4-FFF2-40B4-BE49-F238E27FC236}">
              <a16:creationId xmlns:a16="http://schemas.microsoft.com/office/drawing/2014/main" id="{7CB5D455-A0BF-4669-887B-67B5854C66F7}"/>
            </a:ext>
          </a:extLst>
        </xdr:cNvPr>
        <xdr:cNvCxnSpPr/>
      </xdr:nvCxnSpPr>
      <xdr:spPr>
        <a:xfrm>
          <a:off x="4686300" y="17106900"/>
          <a:ext cx="11906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88</xdr:row>
      <xdr:rowOff>0</xdr:rowOff>
    </xdr:from>
    <xdr:to>
      <xdr:col>11</xdr:col>
      <xdr:colOff>333375</xdr:colOff>
      <xdr:row>90</xdr:row>
      <xdr:rowOff>228600</xdr:rowOff>
    </xdr:to>
    <xdr:cxnSp macro="">
      <xdr:nvCxnSpPr>
        <xdr:cNvPr id="628" name="Straight Connector 627">
          <a:extLst>
            <a:ext uri="{FF2B5EF4-FFF2-40B4-BE49-F238E27FC236}">
              <a16:creationId xmlns:a16="http://schemas.microsoft.com/office/drawing/2014/main" id="{F84D1DFC-363A-4CFB-8CED-C7C0A22775A7}"/>
            </a:ext>
          </a:extLst>
        </xdr:cNvPr>
        <xdr:cNvCxnSpPr/>
      </xdr:nvCxnSpPr>
      <xdr:spPr>
        <a:xfrm>
          <a:off x="5962650" y="17106900"/>
          <a:ext cx="12001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88</xdr:row>
      <xdr:rowOff>0</xdr:rowOff>
    </xdr:from>
    <xdr:to>
      <xdr:col>14</xdr:col>
      <xdr:colOff>333375</xdr:colOff>
      <xdr:row>90</xdr:row>
      <xdr:rowOff>228600</xdr:rowOff>
    </xdr:to>
    <xdr:cxnSp macro="">
      <xdr:nvCxnSpPr>
        <xdr:cNvPr id="633" name="Straight Connector 632">
          <a:extLst>
            <a:ext uri="{FF2B5EF4-FFF2-40B4-BE49-F238E27FC236}">
              <a16:creationId xmlns:a16="http://schemas.microsoft.com/office/drawing/2014/main" id="{F2D89D65-612B-4B01-98B1-E884E69AB5DE}"/>
            </a:ext>
          </a:extLst>
        </xdr:cNvPr>
        <xdr:cNvCxnSpPr/>
      </xdr:nvCxnSpPr>
      <xdr:spPr>
        <a:xfrm>
          <a:off x="7267575" y="17106900"/>
          <a:ext cx="11811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88</xdr:row>
      <xdr:rowOff>0</xdr:rowOff>
    </xdr:from>
    <xdr:to>
      <xdr:col>17</xdr:col>
      <xdr:colOff>333375</xdr:colOff>
      <xdr:row>90</xdr:row>
      <xdr:rowOff>228600</xdr:rowOff>
    </xdr:to>
    <xdr:cxnSp macro="">
      <xdr:nvCxnSpPr>
        <xdr:cNvPr id="634" name="Straight Connector 633">
          <a:extLst>
            <a:ext uri="{FF2B5EF4-FFF2-40B4-BE49-F238E27FC236}">
              <a16:creationId xmlns:a16="http://schemas.microsoft.com/office/drawing/2014/main" id="{0BA7415D-BF3A-4A0A-8222-1B4E4639AF6D}"/>
            </a:ext>
          </a:extLst>
        </xdr:cNvPr>
        <xdr:cNvCxnSpPr/>
      </xdr:nvCxnSpPr>
      <xdr:spPr>
        <a:xfrm>
          <a:off x="8515350" y="17106900"/>
          <a:ext cx="11525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88</xdr:row>
      <xdr:rowOff>0</xdr:rowOff>
    </xdr:from>
    <xdr:to>
      <xdr:col>5</xdr:col>
      <xdr:colOff>333375</xdr:colOff>
      <xdr:row>90</xdr:row>
      <xdr:rowOff>238125</xdr:rowOff>
    </xdr:to>
    <xdr:cxnSp macro="">
      <xdr:nvCxnSpPr>
        <xdr:cNvPr id="636" name="Straight Connector 635">
          <a:extLst>
            <a:ext uri="{FF2B5EF4-FFF2-40B4-BE49-F238E27FC236}">
              <a16:creationId xmlns:a16="http://schemas.microsoft.com/office/drawing/2014/main" id="{57E75999-F4C3-4929-ADD3-535D1BB847D2}"/>
            </a:ext>
          </a:extLst>
        </xdr:cNvPr>
        <xdr:cNvCxnSpPr/>
      </xdr:nvCxnSpPr>
      <xdr:spPr>
        <a:xfrm rot="10800000" flipV="1">
          <a:off x="3495675" y="17106900"/>
          <a:ext cx="11715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88</xdr:row>
      <xdr:rowOff>0</xdr:rowOff>
    </xdr:from>
    <xdr:to>
      <xdr:col>11</xdr:col>
      <xdr:colOff>333375</xdr:colOff>
      <xdr:row>90</xdr:row>
      <xdr:rowOff>238125</xdr:rowOff>
    </xdr:to>
    <xdr:cxnSp macro="">
      <xdr:nvCxnSpPr>
        <xdr:cNvPr id="637" name="Straight Connector 636">
          <a:extLst>
            <a:ext uri="{FF2B5EF4-FFF2-40B4-BE49-F238E27FC236}">
              <a16:creationId xmlns:a16="http://schemas.microsoft.com/office/drawing/2014/main" id="{E0D145D8-0CF7-48D1-8BDF-274C201AF2AC}"/>
            </a:ext>
          </a:extLst>
        </xdr:cNvPr>
        <xdr:cNvCxnSpPr/>
      </xdr:nvCxnSpPr>
      <xdr:spPr>
        <a:xfrm rot="10800000" flipV="1">
          <a:off x="5962650" y="17106900"/>
          <a:ext cx="12001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88</xdr:row>
      <xdr:rowOff>0</xdr:rowOff>
    </xdr:from>
    <xdr:to>
      <xdr:col>8</xdr:col>
      <xdr:colOff>333375</xdr:colOff>
      <xdr:row>90</xdr:row>
      <xdr:rowOff>238125</xdr:rowOff>
    </xdr:to>
    <xdr:cxnSp macro="">
      <xdr:nvCxnSpPr>
        <xdr:cNvPr id="638" name="Straight Connector 637">
          <a:extLst>
            <a:ext uri="{FF2B5EF4-FFF2-40B4-BE49-F238E27FC236}">
              <a16:creationId xmlns:a16="http://schemas.microsoft.com/office/drawing/2014/main" id="{AA1D731D-C1A1-478B-9732-57C93E86B392}"/>
            </a:ext>
          </a:extLst>
        </xdr:cNvPr>
        <xdr:cNvCxnSpPr/>
      </xdr:nvCxnSpPr>
      <xdr:spPr>
        <a:xfrm rot="10800000" flipV="1">
          <a:off x="4686300" y="17106900"/>
          <a:ext cx="11906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88</xdr:row>
      <xdr:rowOff>0</xdr:rowOff>
    </xdr:from>
    <xdr:to>
      <xdr:col>14</xdr:col>
      <xdr:colOff>333375</xdr:colOff>
      <xdr:row>90</xdr:row>
      <xdr:rowOff>238125</xdr:rowOff>
    </xdr:to>
    <xdr:cxnSp macro="">
      <xdr:nvCxnSpPr>
        <xdr:cNvPr id="639" name="Straight Connector 638">
          <a:extLst>
            <a:ext uri="{FF2B5EF4-FFF2-40B4-BE49-F238E27FC236}">
              <a16:creationId xmlns:a16="http://schemas.microsoft.com/office/drawing/2014/main" id="{077E8FF5-9DAD-416B-81F4-CF01D1D2B41F}"/>
            </a:ext>
          </a:extLst>
        </xdr:cNvPr>
        <xdr:cNvCxnSpPr/>
      </xdr:nvCxnSpPr>
      <xdr:spPr>
        <a:xfrm rot="10800000" flipV="1">
          <a:off x="7267575" y="17106900"/>
          <a:ext cx="11811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88</xdr:row>
      <xdr:rowOff>0</xdr:rowOff>
    </xdr:from>
    <xdr:to>
      <xdr:col>17</xdr:col>
      <xdr:colOff>333375</xdr:colOff>
      <xdr:row>90</xdr:row>
      <xdr:rowOff>238125</xdr:rowOff>
    </xdr:to>
    <xdr:cxnSp macro="">
      <xdr:nvCxnSpPr>
        <xdr:cNvPr id="640" name="Straight Connector 639">
          <a:extLst>
            <a:ext uri="{FF2B5EF4-FFF2-40B4-BE49-F238E27FC236}">
              <a16:creationId xmlns:a16="http://schemas.microsoft.com/office/drawing/2014/main" id="{6C0AD6C1-B7A5-4FBA-8FC5-1353D8CCB4FB}"/>
            </a:ext>
          </a:extLst>
        </xdr:cNvPr>
        <xdr:cNvCxnSpPr/>
      </xdr:nvCxnSpPr>
      <xdr:spPr>
        <a:xfrm rot="10800000" flipV="1">
          <a:off x="8515350" y="17106900"/>
          <a:ext cx="11525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88</xdr:row>
      <xdr:rowOff>0</xdr:rowOff>
    </xdr:from>
    <xdr:to>
      <xdr:col>20</xdr:col>
      <xdr:colOff>333375</xdr:colOff>
      <xdr:row>90</xdr:row>
      <xdr:rowOff>238125</xdr:rowOff>
    </xdr:to>
    <xdr:cxnSp macro="">
      <xdr:nvCxnSpPr>
        <xdr:cNvPr id="648" name="Straight Connector 647">
          <a:extLst>
            <a:ext uri="{FF2B5EF4-FFF2-40B4-BE49-F238E27FC236}">
              <a16:creationId xmlns:a16="http://schemas.microsoft.com/office/drawing/2014/main" id="{C2A741D0-E8E7-4040-A85B-571632B50590}"/>
            </a:ext>
          </a:extLst>
        </xdr:cNvPr>
        <xdr:cNvCxnSpPr/>
      </xdr:nvCxnSpPr>
      <xdr:spPr>
        <a:xfrm rot="10800000" flipV="1">
          <a:off x="9782175" y="17106900"/>
          <a:ext cx="11334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88</xdr:row>
      <xdr:rowOff>0</xdr:rowOff>
    </xdr:from>
    <xdr:to>
      <xdr:col>23</xdr:col>
      <xdr:colOff>333375</xdr:colOff>
      <xdr:row>90</xdr:row>
      <xdr:rowOff>238125</xdr:rowOff>
    </xdr:to>
    <xdr:cxnSp macro="">
      <xdr:nvCxnSpPr>
        <xdr:cNvPr id="649" name="Straight Connector 648">
          <a:extLst>
            <a:ext uri="{FF2B5EF4-FFF2-40B4-BE49-F238E27FC236}">
              <a16:creationId xmlns:a16="http://schemas.microsoft.com/office/drawing/2014/main" id="{D45480B7-807A-4F79-A106-B991823898AF}"/>
            </a:ext>
          </a:extLst>
        </xdr:cNvPr>
        <xdr:cNvCxnSpPr/>
      </xdr:nvCxnSpPr>
      <xdr:spPr>
        <a:xfrm rot="10800000" flipV="1">
          <a:off x="10944225" y="17106900"/>
          <a:ext cx="11620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88</xdr:row>
      <xdr:rowOff>0</xdr:rowOff>
    </xdr:from>
    <xdr:to>
      <xdr:col>26</xdr:col>
      <xdr:colOff>323850</xdr:colOff>
      <xdr:row>90</xdr:row>
      <xdr:rowOff>238125</xdr:rowOff>
    </xdr:to>
    <xdr:cxnSp macro="">
      <xdr:nvCxnSpPr>
        <xdr:cNvPr id="650" name="Straight Connector 649">
          <a:extLst>
            <a:ext uri="{FF2B5EF4-FFF2-40B4-BE49-F238E27FC236}">
              <a16:creationId xmlns:a16="http://schemas.microsoft.com/office/drawing/2014/main" id="{13DF146A-9EE6-42C2-B973-D74CFC030AE3}"/>
            </a:ext>
          </a:extLst>
        </xdr:cNvPr>
        <xdr:cNvCxnSpPr/>
      </xdr:nvCxnSpPr>
      <xdr:spPr>
        <a:xfrm rot="10800000" flipV="1">
          <a:off x="12125325" y="17106900"/>
          <a:ext cx="11430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88</xdr:row>
      <xdr:rowOff>0</xdr:rowOff>
    </xdr:from>
    <xdr:to>
      <xdr:col>29</xdr:col>
      <xdr:colOff>333375</xdr:colOff>
      <xdr:row>90</xdr:row>
      <xdr:rowOff>238125</xdr:rowOff>
    </xdr:to>
    <xdr:cxnSp macro="">
      <xdr:nvCxnSpPr>
        <xdr:cNvPr id="652" name="Straight Connector 651">
          <a:extLst>
            <a:ext uri="{FF2B5EF4-FFF2-40B4-BE49-F238E27FC236}">
              <a16:creationId xmlns:a16="http://schemas.microsoft.com/office/drawing/2014/main" id="{97081122-077B-429A-BF33-E06568560A1E}"/>
            </a:ext>
          </a:extLst>
        </xdr:cNvPr>
        <xdr:cNvCxnSpPr/>
      </xdr:nvCxnSpPr>
      <xdr:spPr>
        <a:xfrm rot="10800000" flipV="1">
          <a:off x="13335000" y="17106900"/>
          <a:ext cx="12096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88</xdr:row>
      <xdr:rowOff>0</xdr:rowOff>
    </xdr:from>
    <xdr:to>
      <xdr:col>32</xdr:col>
      <xdr:colOff>333375</xdr:colOff>
      <xdr:row>90</xdr:row>
      <xdr:rowOff>238125</xdr:rowOff>
    </xdr:to>
    <xdr:cxnSp macro="">
      <xdr:nvCxnSpPr>
        <xdr:cNvPr id="653" name="Straight Connector 652">
          <a:extLst>
            <a:ext uri="{FF2B5EF4-FFF2-40B4-BE49-F238E27FC236}">
              <a16:creationId xmlns:a16="http://schemas.microsoft.com/office/drawing/2014/main" id="{BE74726F-E88D-4CE2-9909-A2EFE445FF0E}"/>
            </a:ext>
          </a:extLst>
        </xdr:cNvPr>
        <xdr:cNvCxnSpPr/>
      </xdr:nvCxnSpPr>
      <xdr:spPr>
        <a:xfrm rot="10800000" flipV="1">
          <a:off x="14554200" y="17106900"/>
          <a:ext cx="10001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88</xdr:row>
      <xdr:rowOff>0</xdr:rowOff>
    </xdr:from>
    <xdr:to>
      <xdr:col>35</xdr:col>
      <xdr:colOff>285750</xdr:colOff>
      <xdr:row>90</xdr:row>
      <xdr:rowOff>238125</xdr:rowOff>
    </xdr:to>
    <xdr:cxnSp macro="">
      <xdr:nvCxnSpPr>
        <xdr:cNvPr id="654" name="Straight Connector 653">
          <a:extLst>
            <a:ext uri="{FF2B5EF4-FFF2-40B4-BE49-F238E27FC236}">
              <a16:creationId xmlns:a16="http://schemas.microsoft.com/office/drawing/2014/main" id="{B9E0F6E7-DDED-4EFD-8B13-8DDCA9A28394}"/>
            </a:ext>
          </a:extLst>
        </xdr:cNvPr>
        <xdr:cNvCxnSpPr/>
      </xdr:nvCxnSpPr>
      <xdr:spPr>
        <a:xfrm rot="10800000" flipV="1">
          <a:off x="15554325" y="17106900"/>
          <a:ext cx="9906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88</xdr:row>
      <xdr:rowOff>0</xdr:rowOff>
    </xdr:from>
    <xdr:to>
      <xdr:col>38</xdr:col>
      <xdr:colOff>276225</xdr:colOff>
      <xdr:row>90</xdr:row>
      <xdr:rowOff>238125</xdr:rowOff>
    </xdr:to>
    <xdr:cxnSp macro="">
      <xdr:nvCxnSpPr>
        <xdr:cNvPr id="655" name="Straight Connector 654">
          <a:extLst>
            <a:ext uri="{FF2B5EF4-FFF2-40B4-BE49-F238E27FC236}">
              <a16:creationId xmlns:a16="http://schemas.microsoft.com/office/drawing/2014/main" id="{B68F952D-94DE-479E-B228-21495BE5955F}"/>
            </a:ext>
          </a:extLst>
        </xdr:cNvPr>
        <xdr:cNvCxnSpPr/>
      </xdr:nvCxnSpPr>
      <xdr:spPr>
        <a:xfrm rot="10800000" flipV="1">
          <a:off x="16544925" y="17106900"/>
          <a:ext cx="9715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94</xdr:row>
      <xdr:rowOff>0</xdr:rowOff>
    </xdr:from>
    <xdr:to>
      <xdr:col>38</xdr:col>
      <xdr:colOff>276225</xdr:colOff>
      <xdr:row>94</xdr:row>
      <xdr:rowOff>0</xdr:rowOff>
    </xdr:to>
    <xdr:cxnSp macro="">
      <xdr:nvCxnSpPr>
        <xdr:cNvPr id="656" name="Straight Connector 655">
          <a:extLst>
            <a:ext uri="{FF2B5EF4-FFF2-40B4-BE49-F238E27FC236}">
              <a16:creationId xmlns:a16="http://schemas.microsoft.com/office/drawing/2014/main" id="{5890AE93-1107-4FB9-9B8F-E7612FDB258A}"/>
            </a:ext>
          </a:extLst>
        </xdr:cNvPr>
        <xdr:cNvCxnSpPr/>
      </xdr:nvCxnSpPr>
      <xdr:spPr>
        <a:xfrm rot="10800000" flipV="1">
          <a:off x="16544925" y="17678400"/>
          <a:ext cx="9715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94</xdr:row>
      <xdr:rowOff>0</xdr:rowOff>
    </xdr:from>
    <xdr:to>
      <xdr:col>35</xdr:col>
      <xdr:colOff>285750</xdr:colOff>
      <xdr:row>94</xdr:row>
      <xdr:rowOff>0</xdr:rowOff>
    </xdr:to>
    <xdr:cxnSp macro="">
      <xdr:nvCxnSpPr>
        <xdr:cNvPr id="657" name="Straight Connector 656">
          <a:extLst>
            <a:ext uri="{FF2B5EF4-FFF2-40B4-BE49-F238E27FC236}">
              <a16:creationId xmlns:a16="http://schemas.microsoft.com/office/drawing/2014/main" id="{EF637FD3-8C30-4C9B-94EE-DE5473C35202}"/>
            </a:ext>
          </a:extLst>
        </xdr:cNvPr>
        <xdr:cNvCxnSpPr/>
      </xdr:nvCxnSpPr>
      <xdr:spPr>
        <a:xfrm rot="10800000" flipV="1">
          <a:off x="15554325" y="17678400"/>
          <a:ext cx="9906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94</xdr:row>
      <xdr:rowOff>0</xdr:rowOff>
    </xdr:from>
    <xdr:to>
      <xdr:col>32</xdr:col>
      <xdr:colOff>333375</xdr:colOff>
      <xdr:row>94</xdr:row>
      <xdr:rowOff>0</xdr:rowOff>
    </xdr:to>
    <xdr:cxnSp macro="">
      <xdr:nvCxnSpPr>
        <xdr:cNvPr id="658" name="Straight Connector 657">
          <a:extLst>
            <a:ext uri="{FF2B5EF4-FFF2-40B4-BE49-F238E27FC236}">
              <a16:creationId xmlns:a16="http://schemas.microsoft.com/office/drawing/2014/main" id="{8739665D-1309-4756-8F7B-BF12814A8A55}"/>
            </a:ext>
          </a:extLst>
        </xdr:cNvPr>
        <xdr:cNvCxnSpPr/>
      </xdr:nvCxnSpPr>
      <xdr:spPr>
        <a:xfrm rot="10800000" flipV="1">
          <a:off x="14554200" y="17678400"/>
          <a:ext cx="10001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88</xdr:row>
      <xdr:rowOff>0</xdr:rowOff>
    </xdr:from>
    <xdr:to>
      <xdr:col>20</xdr:col>
      <xdr:colOff>333375</xdr:colOff>
      <xdr:row>90</xdr:row>
      <xdr:rowOff>228600</xdr:rowOff>
    </xdr:to>
    <xdr:cxnSp macro="">
      <xdr:nvCxnSpPr>
        <xdr:cNvPr id="660" name="Straight Connector 659">
          <a:extLst>
            <a:ext uri="{FF2B5EF4-FFF2-40B4-BE49-F238E27FC236}">
              <a16:creationId xmlns:a16="http://schemas.microsoft.com/office/drawing/2014/main" id="{DFC4D6E1-874E-4140-930B-796B9F311B4C}"/>
            </a:ext>
          </a:extLst>
        </xdr:cNvPr>
        <xdr:cNvCxnSpPr/>
      </xdr:nvCxnSpPr>
      <xdr:spPr>
        <a:xfrm>
          <a:off x="9782175" y="17106900"/>
          <a:ext cx="11334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88</xdr:row>
      <xdr:rowOff>0</xdr:rowOff>
    </xdr:from>
    <xdr:to>
      <xdr:col>23</xdr:col>
      <xdr:colOff>333375</xdr:colOff>
      <xdr:row>90</xdr:row>
      <xdr:rowOff>228600</xdr:rowOff>
    </xdr:to>
    <xdr:cxnSp macro="">
      <xdr:nvCxnSpPr>
        <xdr:cNvPr id="661" name="Straight Connector 660">
          <a:extLst>
            <a:ext uri="{FF2B5EF4-FFF2-40B4-BE49-F238E27FC236}">
              <a16:creationId xmlns:a16="http://schemas.microsoft.com/office/drawing/2014/main" id="{63044BF9-1319-4EF5-940D-BC9E45B0C502}"/>
            </a:ext>
          </a:extLst>
        </xdr:cNvPr>
        <xdr:cNvCxnSpPr/>
      </xdr:nvCxnSpPr>
      <xdr:spPr>
        <a:xfrm>
          <a:off x="10944225" y="17106900"/>
          <a:ext cx="11620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88</xdr:row>
      <xdr:rowOff>0</xdr:rowOff>
    </xdr:from>
    <xdr:to>
      <xdr:col>26</xdr:col>
      <xdr:colOff>323850</xdr:colOff>
      <xdr:row>90</xdr:row>
      <xdr:rowOff>228600</xdr:rowOff>
    </xdr:to>
    <xdr:cxnSp macro="">
      <xdr:nvCxnSpPr>
        <xdr:cNvPr id="662" name="Straight Connector 661">
          <a:extLst>
            <a:ext uri="{FF2B5EF4-FFF2-40B4-BE49-F238E27FC236}">
              <a16:creationId xmlns:a16="http://schemas.microsoft.com/office/drawing/2014/main" id="{5EE540D0-FB3D-4BD9-8CAD-34C953259D54}"/>
            </a:ext>
          </a:extLst>
        </xdr:cNvPr>
        <xdr:cNvCxnSpPr/>
      </xdr:nvCxnSpPr>
      <xdr:spPr>
        <a:xfrm>
          <a:off x="12125325" y="17106900"/>
          <a:ext cx="11430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88</xdr:row>
      <xdr:rowOff>0</xdr:rowOff>
    </xdr:from>
    <xdr:to>
      <xdr:col>29</xdr:col>
      <xdr:colOff>333375</xdr:colOff>
      <xdr:row>90</xdr:row>
      <xdr:rowOff>228600</xdr:rowOff>
    </xdr:to>
    <xdr:cxnSp macro="">
      <xdr:nvCxnSpPr>
        <xdr:cNvPr id="663" name="Straight Connector 662">
          <a:extLst>
            <a:ext uri="{FF2B5EF4-FFF2-40B4-BE49-F238E27FC236}">
              <a16:creationId xmlns:a16="http://schemas.microsoft.com/office/drawing/2014/main" id="{5628D604-B5DC-4A6A-A64A-F2814504D87B}"/>
            </a:ext>
          </a:extLst>
        </xdr:cNvPr>
        <xdr:cNvCxnSpPr/>
      </xdr:nvCxnSpPr>
      <xdr:spPr>
        <a:xfrm>
          <a:off x="13335000" y="17106900"/>
          <a:ext cx="12096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88</xdr:row>
      <xdr:rowOff>0</xdr:rowOff>
    </xdr:from>
    <xdr:to>
      <xdr:col>32</xdr:col>
      <xdr:colOff>333375</xdr:colOff>
      <xdr:row>90</xdr:row>
      <xdr:rowOff>228600</xdr:rowOff>
    </xdr:to>
    <xdr:cxnSp macro="">
      <xdr:nvCxnSpPr>
        <xdr:cNvPr id="664" name="Straight Connector 663">
          <a:extLst>
            <a:ext uri="{FF2B5EF4-FFF2-40B4-BE49-F238E27FC236}">
              <a16:creationId xmlns:a16="http://schemas.microsoft.com/office/drawing/2014/main" id="{E605842B-106E-4977-B845-573F23DF8C24}"/>
            </a:ext>
          </a:extLst>
        </xdr:cNvPr>
        <xdr:cNvCxnSpPr/>
      </xdr:nvCxnSpPr>
      <xdr:spPr>
        <a:xfrm>
          <a:off x="14554200" y="17106900"/>
          <a:ext cx="10001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88</xdr:row>
      <xdr:rowOff>0</xdr:rowOff>
    </xdr:from>
    <xdr:to>
      <xdr:col>35</xdr:col>
      <xdr:colOff>285750</xdr:colOff>
      <xdr:row>90</xdr:row>
      <xdr:rowOff>228600</xdr:rowOff>
    </xdr:to>
    <xdr:cxnSp macro="">
      <xdr:nvCxnSpPr>
        <xdr:cNvPr id="665" name="Straight Connector 664">
          <a:extLst>
            <a:ext uri="{FF2B5EF4-FFF2-40B4-BE49-F238E27FC236}">
              <a16:creationId xmlns:a16="http://schemas.microsoft.com/office/drawing/2014/main" id="{F3CC78C1-B91F-470E-A23F-213231CF1CA2}"/>
            </a:ext>
          </a:extLst>
        </xdr:cNvPr>
        <xdr:cNvCxnSpPr/>
      </xdr:nvCxnSpPr>
      <xdr:spPr>
        <a:xfrm>
          <a:off x="15554325" y="17106900"/>
          <a:ext cx="9906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88</xdr:row>
      <xdr:rowOff>0</xdr:rowOff>
    </xdr:from>
    <xdr:to>
      <xdr:col>38</xdr:col>
      <xdr:colOff>276225</xdr:colOff>
      <xdr:row>90</xdr:row>
      <xdr:rowOff>228600</xdr:rowOff>
    </xdr:to>
    <xdr:cxnSp macro="">
      <xdr:nvCxnSpPr>
        <xdr:cNvPr id="666" name="Straight Connector 665">
          <a:extLst>
            <a:ext uri="{FF2B5EF4-FFF2-40B4-BE49-F238E27FC236}">
              <a16:creationId xmlns:a16="http://schemas.microsoft.com/office/drawing/2014/main" id="{6BFD97FD-09F8-4EBC-B2BE-55790ACD558E}"/>
            </a:ext>
          </a:extLst>
        </xdr:cNvPr>
        <xdr:cNvCxnSpPr/>
      </xdr:nvCxnSpPr>
      <xdr:spPr>
        <a:xfrm>
          <a:off x="16544925" y="17106900"/>
          <a:ext cx="9715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91</xdr:row>
      <xdr:rowOff>0</xdr:rowOff>
    </xdr:from>
    <xdr:to>
      <xdr:col>5</xdr:col>
      <xdr:colOff>333375</xdr:colOff>
      <xdr:row>93</xdr:row>
      <xdr:rowOff>228600</xdr:rowOff>
    </xdr:to>
    <xdr:cxnSp macro="">
      <xdr:nvCxnSpPr>
        <xdr:cNvPr id="698" name="Straight Connector 697">
          <a:extLst>
            <a:ext uri="{FF2B5EF4-FFF2-40B4-BE49-F238E27FC236}">
              <a16:creationId xmlns:a16="http://schemas.microsoft.com/office/drawing/2014/main" id="{A455A843-ED75-4D57-B380-C69A6BF5351D}"/>
            </a:ext>
          </a:extLst>
        </xdr:cNvPr>
        <xdr:cNvCxnSpPr/>
      </xdr:nvCxnSpPr>
      <xdr:spPr>
        <a:xfrm>
          <a:off x="3495675" y="18249900"/>
          <a:ext cx="11715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91</xdr:row>
      <xdr:rowOff>0</xdr:rowOff>
    </xdr:from>
    <xdr:to>
      <xdr:col>8</xdr:col>
      <xdr:colOff>333375</xdr:colOff>
      <xdr:row>93</xdr:row>
      <xdr:rowOff>228600</xdr:rowOff>
    </xdr:to>
    <xdr:cxnSp macro="">
      <xdr:nvCxnSpPr>
        <xdr:cNvPr id="699" name="Straight Connector 698">
          <a:extLst>
            <a:ext uri="{FF2B5EF4-FFF2-40B4-BE49-F238E27FC236}">
              <a16:creationId xmlns:a16="http://schemas.microsoft.com/office/drawing/2014/main" id="{6CFB29D4-7D24-4BC8-A058-9538D8A0B3D2}"/>
            </a:ext>
          </a:extLst>
        </xdr:cNvPr>
        <xdr:cNvCxnSpPr/>
      </xdr:nvCxnSpPr>
      <xdr:spPr>
        <a:xfrm>
          <a:off x="4686300" y="18249900"/>
          <a:ext cx="11906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91</xdr:row>
      <xdr:rowOff>0</xdr:rowOff>
    </xdr:from>
    <xdr:to>
      <xdr:col>11</xdr:col>
      <xdr:colOff>333375</xdr:colOff>
      <xdr:row>93</xdr:row>
      <xdr:rowOff>228600</xdr:rowOff>
    </xdr:to>
    <xdr:cxnSp macro="">
      <xdr:nvCxnSpPr>
        <xdr:cNvPr id="700" name="Straight Connector 699">
          <a:extLst>
            <a:ext uri="{FF2B5EF4-FFF2-40B4-BE49-F238E27FC236}">
              <a16:creationId xmlns:a16="http://schemas.microsoft.com/office/drawing/2014/main" id="{26ADCAE0-BBC0-4959-BFCC-997FCC6018D9}"/>
            </a:ext>
          </a:extLst>
        </xdr:cNvPr>
        <xdr:cNvCxnSpPr/>
      </xdr:nvCxnSpPr>
      <xdr:spPr>
        <a:xfrm>
          <a:off x="5962650" y="18249900"/>
          <a:ext cx="12001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91</xdr:row>
      <xdr:rowOff>0</xdr:rowOff>
    </xdr:from>
    <xdr:to>
      <xdr:col>14</xdr:col>
      <xdr:colOff>333375</xdr:colOff>
      <xdr:row>93</xdr:row>
      <xdr:rowOff>228600</xdr:rowOff>
    </xdr:to>
    <xdr:cxnSp macro="">
      <xdr:nvCxnSpPr>
        <xdr:cNvPr id="701" name="Straight Connector 700">
          <a:extLst>
            <a:ext uri="{FF2B5EF4-FFF2-40B4-BE49-F238E27FC236}">
              <a16:creationId xmlns:a16="http://schemas.microsoft.com/office/drawing/2014/main" id="{89E94B92-025B-4FE8-9019-FF3DDD7B143B}"/>
            </a:ext>
          </a:extLst>
        </xdr:cNvPr>
        <xdr:cNvCxnSpPr/>
      </xdr:nvCxnSpPr>
      <xdr:spPr>
        <a:xfrm>
          <a:off x="7267575" y="18249900"/>
          <a:ext cx="11811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91</xdr:row>
      <xdr:rowOff>0</xdr:rowOff>
    </xdr:from>
    <xdr:to>
      <xdr:col>17</xdr:col>
      <xdr:colOff>333375</xdr:colOff>
      <xdr:row>93</xdr:row>
      <xdr:rowOff>228600</xdr:rowOff>
    </xdr:to>
    <xdr:cxnSp macro="">
      <xdr:nvCxnSpPr>
        <xdr:cNvPr id="702" name="Straight Connector 701">
          <a:extLst>
            <a:ext uri="{FF2B5EF4-FFF2-40B4-BE49-F238E27FC236}">
              <a16:creationId xmlns:a16="http://schemas.microsoft.com/office/drawing/2014/main" id="{DDB224D3-85A2-4D4E-8957-67DD8D3D1D5A}"/>
            </a:ext>
          </a:extLst>
        </xdr:cNvPr>
        <xdr:cNvCxnSpPr/>
      </xdr:nvCxnSpPr>
      <xdr:spPr>
        <a:xfrm>
          <a:off x="8515350" y="18249900"/>
          <a:ext cx="11525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91</xdr:row>
      <xdr:rowOff>0</xdr:rowOff>
    </xdr:from>
    <xdr:to>
      <xdr:col>5</xdr:col>
      <xdr:colOff>333375</xdr:colOff>
      <xdr:row>93</xdr:row>
      <xdr:rowOff>238125</xdr:rowOff>
    </xdr:to>
    <xdr:cxnSp macro="">
      <xdr:nvCxnSpPr>
        <xdr:cNvPr id="703" name="Straight Connector 702">
          <a:extLst>
            <a:ext uri="{FF2B5EF4-FFF2-40B4-BE49-F238E27FC236}">
              <a16:creationId xmlns:a16="http://schemas.microsoft.com/office/drawing/2014/main" id="{18884983-1188-40B2-9932-E98ECAD0A70E}"/>
            </a:ext>
          </a:extLst>
        </xdr:cNvPr>
        <xdr:cNvCxnSpPr/>
      </xdr:nvCxnSpPr>
      <xdr:spPr>
        <a:xfrm rot="10800000" flipV="1">
          <a:off x="3495675" y="18249900"/>
          <a:ext cx="11715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91</xdr:row>
      <xdr:rowOff>0</xdr:rowOff>
    </xdr:from>
    <xdr:to>
      <xdr:col>8</xdr:col>
      <xdr:colOff>333375</xdr:colOff>
      <xdr:row>93</xdr:row>
      <xdr:rowOff>238125</xdr:rowOff>
    </xdr:to>
    <xdr:cxnSp macro="">
      <xdr:nvCxnSpPr>
        <xdr:cNvPr id="704" name="Straight Connector 703">
          <a:extLst>
            <a:ext uri="{FF2B5EF4-FFF2-40B4-BE49-F238E27FC236}">
              <a16:creationId xmlns:a16="http://schemas.microsoft.com/office/drawing/2014/main" id="{49F19A4D-A4BB-40F9-8050-7B322AFA9A70}"/>
            </a:ext>
          </a:extLst>
        </xdr:cNvPr>
        <xdr:cNvCxnSpPr/>
      </xdr:nvCxnSpPr>
      <xdr:spPr>
        <a:xfrm rot="10800000" flipV="1">
          <a:off x="4686300" y="18249900"/>
          <a:ext cx="11906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91</xdr:row>
      <xdr:rowOff>0</xdr:rowOff>
    </xdr:from>
    <xdr:to>
      <xdr:col>11</xdr:col>
      <xdr:colOff>333375</xdr:colOff>
      <xdr:row>93</xdr:row>
      <xdr:rowOff>238125</xdr:rowOff>
    </xdr:to>
    <xdr:cxnSp macro="">
      <xdr:nvCxnSpPr>
        <xdr:cNvPr id="705" name="Straight Connector 704">
          <a:extLst>
            <a:ext uri="{FF2B5EF4-FFF2-40B4-BE49-F238E27FC236}">
              <a16:creationId xmlns:a16="http://schemas.microsoft.com/office/drawing/2014/main" id="{568B5E69-5854-4995-8C16-EBED6DA1E2C3}"/>
            </a:ext>
          </a:extLst>
        </xdr:cNvPr>
        <xdr:cNvCxnSpPr/>
      </xdr:nvCxnSpPr>
      <xdr:spPr>
        <a:xfrm rot="10800000" flipV="1">
          <a:off x="5962650" y="18249900"/>
          <a:ext cx="12001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91</xdr:row>
      <xdr:rowOff>0</xdr:rowOff>
    </xdr:from>
    <xdr:to>
      <xdr:col>14</xdr:col>
      <xdr:colOff>333375</xdr:colOff>
      <xdr:row>93</xdr:row>
      <xdr:rowOff>238125</xdr:rowOff>
    </xdr:to>
    <xdr:cxnSp macro="">
      <xdr:nvCxnSpPr>
        <xdr:cNvPr id="706" name="Straight Connector 705">
          <a:extLst>
            <a:ext uri="{FF2B5EF4-FFF2-40B4-BE49-F238E27FC236}">
              <a16:creationId xmlns:a16="http://schemas.microsoft.com/office/drawing/2014/main" id="{CC60D058-6D3B-4C04-AA44-5D1196B8E361}"/>
            </a:ext>
          </a:extLst>
        </xdr:cNvPr>
        <xdr:cNvCxnSpPr/>
      </xdr:nvCxnSpPr>
      <xdr:spPr>
        <a:xfrm rot="10800000" flipV="1">
          <a:off x="7267575" y="18249900"/>
          <a:ext cx="11811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91</xdr:row>
      <xdr:rowOff>0</xdr:rowOff>
    </xdr:from>
    <xdr:to>
      <xdr:col>17</xdr:col>
      <xdr:colOff>333375</xdr:colOff>
      <xdr:row>93</xdr:row>
      <xdr:rowOff>238125</xdr:rowOff>
    </xdr:to>
    <xdr:cxnSp macro="">
      <xdr:nvCxnSpPr>
        <xdr:cNvPr id="707" name="Straight Connector 706">
          <a:extLst>
            <a:ext uri="{FF2B5EF4-FFF2-40B4-BE49-F238E27FC236}">
              <a16:creationId xmlns:a16="http://schemas.microsoft.com/office/drawing/2014/main" id="{7D330DFA-28C8-4836-BC19-75CCF694E1A0}"/>
            </a:ext>
          </a:extLst>
        </xdr:cNvPr>
        <xdr:cNvCxnSpPr/>
      </xdr:nvCxnSpPr>
      <xdr:spPr>
        <a:xfrm rot="10800000" flipV="1">
          <a:off x="8515350" y="18249900"/>
          <a:ext cx="11525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91</xdr:row>
      <xdr:rowOff>0</xdr:rowOff>
    </xdr:from>
    <xdr:to>
      <xdr:col>20</xdr:col>
      <xdr:colOff>333375</xdr:colOff>
      <xdr:row>93</xdr:row>
      <xdr:rowOff>238125</xdr:rowOff>
    </xdr:to>
    <xdr:cxnSp macro="">
      <xdr:nvCxnSpPr>
        <xdr:cNvPr id="708" name="Straight Connector 707">
          <a:extLst>
            <a:ext uri="{FF2B5EF4-FFF2-40B4-BE49-F238E27FC236}">
              <a16:creationId xmlns:a16="http://schemas.microsoft.com/office/drawing/2014/main" id="{B1DC390C-3A4A-4403-BB1D-BAE5AFBA66E5}"/>
            </a:ext>
          </a:extLst>
        </xdr:cNvPr>
        <xdr:cNvCxnSpPr/>
      </xdr:nvCxnSpPr>
      <xdr:spPr>
        <a:xfrm rot="10800000" flipV="1">
          <a:off x="9782175" y="18249900"/>
          <a:ext cx="11334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91</xdr:row>
      <xdr:rowOff>0</xdr:rowOff>
    </xdr:from>
    <xdr:to>
      <xdr:col>23</xdr:col>
      <xdr:colOff>333375</xdr:colOff>
      <xdr:row>93</xdr:row>
      <xdr:rowOff>238125</xdr:rowOff>
    </xdr:to>
    <xdr:cxnSp macro="">
      <xdr:nvCxnSpPr>
        <xdr:cNvPr id="709" name="Straight Connector 708">
          <a:extLst>
            <a:ext uri="{FF2B5EF4-FFF2-40B4-BE49-F238E27FC236}">
              <a16:creationId xmlns:a16="http://schemas.microsoft.com/office/drawing/2014/main" id="{559EA29F-31F9-4AA3-BE63-F05B891CD5DB}"/>
            </a:ext>
          </a:extLst>
        </xdr:cNvPr>
        <xdr:cNvCxnSpPr/>
      </xdr:nvCxnSpPr>
      <xdr:spPr>
        <a:xfrm rot="10800000" flipV="1">
          <a:off x="10944225" y="18249900"/>
          <a:ext cx="11620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91</xdr:row>
      <xdr:rowOff>0</xdr:rowOff>
    </xdr:from>
    <xdr:to>
      <xdr:col>26</xdr:col>
      <xdr:colOff>323850</xdr:colOff>
      <xdr:row>93</xdr:row>
      <xdr:rowOff>238125</xdr:rowOff>
    </xdr:to>
    <xdr:cxnSp macro="">
      <xdr:nvCxnSpPr>
        <xdr:cNvPr id="710" name="Straight Connector 709">
          <a:extLst>
            <a:ext uri="{FF2B5EF4-FFF2-40B4-BE49-F238E27FC236}">
              <a16:creationId xmlns:a16="http://schemas.microsoft.com/office/drawing/2014/main" id="{D68C2D57-BC82-478C-B544-1A995AD9CF05}"/>
            </a:ext>
          </a:extLst>
        </xdr:cNvPr>
        <xdr:cNvCxnSpPr/>
      </xdr:nvCxnSpPr>
      <xdr:spPr>
        <a:xfrm rot="10800000" flipV="1">
          <a:off x="12125325" y="18249900"/>
          <a:ext cx="11430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91</xdr:row>
      <xdr:rowOff>0</xdr:rowOff>
    </xdr:from>
    <xdr:to>
      <xdr:col>38</xdr:col>
      <xdr:colOff>276225</xdr:colOff>
      <xdr:row>93</xdr:row>
      <xdr:rowOff>238125</xdr:rowOff>
    </xdr:to>
    <xdr:cxnSp macro="">
      <xdr:nvCxnSpPr>
        <xdr:cNvPr id="711" name="Straight Connector 710">
          <a:extLst>
            <a:ext uri="{FF2B5EF4-FFF2-40B4-BE49-F238E27FC236}">
              <a16:creationId xmlns:a16="http://schemas.microsoft.com/office/drawing/2014/main" id="{5890AE93-1107-4FB9-9B8F-E7612FDB258A}"/>
            </a:ext>
          </a:extLst>
        </xdr:cNvPr>
        <xdr:cNvCxnSpPr/>
      </xdr:nvCxnSpPr>
      <xdr:spPr>
        <a:xfrm rot="10800000" flipV="1">
          <a:off x="16792575" y="18249900"/>
          <a:ext cx="9715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91</xdr:row>
      <xdr:rowOff>0</xdr:rowOff>
    </xdr:from>
    <xdr:to>
      <xdr:col>35</xdr:col>
      <xdr:colOff>285750</xdr:colOff>
      <xdr:row>93</xdr:row>
      <xdr:rowOff>238125</xdr:rowOff>
    </xdr:to>
    <xdr:cxnSp macro="">
      <xdr:nvCxnSpPr>
        <xdr:cNvPr id="712" name="Straight Connector 711">
          <a:extLst>
            <a:ext uri="{FF2B5EF4-FFF2-40B4-BE49-F238E27FC236}">
              <a16:creationId xmlns:a16="http://schemas.microsoft.com/office/drawing/2014/main" id="{EF637FD3-8C30-4C9B-94EE-DE5473C35202}"/>
            </a:ext>
          </a:extLst>
        </xdr:cNvPr>
        <xdr:cNvCxnSpPr/>
      </xdr:nvCxnSpPr>
      <xdr:spPr>
        <a:xfrm rot="10800000" flipV="1">
          <a:off x="15801975" y="18249900"/>
          <a:ext cx="9906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91</xdr:row>
      <xdr:rowOff>0</xdr:rowOff>
    </xdr:from>
    <xdr:to>
      <xdr:col>32</xdr:col>
      <xdr:colOff>333375</xdr:colOff>
      <xdr:row>93</xdr:row>
      <xdr:rowOff>238125</xdr:rowOff>
    </xdr:to>
    <xdr:cxnSp macro="">
      <xdr:nvCxnSpPr>
        <xdr:cNvPr id="713" name="Straight Connector 712">
          <a:extLst>
            <a:ext uri="{FF2B5EF4-FFF2-40B4-BE49-F238E27FC236}">
              <a16:creationId xmlns:a16="http://schemas.microsoft.com/office/drawing/2014/main" id="{8739665D-1309-4756-8F7B-BF12814A8A55}"/>
            </a:ext>
          </a:extLst>
        </xdr:cNvPr>
        <xdr:cNvCxnSpPr/>
      </xdr:nvCxnSpPr>
      <xdr:spPr>
        <a:xfrm rot="10800000" flipV="1">
          <a:off x="14554200" y="18249900"/>
          <a:ext cx="11811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91</xdr:row>
      <xdr:rowOff>0</xdr:rowOff>
    </xdr:from>
    <xdr:to>
      <xdr:col>29</xdr:col>
      <xdr:colOff>333375</xdr:colOff>
      <xdr:row>93</xdr:row>
      <xdr:rowOff>238125</xdr:rowOff>
    </xdr:to>
    <xdr:cxnSp macro="">
      <xdr:nvCxnSpPr>
        <xdr:cNvPr id="714" name="Straight Connector 713">
          <a:extLst>
            <a:ext uri="{FF2B5EF4-FFF2-40B4-BE49-F238E27FC236}">
              <a16:creationId xmlns:a16="http://schemas.microsoft.com/office/drawing/2014/main" id="{53C78320-9308-449C-B3F1-66B41FA2050C}"/>
            </a:ext>
          </a:extLst>
        </xdr:cNvPr>
        <xdr:cNvCxnSpPr/>
      </xdr:nvCxnSpPr>
      <xdr:spPr>
        <a:xfrm rot="10800000" flipV="1">
          <a:off x="13335000" y="18249900"/>
          <a:ext cx="12096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91</xdr:row>
      <xdr:rowOff>0</xdr:rowOff>
    </xdr:from>
    <xdr:to>
      <xdr:col>38</xdr:col>
      <xdr:colOff>276225</xdr:colOff>
      <xdr:row>93</xdr:row>
      <xdr:rowOff>228600</xdr:rowOff>
    </xdr:to>
    <xdr:cxnSp macro="">
      <xdr:nvCxnSpPr>
        <xdr:cNvPr id="715" name="Straight Connector 714">
          <a:extLst>
            <a:ext uri="{FF2B5EF4-FFF2-40B4-BE49-F238E27FC236}">
              <a16:creationId xmlns:a16="http://schemas.microsoft.com/office/drawing/2014/main" id="{E8B654D5-0F32-4B0F-BA12-77906F9A492A}"/>
            </a:ext>
          </a:extLst>
        </xdr:cNvPr>
        <xdr:cNvCxnSpPr/>
      </xdr:nvCxnSpPr>
      <xdr:spPr>
        <a:xfrm>
          <a:off x="16792575" y="18249900"/>
          <a:ext cx="9715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91</xdr:row>
      <xdr:rowOff>0</xdr:rowOff>
    </xdr:from>
    <xdr:to>
      <xdr:col>35</xdr:col>
      <xdr:colOff>285750</xdr:colOff>
      <xdr:row>93</xdr:row>
      <xdr:rowOff>228600</xdr:rowOff>
    </xdr:to>
    <xdr:cxnSp macro="">
      <xdr:nvCxnSpPr>
        <xdr:cNvPr id="716" name="Straight Connector 715">
          <a:extLst>
            <a:ext uri="{FF2B5EF4-FFF2-40B4-BE49-F238E27FC236}">
              <a16:creationId xmlns:a16="http://schemas.microsoft.com/office/drawing/2014/main" id="{DA35DBFD-6A7F-4FC8-8CEB-DC181F328BAB}"/>
            </a:ext>
          </a:extLst>
        </xdr:cNvPr>
        <xdr:cNvCxnSpPr/>
      </xdr:nvCxnSpPr>
      <xdr:spPr>
        <a:xfrm>
          <a:off x="15801975" y="18249900"/>
          <a:ext cx="9906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91</xdr:row>
      <xdr:rowOff>0</xdr:rowOff>
    </xdr:from>
    <xdr:to>
      <xdr:col>32</xdr:col>
      <xdr:colOff>333375</xdr:colOff>
      <xdr:row>93</xdr:row>
      <xdr:rowOff>228600</xdr:rowOff>
    </xdr:to>
    <xdr:cxnSp macro="">
      <xdr:nvCxnSpPr>
        <xdr:cNvPr id="717" name="Straight Connector 716">
          <a:extLst>
            <a:ext uri="{FF2B5EF4-FFF2-40B4-BE49-F238E27FC236}">
              <a16:creationId xmlns:a16="http://schemas.microsoft.com/office/drawing/2014/main" id="{37D78EBB-4203-4B37-8F43-1148C0B0CB6E}"/>
            </a:ext>
          </a:extLst>
        </xdr:cNvPr>
        <xdr:cNvCxnSpPr/>
      </xdr:nvCxnSpPr>
      <xdr:spPr>
        <a:xfrm>
          <a:off x="14554200" y="18249900"/>
          <a:ext cx="11811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91</xdr:row>
      <xdr:rowOff>0</xdr:rowOff>
    </xdr:from>
    <xdr:to>
      <xdr:col>29</xdr:col>
      <xdr:colOff>333375</xdr:colOff>
      <xdr:row>93</xdr:row>
      <xdr:rowOff>228600</xdr:rowOff>
    </xdr:to>
    <xdr:cxnSp macro="">
      <xdr:nvCxnSpPr>
        <xdr:cNvPr id="718" name="Straight Connector 717">
          <a:extLst>
            <a:ext uri="{FF2B5EF4-FFF2-40B4-BE49-F238E27FC236}">
              <a16:creationId xmlns:a16="http://schemas.microsoft.com/office/drawing/2014/main" id="{D2FBF2D1-4463-4A00-BB16-4B7D5EB726E0}"/>
            </a:ext>
          </a:extLst>
        </xdr:cNvPr>
        <xdr:cNvCxnSpPr/>
      </xdr:nvCxnSpPr>
      <xdr:spPr>
        <a:xfrm>
          <a:off x="13335000" y="18249900"/>
          <a:ext cx="12096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91</xdr:row>
      <xdr:rowOff>0</xdr:rowOff>
    </xdr:from>
    <xdr:to>
      <xdr:col>26</xdr:col>
      <xdr:colOff>323850</xdr:colOff>
      <xdr:row>93</xdr:row>
      <xdr:rowOff>228600</xdr:rowOff>
    </xdr:to>
    <xdr:cxnSp macro="">
      <xdr:nvCxnSpPr>
        <xdr:cNvPr id="719" name="Straight Connector 718">
          <a:extLst>
            <a:ext uri="{FF2B5EF4-FFF2-40B4-BE49-F238E27FC236}">
              <a16:creationId xmlns:a16="http://schemas.microsoft.com/office/drawing/2014/main" id="{FF580589-3F25-484D-8F0A-6E087A2272D6}"/>
            </a:ext>
          </a:extLst>
        </xdr:cNvPr>
        <xdr:cNvCxnSpPr/>
      </xdr:nvCxnSpPr>
      <xdr:spPr>
        <a:xfrm>
          <a:off x="12125325" y="18249900"/>
          <a:ext cx="11430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91</xdr:row>
      <xdr:rowOff>0</xdr:rowOff>
    </xdr:from>
    <xdr:to>
      <xdr:col>23</xdr:col>
      <xdr:colOff>333375</xdr:colOff>
      <xdr:row>93</xdr:row>
      <xdr:rowOff>228600</xdr:rowOff>
    </xdr:to>
    <xdr:cxnSp macro="">
      <xdr:nvCxnSpPr>
        <xdr:cNvPr id="720" name="Straight Connector 719">
          <a:extLst>
            <a:ext uri="{FF2B5EF4-FFF2-40B4-BE49-F238E27FC236}">
              <a16:creationId xmlns:a16="http://schemas.microsoft.com/office/drawing/2014/main" id="{1983AB73-3F79-4D6F-BAD5-FCFA73C02EA9}"/>
            </a:ext>
          </a:extLst>
        </xdr:cNvPr>
        <xdr:cNvCxnSpPr/>
      </xdr:nvCxnSpPr>
      <xdr:spPr>
        <a:xfrm>
          <a:off x="10944225" y="18249900"/>
          <a:ext cx="11620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91</xdr:row>
      <xdr:rowOff>0</xdr:rowOff>
    </xdr:from>
    <xdr:to>
      <xdr:col>20</xdr:col>
      <xdr:colOff>333375</xdr:colOff>
      <xdr:row>93</xdr:row>
      <xdr:rowOff>228600</xdr:rowOff>
    </xdr:to>
    <xdr:cxnSp macro="">
      <xdr:nvCxnSpPr>
        <xdr:cNvPr id="721" name="Straight Connector 720">
          <a:extLst>
            <a:ext uri="{FF2B5EF4-FFF2-40B4-BE49-F238E27FC236}">
              <a16:creationId xmlns:a16="http://schemas.microsoft.com/office/drawing/2014/main" id="{B2A77CBD-C285-4017-B3B5-1E98858C92C7}"/>
            </a:ext>
          </a:extLst>
        </xdr:cNvPr>
        <xdr:cNvCxnSpPr/>
      </xdr:nvCxnSpPr>
      <xdr:spPr>
        <a:xfrm>
          <a:off x="9782175" y="18249900"/>
          <a:ext cx="11334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10</xdr:row>
      <xdr:rowOff>9525</xdr:rowOff>
    </xdr:from>
    <xdr:to>
      <xdr:col>6</xdr:col>
      <xdr:colOff>9525</xdr:colOff>
      <xdr:row>13</xdr:row>
      <xdr:rowOff>9525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0DFE6A82-ED86-4FAD-8656-3D90480FF830}"/>
            </a:ext>
          </a:extLst>
        </xdr:cNvPr>
        <xdr:cNvCxnSpPr/>
      </xdr:nvCxnSpPr>
      <xdr:spPr>
        <a:xfrm>
          <a:off x="3505200" y="1924050"/>
          <a:ext cx="1190625" cy="5810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9525</xdr:colOff>
      <xdr:row>10</xdr:row>
      <xdr:rowOff>0</xdr:rowOff>
    </xdr:from>
    <xdr:to>
      <xdr:col>6</xdr:col>
      <xdr:colOff>0</xdr:colOff>
      <xdr:row>12</xdr:row>
      <xdr:rowOff>238124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52BF95E8-760A-4A7B-B0EC-25AECCAEE24F}"/>
            </a:ext>
          </a:extLst>
        </xdr:cNvPr>
        <xdr:cNvCxnSpPr/>
      </xdr:nvCxnSpPr>
      <xdr:spPr>
        <a:xfrm rot="10800000" flipV="1">
          <a:off x="3505200" y="1914525"/>
          <a:ext cx="1181100" cy="58102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13</xdr:row>
      <xdr:rowOff>9525</xdr:rowOff>
    </xdr:from>
    <xdr:to>
      <xdr:col>6</xdr:col>
      <xdr:colOff>0</xdr:colOff>
      <xdr:row>16</xdr:row>
      <xdr:rowOff>0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0CF2F4E9-57E0-4F73-BD3A-81F4142D8D43}"/>
            </a:ext>
          </a:extLst>
        </xdr:cNvPr>
        <xdr:cNvCxnSpPr/>
      </xdr:nvCxnSpPr>
      <xdr:spPr>
        <a:xfrm>
          <a:off x="3495675" y="2505075"/>
          <a:ext cx="119062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13</xdr:row>
      <xdr:rowOff>9525</xdr:rowOff>
    </xdr:from>
    <xdr:to>
      <xdr:col>5</xdr:col>
      <xdr:colOff>333375</xdr:colOff>
      <xdr:row>16</xdr:row>
      <xdr:rowOff>0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4EE6F24A-8A12-4B0A-B947-43ABAEA27E52}"/>
            </a:ext>
          </a:extLst>
        </xdr:cNvPr>
        <xdr:cNvCxnSpPr/>
      </xdr:nvCxnSpPr>
      <xdr:spPr>
        <a:xfrm rot="10800000" flipV="1">
          <a:off x="3495675" y="2505075"/>
          <a:ext cx="117157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16</xdr:row>
      <xdr:rowOff>0</xdr:rowOff>
    </xdr:from>
    <xdr:to>
      <xdr:col>5</xdr:col>
      <xdr:colOff>333375</xdr:colOff>
      <xdr:row>18</xdr:row>
      <xdr:rowOff>228600</xdr:rowOff>
    </xdr:to>
    <xdr:cxnSp macro="">
      <xdr:nvCxnSpPr>
        <xdr:cNvPr id="6" name="Straight Connector 5">
          <a:extLst>
            <a:ext uri="{FF2B5EF4-FFF2-40B4-BE49-F238E27FC236}">
              <a16:creationId xmlns:a16="http://schemas.microsoft.com/office/drawing/2014/main" id="{AD3367CF-D29A-4D20-B3C3-3123FAA7DED4}"/>
            </a:ext>
          </a:extLst>
        </xdr:cNvPr>
        <xdr:cNvCxnSpPr/>
      </xdr:nvCxnSpPr>
      <xdr:spPr>
        <a:xfrm>
          <a:off x="3495675" y="3067050"/>
          <a:ext cx="11715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19</xdr:row>
      <xdr:rowOff>0</xdr:rowOff>
    </xdr:from>
    <xdr:to>
      <xdr:col>5</xdr:col>
      <xdr:colOff>333375</xdr:colOff>
      <xdr:row>21</xdr:row>
      <xdr:rowOff>228600</xdr:rowOff>
    </xdr:to>
    <xdr:cxnSp macro="">
      <xdr:nvCxnSpPr>
        <xdr:cNvPr id="7" name="Straight Connector 6">
          <a:extLst>
            <a:ext uri="{FF2B5EF4-FFF2-40B4-BE49-F238E27FC236}">
              <a16:creationId xmlns:a16="http://schemas.microsoft.com/office/drawing/2014/main" id="{A00274A3-ADEF-461A-AFC3-3D499A9CC57A}"/>
            </a:ext>
          </a:extLst>
        </xdr:cNvPr>
        <xdr:cNvCxnSpPr/>
      </xdr:nvCxnSpPr>
      <xdr:spPr>
        <a:xfrm>
          <a:off x="3495675" y="3638550"/>
          <a:ext cx="11715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22</xdr:row>
      <xdr:rowOff>0</xdr:rowOff>
    </xdr:from>
    <xdr:to>
      <xdr:col>5</xdr:col>
      <xdr:colOff>333375</xdr:colOff>
      <xdr:row>24</xdr:row>
      <xdr:rowOff>228600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id="{E678F0AB-446E-4F50-BD76-8D3BD3D356D5}"/>
            </a:ext>
          </a:extLst>
        </xdr:cNvPr>
        <xdr:cNvCxnSpPr/>
      </xdr:nvCxnSpPr>
      <xdr:spPr>
        <a:xfrm>
          <a:off x="3495675" y="4210050"/>
          <a:ext cx="11715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37</xdr:row>
      <xdr:rowOff>0</xdr:rowOff>
    </xdr:from>
    <xdr:to>
      <xdr:col>5</xdr:col>
      <xdr:colOff>333375</xdr:colOff>
      <xdr:row>39</xdr:row>
      <xdr:rowOff>228600</xdr:rowOff>
    </xdr:to>
    <xdr:cxnSp macro="">
      <xdr:nvCxnSpPr>
        <xdr:cNvPr id="9" name="Straight Connector 8">
          <a:extLst>
            <a:ext uri="{FF2B5EF4-FFF2-40B4-BE49-F238E27FC236}">
              <a16:creationId xmlns:a16="http://schemas.microsoft.com/office/drawing/2014/main" id="{20803E1B-1360-488F-8D09-1ACCD6369A47}"/>
            </a:ext>
          </a:extLst>
        </xdr:cNvPr>
        <xdr:cNvCxnSpPr/>
      </xdr:nvCxnSpPr>
      <xdr:spPr>
        <a:xfrm>
          <a:off x="3495675" y="7067550"/>
          <a:ext cx="11715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9525</xdr:colOff>
      <xdr:row>16</xdr:row>
      <xdr:rowOff>0</xdr:rowOff>
    </xdr:from>
    <xdr:to>
      <xdr:col>6</xdr:col>
      <xdr:colOff>0</xdr:colOff>
      <xdr:row>18</xdr:row>
      <xdr:rowOff>238125</xdr:rowOff>
    </xdr:to>
    <xdr:cxnSp macro="">
      <xdr:nvCxnSpPr>
        <xdr:cNvPr id="10" name="Straight Connector 9">
          <a:extLst>
            <a:ext uri="{FF2B5EF4-FFF2-40B4-BE49-F238E27FC236}">
              <a16:creationId xmlns:a16="http://schemas.microsoft.com/office/drawing/2014/main" id="{6452644B-A90E-47F2-9A74-634D582C51F6}"/>
            </a:ext>
          </a:extLst>
        </xdr:cNvPr>
        <xdr:cNvCxnSpPr/>
      </xdr:nvCxnSpPr>
      <xdr:spPr>
        <a:xfrm rot="10800000" flipV="1">
          <a:off x="3505200" y="3067050"/>
          <a:ext cx="11811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19</xdr:row>
      <xdr:rowOff>9525</xdr:rowOff>
    </xdr:from>
    <xdr:to>
      <xdr:col>5</xdr:col>
      <xdr:colOff>333375</xdr:colOff>
      <xdr:row>22</xdr:row>
      <xdr:rowOff>0</xdr:rowOff>
    </xdr:to>
    <xdr:cxnSp macro="">
      <xdr:nvCxnSpPr>
        <xdr:cNvPr id="11" name="Straight Connector 10">
          <a:extLst>
            <a:ext uri="{FF2B5EF4-FFF2-40B4-BE49-F238E27FC236}">
              <a16:creationId xmlns:a16="http://schemas.microsoft.com/office/drawing/2014/main" id="{7398A120-E745-464F-B480-F641233D515B}"/>
            </a:ext>
          </a:extLst>
        </xdr:cNvPr>
        <xdr:cNvCxnSpPr/>
      </xdr:nvCxnSpPr>
      <xdr:spPr>
        <a:xfrm rot="10800000" flipV="1">
          <a:off x="3495675" y="3648075"/>
          <a:ext cx="117157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22</xdr:row>
      <xdr:rowOff>9525</xdr:rowOff>
    </xdr:from>
    <xdr:to>
      <xdr:col>5</xdr:col>
      <xdr:colOff>333375</xdr:colOff>
      <xdr:row>25</xdr:row>
      <xdr:rowOff>0</xdr:rowOff>
    </xdr:to>
    <xdr:cxnSp macro="">
      <xdr:nvCxnSpPr>
        <xdr:cNvPr id="12" name="Straight Connector 11">
          <a:extLst>
            <a:ext uri="{FF2B5EF4-FFF2-40B4-BE49-F238E27FC236}">
              <a16:creationId xmlns:a16="http://schemas.microsoft.com/office/drawing/2014/main" id="{ADE5EAB6-1A85-4C52-90CD-127E571D2CFA}"/>
            </a:ext>
          </a:extLst>
        </xdr:cNvPr>
        <xdr:cNvCxnSpPr/>
      </xdr:nvCxnSpPr>
      <xdr:spPr>
        <a:xfrm rot="10800000" flipV="1">
          <a:off x="3495675" y="4219575"/>
          <a:ext cx="117157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37</xdr:row>
      <xdr:rowOff>9525</xdr:rowOff>
    </xdr:from>
    <xdr:to>
      <xdr:col>5</xdr:col>
      <xdr:colOff>333375</xdr:colOff>
      <xdr:row>40</xdr:row>
      <xdr:rowOff>0</xdr:rowOff>
    </xdr:to>
    <xdr:cxnSp macro="">
      <xdr:nvCxnSpPr>
        <xdr:cNvPr id="13" name="Straight Connector 12">
          <a:extLst>
            <a:ext uri="{FF2B5EF4-FFF2-40B4-BE49-F238E27FC236}">
              <a16:creationId xmlns:a16="http://schemas.microsoft.com/office/drawing/2014/main" id="{DCB34C68-33E8-4090-9364-7F2E971E86AC}"/>
            </a:ext>
          </a:extLst>
        </xdr:cNvPr>
        <xdr:cNvCxnSpPr/>
      </xdr:nvCxnSpPr>
      <xdr:spPr>
        <a:xfrm rot="10800000" flipV="1">
          <a:off x="3495675" y="7077075"/>
          <a:ext cx="117157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10</xdr:row>
      <xdr:rowOff>0</xdr:rowOff>
    </xdr:from>
    <xdr:to>
      <xdr:col>8</xdr:col>
      <xdr:colOff>333375</xdr:colOff>
      <xdr:row>13</xdr:row>
      <xdr:rowOff>9525</xdr:rowOff>
    </xdr:to>
    <xdr:cxnSp macro="">
      <xdr:nvCxnSpPr>
        <xdr:cNvPr id="14" name="Straight Connector 13">
          <a:extLst>
            <a:ext uri="{FF2B5EF4-FFF2-40B4-BE49-F238E27FC236}">
              <a16:creationId xmlns:a16="http://schemas.microsoft.com/office/drawing/2014/main" id="{BD0CB32F-DFA6-445B-BC59-E7EC63A1AEE6}"/>
            </a:ext>
          </a:extLst>
        </xdr:cNvPr>
        <xdr:cNvCxnSpPr/>
      </xdr:nvCxnSpPr>
      <xdr:spPr>
        <a:xfrm>
          <a:off x="4686300" y="1914525"/>
          <a:ext cx="1190625" cy="5905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9525</xdr:colOff>
      <xdr:row>10</xdr:row>
      <xdr:rowOff>0</xdr:rowOff>
    </xdr:from>
    <xdr:to>
      <xdr:col>9</xdr:col>
      <xdr:colOff>0</xdr:colOff>
      <xdr:row>12</xdr:row>
      <xdr:rowOff>238124</xdr:rowOff>
    </xdr:to>
    <xdr:cxnSp macro="">
      <xdr:nvCxnSpPr>
        <xdr:cNvPr id="15" name="Straight Connector 14">
          <a:extLst>
            <a:ext uri="{FF2B5EF4-FFF2-40B4-BE49-F238E27FC236}">
              <a16:creationId xmlns:a16="http://schemas.microsoft.com/office/drawing/2014/main" id="{146196B2-9DC4-4B1A-A712-496FA9F5BFA1}"/>
            </a:ext>
          </a:extLst>
        </xdr:cNvPr>
        <xdr:cNvCxnSpPr/>
      </xdr:nvCxnSpPr>
      <xdr:spPr>
        <a:xfrm rot="10800000" flipV="1">
          <a:off x="4695825" y="1914525"/>
          <a:ext cx="1266825" cy="58102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13</xdr:row>
      <xdr:rowOff>9525</xdr:rowOff>
    </xdr:from>
    <xdr:to>
      <xdr:col>9</xdr:col>
      <xdr:colOff>0</xdr:colOff>
      <xdr:row>16</xdr:row>
      <xdr:rowOff>0</xdr:rowOff>
    </xdr:to>
    <xdr:cxnSp macro="">
      <xdr:nvCxnSpPr>
        <xdr:cNvPr id="16" name="Straight Connector 15">
          <a:extLst>
            <a:ext uri="{FF2B5EF4-FFF2-40B4-BE49-F238E27FC236}">
              <a16:creationId xmlns:a16="http://schemas.microsoft.com/office/drawing/2014/main" id="{086272A9-1C86-4FFD-8A83-D2A479AD5613}"/>
            </a:ext>
          </a:extLst>
        </xdr:cNvPr>
        <xdr:cNvCxnSpPr/>
      </xdr:nvCxnSpPr>
      <xdr:spPr>
        <a:xfrm>
          <a:off x="4686300" y="2505075"/>
          <a:ext cx="1276350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13</xdr:row>
      <xdr:rowOff>9525</xdr:rowOff>
    </xdr:from>
    <xdr:to>
      <xdr:col>8</xdr:col>
      <xdr:colOff>333375</xdr:colOff>
      <xdr:row>16</xdr:row>
      <xdr:rowOff>0</xdr:rowOff>
    </xdr:to>
    <xdr:cxnSp macro="">
      <xdr:nvCxnSpPr>
        <xdr:cNvPr id="17" name="Straight Connector 16">
          <a:extLst>
            <a:ext uri="{FF2B5EF4-FFF2-40B4-BE49-F238E27FC236}">
              <a16:creationId xmlns:a16="http://schemas.microsoft.com/office/drawing/2014/main" id="{2903F3D5-3BEE-4E6F-8325-BC4BBD9691E7}"/>
            </a:ext>
          </a:extLst>
        </xdr:cNvPr>
        <xdr:cNvCxnSpPr/>
      </xdr:nvCxnSpPr>
      <xdr:spPr>
        <a:xfrm rot="10800000" flipV="1">
          <a:off x="4686300" y="2505075"/>
          <a:ext cx="119062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16</xdr:row>
      <xdr:rowOff>0</xdr:rowOff>
    </xdr:from>
    <xdr:to>
      <xdr:col>8</xdr:col>
      <xdr:colOff>333375</xdr:colOff>
      <xdr:row>18</xdr:row>
      <xdr:rowOff>228600</xdr:rowOff>
    </xdr:to>
    <xdr:cxnSp macro="">
      <xdr:nvCxnSpPr>
        <xdr:cNvPr id="18" name="Straight Connector 17">
          <a:extLst>
            <a:ext uri="{FF2B5EF4-FFF2-40B4-BE49-F238E27FC236}">
              <a16:creationId xmlns:a16="http://schemas.microsoft.com/office/drawing/2014/main" id="{506005A8-2AC9-4AFC-A0C5-95B1FEBF8F20}"/>
            </a:ext>
          </a:extLst>
        </xdr:cNvPr>
        <xdr:cNvCxnSpPr/>
      </xdr:nvCxnSpPr>
      <xdr:spPr>
        <a:xfrm>
          <a:off x="4686300" y="3067050"/>
          <a:ext cx="11906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19</xdr:row>
      <xdr:rowOff>0</xdr:rowOff>
    </xdr:from>
    <xdr:to>
      <xdr:col>8</xdr:col>
      <xdr:colOff>333375</xdr:colOff>
      <xdr:row>21</xdr:row>
      <xdr:rowOff>228600</xdr:rowOff>
    </xdr:to>
    <xdr:cxnSp macro="">
      <xdr:nvCxnSpPr>
        <xdr:cNvPr id="19" name="Straight Connector 18">
          <a:extLst>
            <a:ext uri="{FF2B5EF4-FFF2-40B4-BE49-F238E27FC236}">
              <a16:creationId xmlns:a16="http://schemas.microsoft.com/office/drawing/2014/main" id="{1C4504F6-5752-40FA-BF63-C20AE03CE681}"/>
            </a:ext>
          </a:extLst>
        </xdr:cNvPr>
        <xdr:cNvCxnSpPr/>
      </xdr:nvCxnSpPr>
      <xdr:spPr>
        <a:xfrm>
          <a:off x="4686300" y="3638550"/>
          <a:ext cx="11906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22</xdr:row>
      <xdr:rowOff>0</xdr:rowOff>
    </xdr:from>
    <xdr:to>
      <xdr:col>8</xdr:col>
      <xdr:colOff>333375</xdr:colOff>
      <xdr:row>24</xdr:row>
      <xdr:rowOff>228600</xdr:rowOff>
    </xdr:to>
    <xdr:cxnSp macro="">
      <xdr:nvCxnSpPr>
        <xdr:cNvPr id="20" name="Straight Connector 19">
          <a:extLst>
            <a:ext uri="{FF2B5EF4-FFF2-40B4-BE49-F238E27FC236}">
              <a16:creationId xmlns:a16="http://schemas.microsoft.com/office/drawing/2014/main" id="{7002C3F8-184F-4581-A8DB-F5AF093CA0D8}"/>
            </a:ext>
          </a:extLst>
        </xdr:cNvPr>
        <xdr:cNvCxnSpPr/>
      </xdr:nvCxnSpPr>
      <xdr:spPr>
        <a:xfrm>
          <a:off x="4686300" y="4210050"/>
          <a:ext cx="11906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37</xdr:row>
      <xdr:rowOff>0</xdr:rowOff>
    </xdr:from>
    <xdr:to>
      <xdr:col>8</xdr:col>
      <xdr:colOff>333375</xdr:colOff>
      <xdr:row>39</xdr:row>
      <xdr:rowOff>228600</xdr:rowOff>
    </xdr:to>
    <xdr:cxnSp macro="">
      <xdr:nvCxnSpPr>
        <xdr:cNvPr id="21" name="Straight Connector 20">
          <a:extLst>
            <a:ext uri="{FF2B5EF4-FFF2-40B4-BE49-F238E27FC236}">
              <a16:creationId xmlns:a16="http://schemas.microsoft.com/office/drawing/2014/main" id="{B263B0CE-A029-4384-B1DD-48B85F3F6670}"/>
            </a:ext>
          </a:extLst>
        </xdr:cNvPr>
        <xdr:cNvCxnSpPr/>
      </xdr:nvCxnSpPr>
      <xdr:spPr>
        <a:xfrm>
          <a:off x="4686300" y="7067550"/>
          <a:ext cx="11906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9525</xdr:colOff>
      <xdr:row>16</xdr:row>
      <xdr:rowOff>0</xdr:rowOff>
    </xdr:from>
    <xdr:to>
      <xdr:col>9</xdr:col>
      <xdr:colOff>0</xdr:colOff>
      <xdr:row>18</xdr:row>
      <xdr:rowOff>238125</xdr:rowOff>
    </xdr:to>
    <xdr:cxnSp macro="">
      <xdr:nvCxnSpPr>
        <xdr:cNvPr id="22" name="Straight Connector 21">
          <a:extLst>
            <a:ext uri="{FF2B5EF4-FFF2-40B4-BE49-F238E27FC236}">
              <a16:creationId xmlns:a16="http://schemas.microsoft.com/office/drawing/2014/main" id="{21226D13-D3E5-4C34-B5CA-E4B9511E14D6}"/>
            </a:ext>
          </a:extLst>
        </xdr:cNvPr>
        <xdr:cNvCxnSpPr/>
      </xdr:nvCxnSpPr>
      <xdr:spPr>
        <a:xfrm rot="10800000" flipV="1">
          <a:off x="4695825" y="3067050"/>
          <a:ext cx="12668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19</xdr:row>
      <xdr:rowOff>9525</xdr:rowOff>
    </xdr:from>
    <xdr:to>
      <xdr:col>8</xdr:col>
      <xdr:colOff>333375</xdr:colOff>
      <xdr:row>22</xdr:row>
      <xdr:rowOff>0</xdr:rowOff>
    </xdr:to>
    <xdr:cxnSp macro="">
      <xdr:nvCxnSpPr>
        <xdr:cNvPr id="23" name="Straight Connector 22">
          <a:extLst>
            <a:ext uri="{FF2B5EF4-FFF2-40B4-BE49-F238E27FC236}">
              <a16:creationId xmlns:a16="http://schemas.microsoft.com/office/drawing/2014/main" id="{DC99C742-8E90-4140-BFA3-D01EDA123B6E}"/>
            </a:ext>
          </a:extLst>
        </xdr:cNvPr>
        <xdr:cNvCxnSpPr/>
      </xdr:nvCxnSpPr>
      <xdr:spPr>
        <a:xfrm rot="10800000" flipV="1">
          <a:off x="4686300" y="3648075"/>
          <a:ext cx="119062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22</xdr:row>
      <xdr:rowOff>9525</xdr:rowOff>
    </xdr:from>
    <xdr:to>
      <xdr:col>8</xdr:col>
      <xdr:colOff>333375</xdr:colOff>
      <xdr:row>25</xdr:row>
      <xdr:rowOff>0</xdr:rowOff>
    </xdr:to>
    <xdr:cxnSp macro="">
      <xdr:nvCxnSpPr>
        <xdr:cNvPr id="24" name="Straight Connector 23">
          <a:extLst>
            <a:ext uri="{FF2B5EF4-FFF2-40B4-BE49-F238E27FC236}">
              <a16:creationId xmlns:a16="http://schemas.microsoft.com/office/drawing/2014/main" id="{18BA9349-08DD-42A5-8692-F12AB7BC1FAE}"/>
            </a:ext>
          </a:extLst>
        </xdr:cNvPr>
        <xdr:cNvCxnSpPr/>
      </xdr:nvCxnSpPr>
      <xdr:spPr>
        <a:xfrm rot="10800000" flipV="1">
          <a:off x="4686300" y="4219575"/>
          <a:ext cx="119062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37</xdr:row>
      <xdr:rowOff>9525</xdr:rowOff>
    </xdr:from>
    <xdr:to>
      <xdr:col>8</xdr:col>
      <xdr:colOff>333375</xdr:colOff>
      <xdr:row>40</xdr:row>
      <xdr:rowOff>0</xdr:rowOff>
    </xdr:to>
    <xdr:cxnSp macro="">
      <xdr:nvCxnSpPr>
        <xdr:cNvPr id="25" name="Straight Connector 24">
          <a:extLst>
            <a:ext uri="{FF2B5EF4-FFF2-40B4-BE49-F238E27FC236}">
              <a16:creationId xmlns:a16="http://schemas.microsoft.com/office/drawing/2014/main" id="{A43F1ECB-58E6-4B63-9213-0EE830BD343B}"/>
            </a:ext>
          </a:extLst>
        </xdr:cNvPr>
        <xdr:cNvCxnSpPr/>
      </xdr:nvCxnSpPr>
      <xdr:spPr>
        <a:xfrm rot="10800000" flipV="1">
          <a:off x="4686300" y="7077075"/>
          <a:ext cx="119062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9525</xdr:colOff>
      <xdr:row>10</xdr:row>
      <xdr:rowOff>9525</xdr:rowOff>
    </xdr:from>
    <xdr:to>
      <xdr:col>12</xdr:col>
      <xdr:colOff>0</xdr:colOff>
      <xdr:row>13</xdr:row>
      <xdr:rowOff>9525</xdr:rowOff>
    </xdr:to>
    <xdr:cxnSp macro="">
      <xdr:nvCxnSpPr>
        <xdr:cNvPr id="26" name="Straight Connector 25">
          <a:extLst>
            <a:ext uri="{FF2B5EF4-FFF2-40B4-BE49-F238E27FC236}">
              <a16:creationId xmlns:a16="http://schemas.microsoft.com/office/drawing/2014/main" id="{5AF3844E-0E0C-4944-BFF4-B0E800B9BE30}"/>
            </a:ext>
          </a:extLst>
        </xdr:cNvPr>
        <xdr:cNvCxnSpPr/>
      </xdr:nvCxnSpPr>
      <xdr:spPr>
        <a:xfrm>
          <a:off x="5972175" y="1924050"/>
          <a:ext cx="1295400" cy="5810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9525</xdr:colOff>
      <xdr:row>10</xdr:row>
      <xdr:rowOff>0</xdr:rowOff>
    </xdr:from>
    <xdr:to>
      <xdr:col>12</xdr:col>
      <xdr:colOff>0</xdr:colOff>
      <xdr:row>12</xdr:row>
      <xdr:rowOff>238124</xdr:rowOff>
    </xdr:to>
    <xdr:cxnSp macro="">
      <xdr:nvCxnSpPr>
        <xdr:cNvPr id="27" name="Straight Connector 26">
          <a:extLst>
            <a:ext uri="{FF2B5EF4-FFF2-40B4-BE49-F238E27FC236}">
              <a16:creationId xmlns:a16="http://schemas.microsoft.com/office/drawing/2014/main" id="{EE034C89-CACD-444E-923D-780E74523F92}"/>
            </a:ext>
          </a:extLst>
        </xdr:cNvPr>
        <xdr:cNvCxnSpPr/>
      </xdr:nvCxnSpPr>
      <xdr:spPr>
        <a:xfrm rot="10800000" flipV="1">
          <a:off x="5972175" y="1914525"/>
          <a:ext cx="1295400" cy="58102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13</xdr:row>
      <xdr:rowOff>9525</xdr:rowOff>
    </xdr:from>
    <xdr:to>
      <xdr:col>12</xdr:col>
      <xdr:colOff>0</xdr:colOff>
      <xdr:row>16</xdr:row>
      <xdr:rowOff>0</xdr:rowOff>
    </xdr:to>
    <xdr:cxnSp macro="">
      <xdr:nvCxnSpPr>
        <xdr:cNvPr id="28" name="Straight Connector 27">
          <a:extLst>
            <a:ext uri="{FF2B5EF4-FFF2-40B4-BE49-F238E27FC236}">
              <a16:creationId xmlns:a16="http://schemas.microsoft.com/office/drawing/2014/main" id="{16330630-3B7E-4492-BDE5-CA6928ADF86B}"/>
            </a:ext>
          </a:extLst>
        </xdr:cNvPr>
        <xdr:cNvCxnSpPr/>
      </xdr:nvCxnSpPr>
      <xdr:spPr>
        <a:xfrm>
          <a:off x="5962650" y="2505075"/>
          <a:ext cx="130492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13</xdr:row>
      <xdr:rowOff>9525</xdr:rowOff>
    </xdr:from>
    <xdr:to>
      <xdr:col>11</xdr:col>
      <xdr:colOff>333375</xdr:colOff>
      <xdr:row>16</xdr:row>
      <xdr:rowOff>0</xdr:rowOff>
    </xdr:to>
    <xdr:cxnSp macro="">
      <xdr:nvCxnSpPr>
        <xdr:cNvPr id="29" name="Straight Connector 28">
          <a:extLst>
            <a:ext uri="{FF2B5EF4-FFF2-40B4-BE49-F238E27FC236}">
              <a16:creationId xmlns:a16="http://schemas.microsoft.com/office/drawing/2014/main" id="{3A4CB386-2E0B-4A8C-8364-FB91CC38DD17}"/>
            </a:ext>
          </a:extLst>
        </xdr:cNvPr>
        <xdr:cNvCxnSpPr/>
      </xdr:nvCxnSpPr>
      <xdr:spPr>
        <a:xfrm rot="10800000" flipV="1">
          <a:off x="5962650" y="2505075"/>
          <a:ext cx="1200150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16</xdr:row>
      <xdr:rowOff>0</xdr:rowOff>
    </xdr:from>
    <xdr:to>
      <xdr:col>11</xdr:col>
      <xdr:colOff>333375</xdr:colOff>
      <xdr:row>18</xdr:row>
      <xdr:rowOff>228600</xdr:rowOff>
    </xdr:to>
    <xdr:cxnSp macro="">
      <xdr:nvCxnSpPr>
        <xdr:cNvPr id="30" name="Straight Connector 29">
          <a:extLst>
            <a:ext uri="{FF2B5EF4-FFF2-40B4-BE49-F238E27FC236}">
              <a16:creationId xmlns:a16="http://schemas.microsoft.com/office/drawing/2014/main" id="{237AA114-49F8-48AA-B83A-963D98A9575B}"/>
            </a:ext>
          </a:extLst>
        </xdr:cNvPr>
        <xdr:cNvCxnSpPr/>
      </xdr:nvCxnSpPr>
      <xdr:spPr>
        <a:xfrm>
          <a:off x="5962650" y="3067050"/>
          <a:ext cx="12001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19</xdr:row>
      <xdr:rowOff>0</xdr:rowOff>
    </xdr:from>
    <xdr:to>
      <xdr:col>11</xdr:col>
      <xdr:colOff>333375</xdr:colOff>
      <xdr:row>21</xdr:row>
      <xdr:rowOff>228600</xdr:rowOff>
    </xdr:to>
    <xdr:cxnSp macro="">
      <xdr:nvCxnSpPr>
        <xdr:cNvPr id="31" name="Straight Connector 30">
          <a:extLst>
            <a:ext uri="{FF2B5EF4-FFF2-40B4-BE49-F238E27FC236}">
              <a16:creationId xmlns:a16="http://schemas.microsoft.com/office/drawing/2014/main" id="{19BB65F3-15A8-4EEC-8ADC-5BE7E5050403}"/>
            </a:ext>
          </a:extLst>
        </xdr:cNvPr>
        <xdr:cNvCxnSpPr/>
      </xdr:nvCxnSpPr>
      <xdr:spPr>
        <a:xfrm>
          <a:off x="5962650" y="3638550"/>
          <a:ext cx="12001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22</xdr:row>
      <xdr:rowOff>0</xdr:rowOff>
    </xdr:from>
    <xdr:to>
      <xdr:col>11</xdr:col>
      <xdr:colOff>333375</xdr:colOff>
      <xdr:row>24</xdr:row>
      <xdr:rowOff>228600</xdr:rowOff>
    </xdr:to>
    <xdr:cxnSp macro="">
      <xdr:nvCxnSpPr>
        <xdr:cNvPr id="32" name="Straight Connector 31">
          <a:extLst>
            <a:ext uri="{FF2B5EF4-FFF2-40B4-BE49-F238E27FC236}">
              <a16:creationId xmlns:a16="http://schemas.microsoft.com/office/drawing/2014/main" id="{D1FC7D54-9916-4294-83D9-AF03172B4967}"/>
            </a:ext>
          </a:extLst>
        </xdr:cNvPr>
        <xdr:cNvCxnSpPr/>
      </xdr:nvCxnSpPr>
      <xdr:spPr>
        <a:xfrm>
          <a:off x="5962650" y="4210050"/>
          <a:ext cx="12001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37</xdr:row>
      <xdr:rowOff>0</xdr:rowOff>
    </xdr:from>
    <xdr:to>
      <xdr:col>11</xdr:col>
      <xdr:colOff>333375</xdr:colOff>
      <xdr:row>39</xdr:row>
      <xdr:rowOff>228600</xdr:rowOff>
    </xdr:to>
    <xdr:cxnSp macro="">
      <xdr:nvCxnSpPr>
        <xdr:cNvPr id="33" name="Straight Connector 32">
          <a:extLst>
            <a:ext uri="{FF2B5EF4-FFF2-40B4-BE49-F238E27FC236}">
              <a16:creationId xmlns:a16="http://schemas.microsoft.com/office/drawing/2014/main" id="{ADB4474D-74E9-4D6E-B093-F200B6546FAE}"/>
            </a:ext>
          </a:extLst>
        </xdr:cNvPr>
        <xdr:cNvCxnSpPr/>
      </xdr:nvCxnSpPr>
      <xdr:spPr>
        <a:xfrm>
          <a:off x="5962650" y="7067550"/>
          <a:ext cx="12001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9525</xdr:colOff>
      <xdr:row>16</xdr:row>
      <xdr:rowOff>0</xdr:rowOff>
    </xdr:from>
    <xdr:to>
      <xdr:col>12</xdr:col>
      <xdr:colOff>0</xdr:colOff>
      <xdr:row>18</xdr:row>
      <xdr:rowOff>238125</xdr:rowOff>
    </xdr:to>
    <xdr:cxnSp macro="">
      <xdr:nvCxnSpPr>
        <xdr:cNvPr id="34" name="Straight Connector 33">
          <a:extLst>
            <a:ext uri="{FF2B5EF4-FFF2-40B4-BE49-F238E27FC236}">
              <a16:creationId xmlns:a16="http://schemas.microsoft.com/office/drawing/2014/main" id="{CE9F5251-A894-4FB1-BE94-B357236533CA}"/>
            </a:ext>
          </a:extLst>
        </xdr:cNvPr>
        <xdr:cNvCxnSpPr/>
      </xdr:nvCxnSpPr>
      <xdr:spPr>
        <a:xfrm rot="10800000" flipV="1">
          <a:off x="5972175" y="3067050"/>
          <a:ext cx="12954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19</xdr:row>
      <xdr:rowOff>9525</xdr:rowOff>
    </xdr:from>
    <xdr:to>
      <xdr:col>11</xdr:col>
      <xdr:colOff>333375</xdr:colOff>
      <xdr:row>22</xdr:row>
      <xdr:rowOff>0</xdr:rowOff>
    </xdr:to>
    <xdr:cxnSp macro="">
      <xdr:nvCxnSpPr>
        <xdr:cNvPr id="35" name="Straight Connector 34">
          <a:extLst>
            <a:ext uri="{FF2B5EF4-FFF2-40B4-BE49-F238E27FC236}">
              <a16:creationId xmlns:a16="http://schemas.microsoft.com/office/drawing/2014/main" id="{E1CD30EF-CC21-4B71-8283-FC17A6555E25}"/>
            </a:ext>
          </a:extLst>
        </xdr:cNvPr>
        <xdr:cNvCxnSpPr/>
      </xdr:nvCxnSpPr>
      <xdr:spPr>
        <a:xfrm rot="10800000" flipV="1">
          <a:off x="5962650" y="3648075"/>
          <a:ext cx="1200150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22</xdr:row>
      <xdr:rowOff>9525</xdr:rowOff>
    </xdr:from>
    <xdr:to>
      <xdr:col>11</xdr:col>
      <xdr:colOff>333375</xdr:colOff>
      <xdr:row>25</xdr:row>
      <xdr:rowOff>0</xdr:rowOff>
    </xdr:to>
    <xdr:cxnSp macro="">
      <xdr:nvCxnSpPr>
        <xdr:cNvPr id="36" name="Straight Connector 35">
          <a:extLst>
            <a:ext uri="{FF2B5EF4-FFF2-40B4-BE49-F238E27FC236}">
              <a16:creationId xmlns:a16="http://schemas.microsoft.com/office/drawing/2014/main" id="{4AC3D5F7-608A-4AA2-B3B2-369020B3BBA0}"/>
            </a:ext>
          </a:extLst>
        </xdr:cNvPr>
        <xdr:cNvCxnSpPr/>
      </xdr:nvCxnSpPr>
      <xdr:spPr>
        <a:xfrm rot="10800000" flipV="1">
          <a:off x="5962650" y="4219575"/>
          <a:ext cx="1200150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37</xdr:row>
      <xdr:rowOff>9525</xdr:rowOff>
    </xdr:from>
    <xdr:to>
      <xdr:col>11</xdr:col>
      <xdr:colOff>333375</xdr:colOff>
      <xdr:row>40</xdr:row>
      <xdr:rowOff>0</xdr:rowOff>
    </xdr:to>
    <xdr:cxnSp macro="">
      <xdr:nvCxnSpPr>
        <xdr:cNvPr id="37" name="Straight Connector 36">
          <a:extLst>
            <a:ext uri="{FF2B5EF4-FFF2-40B4-BE49-F238E27FC236}">
              <a16:creationId xmlns:a16="http://schemas.microsoft.com/office/drawing/2014/main" id="{57DABCF3-6164-474B-B377-A15F7AB4C6CB}"/>
            </a:ext>
          </a:extLst>
        </xdr:cNvPr>
        <xdr:cNvCxnSpPr/>
      </xdr:nvCxnSpPr>
      <xdr:spPr>
        <a:xfrm rot="10800000" flipV="1">
          <a:off x="5962650" y="7077075"/>
          <a:ext cx="1200150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9525</xdr:colOff>
      <xdr:row>10</xdr:row>
      <xdr:rowOff>9525</xdr:rowOff>
    </xdr:from>
    <xdr:to>
      <xdr:col>15</xdr:col>
      <xdr:colOff>0</xdr:colOff>
      <xdr:row>13</xdr:row>
      <xdr:rowOff>9525</xdr:rowOff>
    </xdr:to>
    <xdr:cxnSp macro="">
      <xdr:nvCxnSpPr>
        <xdr:cNvPr id="38" name="Straight Connector 37">
          <a:extLst>
            <a:ext uri="{FF2B5EF4-FFF2-40B4-BE49-F238E27FC236}">
              <a16:creationId xmlns:a16="http://schemas.microsoft.com/office/drawing/2014/main" id="{21893C32-BF05-488A-9479-64F653131B75}"/>
            </a:ext>
          </a:extLst>
        </xdr:cNvPr>
        <xdr:cNvCxnSpPr/>
      </xdr:nvCxnSpPr>
      <xdr:spPr>
        <a:xfrm>
          <a:off x="7277100" y="1924050"/>
          <a:ext cx="1238250" cy="5810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9525</xdr:colOff>
      <xdr:row>10</xdr:row>
      <xdr:rowOff>0</xdr:rowOff>
    </xdr:from>
    <xdr:to>
      <xdr:col>15</xdr:col>
      <xdr:colOff>0</xdr:colOff>
      <xdr:row>12</xdr:row>
      <xdr:rowOff>238124</xdr:rowOff>
    </xdr:to>
    <xdr:cxnSp macro="">
      <xdr:nvCxnSpPr>
        <xdr:cNvPr id="39" name="Straight Connector 38">
          <a:extLst>
            <a:ext uri="{FF2B5EF4-FFF2-40B4-BE49-F238E27FC236}">
              <a16:creationId xmlns:a16="http://schemas.microsoft.com/office/drawing/2014/main" id="{6599A6F2-F80C-45C9-BB2D-110DD29401AA}"/>
            </a:ext>
          </a:extLst>
        </xdr:cNvPr>
        <xdr:cNvCxnSpPr/>
      </xdr:nvCxnSpPr>
      <xdr:spPr>
        <a:xfrm rot="10800000" flipV="1">
          <a:off x="7277100" y="1914525"/>
          <a:ext cx="1238250" cy="58102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13</xdr:row>
      <xdr:rowOff>9525</xdr:rowOff>
    </xdr:from>
    <xdr:to>
      <xdr:col>15</xdr:col>
      <xdr:colOff>0</xdr:colOff>
      <xdr:row>16</xdr:row>
      <xdr:rowOff>0</xdr:rowOff>
    </xdr:to>
    <xdr:cxnSp macro="">
      <xdr:nvCxnSpPr>
        <xdr:cNvPr id="40" name="Straight Connector 39">
          <a:extLst>
            <a:ext uri="{FF2B5EF4-FFF2-40B4-BE49-F238E27FC236}">
              <a16:creationId xmlns:a16="http://schemas.microsoft.com/office/drawing/2014/main" id="{8C2C62A7-8CA5-4033-9EC6-31123137B48C}"/>
            </a:ext>
          </a:extLst>
        </xdr:cNvPr>
        <xdr:cNvCxnSpPr/>
      </xdr:nvCxnSpPr>
      <xdr:spPr>
        <a:xfrm>
          <a:off x="7267575" y="2505075"/>
          <a:ext cx="124777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13</xdr:row>
      <xdr:rowOff>9525</xdr:rowOff>
    </xdr:from>
    <xdr:to>
      <xdr:col>14</xdr:col>
      <xdr:colOff>333375</xdr:colOff>
      <xdr:row>16</xdr:row>
      <xdr:rowOff>0</xdr:rowOff>
    </xdr:to>
    <xdr:cxnSp macro="">
      <xdr:nvCxnSpPr>
        <xdr:cNvPr id="41" name="Straight Connector 40">
          <a:extLst>
            <a:ext uri="{FF2B5EF4-FFF2-40B4-BE49-F238E27FC236}">
              <a16:creationId xmlns:a16="http://schemas.microsoft.com/office/drawing/2014/main" id="{D86E176F-87F2-4415-80E2-853AF9DBB920}"/>
            </a:ext>
          </a:extLst>
        </xdr:cNvPr>
        <xdr:cNvCxnSpPr/>
      </xdr:nvCxnSpPr>
      <xdr:spPr>
        <a:xfrm rot="10800000" flipV="1">
          <a:off x="7267575" y="2505075"/>
          <a:ext cx="1181100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16</xdr:row>
      <xdr:rowOff>0</xdr:rowOff>
    </xdr:from>
    <xdr:to>
      <xdr:col>14</xdr:col>
      <xdr:colOff>333375</xdr:colOff>
      <xdr:row>18</xdr:row>
      <xdr:rowOff>228600</xdr:rowOff>
    </xdr:to>
    <xdr:cxnSp macro="">
      <xdr:nvCxnSpPr>
        <xdr:cNvPr id="42" name="Straight Connector 41">
          <a:extLst>
            <a:ext uri="{FF2B5EF4-FFF2-40B4-BE49-F238E27FC236}">
              <a16:creationId xmlns:a16="http://schemas.microsoft.com/office/drawing/2014/main" id="{6960F76F-997E-4A05-8CDB-91A72F228AA7}"/>
            </a:ext>
          </a:extLst>
        </xdr:cNvPr>
        <xdr:cNvCxnSpPr/>
      </xdr:nvCxnSpPr>
      <xdr:spPr>
        <a:xfrm>
          <a:off x="7267575" y="3067050"/>
          <a:ext cx="11811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19</xdr:row>
      <xdr:rowOff>0</xdr:rowOff>
    </xdr:from>
    <xdr:to>
      <xdr:col>14</xdr:col>
      <xdr:colOff>333375</xdr:colOff>
      <xdr:row>21</xdr:row>
      <xdr:rowOff>228600</xdr:rowOff>
    </xdr:to>
    <xdr:cxnSp macro="">
      <xdr:nvCxnSpPr>
        <xdr:cNvPr id="43" name="Straight Connector 42">
          <a:extLst>
            <a:ext uri="{FF2B5EF4-FFF2-40B4-BE49-F238E27FC236}">
              <a16:creationId xmlns:a16="http://schemas.microsoft.com/office/drawing/2014/main" id="{E4867B3D-1DCC-486E-94EB-2B0154A8937C}"/>
            </a:ext>
          </a:extLst>
        </xdr:cNvPr>
        <xdr:cNvCxnSpPr/>
      </xdr:nvCxnSpPr>
      <xdr:spPr>
        <a:xfrm>
          <a:off x="7267575" y="3638550"/>
          <a:ext cx="11811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22</xdr:row>
      <xdr:rowOff>0</xdr:rowOff>
    </xdr:from>
    <xdr:to>
      <xdr:col>14</xdr:col>
      <xdr:colOff>333375</xdr:colOff>
      <xdr:row>24</xdr:row>
      <xdr:rowOff>228600</xdr:rowOff>
    </xdr:to>
    <xdr:cxnSp macro="">
      <xdr:nvCxnSpPr>
        <xdr:cNvPr id="44" name="Straight Connector 43">
          <a:extLst>
            <a:ext uri="{FF2B5EF4-FFF2-40B4-BE49-F238E27FC236}">
              <a16:creationId xmlns:a16="http://schemas.microsoft.com/office/drawing/2014/main" id="{89219359-56CF-4B55-A2E3-153899D90625}"/>
            </a:ext>
          </a:extLst>
        </xdr:cNvPr>
        <xdr:cNvCxnSpPr/>
      </xdr:nvCxnSpPr>
      <xdr:spPr>
        <a:xfrm>
          <a:off x="7267575" y="4210050"/>
          <a:ext cx="11811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37</xdr:row>
      <xdr:rowOff>0</xdr:rowOff>
    </xdr:from>
    <xdr:to>
      <xdr:col>14</xdr:col>
      <xdr:colOff>333375</xdr:colOff>
      <xdr:row>39</xdr:row>
      <xdr:rowOff>228600</xdr:rowOff>
    </xdr:to>
    <xdr:cxnSp macro="">
      <xdr:nvCxnSpPr>
        <xdr:cNvPr id="45" name="Straight Connector 44">
          <a:extLst>
            <a:ext uri="{FF2B5EF4-FFF2-40B4-BE49-F238E27FC236}">
              <a16:creationId xmlns:a16="http://schemas.microsoft.com/office/drawing/2014/main" id="{37FA099E-B617-4772-8D54-699E7951BD33}"/>
            </a:ext>
          </a:extLst>
        </xdr:cNvPr>
        <xdr:cNvCxnSpPr/>
      </xdr:nvCxnSpPr>
      <xdr:spPr>
        <a:xfrm>
          <a:off x="7267575" y="7067550"/>
          <a:ext cx="11811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9525</xdr:colOff>
      <xdr:row>16</xdr:row>
      <xdr:rowOff>0</xdr:rowOff>
    </xdr:from>
    <xdr:to>
      <xdr:col>15</xdr:col>
      <xdr:colOff>0</xdr:colOff>
      <xdr:row>18</xdr:row>
      <xdr:rowOff>238125</xdr:rowOff>
    </xdr:to>
    <xdr:cxnSp macro="">
      <xdr:nvCxnSpPr>
        <xdr:cNvPr id="46" name="Straight Connector 45">
          <a:extLst>
            <a:ext uri="{FF2B5EF4-FFF2-40B4-BE49-F238E27FC236}">
              <a16:creationId xmlns:a16="http://schemas.microsoft.com/office/drawing/2014/main" id="{82FE96A8-B353-4CBE-928E-6F9C145F44A1}"/>
            </a:ext>
          </a:extLst>
        </xdr:cNvPr>
        <xdr:cNvCxnSpPr/>
      </xdr:nvCxnSpPr>
      <xdr:spPr>
        <a:xfrm rot="10800000" flipV="1">
          <a:off x="7277100" y="3067050"/>
          <a:ext cx="12382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19</xdr:row>
      <xdr:rowOff>9525</xdr:rowOff>
    </xdr:from>
    <xdr:to>
      <xdr:col>14</xdr:col>
      <xdr:colOff>333375</xdr:colOff>
      <xdr:row>22</xdr:row>
      <xdr:rowOff>0</xdr:rowOff>
    </xdr:to>
    <xdr:cxnSp macro="">
      <xdr:nvCxnSpPr>
        <xdr:cNvPr id="47" name="Straight Connector 46">
          <a:extLst>
            <a:ext uri="{FF2B5EF4-FFF2-40B4-BE49-F238E27FC236}">
              <a16:creationId xmlns:a16="http://schemas.microsoft.com/office/drawing/2014/main" id="{E15C8F47-2F5E-4644-98CF-AAA2FB3B1F8F}"/>
            </a:ext>
          </a:extLst>
        </xdr:cNvPr>
        <xdr:cNvCxnSpPr/>
      </xdr:nvCxnSpPr>
      <xdr:spPr>
        <a:xfrm rot="10800000" flipV="1">
          <a:off x="7267575" y="3648075"/>
          <a:ext cx="1181100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22</xdr:row>
      <xdr:rowOff>9525</xdr:rowOff>
    </xdr:from>
    <xdr:to>
      <xdr:col>14</xdr:col>
      <xdr:colOff>333375</xdr:colOff>
      <xdr:row>25</xdr:row>
      <xdr:rowOff>0</xdr:rowOff>
    </xdr:to>
    <xdr:cxnSp macro="">
      <xdr:nvCxnSpPr>
        <xdr:cNvPr id="48" name="Straight Connector 47">
          <a:extLst>
            <a:ext uri="{FF2B5EF4-FFF2-40B4-BE49-F238E27FC236}">
              <a16:creationId xmlns:a16="http://schemas.microsoft.com/office/drawing/2014/main" id="{E90A58BE-548E-4F66-982A-6350E774B254}"/>
            </a:ext>
          </a:extLst>
        </xdr:cNvPr>
        <xdr:cNvCxnSpPr/>
      </xdr:nvCxnSpPr>
      <xdr:spPr>
        <a:xfrm rot="10800000" flipV="1">
          <a:off x="7267575" y="4219575"/>
          <a:ext cx="1181100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37</xdr:row>
      <xdr:rowOff>9525</xdr:rowOff>
    </xdr:from>
    <xdr:to>
      <xdr:col>14</xdr:col>
      <xdr:colOff>333375</xdr:colOff>
      <xdr:row>40</xdr:row>
      <xdr:rowOff>0</xdr:rowOff>
    </xdr:to>
    <xdr:cxnSp macro="">
      <xdr:nvCxnSpPr>
        <xdr:cNvPr id="49" name="Straight Connector 48">
          <a:extLst>
            <a:ext uri="{FF2B5EF4-FFF2-40B4-BE49-F238E27FC236}">
              <a16:creationId xmlns:a16="http://schemas.microsoft.com/office/drawing/2014/main" id="{DDCC6B39-0880-4448-9296-BA0B19D2BDE9}"/>
            </a:ext>
          </a:extLst>
        </xdr:cNvPr>
        <xdr:cNvCxnSpPr/>
      </xdr:nvCxnSpPr>
      <xdr:spPr>
        <a:xfrm rot="10800000" flipV="1">
          <a:off x="7267575" y="7077075"/>
          <a:ext cx="1181100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9525</xdr:colOff>
      <xdr:row>10</xdr:row>
      <xdr:rowOff>9525</xdr:rowOff>
    </xdr:from>
    <xdr:to>
      <xdr:col>18</xdr:col>
      <xdr:colOff>0</xdr:colOff>
      <xdr:row>13</xdr:row>
      <xdr:rowOff>0</xdr:rowOff>
    </xdr:to>
    <xdr:cxnSp macro="">
      <xdr:nvCxnSpPr>
        <xdr:cNvPr id="50" name="Straight Connector 49">
          <a:extLst>
            <a:ext uri="{FF2B5EF4-FFF2-40B4-BE49-F238E27FC236}">
              <a16:creationId xmlns:a16="http://schemas.microsoft.com/office/drawing/2014/main" id="{CF01C5BB-0043-40A3-8406-8406EC66F3D4}"/>
            </a:ext>
          </a:extLst>
        </xdr:cNvPr>
        <xdr:cNvCxnSpPr/>
      </xdr:nvCxnSpPr>
      <xdr:spPr>
        <a:xfrm>
          <a:off x="8524875" y="1924050"/>
          <a:ext cx="12573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9525</xdr:colOff>
      <xdr:row>10</xdr:row>
      <xdr:rowOff>0</xdr:rowOff>
    </xdr:from>
    <xdr:to>
      <xdr:col>18</xdr:col>
      <xdr:colOff>0</xdr:colOff>
      <xdr:row>12</xdr:row>
      <xdr:rowOff>238124</xdr:rowOff>
    </xdr:to>
    <xdr:cxnSp macro="">
      <xdr:nvCxnSpPr>
        <xdr:cNvPr id="51" name="Straight Connector 50">
          <a:extLst>
            <a:ext uri="{FF2B5EF4-FFF2-40B4-BE49-F238E27FC236}">
              <a16:creationId xmlns:a16="http://schemas.microsoft.com/office/drawing/2014/main" id="{74BAB9E8-C7B8-496D-873D-73B644AE322C}"/>
            </a:ext>
          </a:extLst>
        </xdr:cNvPr>
        <xdr:cNvCxnSpPr/>
      </xdr:nvCxnSpPr>
      <xdr:spPr>
        <a:xfrm rot="10800000" flipV="1">
          <a:off x="8524875" y="1914525"/>
          <a:ext cx="1257300" cy="58102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13</xdr:row>
      <xdr:rowOff>9525</xdr:rowOff>
    </xdr:from>
    <xdr:to>
      <xdr:col>18</xdr:col>
      <xdr:colOff>0</xdr:colOff>
      <xdr:row>16</xdr:row>
      <xdr:rowOff>0</xdr:rowOff>
    </xdr:to>
    <xdr:cxnSp macro="">
      <xdr:nvCxnSpPr>
        <xdr:cNvPr id="52" name="Straight Connector 51">
          <a:extLst>
            <a:ext uri="{FF2B5EF4-FFF2-40B4-BE49-F238E27FC236}">
              <a16:creationId xmlns:a16="http://schemas.microsoft.com/office/drawing/2014/main" id="{9DE6392E-BB76-4DEF-8EA1-D35850D14810}"/>
            </a:ext>
          </a:extLst>
        </xdr:cNvPr>
        <xdr:cNvCxnSpPr/>
      </xdr:nvCxnSpPr>
      <xdr:spPr>
        <a:xfrm>
          <a:off x="8515350" y="2505075"/>
          <a:ext cx="126682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13</xdr:row>
      <xdr:rowOff>9525</xdr:rowOff>
    </xdr:from>
    <xdr:to>
      <xdr:col>17</xdr:col>
      <xdr:colOff>333375</xdr:colOff>
      <xdr:row>16</xdr:row>
      <xdr:rowOff>0</xdr:rowOff>
    </xdr:to>
    <xdr:cxnSp macro="">
      <xdr:nvCxnSpPr>
        <xdr:cNvPr id="53" name="Straight Connector 52">
          <a:extLst>
            <a:ext uri="{FF2B5EF4-FFF2-40B4-BE49-F238E27FC236}">
              <a16:creationId xmlns:a16="http://schemas.microsoft.com/office/drawing/2014/main" id="{FC0FAD57-FC34-4020-B24E-982CFE810140}"/>
            </a:ext>
          </a:extLst>
        </xdr:cNvPr>
        <xdr:cNvCxnSpPr/>
      </xdr:nvCxnSpPr>
      <xdr:spPr>
        <a:xfrm rot="10800000" flipV="1">
          <a:off x="8515350" y="2505075"/>
          <a:ext cx="115252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16</xdr:row>
      <xdr:rowOff>0</xdr:rowOff>
    </xdr:from>
    <xdr:to>
      <xdr:col>17</xdr:col>
      <xdr:colOff>333375</xdr:colOff>
      <xdr:row>18</xdr:row>
      <xdr:rowOff>228600</xdr:rowOff>
    </xdr:to>
    <xdr:cxnSp macro="">
      <xdr:nvCxnSpPr>
        <xdr:cNvPr id="54" name="Straight Connector 53">
          <a:extLst>
            <a:ext uri="{FF2B5EF4-FFF2-40B4-BE49-F238E27FC236}">
              <a16:creationId xmlns:a16="http://schemas.microsoft.com/office/drawing/2014/main" id="{09D79976-9F59-485A-9B48-01BAE1D7DE4F}"/>
            </a:ext>
          </a:extLst>
        </xdr:cNvPr>
        <xdr:cNvCxnSpPr/>
      </xdr:nvCxnSpPr>
      <xdr:spPr>
        <a:xfrm>
          <a:off x="8515350" y="3067050"/>
          <a:ext cx="11525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19</xdr:row>
      <xdr:rowOff>0</xdr:rowOff>
    </xdr:from>
    <xdr:to>
      <xdr:col>17</xdr:col>
      <xdr:colOff>333375</xdr:colOff>
      <xdr:row>21</xdr:row>
      <xdr:rowOff>228600</xdr:rowOff>
    </xdr:to>
    <xdr:cxnSp macro="">
      <xdr:nvCxnSpPr>
        <xdr:cNvPr id="55" name="Straight Connector 54">
          <a:extLst>
            <a:ext uri="{FF2B5EF4-FFF2-40B4-BE49-F238E27FC236}">
              <a16:creationId xmlns:a16="http://schemas.microsoft.com/office/drawing/2014/main" id="{F1F72DCE-FD54-4F6A-A2CA-E4D1FCD174A9}"/>
            </a:ext>
          </a:extLst>
        </xdr:cNvPr>
        <xdr:cNvCxnSpPr/>
      </xdr:nvCxnSpPr>
      <xdr:spPr>
        <a:xfrm>
          <a:off x="8515350" y="3638550"/>
          <a:ext cx="11525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22</xdr:row>
      <xdr:rowOff>0</xdr:rowOff>
    </xdr:from>
    <xdr:to>
      <xdr:col>17</xdr:col>
      <xdr:colOff>333375</xdr:colOff>
      <xdr:row>24</xdr:row>
      <xdr:rowOff>228600</xdr:rowOff>
    </xdr:to>
    <xdr:cxnSp macro="">
      <xdr:nvCxnSpPr>
        <xdr:cNvPr id="56" name="Straight Connector 55">
          <a:extLst>
            <a:ext uri="{FF2B5EF4-FFF2-40B4-BE49-F238E27FC236}">
              <a16:creationId xmlns:a16="http://schemas.microsoft.com/office/drawing/2014/main" id="{7640E1D9-C7E9-4FC1-A57D-63D0FB17E1FF}"/>
            </a:ext>
          </a:extLst>
        </xdr:cNvPr>
        <xdr:cNvCxnSpPr/>
      </xdr:nvCxnSpPr>
      <xdr:spPr>
        <a:xfrm>
          <a:off x="8515350" y="4210050"/>
          <a:ext cx="11525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37</xdr:row>
      <xdr:rowOff>0</xdr:rowOff>
    </xdr:from>
    <xdr:to>
      <xdr:col>17</xdr:col>
      <xdr:colOff>333375</xdr:colOff>
      <xdr:row>39</xdr:row>
      <xdr:rowOff>228600</xdr:rowOff>
    </xdr:to>
    <xdr:cxnSp macro="">
      <xdr:nvCxnSpPr>
        <xdr:cNvPr id="57" name="Straight Connector 56">
          <a:extLst>
            <a:ext uri="{FF2B5EF4-FFF2-40B4-BE49-F238E27FC236}">
              <a16:creationId xmlns:a16="http://schemas.microsoft.com/office/drawing/2014/main" id="{5179E3B6-67C1-4286-BCD2-221CEECD4C5B}"/>
            </a:ext>
          </a:extLst>
        </xdr:cNvPr>
        <xdr:cNvCxnSpPr/>
      </xdr:nvCxnSpPr>
      <xdr:spPr>
        <a:xfrm>
          <a:off x="8515350" y="7067550"/>
          <a:ext cx="11525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9525</xdr:colOff>
      <xdr:row>16</xdr:row>
      <xdr:rowOff>0</xdr:rowOff>
    </xdr:from>
    <xdr:to>
      <xdr:col>18</xdr:col>
      <xdr:colOff>0</xdr:colOff>
      <xdr:row>18</xdr:row>
      <xdr:rowOff>238125</xdr:rowOff>
    </xdr:to>
    <xdr:cxnSp macro="">
      <xdr:nvCxnSpPr>
        <xdr:cNvPr id="58" name="Straight Connector 57">
          <a:extLst>
            <a:ext uri="{FF2B5EF4-FFF2-40B4-BE49-F238E27FC236}">
              <a16:creationId xmlns:a16="http://schemas.microsoft.com/office/drawing/2014/main" id="{DDF8640F-89A5-49C7-B390-746D18FE183C}"/>
            </a:ext>
          </a:extLst>
        </xdr:cNvPr>
        <xdr:cNvCxnSpPr/>
      </xdr:nvCxnSpPr>
      <xdr:spPr>
        <a:xfrm rot="10800000" flipV="1">
          <a:off x="8524875" y="3067050"/>
          <a:ext cx="12573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19</xdr:row>
      <xdr:rowOff>9525</xdr:rowOff>
    </xdr:from>
    <xdr:to>
      <xdr:col>17</xdr:col>
      <xdr:colOff>333375</xdr:colOff>
      <xdr:row>22</xdr:row>
      <xdr:rowOff>0</xdr:rowOff>
    </xdr:to>
    <xdr:cxnSp macro="">
      <xdr:nvCxnSpPr>
        <xdr:cNvPr id="59" name="Straight Connector 58">
          <a:extLst>
            <a:ext uri="{FF2B5EF4-FFF2-40B4-BE49-F238E27FC236}">
              <a16:creationId xmlns:a16="http://schemas.microsoft.com/office/drawing/2014/main" id="{57CC3425-9298-46A1-9271-BA71B5BCEC2B}"/>
            </a:ext>
          </a:extLst>
        </xdr:cNvPr>
        <xdr:cNvCxnSpPr/>
      </xdr:nvCxnSpPr>
      <xdr:spPr>
        <a:xfrm rot="10800000" flipV="1">
          <a:off x="8515350" y="3648075"/>
          <a:ext cx="115252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22</xdr:row>
      <xdr:rowOff>9525</xdr:rowOff>
    </xdr:from>
    <xdr:to>
      <xdr:col>17</xdr:col>
      <xdr:colOff>333375</xdr:colOff>
      <xdr:row>25</xdr:row>
      <xdr:rowOff>0</xdr:rowOff>
    </xdr:to>
    <xdr:cxnSp macro="">
      <xdr:nvCxnSpPr>
        <xdr:cNvPr id="60" name="Straight Connector 59">
          <a:extLst>
            <a:ext uri="{FF2B5EF4-FFF2-40B4-BE49-F238E27FC236}">
              <a16:creationId xmlns:a16="http://schemas.microsoft.com/office/drawing/2014/main" id="{30BC81FA-2C44-4F82-B5A2-CF8375CAE992}"/>
            </a:ext>
          </a:extLst>
        </xdr:cNvPr>
        <xdr:cNvCxnSpPr/>
      </xdr:nvCxnSpPr>
      <xdr:spPr>
        <a:xfrm rot="10800000" flipV="1">
          <a:off x="8515350" y="4219575"/>
          <a:ext cx="115252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37</xdr:row>
      <xdr:rowOff>9525</xdr:rowOff>
    </xdr:from>
    <xdr:to>
      <xdr:col>17</xdr:col>
      <xdr:colOff>333375</xdr:colOff>
      <xdr:row>40</xdr:row>
      <xdr:rowOff>0</xdr:rowOff>
    </xdr:to>
    <xdr:cxnSp macro="">
      <xdr:nvCxnSpPr>
        <xdr:cNvPr id="61" name="Straight Connector 60">
          <a:extLst>
            <a:ext uri="{FF2B5EF4-FFF2-40B4-BE49-F238E27FC236}">
              <a16:creationId xmlns:a16="http://schemas.microsoft.com/office/drawing/2014/main" id="{E6CE26EB-A6B5-48D4-9F2B-A457B1CC0B4D}"/>
            </a:ext>
          </a:extLst>
        </xdr:cNvPr>
        <xdr:cNvCxnSpPr/>
      </xdr:nvCxnSpPr>
      <xdr:spPr>
        <a:xfrm rot="10800000" flipV="1">
          <a:off x="8515350" y="7077075"/>
          <a:ext cx="115252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9525</xdr:colOff>
      <xdr:row>10</xdr:row>
      <xdr:rowOff>9525</xdr:rowOff>
    </xdr:from>
    <xdr:to>
      <xdr:col>21</xdr:col>
      <xdr:colOff>9525</xdr:colOff>
      <xdr:row>13</xdr:row>
      <xdr:rowOff>9525</xdr:rowOff>
    </xdr:to>
    <xdr:cxnSp macro="">
      <xdr:nvCxnSpPr>
        <xdr:cNvPr id="62" name="Straight Connector 61">
          <a:extLst>
            <a:ext uri="{FF2B5EF4-FFF2-40B4-BE49-F238E27FC236}">
              <a16:creationId xmlns:a16="http://schemas.microsoft.com/office/drawing/2014/main" id="{B4F00782-59E0-4E86-B4D7-D9548E814B1B}"/>
            </a:ext>
          </a:extLst>
        </xdr:cNvPr>
        <xdr:cNvCxnSpPr/>
      </xdr:nvCxnSpPr>
      <xdr:spPr>
        <a:xfrm>
          <a:off x="9791700" y="1924050"/>
          <a:ext cx="1162050" cy="5810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9525</xdr:colOff>
      <xdr:row>10</xdr:row>
      <xdr:rowOff>0</xdr:rowOff>
    </xdr:from>
    <xdr:to>
      <xdr:col>21</xdr:col>
      <xdr:colOff>0</xdr:colOff>
      <xdr:row>12</xdr:row>
      <xdr:rowOff>238124</xdr:rowOff>
    </xdr:to>
    <xdr:cxnSp macro="">
      <xdr:nvCxnSpPr>
        <xdr:cNvPr id="63" name="Straight Connector 62">
          <a:extLst>
            <a:ext uri="{FF2B5EF4-FFF2-40B4-BE49-F238E27FC236}">
              <a16:creationId xmlns:a16="http://schemas.microsoft.com/office/drawing/2014/main" id="{2165EF58-CAB6-41DB-99DA-3035383A0EE5}"/>
            </a:ext>
          </a:extLst>
        </xdr:cNvPr>
        <xdr:cNvCxnSpPr/>
      </xdr:nvCxnSpPr>
      <xdr:spPr>
        <a:xfrm rot="10800000" flipV="1">
          <a:off x="9791700" y="1914525"/>
          <a:ext cx="1152525" cy="58102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13</xdr:row>
      <xdr:rowOff>9525</xdr:rowOff>
    </xdr:from>
    <xdr:to>
      <xdr:col>21</xdr:col>
      <xdr:colOff>0</xdr:colOff>
      <xdr:row>16</xdr:row>
      <xdr:rowOff>0</xdr:rowOff>
    </xdr:to>
    <xdr:cxnSp macro="">
      <xdr:nvCxnSpPr>
        <xdr:cNvPr id="64" name="Straight Connector 63">
          <a:extLst>
            <a:ext uri="{FF2B5EF4-FFF2-40B4-BE49-F238E27FC236}">
              <a16:creationId xmlns:a16="http://schemas.microsoft.com/office/drawing/2014/main" id="{C211F744-8DC3-4EF6-94D5-959BAC8BA029}"/>
            </a:ext>
          </a:extLst>
        </xdr:cNvPr>
        <xdr:cNvCxnSpPr/>
      </xdr:nvCxnSpPr>
      <xdr:spPr>
        <a:xfrm>
          <a:off x="9782175" y="2505075"/>
          <a:ext cx="1162050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13</xdr:row>
      <xdr:rowOff>9525</xdr:rowOff>
    </xdr:from>
    <xdr:to>
      <xdr:col>20</xdr:col>
      <xdr:colOff>333375</xdr:colOff>
      <xdr:row>16</xdr:row>
      <xdr:rowOff>0</xdr:rowOff>
    </xdr:to>
    <xdr:cxnSp macro="">
      <xdr:nvCxnSpPr>
        <xdr:cNvPr id="65" name="Straight Connector 64">
          <a:extLst>
            <a:ext uri="{FF2B5EF4-FFF2-40B4-BE49-F238E27FC236}">
              <a16:creationId xmlns:a16="http://schemas.microsoft.com/office/drawing/2014/main" id="{F17E34AA-283B-46CD-A642-CCBB09B4C70E}"/>
            </a:ext>
          </a:extLst>
        </xdr:cNvPr>
        <xdr:cNvCxnSpPr/>
      </xdr:nvCxnSpPr>
      <xdr:spPr>
        <a:xfrm rot="10800000" flipV="1">
          <a:off x="9782175" y="2505075"/>
          <a:ext cx="113347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16</xdr:row>
      <xdr:rowOff>0</xdr:rowOff>
    </xdr:from>
    <xdr:to>
      <xdr:col>20</xdr:col>
      <xdr:colOff>333375</xdr:colOff>
      <xdr:row>18</xdr:row>
      <xdr:rowOff>228600</xdr:rowOff>
    </xdr:to>
    <xdr:cxnSp macro="">
      <xdr:nvCxnSpPr>
        <xdr:cNvPr id="66" name="Straight Connector 65">
          <a:extLst>
            <a:ext uri="{FF2B5EF4-FFF2-40B4-BE49-F238E27FC236}">
              <a16:creationId xmlns:a16="http://schemas.microsoft.com/office/drawing/2014/main" id="{664EF86A-2865-43AD-9D30-0ACF2BD72228}"/>
            </a:ext>
          </a:extLst>
        </xdr:cNvPr>
        <xdr:cNvCxnSpPr/>
      </xdr:nvCxnSpPr>
      <xdr:spPr>
        <a:xfrm>
          <a:off x="9782175" y="3067050"/>
          <a:ext cx="11334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19</xdr:row>
      <xdr:rowOff>0</xdr:rowOff>
    </xdr:from>
    <xdr:to>
      <xdr:col>20</xdr:col>
      <xdr:colOff>333375</xdr:colOff>
      <xdr:row>21</xdr:row>
      <xdr:rowOff>228600</xdr:rowOff>
    </xdr:to>
    <xdr:cxnSp macro="">
      <xdr:nvCxnSpPr>
        <xdr:cNvPr id="67" name="Straight Connector 66">
          <a:extLst>
            <a:ext uri="{FF2B5EF4-FFF2-40B4-BE49-F238E27FC236}">
              <a16:creationId xmlns:a16="http://schemas.microsoft.com/office/drawing/2014/main" id="{BA3575E5-2B48-49EA-883D-EDBD38A4113F}"/>
            </a:ext>
          </a:extLst>
        </xdr:cNvPr>
        <xdr:cNvCxnSpPr/>
      </xdr:nvCxnSpPr>
      <xdr:spPr>
        <a:xfrm>
          <a:off x="9782175" y="3638550"/>
          <a:ext cx="11334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22</xdr:row>
      <xdr:rowOff>0</xdr:rowOff>
    </xdr:from>
    <xdr:to>
      <xdr:col>20</xdr:col>
      <xdr:colOff>333375</xdr:colOff>
      <xdr:row>24</xdr:row>
      <xdr:rowOff>228600</xdr:rowOff>
    </xdr:to>
    <xdr:cxnSp macro="">
      <xdr:nvCxnSpPr>
        <xdr:cNvPr id="68" name="Straight Connector 67">
          <a:extLst>
            <a:ext uri="{FF2B5EF4-FFF2-40B4-BE49-F238E27FC236}">
              <a16:creationId xmlns:a16="http://schemas.microsoft.com/office/drawing/2014/main" id="{1336815F-6B0A-4DAD-B936-063CCA434EEF}"/>
            </a:ext>
          </a:extLst>
        </xdr:cNvPr>
        <xdr:cNvCxnSpPr/>
      </xdr:nvCxnSpPr>
      <xdr:spPr>
        <a:xfrm>
          <a:off x="9782175" y="4210050"/>
          <a:ext cx="11334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37</xdr:row>
      <xdr:rowOff>0</xdr:rowOff>
    </xdr:from>
    <xdr:to>
      <xdr:col>20</xdr:col>
      <xdr:colOff>333375</xdr:colOff>
      <xdr:row>39</xdr:row>
      <xdr:rowOff>228600</xdr:rowOff>
    </xdr:to>
    <xdr:cxnSp macro="">
      <xdr:nvCxnSpPr>
        <xdr:cNvPr id="69" name="Straight Connector 68">
          <a:extLst>
            <a:ext uri="{FF2B5EF4-FFF2-40B4-BE49-F238E27FC236}">
              <a16:creationId xmlns:a16="http://schemas.microsoft.com/office/drawing/2014/main" id="{BC9A0D0E-D65A-45EC-B212-8C8AACB60555}"/>
            </a:ext>
          </a:extLst>
        </xdr:cNvPr>
        <xdr:cNvCxnSpPr/>
      </xdr:nvCxnSpPr>
      <xdr:spPr>
        <a:xfrm>
          <a:off x="9782175" y="7067550"/>
          <a:ext cx="11334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9525</xdr:colOff>
      <xdr:row>16</xdr:row>
      <xdr:rowOff>0</xdr:rowOff>
    </xdr:from>
    <xdr:to>
      <xdr:col>21</xdr:col>
      <xdr:colOff>0</xdr:colOff>
      <xdr:row>18</xdr:row>
      <xdr:rowOff>238125</xdr:rowOff>
    </xdr:to>
    <xdr:cxnSp macro="">
      <xdr:nvCxnSpPr>
        <xdr:cNvPr id="70" name="Straight Connector 69">
          <a:extLst>
            <a:ext uri="{FF2B5EF4-FFF2-40B4-BE49-F238E27FC236}">
              <a16:creationId xmlns:a16="http://schemas.microsoft.com/office/drawing/2014/main" id="{1E5378AA-5D82-419C-AE4A-05D32AB4F8F5}"/>
            </a:ext>
          </a:extLst>
        </xdr:cNvPr>
        <xdr:cNvCxnSpPr/>
      </xdr:nvCxnSpPr>
      <xdr:spPr>
        <a:xfrm rot="10800000" flipV="1">
          <a:off x="9791700" y="3067050"/>
          <a:ext cx="11525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19</xdr:row>
      <xdr:rowOff>9525</xdr:rowOff>
    </xdr:from>
    <xdr:to>
      <xdr:col>20</xdr:col>
      <xdr:colOff>333375</xdr:colOff>
      <xdr:row>22</xdr:row>
      <xdr:rowOff>0</xdr:rowOff>
    </xdr:to>
    <xdr:cxnSp macro="">
      <xdr:nvCxnSpPr>
        <xdr:cNvPr id="71" name="Straight Connector 70">
          <a:extLst>
            <a:ext uri="{FF2B5EF4-FFF2-40B4-BE49-F238E27FC236}">
              <a16:creationId xmlns:a16="http://schemas.microsoft.com/office/drawing/2014/main" id="{36587477-DE22-4236-9684-BC5D11B91AFA}"/>
            </a:ext>
          </a:extLst>
        </xdr:cNvPr>
        <xdr:cNvCxnSpPr/>
      </xdr:nvCxnSpPr>
      <xdr:spPr>
        <a:xfrm rot="10800000" flipV="1">
          <a:off x="9782175" y="3648075"/>
          <a:ext cx="113347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22</xdr:row>
      <xdr:rowOff>9525</xdr:rowOff>
    </xdr:from>
    <xdr:to>
      <xdr:col>20</xdr:col>
      <xdr:colOff>333375</xdr:colOff>
      <xdr:row>25</xdr:row>
      <xdr:rowOff>0</xdr:rowOff>
    </xdr:to>
    <xdr:cxnSp macro="">
      <xdr:nvCxnSpPr>
        <xdr:cNvPr id="72" name="Straight Connector 71">
          <a:extLst>
            <a:ext uri="{FF2B5EF4-FFF2-40B4-BE49-F238E27FC236}">
              <a16:creationId xmlns:a16="http://schemas.microsoft.com/office/drawing/2014/main" id="{1E2F7E84-14F9-486D-8E88-A6BE671E426C}"/>
            </a:ext>
          </a:extLst>
        </xdr:cNvPr>
        <xdr:cNvCxnSpPr/>
      </xdr:nvCxnSpPr>
      <xdr:spPr>
        <a:xfrm rot="10800000" flipV="1">
          <a:off x="9782175" y="4219575"/>
          <a:ext cx="113347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37</xdr:row>
      <xdr:rowOff>9525</xdr:rowOff>
    </xdr:from>
    <xdr:to>
      <xdr:col>20</xdr:col>
      <xdr:colOff>333375</xdr:colOff>
      <xdr:row>40</xdr:row>
      <xdr:rowOff>0</xdr:rowOff>
    </xdr:to>
    <xdr:cxnSp macro="">
      <xdr:nvCxnSpPr>
        <xdr:cNvPr id="73" name="Straight Connector 72">
          <a:extLst>
            <a:ext uri="{FF2B5EF4-FFF2-40B4-BE49-F238E27FC236}">
              <a16:creationId xmlns:a16="http://schemas.microsoft.com/office/drawing/2014/main" id="{524E6C3E-9F21-48D2-8525-60A64588746E}"/>
            </a:ext>
          </a:extLst>
        </xdr:cNvPr>
        <xdr:cNvCxnSpPr/>
      </xdr:nvCxnSpPr>
      <xdr:spPr>
        <a:xfrm rot="10800000" flipV="1">
          <a:off x="9782175" y="7077075"/>
          <a:ext cx="113347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9525</xdr:colOff>
      <xdr:row>10</xdr:row>
      <xdr:rowOff>9525</xdr:rowOff>
    </xdr:from>
    <xdr:to>
      <xdr:col>23</xdr:col>
      <xdr:colOff>342900</xdr:colOff>
      <xdr:row>12</xdr:row>
      <xdr:rowOff>238125</xdr:rowOff>
    </xdr:to>
    <xdr:cxnSp macro="">
      <xdr:nvCxnSpPr>
        <xdr:cNvPr id="74" name="Straight Connector 73">
          <a:extLst>
            <a:ext uri="{FF2B5EF4-FFF2-40B4-BE49-F238E27FC236}">
              <a16:creationId xmlns:a16="http://schemas.microsoft.com/office/drawing/2014/main" id="{612B7214-2025-4190-B5BC-DA967F8F33B5}"/>
            </a:ext>
          </a:extLst>
        </xdr:cNvPr>
        <xdr:cNvCxnSpPr/>
      </xdr:nvCxnSpPr>
      <xdr:spPr>
        <a:xfrm>
          <a:off x="10953750" y="1924050"/>
          <a:ext cx="11620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9525</xdr:colOff>
      <xdr:row>10</xdr:row>
      <xdr:rowOff>0</xdr:rowOff>
    </xdr:from>
    <xdr:to>
      <xdr:col>24</xdr:col>
      <xdr:colOff>0</xdr:colOff>
      <xdr:row>12</xdr:row>
      <xdr:rowOff>238124</xdr:rowOff>
    </xdr:to>
    <xdr:cxnSp macro="">
      <xdr:nvCxnSpPr>
        <xdr:cNvPr id="75" name="Straight Connector 74">
          <a:extLst>
            <a:ext uri="{FF2B5EF4-FFF2-40B4-BE49-F238E27FC236}">
              <a16:creationId xmlns:a16="http://schemas.microsoft.com/office/drawing/2014/main" id="{9C12E68F-77F4-4A6B-B2E8-93E99E35A572}"/>
            </a:ext>
          </a:extLst>
        </xdr:cNvPr>
        <xdr:cNvCxnSpPr/>
      </xdr:nvCxnSpPr>
      <xdr:spPr>
        <a:xfrm rot="10800000" flipV="1">
          <a:off x="10953750" y="1914525"/>
          <a:ext cx="1171575" cy="58102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13</xdr:row>
      <xdr:rowOff>9525</xdr:rowOff>
    </xdr:from>
    <xdr:to>
      <xdr:col>24</xdr:col>
      <xdr:colOff>0</xdr:colOff>
      <xdr:row>16</xdr:row>
      <xdr:rowOff>0</xdr:rowOff>
    </xdr:to>
    <xdr:cxnSp macro="">
      <xdr:nvCxnSpPr>
        <xdr:cNvPr id="76" name="Straight Connector 75">
          <a:extLst>
            <a:ext uri="{FF2B5EF4-FFF2-40B4-BE49-F238E27FC236}">
              <a16:creationId xmlns:a16="http://schemas.microsoft.com/office/drawing/2014/main" id="{0863B889-5241-4712-8786-56553579F383}"/>
            </a:ext>
          </a:extLst>
        </xdr:cNvPr>
        <xdr:cNvCxnSpPr/>
      </xdr:nvCxnSpPr>
      <xdr:spPr>
        <a:xfrm>
          <a:off x="10944225" y="2505075"/>
          <a:ext cx="1181100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13</xdr:row>
      <xdr:rowOff>9525</xdr:rowOff>
    </xdr:from>
    <xdr:to>
      <xdr:col>23</xdr:col>
      <xdr:colOff>333375</xdr:colOff>
      <xdr:row>16</xdr:row>
      <xdr:rowOff>0</xdr:rowOff>
    </xdr:to>
    <xdr:cxnSp macro="">
      <xdr:nvCxnSpPr>
        <xdr:cNvPr id="77" name="Straight Connector 76">
          <a:extLst>
            <a:ext uri="{FF2B5EF4-FFF2-40B4-BE49-F238E27FC236}">
              <a16:creationId xmlns:a16="http://schemas.microsoft.com/office/drawing/2014/main" id="{83BFF841-ACC4-4328-AF97-EEB8BB259181}"/>
            </a:ext>
          </a:extLst>
        </xdr:cNvPr>
        <xdr:cNvCxnSpPr/>
      </xdr:nvCxnSpPr>
      <xdr:spPr>
        <a:xfrm rot="10800000" flipV="1">
          <a:off x="10944225" y="2505075"/>
          <a:ext cx="1162050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16</xdr:row>
      <xdr:rowOff>0</xdr:rowOff>
    </xdr:from>
    <xdr:to>
      <xdr:col>23</xdr:col>
      <xdr:colOff>333375</xdr:colOff>
      <xdr:row>18</xdr:row>
      <xdr:rowOff>228600</xdr:rowOff>
    </xdr:to>
    <xdr:cxnSp macro="">
      <xdr:nvCxnSpPr>
        <xdr:cNvPr id="78" name="Straight Connector 77">
          <a:extLst>
            <a:ext uri="{FF2B5EF4-FFF2-40B4-BE49-F238E27FC236}">
              <a16:creationId xmlns:a16="http://schemas.microsoft.com/office/drawing/2014/main" id="{5367C8AB-593E-4A44-A989-E59F24424181}"/>
            </a:ext>
          </a:extLst>
        </xdr:cNvPr>
        <xdr:cNvCxnSpPr/>
      </xdr:nvCxnSpPr>
      <xdr:spPr>
        <a:xfrm>
          <a:off x="10944225" y="3067050"/>
          <a:ext cx="11620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19</xdr:row>
      <xdr:rowOff>0</xdr:rowOff>
    </xdr:from>
    <xdr:to>
      <xdr:col>23</xdr:col>
      <xdr:colOff>333375</xdr:colOff>
      <xdr:row>21</xdr:row>
      <xdr:rowOff>228600</xdr:rowOff>
    </xdr:to>
    <xdr:cxnSp macro="">
      <xdr:nvCxnSpPr>
        <xdr:cNvPr id="79" name="Straight Connector 78">
          <a:extLst>
            <a:ext uri="{FF2B5EF4-FFF2-40B4-BE49-F238E27FC236}">
              <a16:creationId xmlns:a16="http://schemas.microsoft.com/office/drawing/2014/main" id="{7381D6D9-FDDE-4094-BFB9-34A4E36A7ED6}"/>
            </a:ext>
          </a:extLst>
        </xdr:cNvPr>
        <xdr:cNvCxnSpPr/>
      </xdr:nvCxnSpPr>
      <xdr:spPr>
        <a:xfrm>
          <a:off x="10944225" y="3638550"/>
          <a:ext cx="11620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22</xdr:row>
      <xdr:rowOff>0</xdr:rowOff>
    </xdr:from>
    <xdr:to>
      <xdr:col>23</xdr:col>
      <xdr:colOff>333375</xdr:colOff>
      <xdr:row>24</xdr:row>
      <xdr:rowOff>228600</xdr:rowOff>
    </xdr:to>
    <xdr:cxnSp macro="">
      <xdr:nvCxnSpPr>
        <xdr:cNvPr id="80" name="Straight Connector 79">
          <a:extLst>
            <a:ext uri="{FF2B5EF4-FFF2-40B4-BE49-F238E27FC236}">
              <a16:creationId xmlns:a16="http://schemas.microsoft.com/office/drawing/2014/main" id="{34B15F1E-64E5-4D31-93AE-9778D1F69C76}"/>
            </a:ext>
          </a:extLst>
        </xdr:cNvPr>
        <xdr:cNvCxnSpPr/>
      </xdr:nvCxnSpPr>
      <xdr:spPr>
        <a:xfrm>
          <a:off x="10944225" y="4210050"/>
          <a:ext cx="11620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37</xdr:row>
      <xdr:rowOff>0</xdr:rowOff>
    </xdr:from>
    <xdr:to>
      <xdr:col>23</xdr:col>
      <xdr:colOff>333375</xdr:colOff>
      <xdr:row>39</xdr:row>
      <xdr:rowOff>228600</xdr:rowOff>
    </xdr:to>
    <xdr:cxnSp macro="">
      <xdr:nvCxnSpPr>
        <xdr:cNvPr id="81" name="Straight Connector 80">
          <a:extLst>
            <a:ext uri="{FF2B5EF4-FFF2-40B4-BE49-F238E27FC236}">
              <a16:creationId xmlns:a16="http://schemas.microsoft.com/office/drawing/2014/main" id="{8A0F32AA-74CF-4E2F-9E0A-D29C53B7F427}"/>
            </a:ext>
          </a:extLst>
        </xdr:cNvPr>
        <xdr:cNvCxnSpPr/>
      </xdr:nvCxnSpPr>
      <xdr:spPr>
        <a:xfrm>
          <a:off x="10944225" y="7067550"/>
          <a:ext cx="11620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9525</xdr:colOff>
      <xdr:row>16</xdr:row>
      <xdr:rowOff>0</xdr:rowOff>
    </xdr:from>
    <xdr:to>
      <xdr:col>24</xdr:col>
      <xdr:colOff>0</xdr:colOff>
      <xdr:row>18</xdr:row>
      <xdr:rowOff>238125</xdr:rowOff>
    </xdr:to>
    <xdr:cxnSp macro="">
      <xdr:nvCxnSpPr>
        <xdr:cNvPr id="82" name="Straight Connector 81">
          <a:extLst>
            <a:ext uri="{FF2B5EF4-FFF2-40B4-BE49-F238E27FC236}">
              <a16:creationId xmlns:a16="http://schemas.microsoft.com/office/drawing/2014/main" id="{2DF3B7AC-5D94-40AD-84A4-5A3E50B6B36C}"/>
            </a:ext>
          </a:extLst>
        </xdr:cNvPr>
        <xdr:cNvCxnSpPr/>
      </xdr:nvCxnSpPr>
      <xdr:spPr>
        <a:xfrm rot="10800000" flipV="1">
          <a:off x="10953750" y="3067050"/>
          <a:ext cx="11715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19</xdr:row>
      <xdr:rowOff>9525</xdr:rowOff>
    </xdr:from>
    <xdr:to>
      <xdr:col>23</xdr:col>
      <xdr:colOff>333375</xdr:colOff>
      <xdr:row>22</xdr:row>
      <xdr:rowOff>0</xdr:rowOff>
    </xdr:to>
    <xdr:cxnSp macro="">
      <xdr:nvCxnSpPr>
        <xdr:cNvPr id="83" name="Straight Connector 82">
          <a:extLst>
            <a:ext uri="{FF2B5EF4-FFF2-40B4-BE49-F238E27FC236}">
              <a16:creationId xmlns:a16="http://schemas.microsoft.com/office/drawing/2014/main" id="{2E7F13A0-870E-45D9-B57B-3408ADDF7F85}"/>
            </a:ext>
          </a:extLst>
        </xdr:cNvPr>
        <xdr:cNvCxnSpPr/>
      </xdr:nvCxnSpPr>
      <xdr:spPr>
        <a:xfrm rot="10800000" flipV="1">
          <a:off x="10944225" y="3648075"/>
          <a:ext cx="1162050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22</xdr:row>
      <xdr:rowOff>9525</xdr:rowOff>
    </xdr:from>
    <xdr:to>
      <xdr:col>23</xdr:col>
      <xdr:colOff>333375</xdr:colOff>
      <xdr:row>25</xdr:row>
      <xdr:rowOff>0</xdr:rowOff>
    </xdr:to>
    <xdr:cxnSp macro="">
      <xdr:nvCxnSpPr>
        <xdr:cNvPr id="84" name="Straight Connector 83">
          <a:extLst>
            <a:ext uri="{FF2B5EF4-FFF2-40B4-BE49-F238E27FC236}">
              <a16:creationId xmlns:a16="http://schemas.microsoft.com/office/drawing/2014/main" id="{862CC3F6-9EEC-43F5-ABE5-7E41E30647A6}"/>
            </a:ext>
          </a:extLst>
        </xdr:cNvPr>
        <xdr:cNvCxnSpPr/>
      </xdr:nvCxnSpPr>
      <xdr:spPr>
        <a:xfrm rot="10800000" flipV="1">
          <a:off x="10944225" y="4219575"/>
          <a:ext cx="1162050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37</xdr:row>
      <xdr:rowOff>9525</xdr:rowOff>
    </xdr:from>
    <xdr:to>
      <xdr:col>23</xdr:col>
      <xdr:colOff>333375</xdr:colOff>
      <xdr:row>40</xdr:row>
      <xdr:rowOff>0</xdr:rowOff>
    </xdr:to>
    <xdr:cxnSp macro="">
      <xdr:nvCxnSpPr>
        <xdr:cNvPr id="85" name="Straight Connector 84">
          <a:extLst>
            <a:ext uri="{FF2B5EF4-FFF2-40B4-BE49-F238E27FC236}">
              <a16:creationId xmlns:a16="http://schemas.microsoft.com/office/drawing/2014/main" id="{B5CB3141-96EA-42FE-A72D-F81B1A5761C3}"/>
            </a:ext>
          </a:extLst>
        </xdr:cNvPr>
        <xdr:cNvCxnSpPr/>
      </xdr:nvCxnSpPr>
      <xdr:spPr>
        <a:xfrm rot="10800000" flipV="1">
          <a:off x="10944225" y="7077075"/>
          <a:ext cx="1162050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9525</xdr:colOff>
      <xdr:row>10</xdr:row>
      <xdr:rowOff>9525</xdr:rowOff>
    </xdr:from>
    <xdr:to>
      <xdr:col>26</xdr:col>
      <xdr:colOff>342900</xdr:colOff>
      <xdr:row>12</xdr:row>
      <xdr:rowOff>238125</xdr:rowOff>
    </xdr:to>
    <xdr:cxnSp macro="">
      <xdr:nvCxnSpPr>
        <xdr:cNvPr id="86" name="Straight Connector 85">
          <a:extLst>
            <a:ext uri="{FF2B5EF4-FFF2-40B4-BE49-F238E27FC236}">
              <a16:creationId xmlns:a16="http://schemas.microsoft.com/office/drawing/2014/main" id="{799AB26C-F916-426B-8F20-1B4D3833626A}"/>
            </a:ext>
          </a:extLst>
        </xdr:cNvPr>
        <xdr:cNvCxnSpPr/>
      </xdr:nvCxnSpPr>
      <xdr:spPr>
        <a:xfrm>
          <a:off x="12134850" y="1924050"/>
          <a:ext cx="11525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9525</xdr:colOff>
      <xdr:row>10</xdr:row>
      <xdr:rowOff>0</xdr:rowOff>
    </xdr:from>
    <xdr:to>
      <xdr:col>27</xdr:col>
      <xdr:colOff>0</xdr:colOff>
      <xdr:row>12</xdr:row>
      <xdr:rowOff>238124</xdr:rowOff>
    </xdr:to>
    <xdr:cxnSp macro="">
      <xdr:nvCxnSpPr>
        <xdr:cNvPr id="87" name="Straight Connector 86">
          <a:extLst>
            <a:ext uri="{FF2B5EF4-FFF2-40B4-BE49-F238E27FC236}">
              <a16:creationId xmlns:a16="http://schemas.microsoft.com/office/drawing/2014/main" id="{1C6F4A72-3F43-4C08-9E0D-25586B1378AB}"/>
            </a:ext>
          </a:extLst>
        </xdr:cNvPr>
        <xdr:cNvCxnSpPr/>
      </xdr:nvCxnSpPr>
      <xdr:spPr>
        <a:xfrm rot="10800000" flipV="1">
          <a:off x="12134850" y="1914525"/>
          <a:ext cx="1200150" cy="58102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323850</xdr:colOff>
      <xdr:row>13</xdr:row>
      <xdr:rowOff>0</xdr:rowOff>
    </xdr:from>
    <xdr:to>
      <xdr:col>26</xdr:col>
      <xdr:colOff>295275</xdr:colOff>
      <xdr:row>15</xdr:row>
      <xdr:rowOff>180975</xdr:rowOff>
    </xdr:to>
    <xdr:cxnSp macro="">
      <xdr:nvCxnSpPr>
        <xdr:cNvPr id="88" name="Straight Connector 87">
          <a:extLst>
            <a:ext uri="{FF2B5EF4-FFF2-40B4-BE49-F238E27FC236}">
              <a16:creationId xmlns:a16="http://schemas.microsoft.com/office/drawing/2014/main" id="{6ECBCDBF-96A4-40C1-81D6-8F1D865AD2F8}"/>
            </a:ext>
          </a:extLst>
        </xdr:cNvPr>
        <xdr:cNvCxnSpPr/>
      </xdr:nvCxnSpPr>
      <xdr:spPr>
        <a:xfrm>
          <a:off x="12096750" y="2495550"/>
          <a:ext cx="1143000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13</xdr:row>
      <xdr:rowOff>9525</xdr:rowOff>
    </xdr:from>
    <xdr:to>
      <xdr:col>26</xdr:col>
      <xdr:colOff>333375</xdr:colOff>
      <xdr:row>16</xdr:row>
      <xdr:rowOff>0</xdr:rowOff>
    </xdr:to>
    <xdr:cxnSp macro="">
      <xdr:nvCxnSpPr>
        <xdr:cNvPr id="89" name="Straight Connector 88">
          <a:extLst>
            <a:ext uri="{FF2B5EF4-FFF2-40B4-BE49-F238E27FC236}">
              <a16:creationId xmlns:a16="http://schemas.microsoft.com/office/drawing/2014/main" id="{55F7459B-F551-421F-9CDE-B725174C94C6}"/>
            </a:ext>
          </a:extLst>
        </xdr:cNvPr>
        <xdr:cNvCxnSpPr/>
      </xdr:nvCxnSpPr>
      <xdr:spPr>
        <a:xfrm rot="10800000" flipV="1">
          <a:off x="12125325" y="2505075"/>
          <a:ext cx="115252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16</xdr:row>
      <xdr:rowOff>0</xdr:rowOff>
    </xdr:from>
    <xdr:to>
      <xdr:col>26</xdr:col>
      <xdr:colOff>333375</xdr:colOff>
      <xdr:row>18</xdr:row>
      <xdr:rowOff>228600</xdr:rowOff>
    </xdr:to>
    <xdr:cxnSp macro="">
      <xdr:nvCxnSpPr>
        <xdr:cNvPr id="90" name="Straight Connector 89">
          <a:extLst>
            <a:ext uri="{FF2B5EF4-FFF2-40B4-BE49-F238E27FC236}">
              <a16:creationId xmlns:a16="http://schemas.microsoft.com/office/drawing/2014/main" id="{AC770D5F-769D-4CBD-8A87-0CB7C4883851}"/>
            </a:ext>
          </a:extLst>
        </xdr:cNvPr>
        <xdr:cNvCxnSpPr/>
      </xdr:nvCxnSpPr>
      <xdr:spPr>
        <a:xfrm>
          <a:off x="12125325" y="3067050"/>
          <a:ext cx="11525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19</xdr:row>
      <xdr:rowOff>0</xdr:rowOff>
    </xdr:from>
    <xdr:to>
      <xdr:col>26</xdr:col>
      <xdr:colOff>333375</xdr:colOff>
      <xdr:row>21</xdr:row>
      <xdr:rowOff>228600</xdr:rowOff>
    </xdr:to>
    <xdr:cxnSp macro="">
      <xdr:nvCxnSpPr>
        <xdr:cNvPr id="91" name="Straight Connector 90">
          <a:extLst>
            <a:ext uri="{FF2B5EF4-FFF2-40B4-BE49-F238E27FC236}">
              <a16:creationId xmlns:a16="http://schemas.microsoft.com/office/drawing/2014/main" id="{B491B223-AF32-4671-948C-134C6DB6B0F3}"/>
            </a:ext>
          </a:extLst>
        </xdr:cNvPr>
        <xdr:cNvCxnSpPr/>
      </xdr:nvCxnSpPr>
      <xdr:spPr>
        <a:xfrm>
          <a:off x="12125325" y="3638550"/>
          <a:ext cx="11525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22</xdr:row>
      <xdr:rowOff>0</xdr:rowOff>
    </xdr:from>
    <xdr:to>
      <xdr:col>26</xdr:col>
      <xdr:colOff>333375</xdr:colOff>
      <xdr:row>24</xdr:row>
      <xdr:rowOff>228600</xdr:rowOff>
    </xdr:to>
    <xdr:cxnSp macro="">
      <xdr:nvCxnSpPr>
        <xdr:cNvPr id="92" name="Straight Connector 91">
          <a:extLst>
            <a:ext uri="{FF2B5EF4-FFF2-40B4-BE49-F238E27FC236}">
              <a16:creationId xmlns:a16="http://schemas.microsoft.com/office/drawing/2014/main" id="{EDF2749C-7422-4BF1-B2EC-B1F8E7109093}"/>
            </a:ext>
          </a:extLst>
        </xdr:cNvPr>
        <xdr:cNvCxnSpPr/>
      </xdr:nvCxnSpPr>
      <xdr:spPr>
        <a:xfrm>
          <a:off x="12125325" y="4210050"/>
          <a:ext cx="11525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37</xdr:row>
      <xdr:rowOff>0</xdr:rowOff>
    </xdr:from>
    <xdr:to>
      <xdr:col>26</xdr:col>
      <xdr:colOff>333375</xdr:colOff>
      <xdr:row>39</xdr:row>
      <xdr:rowOff>228600</xdr:rowOff>
    </xdr:to>
    <xdr:cxnSp macro="">
      <xdr:nvCxnSpPr>
        <xdr:cNvPr id="93" name="Straight Connector 92">
          <a:extLst>
            <a:ext uri="{FF2B5EF4-FFF2-40B4-BE49-F238E27FC236}">
              <a16:creationId xmlns:a16="http://schemas.microsoft.com/office/drawing/2014/main" id="{D2419223-02AD-4B2C-9C84-7CFD71A108C7}"/>
            </a:ext>
          </a:extLst>
        </xdr:cNvPr>
        <xdr:cNvCxnSpPr/>
      </xdr:nvCxnSpPr>
      <xdr:spPr>
        <a:xfrm>
          <a:off x="12125325" y="7067550"/>
          <a:ext cx="11525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9525</xdr:colOff>
      <xdr:row>16</xdr:row>
      <xdr:rowOff>0</xdr:rowOff>
    </xdr:from>
    <xdr:to>
      <xdr:col>27</xdr:col>
      <xdr:colOff>0</xdr:colOff>
      <xdr:row>18</xdr:row>
      <xdr:rowOff>238125</xdr:rowOff>
    </xdr:to>
    <xdr:cxnSp macro="">
      <xdr:nvCxnSpPr>
        <xdr:cNvPr id="94" name="Straight Connector 93">
          <a:extLst>
            <a:ext uri="{FF2B5EF4-FFF2-40B4-BE49-F238E27FC236}">
              <a16:creationId xmlns:a16="http://schemas.microsoft.com/office/drawing/2014/main" id="{410B6E59-745A-4290-8357-69AC9D94FE47}"/>
            </a:ext>
          </a:extLst>
        </xdr:cNvPr>
        <xdr:cNvCxnSpPr/>
      </xdr:nvCxnSpPr>
      <xdr:spPr>
        <a:xfrm rot="10800000" flipV="1">
          <a:off x="12134850" y="3067050"/>
          <a:ext cx="12001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19</xdr:row>
      <xdr:rowOff>9525</xdr:rowOff>
    </xdr:from>
    <xdr:to>
      <xdr:col>26</xdr:col>
      <xdr:colOff>333375</xdr:colOff>
      <xdr:row>22</xdr:row>
      <xdr:rowOff>0</xdr:rowOff>
    </xdr:to>
    <xdr:cxnSp macro="">
      <xdr:nvCxnSpPr>
        <xdr:cNvPr id="95" name="Straight Connector 94">
          <a:extLst>
            <a:ext uri="{FF2B5EF4-FFF2-40B4-BE49-F238E27FC236}">
              <a16:creationId xmlns:a16="http://schemas.microsoft.com/office/drawing/2014/main" id="{A4965FA3-D46E-4D22-A26D-264F4E2E332C}"/>
            </a:ext>
          </a:extLst>
        </xdr:cNvPr>
        <xdr:cNvCxnSpPr/>
      </xdr:nvCxnSpPr>
      <xdr:spPr>
        <a:xfrm rot="10800000" flipV="1">
          <a:off x="12125325" y="3648075"/>
          <a:ext cx="115252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22</xdr:row>
      <xdr:rowOff>9525</xdr:rowOff>
    </xdr:from>
    <xdr:to>
      <xdr:col>26</xdr:col>
      <xdr:colOff>333375</xdr:colOff>
      <xdr:row>25</xdr:row>
      <xdr:rowOff>0</xdr:rowOff>
    </xdr:to>
    <xdr:cxnSp macro="">
      <xdr:nvCxnSpPr>
        <xdr:cNvPr id="96" name="Straight Connector 95">
          <a:extLst>
            <a:ext uri="{FF2B5EF4-FFF2-40B4-BE49-F238E27FC236}">
              <a16:creationId xmlns:a16="http://schemas.microsoft.com/office/drawing/2014/main" id="{772A83DA-D7D2-4CF4-A48E-CE06CBA2030B}"/>
            </a:ext>
          </a:extLst>
        </xdr:cNvPr>
        <xdr:cNvCxnSpPr/>
      </xdr:nvCxnSpPr>
      <xdr:spPr>
        <a:xfrm rot="10800000" flipV="1">
          <a:off x="12125325" y="4219575"/>
          <a:ext cx="115252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37</xdr:row>
      <xdr:rowOff>9525</xdr:rowOff>
    </xdr:from>
    <xdr:to>
      <xdr:col>26</xdr:col>
      <xdr:colOff>333375</xdr:colOff>
      <xdr:row>40</xdr:row>
      <xdr:rowOff>0</xdr:rowOff>
    </xdr:to>
    <xdr:cxnSp macro="">
      <xdr:nvCxnSpPr>
        <xdr:cNvPr id="97" name="Straight Connector 96">
          <a:extLst>
            <a:ext uri="{FF2B5EF4-FFF2-40B4-BE49-F238E27FC236}">
              <a16:creationId xmlns:a16="http://schemas.microsoft.com/office/drawing/2014/main" id="{9975AAAF-B0A7-461F-A7B6-4F13C6493C38}"/>
            </a:ext>
          </a:extLst>
        </xdr:cNvPr>
        <xdr:cNvCxnSpPr/>
      </xdr:nvCxnSpPr>
      <xdr:spPr>
        <a:xfrm rot="10800000" flipV="1">
          <a:off x="12125325" y="7077075"/>
          <a:ext cx="115252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9525</xdr:colOff>
      <xdr:row>10</xdr:row>
      <xdr:rowOff>9525</xdr:rowOff>
    </xdr:from>
    <xdr:to>
      <xdr:col>29</xdr:col>
      <xdr:colOff>342900</xdr:colOff>
      <xdr:row>12</xdr:row>
      <xdr:rowOff>238125</xdr:rowOff>
    </xdr:to>
    <xdr:cxnSp macro="">
      <xdr:nvCxnSpPr>
        <xdr:cNvPr id="98" name="Straight Connector 97">
          <a:extLst>
            <a:ext uri="{FF2B5EF4-FFF2-40B4-BE49-F238E27FC236}">
              <a16:creationId xmlns:a16="http://schemas.microsoft.com/office/drawing/2014/main" id="{916D3FC5-06B3-433A-8456-B7A0091C3FD2}"/>
            </a:ext>
          </a:extLst>
        </xdr:cNvPr>
        <xdr:cNvCxnSpPr/>
      </xdr:nvCxnSpPr>
      <xdr:spPr>
        <a:xfrm>
          <a:off x="13344525" y="1924050"/>
          <a:ext cx="12096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9525</xdr:colOff>
      <xdr:row>10</xdr:row>
      <xdr:rowOff>0</xdr:rowOff>
    </xdr:from>
    <xdr:to>
      <xdr:col>30</xdr:col>
      <xdr:colOff>0</xdr:colOff>
      <xdr:row>12</xdr:row>
      <xdr:rowOff>238124</xdr:rowOff>
    </xdr:to>
    <xdr:cxnSp macro="">
      <xdr:nvCxnSpPr>
        <xdr:cNvPr id="99" name="Straight Connector 98">
          <a:extLst>
            <a:ext uri="{FF2B5EF4-FFF2-40B4-BE49-F238E27FC236}">
              <a16:creationId xmlns:a16="http://schemas.microsoft.com/office/drawing/2014/main" id="{648506BC-00AD-432E-9B7F-76A42C10B113}"/>
            </a:ext>
          </a:extLst>
        </xdr:cNvPr>
        <xdr:cNvCxnSpPr/>
      </xdr:nvCxnSpPr>
      <xdr:spPr>
        <a:xfrm rot="10800000" flipV="1">
          <a:off x="13344525" y="1914525"/>
          <a:ext cx="1209675" cy="58102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13</xdr:row>
      <xdr:rowOff>9525</xdr:rowOff>
    </xdr:from>
    <xdr:to>
      <xdr:col>30</xdr:col>
      <xdr:colOff>0</xdr:colOff>
      <xdr:row>16</xdr:row>
      <xdr:rowOff>0</xdr:rowOff>
    </xdr:to>
    <xdr:cxnSp macro="">
      <xdr:nvCxnSpPr>
        <xdr:cNvPr id="100" name="Straight Connector 99">
          <a:extLst>
            <a:ext uri="{FF2B5EF4-FFF2-40B4-BE49-F238E27FC236}">
              <a16:creationId xmlns:a16="http://schemas.microsoft.com/office/drawing/2014/main" id="{38BD51CE-76F7-44D7-A7EB-C28E05BD2CCD}"/>
            </a:ext>
          </a:extLst>
        </xdr:cNvPr>
        <xdr:cNvCxnSpPr/>
      </xdr:nvCxnSpPr>
      <xdr:spPr>
        <a:xfrm>
          <a:off x="13335000" y="2505075"/>
          <a:ext cx="1219200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13</xdr:row>
      <xdr:rowOff>9525</xdr:rowOff>
    </xdr:from>
    <xdr:to>
      <xdr:col>29</xdr:col>
      <xdr:colOff>333375</xdr:colOff>
      <xdr:row>16</xdr:row>
      <xdr:rowOff>0</xdr:rowOff>
    </xdr:to>
    <xdr:cxnSp macro="">
      <xdr:nvCxnSpPr>
        <xdr:cNvPr id="101" name="Straight Connector 100">
          <a:extLst>
            <a:ext uri="{FF2B5EF4-FFF2-40B4-BE49-F238E27FC236}">
              <a16:creationId xmlns:a16="http://schemas.microsoft.com/office/drawing/2014/main" id="{5A26E3F6-D052-4699-9122-8F5C9BE25F67}"/>
            </a:ext>
          </a:extLst>
        </xdr:cNvPr>
        <xdr:cNvCxnSpPr/>
      </xdr:nvCxnSpPr>
      <xdr:spPr>
        <a:xfrm rot="10800000" flipV="1">
          <a:off x="13335000" y="2505075"/>
          <a:ext cx="120967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16</xdr:row>
      <xdr:rowOff>0</xdr:rowOff>
    </xdr:from>
    <xdr:to>
      <xdr:col>29</xdr:col>
      <xdr:colOff>333375</xdr:colOff>
      <xdr:row>18</xdr:row>
      <xdr:rowOff>228600</xdr:rowOff>
    </xdr:to>
    <xdr:cxnSp macro="">
      <xdr:nvCxnSpPr>
        <xdr:cNvPr id="102" name="Straight Connector 101">
          <a:extLst>
            <a:ext uri="{FF2B5EF4-FFF2-40B4-BE49-F238E27FC236}">
              <a16:creationId xmlns:a16="http://schemas.microsoft.com/office/drawing/2014/main" id="{25E16B0E-0AC7-4F54-8C88-FF08E1534580}"/>
            </a:ext>
          </a:extLst>
        </xdr:cNvPr>
        <xdr:cNvCxnSpPr/>
      </xdr:nvCxnSpPr>
      <xdr:spPr>
        <a:xfrm>
          <a:off x="13335000" y="3067050"/>
          <a:ext cx="12096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19</xdr:row>
      <xdr:rowOff>0</xdr:rowOff>
    </xdr:from>
    <xdr:to>
      <xdr:col>29</xdr:col>
      <xdr:colOff>333375</xdr:colOff>
      <xdr:row>21</xdr:row>
      <xdr:rowOff>228600</xdr:rowOff>
    </xdr:to>
    <xdr:cxnSp macro="">
      <xdr:nvCxnSpPr>
        <xdr:cNvPr id="103" name="Straight Connector 102">
          <a:extLst>
            <a:ext uri="{FF2B5EF4-FFF2-40B4-BE49-F238E27FC236}">
              <a16:creationId xmlns:a16="http://schemas.microsoft.com/office/drawing/2014/main" id="{DD74C73F-2782-427E-8D24-11727E66F17A}"/>
            </a:ext>
          </a:extLst>
        </xdr:cNvPr>
        <xdr:cNvCxnSpPr/>
      </xdr:nvCxnSpPr>
      <xdr:spPr>
        <a:xfrm>
          <a:off x="13335000" y="3638550"/>
          <a:ext cx="12096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22</xdr:row>
      <xdr:rowOff>0</xdr:rowOff>
    </xdr:from>
    <xdr:to>
      <xdr:col>29</xdr:col>
      <xdr:colOff>333375</xdr:colOff>
      <xdr:row>24</xdr:row>
      <xdr:rowOff>228600</xdr:rowOff>
    </xdr:to>
    <xdr:cxnSp macro="">
      <xdr:nvCxnSpPr>
        <xdr:cNvPr id="104" name="Straight Connector 103">
          <a:extLst>
            <a:ext uri="{FF2B5EF4-FFF2-40B4-BE49-F238E27FC236}">
              <a16:creationId xmlns:a16="http://schemas.microsoft.com/office/drawing/2014/main" id="{605B5730-E678-4405-A786-7E3C4C8B012E}"/>
            </a:ext>
          </a:extLst>
        </xdr:cNvPr>
        <xdr:cNvCxnSpPr/>
      </xdr:nvCxnSpPr>
      <xdr:spPr>
        <a:xfrm>
          <a:off x="13335000" y="4210050"/>
          <a:ext cx="12096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333375</xdr:colOff>
      <xdr:row>39</xdr:row>
      <xdr:rowOff>228600</xdr:rowOff>
    </xdr:to>
    <xdr:cxnSp macro="">
      <xdr:nvCxnSpPr>
        <xdr:cNvPr id="105" name="Straight Connector 104">
          <a:extLst>
            <a:ext uri="{FF2B5EF4-FFF2-40B4-BE49-F238E27FC236}">
              <a16:creationId xmlns:a16="http://schemas.microsoft.com/office/drawing/2014/main" id="{EC293C3F-4258-4A23-8789-37027D6B16C2}"/>
            </a:ext>
          </a:extLst>
        </xdr:cNvPr>
        <xdr:cNvCxnSpPr/>
      </xdr:nvCxnSpPr>
      <xdr:spPr>
        <a:xfrm>
          <a:off x="13335000" y="7067550"/>
          <a:ext cx="12096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9525</xdr:colOff>
      <xdr:row>16</xdr:row>
      <xdr:rowOff>0</xdr:rowOff>
    </xdr:from>
    <xdr:to>
      <xdr:col>30</xdr:col>
      <xdr:colOff>0</xdr:colOff>
      <xdr:row>18</xdr:row>
      <xdr:rowOff>238125</xdr:rowOff>
    </xdr:to>
    <xdr:cxnSp macro="">
      <xdr:nvCxnSpPr>
        <xdr:cNvPr id="106" name="Straight Connector 105">
          <a:extLst>
            <a:ext uri="{FF2B5EF4-FFF2-40B4-BE49-F238E27FC236}">
              <a16:creationId xmlns:a16="http://schemas.microsoft.com/office/drawing/2014/main" id="{F166B790-8118-4A54-BF0B-AD1ECE0994D3}"/>
            </a:ext>
          </a:extLst>
        </xdr:cNvPr>
        <xdr:cNvCxnSpPr/>
      </xdr:nvCxnSpPr>
      <xdr:spPr>
        <a:xfrm rot="10800000" flipV="1">
          <a:off x="13344525" y="3067050"/>
          <a:ext cx="12096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19</xdr:row>
      <xdr:rowOff>9525</xdr:rowOff>
    </xdr:from>
    <xdr:to>
      <xdr:col>29</xdr:col>
      <xdr:colOff>333375</xdr:colOff>
      <xdr:row>22</xdr:row>
      <xdr:rowOff>0</xdr:rowOff>
    </xdr:to>
    <xdr:cxnSp macro="">
      <xdr:nvCxnSpPr>
        <xdr:cNvPr id="107" name="Straight Connector 106">
          <a:extLst>
            <a:ext uri="{FF2B5EF4-FFF2-40B4-BE49-F238E27FC236}">
              <a16:creationId xmlns:a16="http://schemas.microsoft.com/office/drawing/2014/main" id="{128E7149-4B55-43C9-B8B5-4D809EBBEDE4}"/>
            </a:ext>
          </a:extLst>
        </xdr:cNvPr>
        <xdr:cNvCxnSpPr/>
      </xdr:nvCxnSpPr>
      <xdr:spPr>
        <a:xfrm rot="10800000" flipV="1">
          <a:off x="13335000" y="3648075"/>
          <a:ext cx="120967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22</xdr:row>
      <xdr:rowOff>9525</xdr:rowOff>
    </xdr:from>
    <xdr:to>
      <xdr:col>29</xdr:col>
      <xdr:colOff>333375</xdr:colOff>
      <xdr:row>25</xdr:row>
      <xdr:rowOff>0</xdr:rowOff>
    </xdr:to>
    <xdr:cxnSp macro="">
      <xdr:nvCxnSpPr>
        <xdr:cNvPr id="108" name="Straight Connector 107">
          <a:extLst>
            <a:ext uri="{FF2B5EF4-FFF2-40B4-BE49-F238E27FC236}">
              <a16:creationId xmlns:a16="http://schemas.microsoft.com/office/drawing/2014/main" id="{40EE90BD-A38D-4D7A-9394-F3A572F83DEF}"/>
            </a:ext>
          </a:extLst>
        </xdr:cNvPr>
        <xdr:cNvCxnSpPr/>
      </xdr:nvCxnSpPr>
      <xdr:spPr>
        <a:xfrm rot="10800000" flipV="1">
          <a:off x="13335000" y="4219575"/>
          <a:ext cx="120967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37</xdr:row>
      <xdr:rowOff>9525</xdr:rowOff>
    </xdr:from>
    <xdr:to>
      <xdr:col>29</xdr:col>
      <xdr:colOff>333375</xdr:colOff>
      <xdr:row>40</xdr:row>
      <xdr:rowOff>0</xdr:rowOff>
    </xdr:to>
    <xdr:cxnSp macro="">
      <xdr:nvCxnSpPr>
        <xdr:cNvPr id="109" name="Straight Connector 108">
          <a:extLst>
            <a:ext uri="{FF2B5EF4-FFF2-40B4-BE49-F238E27FC236}">
              <a16:creationId xmlns:a16="http://schemas.microsoft.com/office/drawing/2014/main" id="{1FAAFE71-67FE-47DA-A05A-57D69A3A87CC}"/>
            </a:ext>
          </a:extLst>
        </xdr:cNvPr>
        <xdr:cNvCxnSpPr/>
      </xdr:nvCxnSpPr>
      <xdr:spPr>
        <a:xfrm rot="10800000" flipV="1">
          <a:off x="13335000" y="7077075"/>
          <a:ext cx="120967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9525</xdr:colOff>
      <xdr:row>10</xdr:row>
      <xdr:rowOff>9525</xdr:rowOff>
    </xdr:from>
    <xdr:to>
      <xdr:col>32</xdr:col>
      <xdr:colOff>342900</xdr:colOff>
      <xdr:row>12</xdr:row>
      <xdr:rowOff>238125</xdr:rowOff>
    </xdr:to>
    <xdr:cxnSp macro="">
      <xdr:nvCxnSpPr>
        <xdr:cNvPr id="110" name="Straight Connector 109">
          <a:extLst>
            <a:ext uri="{FF2B5EF4-FFF2-40B4-BE49-F238E27FC236}">
              <a16:creationId xmlns:a16="http://schemas.microsoft.com/office/drawing/2014/main" id="{36E1FA44-8F7C-4768-B55B-82DA5FEB0EB5}"/>
            </a:ext>
          </a:extLst>
        </xdr:cNvPr>
        <xdr:cNvCxnSpPr/>
      </xdr:nvCxnSpPr>
      <xdr:spPr>
        <a:xfrm>
          <a:off x="14563725" y="1924050"/>
          <a:ext cx="11811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9525</xdr:colOff>
      <xdr:row>10</xdr:row>
      <xdr:rowOff>0</xdr:rowOff>
    </xdr:from>
    <xdr:to>
      <xdr:col>33</xdr:col>
      <xdr:colOff>0</xdr:colOff>
      <xdr:row>12</xdr:row>
      <xdr:rowOff>238124</xdr:rowOff>
    </xdr:to>
    <xdr:cxnSp macro="">
      <xdr:nvCxnSpPr>
        <xdr:cNvPr id="111" name="Straight Connector 110">
          <a:extLst>
            <a:ext uri="{FF2B5EF4-FFF2-40B4-BE49-F238E27FC236}">
              <a16:creationId xmlns:a16="http://schemas.microsoft.com/office/drawing/2014/main" id="{98FF2ABB-F521-417C-A9CF-21FDACF28DD1}"/>
            </a:ext>
          </a:extLst>
        </xdr:cNvPr>
        <xdr:cNvCxnSpPr/>
      </xdr:nvCxnSpPr>
      <xdr:spPr>
        <a:xfrm rot="10800000" flipV="1">
          <a:off x="14563725" y="1914525"/>
          <a:ext cx="1238250" cy="58102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13</xdr:row>
      <xdr:rowOff>9525</xdr:rowOff>
    </xdr:from>
    <xdr:to>
      <xdr:col>33</xdr:col>
      <xdr:colOff>0</xdr:colOff>
      <xdr:row>16</xdr:row>
      <xdr:rowOff>0</xdr:rowOff>
    </xdr:to>
    <xdr:cxnSp macro="">
      <xdr:nvCxnSpPr>
        <xdr:cNvPr id="112" name="Straight Connector 111">
          <a:extLst>
            <a:ext uri="{FF2B5EF4-FFF2-40B4-BE49-F238E27FC236}">
              <a16:creationId xmlns:a16="http://schemas.microsoft.com/office/drawing/2014/main" id="{B365E0F9-31AA-47CD-9FDF-51B640B8057A}"/>
            </a:ext>
          </a:extLst>
        </xdr:cNvPr>
        <xdr:cNvCxnSpPr/>
      </xdr:nvCxnSpPr>
      <xdr:spPr>
        <a:xfrm>
          <a:off x="14554200" y="2505075"/>
          <a:ext cx="124777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13</xdr:row>
      <xdr:rowOff>9525</xdr:rowOff>
    </xdr:from>
    <xdr:to>
      <xdr:col>32</xdr:col>
      <xdr:colOff>333375</xdr:colOff>
      <xdr:row>16</xdr:row>
      <xdr:rowOff>0</xdr:rowOff>
    </xdr:to>
    <xdr:cxnSp macro="">
      <xdr:nvCxnSpPr>
        <xdr:cNvPr id="113" name="Straight Connector 112">
          <a:extLst>
            <a:ext uri="{FF2B5EF4-FFF2-40B4-BE49-F238E27FC236}">
              <a16:creationId xmlns:a16="http://schemas.microsoft.com/office/drawing/2014/main" id="{B45C73D6-D6D8-4DFE-9E74-7113B762E171}"/>
            </a:ext>
          </a:extLst>
        </xdr:cNvPr>
        <xdr:cNvCxnSpPr/>
      </xdr:nvCxnSpPr>
      <xdr:spPr>
        <a:xfrm rot="10800000" flipV="1">
          <a:off x="14554200" y="2505075"/>
          <a:ext cx="1181100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16</xdr:row>
      <xdr:rowOff>0</xdr:rowOff>
    </xdr:from>
    <xdr:to>
      <xdr:col>32</xdr:col>
      <xdr:colOff>333375</xdr:colOff>
      <xdr:row>18</xdr:row>
      <xdr:rowOff>228600</xdr:rowOff>
    </xdr:to>
    <xdr:cxnSp macro="">
      <xdr:nvCxnSpPr>
        <xdr:cNvPr id="114" name="Straight Connector 113">
          <a:extLst>
            <a:ext uri="{FF2B5EF4-FFF2-40B4-BE49-F238E27FC236}">
              <a16:creationId xmlns:a16="http://schemas.microsoft.com/office/drawing/2014/main" id="{C9FD781E-B507-4C9E-A9DC-743A65BCE15D}"/>
            </a:ext>
          </a:extLst>
        </xdr:cNvPr>
        <xdr:cNvCxnSpPr/>
      </xdr:nvCxnSpPr>
      <xdr:spPr>
        <a:xfrm>
          <a:off x="14554200" y="3067050"/>
          <a:ext cx="11811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19</xdr:row>
      <xdr:rowOff>0</xdr:rowOff>
    </xdr:from>
    <xdr:to>
      <xdr:col>32</xdr:col>
      <xdr:colOff>333375</xdr:colOff>
      <xdr:row>21</xdr:row>
      <xdr:rowOff>228600</xdr:rowOff>
    </xdr:to>
    <xdr:cxnSp macro="">
      <xdr:nvCxnSpPr>
        <xdr:cNvPr id="115" name="Straight Connector 114">
          <a:extLst>
            <a:ext uri="{FF2B5EF4-FFF2-40B4-BE49-F238E27FC236}">
              <a16:creationId xmlns:a16="http://schemas.microsoft.com/office/drawing/2014/main" id="{7C336B29-E302-4CEF-AABF-53AB2E22DCDC}"/>
            </a:ext>
          </a:extLst>
        </xdr:cNvPr>
        <xdr:cNvCxnSpPr/>
      </xdr:nvCxnSpPr>
      <xdr:spPr>
        <a:xfrm>
          <a:off x="14554200" y="3638550"/>
          <a:ext cx="11811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22</xdr:row>
      <xdr:rowOff>0</xdr:rowOff>
    </xdr:from>
    <xdr:to>
      <xdr:col>32</xdr:col>
      <xdr:colOff>333375</xdr:colOff>
      <xdr:row>24</xdr:row>
      <xdr:rowOff>228600</xdr:rowOff>
    </xdr:to>
    <xdr:cxnSp macro="">
      <xdr:nvCxnSpPr>
        <xdr:cNvPr id="116" name="Straight Connector 115">
          <a:extLst>
            <a:ext uri="{FF2B5EF4-FFF2-40B4-BE49-F238E27FC236}">
              <a16:creationId xmlns:a16="http://schemas.microsoft.com/office/drawing/2014/main" id="{1BDF2EBF-5BC6-4A22-8A55-9F8391DDCE4A}"/>
            </a:ext>
          </a:extLst>
        </xdr:cNvPr>
        <xdr:cNvCxnSpPr/>
      </xdr:nvCxnSpPr>
      <xdr:spPr>
        <a:xfrm>
          <a:off x="14554200" y="4210050"/>
          <a:ext cx="11811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37</xdr:row>
      <xdr:rowOff>0</xdr:rowOff>
    </xdr:from>
    <xdr:to>
      <xdr:col>32</xdr:col>
      <xdr:colOff>333375</xdr:colOff>
      <xdr:row>39</xdr:row>
      <xdr:rowOff>228600</xdr:rowOff>
    </xdr:to>
    <xdr:cxnSp macro="">
      <xdr:nvCxnSpPr>
        <xdr:cNvPr id="117" name="Straight Connector 116">
          <a:extLst>
            <a:ext uri="{FF2B5EF4-FFF2-40B4-BE49-F238E27FC236}">
              <a16:creationId xmlns:a16="http://schemas.microsoft.com/office/drawing/2014/main" id="{6F8198E2-C1F2-4C9C-83BF-DC3FEBFD718F}"/>
            </a:ext>
          </a:extLst>
        </xdr:cNvPr>
        <xdr:cNvCxnSpPr/>
      </xdr:nvCxnSpPr>
      <xdr:spPr>
        <a:xfrm>
          <a:off x="14554200" y="7067550"/>
          <a:ext cx="11811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9525</xdr:colOff>
      <xdr:row>16</xdr:row>
      <xdr:rowOff>0</xdr:rowOff>
    </xdr:from>
    <xdr:to>
      <xdr:col>33</xdr:col>
      <xdr:colOff>0</xdr:colOff>
      <xdr:row>18</xdr:row>
      <xdr:rowOff>238125</xdr:rowOff>
    </xdr:to>
    <xdr:cxnSp macro="">
      <xdr:nvCxnSpPr>
        <xdr:cNvPr id="118" name="Straight Connector 117">
          <a:extLst>
            <a:ext uri="{FF2B5EF4-FFF2-40B4-BE49-F238E27FC236}">
              <a16:creationId xmlns:a16="http://schemas.microsoft.com/office/drawing/2014/main" id="{E145FFBC-A30D-4DD6-A962-7E1B23104733}"/>
            </a:ext>
          </a:extLst>
        </xdr:cNvPr>
        <xdr:cNvCxnSpPr/>
      </xdr:nvCxnSpPr>
      <xdr:spPr>
        <a:xfrm rot="10800000" flipV="1">
          <a:off x="14563725" y="3067050"/>
          <a:ext cx="12382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19</xdr:row>
      <xdr:rowOff>9525</xdr:rowOff>
    </xdr:from>
    <xdr:to>
      <xdr:col>32</xdr:col>
      <xdr:colOff>333375</xdr:colOff>
      <xdr:row>22</xdr:row>
      <xdr:rowOff>0</xdr:rowOff>
    </xdr:to>
    <xdr:cxnSp macro="">
      <xdr:nvCxnSpPr>
        <xdr:cNvPr id="119" name="Straight Connector 118">
          <a:extLst>
            <a:ext uri="{FF2B5EF4-FFF2-40B4-BE49-F238E27FC236}">
              <a16:creationId xmlns:a16="http://schemas.microsoft.com/office/drawing/2014/main" id="{7C62286F-F0FC-4B43-BBA6-2B3A62A91811}"/>
            </a:ext>
          </a:extLst>
        </xdr:cNvPr>
        <xdr:cNvCxnSpPr/>
      </xdr:nvCxnSpPr>
      <xdr:spPr>
        <a:xfrm rot="10800000" flipV="1">
          <a:off x="14554200" y="3648075"/>
          <a:ext cx="1181100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22</xdr:row>
      <xdr:rowOff>9525</xdr:rowOff>
    </xdr:from>
    <xdr:to>
      <xdr:col>32</xdr:col>
      <xdr:colOff>333375</xdr:colOff>
      <xdr:row>25</xdr:row>
      <xdr:rowOff>0</xdr:rowOff>
    </xdr:to>
    <xdr:cxnSp macro="">
      <xdr:nvCxnSpPr>
        <xdr:cNvPr id="120" name="Straight Connector 119">
          <a:extLst>
            <a:ext uri="{FF2B5EF4-FFF2-40B4-BE49-F238E27FC236}">
              <a16:creationId xmlns:a16="http://schemas.microsoft.com/office/drawing/2014/main" id="{7EC7DFFA-4FED-4B1D-AA7E-B108C8F22214}"/>
            </a:ext>
          </a:extLst>
        </xdr:cNvPr>
        <xdr:cNvCxnSpPr/>
      </xdr:nvCxnSpPr>
      <xdr:spPr>
        <a:xfrm rot="10800000" flipV="1">
          <a:off x="14554200" y="4219575"/>
          <a:ext cx="1181100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37</xdr:row>
      <xdr:rowOff>9525</xdr:rowOff>
    </xdr:from>
    <xdr:to>
      <xdr:col>32</xdr:col>
      <xdr:colOff>333375</xdr:colOff>
      <xdr:row>40</xdr:row>
      <xdr:rowOff>0</xdr:rowOff>
    </xdr:to>
    <xdr:cxnSp macro="">
      <xdr:nvCxnSpPr>
        <xdr:cNvPr id="121" name="Straight Connector 120">
          <a:extLst>
            <a:ext uri="{FF2B5EF4-FFF2-40B4-BE49-F238E27FC236}">
              <a16:creationId xmlns:a16="http://schemas.microsoft.com/office/drawing/2014/main" id="{6E72D9E4-8DE4-44B4-B587-A2F44D789039}"/>
            </a:ext>
          </a:extLst>
        </xdr:cNvPr>
        <xdr:cNvCxnSpPr/>
      </xdr:nvCxnSpPr>
      <xdr:spPr>
        <a:xfrm rot="10800000" flipV="1">
          <a:off x="14554200" y="7077075"/>
          <a:ext cx="1181100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9525</xdr:colOff>
      <xdr:row>10</xdr:row>
      <xdr:rowOff>9525</xdr:rowOff>
    </xdr:from>
    <xdr:to>
      <xdr:col>35</xdr:col>
      <xdr:colOff>342900</xdr:colOff>
      <xdr:row>12</xdr:row>
      <xdr:rowOff>238125</xdr:rowOff>
    </xdr:to>
    <xdr:cxnSp macro="">
      <xdr:nvCxnSpPr>
        <xdr:cNvPr id="122" name="Straight Connector 121">
          <a:extLst>
            <a:ext uri="{FF2B5EF4-FFF2-40B4-BE49-F238E27FC236}">
              <a16:creationId xmlns:a16="http://schemas.microsoft.com/office/drawing/2014/main" id="{221D3300-8AC8-4D0B-BB3A-2A10E051E075}"/>
            </a:ext>
          </a:extLst>
        </xdr:cNvPr>
        <xdr:cNvCxnSpPr/>
      </xdr:nvCxnSpPr>
      <xdr:spPr>
        <a:xfrm>
          <a:off x="15811500" y="1924050"/>
          <a:ext cx="6953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9525</xdr:colOff>
      <xdr:row>10</xdr:row>
      <xdr:rowOff>0</xdr:rowOff>
    </xdr:from>
    <xdr:to>
      <xdr:col>36</xdr:col>
      <xdr:colOff>0</xdr:colOff>
      <xdr:row>12</xdr:row>
      <xdr:rowOff>238124</xdr:rowOff>
    </xdr:to>
    <xdr:cxnSp macro="">
      <xdr:nvCxnSpPr>
        <xdr:cNvPr id="123" name="Straight Connector 122">
          <a:extLst>
            <a:ext uri="{FF2B5EF4-FFF2-40B4-BE49-F238E27FC236}">
              <a16:creationId xmlns:a16="http://schemas.microsoft.com/office/drawing/2014/main" id="{507463E9-EC05-45ED-B85A-5E2697C52813}"/>
            </a:ext>
          </a:extLst>
        </xdr:cNvPr>
        <xdr:cNvCxnSpPr/>
      </xdr:nvCxnSpPr>
      <xdr:spPr>
        <a:xfrm rot="10800000" flipV="1">
          <a:off x="15811500" y="1914525"/>
          <a:ext cx="695325" cy="58102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13</xdr:row>
      <xdr:rowOff>9525</xdr:rowOff>
    </xdr:from>
    <xdr:to>
      <xdr:col>36</xdr:col>
      <xdr:colOff>0</xdr:colOff>
      <xdr:row>16</xdr:row>
      <xdr:rowOff>0</xdr:rowOff>
    </xdr:to>
    <xdr:cxnSp macro="">
      <xdr:nvCxnSpPr>
        <xdr:cNvPr id="124" name="Straight Connector 123">
          <a:extLst>
            <a:ext uri="{FF2B5EF4-FFF2-40B4-BE49-F238E27FC236}">
              <a16:creationId xmlns:a16="http://schemas.microsoft.com/office/drawing/2014/main" id="{C7C18E00-5E47-41F8-B0E8-8AAD308AD74E}"/>
            </a:ext>
          </a:extLst>
        </xdr:cNvPr>
        <xdr:cNvCxnSpPr/>
      </xdr:nvCxnSpPr>
      <xdr:spPr>
        <a:xfrm>
          <a:off x="15801975" y="2505075"/>
          <a:ext cx="704850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13</xdr:row>
      <xdr:rowOff>9525</xdr:rowOff>
    </xdr:from>
    <xdr:to>
      <xdr:col>35</xdr:col>
      <xdr:colOff>333375</xdr:colOff>
      <xdr:row>16</xdr:row>
      <xdr:rowOff>0</xdr:rowOff>
    </xdr:to>
    <xdr:cxnSp macro="">
      <xdr:nvCxnSpPr>
        <xdr:cNvPr id="125" name="Straight Connector 124">
          <a:extLst>
            <a:ext uri="{FF2B5EF4-FFF2-40B4-BE49-F238E27FC236}">
              <a16:creationId xmlns:a16="http://schemas.microsoft.com/office/drawing/2014/main" id="{DD53BF2C-7678-4B4C-9AA1-765300CD61CB}"/>
            </a:ext>
          </a:extLst>
        </xdr:cNvPr>
        <xdr:cNvCxnSpPr/>
      </xdr:nvCxnSpPr>
      <xdr:spPr>
        <a:xfrm rot="10800000" flipV="1">
          <a:off x="15801975" y="2505075"/>
          <a:ext cx="704850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16</xdr:row>
      <xdr:rowOff>0</xdr:rowOff>
    </xdr:from>
    <xdr:to>
      <xdr:col>35</xdr:col>
      <xdr:colOff>333375</xdr:colOff>
      <xdr:row>18</xdr:row>
      <xdr:rowOff>228600</xdr:rowOff>
    </xdr:to>
    <xdr:cxnSp macro="">
      <xdr:nvCxnSpPr>
        <xdr:cNvPr id="126" name="Straight Connector 125">
          <a:extLst>
            <a:ext uri="{FF2B5EF4-FFF2-40B4-BE49-F238E27FC236}">
              <a16:creationId xmlns:a16="http://schemas.microsoft.com/office/drawing/2014/main" id="{2D85B9EE-E012-4B2C-BA66-D613EC155565}"/>
            </a:ext>
          </a:extLst>
        </xdr:cNvPr>
        <xdr:cNvCxnSpPr/>
      </xdr:nvCxnSpPr>
      <xdr:spPr>
        <a:xfrm>
          <a:off x="15801975" y="3067050"/>
          <a:ext cx="7048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19</xdr:row>
      <xdr:rowOff>0</xdr:rowOff>
    </xdr:from>
    <xdr:to>
      <xdr:col>35</xdr:col>
      <xdr:colOff>333375</xdr:colOff>
      <xdr:row>21</xdr:row>
      <xdr:rowOff>228600</xdr:rowOff>
    </xdr:to>
    <xdr:cxnSp macro="">
      <xdr:nvCxnSpPr>
        <xdr:cNvPr id="127" name="Straight Connector 126">
          <a:extLst>
            <a:ext uri="{FF2B5EF4-FFF2-40B4-BE49-F238E27FC236}">
              <a16:creationId xmlns:a16="http://schemas.microsoft.com/office/drawing/2014/main" id="{5FD1B794-7E54-422F-9236-D6569D935A02}"/>
            </a:ext>
          </a:extLst>
        </xdr:cNvPr>
        <xdr:cNvCxnSpPr/>
      </xdr:nvCxnSpPr>
      <xdr:spPr>
        <a:xfrm>
          <a:off x="15801975" y="3638550"/>
          <a:ext cx="7048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22</xdr:row>
      <xdr:rowOff>0</xdr:rowOff>
    </xdr:from>
    <xdr:to>
      <xdr:col>35</xdr:col>
      <xdr:colOff>333375</xdr:colOff>
      <xdr:row>24</xdr:row>
      <xdr:rowOff>228600</xdr:rowOff>
    </xdr:to>
    <xdr:cxnSp macro="">
      <xdr:nvCxnSpPr>
        <xdr:cNvPr id="128" name="Straight Connector 127">
          <a:extLst>
            <a:ext uri="{FF2B5EF4-FFF2-40B4-BE49-F238E27FC236}">
              <a16:creationId xmlns:a16="http://schemas.microsoft.com/office/drawing/2014/main" id="{BD851184-8E2C-4DC0-9705-E1A8580CCCBF}"/>
            </a:ext>
          </a:extLst>
        </xdr:cNvPr>
        <xdr:cNvCxnSpPr/>
      </xdr:nvCxnSpPr>
      <xdr:spPr>
        <a:xfrm>
          <a:off x="15801975" y="4210050"/>
          <a:ext cx="7048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37</xdr:row>
      <xdr:rowOff>0</xdr:rowOff>
    </xdr:from>
    <xdr:to>
      <xdr:col>35</xdr:col>
      <xdr:colOff>333375</xdr:colOff>
      <xdr:row>39</xdr:row>
      <xdr:rowOff>228600</xdr:rowOff>
    </xdr:to>
    <xdr:cxnSp macro="">
      <xdr:nvCxnSpPr>
        <xdr:cNvPr id="129" name="Straight Connector 128">
          <a:extLst>
            <a:ext uri="{FF2B5EF4-FFF2-40B4-BE49-F238E27FC236}">
              <a16:creationId xmlns:a16="http://schemas.microsoft.com/office/drawing/2014/main" id="{BEB422BF-4233-4BAA-9AD7-F357FC3277A4}"/>
            </a:ext>
          </a:extLst>
        </xdr:cNvPr>
        <xdr:cNvCxnSpPr/>
      </xdr:nvCxnSpPr>
      <xdr:spPr>
        <a:xfrm>
          <a:off x="15801975" y="7067550"/>
          <a:ext cx="7048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9525</xdr:colOff>
      <xdr:row>16</xdr:row>
      <xdr:rowOff>0</xdr:rowOff>
    </xdr:from>
    <xdr:to>
      <xdr:col>36</xdr:col>
      <xdr:colOff>0</xdr:colOff>
      <xdr:row>18</xdr:row>
      <xdr:rowOff>238125</xdr:rowOff>
    </xdr:to>
    <xdr:cxnSp macro="">
      <xdr:nvCxnSpPr>
        <xdr:cNvPr id="130" name="Straight Connector 129">
          <a:extLst>
            <a:ext uri="{FF2B5EF4-FFF2-40B4-BE49-F238E27FC236}">
              <a16:creationId xmlns:a16="http://schemas.microsoft.com/office/drawing/2014/main" id="{829924ED-270B-4AD5-9650-7E03F890F147}"/>
            </a:ext>
          </a:extLst>
        </xdr:cNvPr>
        <xdr:cNvCxnSpPr/>
      </xdr:nvCxnSpPr>
      <xdr:spPr>
        <a:xfrm rot="10800000" flipV="1">
          <a:off x="15811500" y="3067050"/>
          <a:ext cx="6953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19</xdr:row>
      <xdr:rowOff>9525</xdr:rowOff>
    </xdr:from>
    <xdr:to>
      <xdr:col>35</xdr:col>
      <xdr:colOff>333375</xdr:colOff>
      <xdr:row>22</xdr:row>
      <xdr:rowOff>0</xdr:rowOff>
    </xdr:to>
    <xdr:cxnSp macro="">
      <xdr:nvCxnSpPr>
        <xdr:cNvPr id="131" name="Straight Connector 130">
          <a:extLst>
            <a:ext uri="{FF2B5EF4-FFF2-40B4-BE49-F238E27FC236}">
              <a16:creationId xmlns:a16="http://schemas.microsoft.com/office/drawing/2014/main" id="{33D29519-65C0-4FA0-BAF1-1E6E05D5AA16}"/>
            </a:ext>
          </a:extLst>
        </xdr:cNvPr>
        <xdr:cNvCxnSpPr/>
      </xdr:nvCxnSpPr>
      <xdr:spPr>
        <a:xfrm rot="10800000" flipV="1">
          <a:off x="15801975" y="3648075"/>
          <a:ext cx="704850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22</xdr:row>
      <xdr:rowOff>9525</xdr:rowOff>
    </xdr:from>
    <xdr:to>
      <xdr:col>35</xdr:col>
      <xdr:colOff>333375</xdr:colOff>
      <xdr:row>25</xdr:row>
      <xdr:rowOff>0</xdr:rowOff>
    </xdr:to>
    <xdr:cxnSp macro="">
      <xdr:nvCxnSpPr>
        <xdr:cNvPr id="132" name="Straight Connector 131">
          <a:extLst>
            <a:ext uri="{FF2B5EF4-FFF2-40B4-BE49-F238E27FC236}">
              <a16:creationId xmlns:a16="http://schemas.microsoft.com/office/drawing/2014/main" id="{2E29FBD1-BFA9-4F53-AE9F-AEEB0F03B363}"/>
            </a:ext>
          </a:extLst>
        </xdr:cNvPr>
        <xdr:cNvCxnSpPr/>
      </xdr:nvCxnSpPr>
      <xdr:spPr>
        <a:xfrm rot="10800000" flipV="1">
          <a:off x="15801975" y="4219575"/>
          <a:ext cx="704850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37</xdr:row>
      <xdr:rowOff>9525</xdr:rowOff>
    </xdr:from>
    <xdr:to>
      <xdr:col>35</xdr:col>
      <xdr:colOff>333375</xdr:colOff>
      <xdr:row>40</xdr:row>
      <xdr:rowOff>0</xdr:rowOff>
    </xdr:to>
    <xdr:cxnSp macro="">
      <xdr:nvCxnSpPr>
        <xdr:cNvPr id="133" name="Straight Connector 132">
          <a:extLst>
            <a:ext uri="{FF2B5EF4-FFF2-40B4-BE49-F238E27FC236}">
              <a16:creationId xmlns:a16="http://schemas.microsoft.com/office/drawing/2014/main" id="{6952C4F8-4380-48A1-A64B-CD8FC1E5F040}"/>
            </a:ext>
          </a:extLst>
        </xdr:cNvPr>
        <xdr:cNvCxnSpPr/>
      </xdr:nvCxnSpPr>
      <xdr:spPr>
        <a:xfrm rot="10800000" flipV="1">
          <a:off x="15801975" y="7077075"/>
          <a:ext cx="704850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9525</xdr:colOff>
      <xdr:row>10</xdr:row>
      <xdr:rowOff>9525</xdr:rowOff>
    </xdr:from>
    <xdr:to>
      <xdr:col>38</xdr:col>
      <xdr:colOff>342900</xdr:colOff>
      <xdr:row>12</xdr:row>
      <xdr:rowOff>238125</xdr:rowOff>
    </xdr:to>
    <xdr:cxnSp macro="">
      <xdr:nvCxnSpPr>
        <xdr:cNvPr id="134" name="Straight Connector 133">
          <a:extLst>
            <a:ext uri="{FF2B5EF4-FFF2-40B4-BE49-F238E27FC236}">
              <a16:creationId xmlns:a16="http://schemas.microsoft.com/office/drawing/2014/main" id="{44BDF0E9-1441-4269-A0E6-BE6698801D51}"/>
            </a:ext>
          </a:extLst>
        </xdr:cNvPr>
        <xdr:cNvCxnSpPr/>
      </xdr:nvCxnSpPr>
      <xdr:spPr>
        <a:xfrm>
          <a:off x="16516350" y="1924050"/>
          <a:ext cx="7429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9525</xdr:colOff>
      <xdr:row>10</xdr:row>
      <xdr:rowOff>0</xdr:rowOff>
    </xdr:from>
    <xdr:to>
      <xdr:col>39</xdr:col>
      <xdr:colOff>0</xdr:colOff>
      <xdr:row>12</xdr:row>
      <xdr:rowOff>238124</xdr:rowOff>
    </xdr:to>
    <xdr:cxnSp macro="">
      <xdr:nvCxnSpPr>
        <xdr:cNvPr id="135" name="Straight Connector 134">
          <a:extLst>
            <a:ext uri="{FF2B5EF4-FFF2-40B4-BE49-F238E27FC236}">
              <a16:creationId xmlns:a16="http://schemas.microsoft.com/office/drawing/2014/main" id="{29BC3506-FF04-4429-B113-CEB01F3D5526}"/>
            </a:ext>
          </a:extLst>
        </xdr:cNvPr>
        <xdr:cNvCxnSpPr/>
      </xdr:nvCxnSpPr>
      <xdr:spPr>
        <a:xfrm rot="10800000" flipV="1">
          <a:off x="16516350" y="1914525"/>
          <a:ext cx="742950" cy="58102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13</xdr:row>
      <xdr:rowOff>9525</xdr:rowOff>
    </xdr:from>
    <xdr:to>
      <xdr:col>39</xdr:col>
      <xdr:colOff>0</xdr:colOff>
      <xdr:row>16</xdr:row>
      <xdr:rowOff>0</xdr:rowOff>
    </xdr:to>
    <xdr:cxnSp macro="">
      <xdr:nvCxnSpPr>
        <xdr:cNvPr id="136" name="Straight Connector 135">
          <a:extLst>
            <a:ext uri="{FF2B5EF4-FFF2-40B4-BE49-F238E27FC236}">
              <a16:creationId xmlns:a16="http://schemas.microsoft.com/office/drawing/2014/main" id="{3E6008D8-8693-401C-A60C-17ADADCC9033}"/>
            </a:ext>
          </a:extLst>
        </xdr:cNvPr>
        <xdr:cNvCxnSpPr/>
      </xdr:nvCxnSpPr>
      <xdr:spPr>
        <a:xfrm>
          <a:off x="16506825" y="2505075"/>
          <a:ext cx="75247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13</xdr:row>
      <xdr:rowOff>9525</xdr:rowOff>
    </xdr:from>
    <xdr:to>
      <xdr:col>38</xdr:col>
      <xdr:colOff>333375</xdr:colOff>
      <xdr:row>16</xdr:row>
      <xdr:rowOff>0</xdr:rowOff>
    </xdr:to>
    <xdr:cxnSp macro="">
      <xdr:nvCxnSpPr>
        <xdr:cNvPr id="137" name="Straight Connector 136">
          <a:extLst>
            <a:ext uri="{FF2B5EF4-FFF2-40B4-BE49-F238E27FC236}">
              <a16:creationId xmlns:a16="http://schemas.microsoft.com/office/drawing/2014/main" id="{863C5459-8A93-40FD-BC9B-2EA28C3184D0}"/>
            </a:ext>
          </a:extLst>
        </xdr:cNvPr>
        <xdr:cNvCxnSpPr/>
      </xdr:nvCxnSpPr>
      <xdr:spPr>
        <a:xfrm rot="10800000" flipV="1">
          <a:off x="16506825" y="2505075"/>
          <a:ext cx="75247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16</xdr:row>
      <xdr:rowOff>0</xdr:rowOff>
    </xdr:from>
    <xdr:to>
      <xdr:col>38</xdr:col>
      <xdr:colOff>333375</xdr:colOff>
      <xdr:row>18</xdr:row>
      <xdr:rowOff>228600</xdr:rowOff>
    </xdr:to>
    <xdr:cxnSp macro="">
      <xdr:nvCxnSpPr>
        <xdr:cNvPr id="138" name="Straight Connector 137">
          <a:extLst>
            <a:ext uri="{FF2B5EF4-FFF2-40B4-BE49-F238E27FC236}">
              <a16:creationId xmlns:a16="http://schemas.microsoft.com/office/drawing/2014/main" id="{916BF471-E255-43DB-9DA1-FFE5D461479E}"/>
            </a:ext>
          </a:extLst>
        </xdr:cNvPr>
        <xdr:cNvCxnSpPr/>
      </xdr:nvCxnSpPr>
      <xdr:spPr>
        <a:xfrm>
          <a:off x="16506825" y="3067050"/>
          <a:ext cx="7524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19</xdr:row>
      <xdr:rowOff>0</xdr:rowOff>
    </xdr:from>
    <xdr:to>
      <xdr:col>38</xdr:col>
      <xdr:colOff>333375</xdr:colOff>
      <xdr:row>21</xdr:row>
      <xdr:rowOff>228600</xdr:rowOff>
    </xdr:to>
    <xdr:cxnSp macro="">
      <xdr:nvCxnSpPr>
        <xdr:cNvPr id="139" name="Straight Connector 138">
          <a:extLst>
            <a:ext uri="{FF2B5EF4-FFF2-40B4-BE49-F238E27FC236}">
              <a16:creationId xmlns:a16="http://schemas.microsoft.com/office/drawing/2014/main" id="{925F25E2-DF3A-4D37-8042-1CD22EB415CD}"/>
            </a:ext>
          </a:extLst>
        </xdr:cNvPr>
        <xdr:cNvCxnSpPr/>
      </xdr:nvCxnSpPr>
      <xdr:spPr>
        <a:xfrm>
          <a:off x="16506825" y="3638550"/>
          <a:ext cx="7524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22</xdr:row>
      <xdr:rowOff>0</xdr:rowOff>
    </xdr:from>
    <xdr:to>
      <xdr:col>38</xdr:col>
      <xdr:colOff>333375</xdr:colOff>
      <xdr:row>24</xdr:row>
      <xdr:rowOff>228600</xdr:rowOff>
    </xdr:to>
    <xdr:cxnSp macro="">
      <xdr:nvCxnSpPr>
        <xdr:cNvPr id="140" name="Straight Connector 139">
          <a:extLst>
            <a:ext uri="{FF2B5EF4-FFF2-40B4-BE49-F238E27FC236}">
              <a16:creationId xmlns:a16="http://schemas.microsoft.com/office/drawing/2014/main" id="{4B897FEC-462F-4953-B9C3-735BB4F3F305}"/>
            </a:ext>
          </a:extLst>
        </xdr:cNvPr>
        <xdr:cNvCxnSpPr/>
      </xdr:nvCxnSpPr>
      <xdr:spPr>
        <a:xfrm>
          <a:off x="16506825" y="4210050"/>
          <a:ext cx="7524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37</xdr:row>
      <xdr:rowOff>0</xdr:rowOff>
    </xdr:from>
    <xdr:to>
      <xdr:col>38</xdr:col>
      <xdr:colOff>333375</xdr:colOff>
      <xdr:row>39</xdr:row>
      <xdr:rowOff>228600</xdr:rowOff>
    </xdr:to>
    <xdr:cxnSp macro="">
      <xdr:nvCxnSpPr>
        <xdr:cNvPr id="141" name="Straight Connector 140">
          <a:extLst>
            <a:ext uri="{FF2B5EF4-FFF2-40B4-BE49-F238E27FC236}">
              <a16:creationId xmlns:a16="http://schemas.microsoft.com/office/drawing/2014/main" id="{B77281CE-AAC2-48F1-ACFC-6076BCE7268C}"/>
            </a:ext>
          </a:extLst>
        </xdr:cNvPr>
        <xdr:cNvCxnSpPr/>
      </xdr:nvCxnSpPr>
      <xdr:spPr>
        <a:xfrm>
          <a:off x="16506825" y="7067550"/>
          <a:ext cx="7524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9525</xdr:colOff>
      <xdr:row>16</xdr:row>
      <xdr:rowOff>0</xdr:rowOff>
    </xdr:from>
    <xdr:to>
      <xdr:col>39</xdr:col>
      <xdr:colOff>0</xdr:colOff>
      <xdr:row>18</xdr:row>
      <xdr:rowOff>238125</xdr:rowOff>
    </xdr:to>
    <xdr:cxnSp macro="">
      <xdr:nvCxnSpPr>
        <xdr:cNvPr id="142" name="Straight Connector 141">
          <a:extLst>
            <a:ext uri="{FF2B5EF4-FFF2-40B4-BE49-F238E27FC236}">
              <a16:creationId xmlns:a16="http://schemas.microsoft.com/office/drawing/2014/main" id="{35CDA44D-53B8-40FC-9279-142061B954F1}"/>
            </a:ext>
          </a:extLst>
        </xdr:cNvPr>
        <xdr:cNvCxnSpPr/>
      </xdr:nvCxnSpPr>
      <xdr:spPr>
        <a:xfrm rot="10800000" flipV="1">
          <a:off x="16516350" y="3067050"/>
          <a:ext cx="7429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19</xdr:row>
      <xdr:rowOff>9525</xdr:rowOff>
    </xdr:from>
    <xdr:to>
      <xdr:col>38</xdr:col>
      <xdr:colOff>333375</xdr:colOff>
      <xdr:row>22</xdr:row>
      <xdr:rowOff>0</xdr:rowOff>
    </xdr:to>
    <xdr:cxnSp macro="">
      <xdr:nvCxnSpPr>
        <xdr:cNvPr id="143" name="Straight Connector 142">
          <a:extLst>
            <a:ext uri="{FF2B5EF4-FFF2-40B4-BE49-F238E27FC236}">
              <a16:creationId xmlns:a16="http://schemas.microsoft.com/office/drawing/2014/main" id="{B765EA1C-4644-4F0F-8F9C-9346E7CA11A7}"/>
            </a:ext>
          </a:extLst>
        </xdr:cNvPr>
        <xdr:cNvCxnSpPr/>
      </xdr:nvCxnSpPr>
      <xdr:spPr>
        <a:xfrm rot="10800000" flipV="1">
          <a:off x="16506825" y="3648075"/>
          <a:ext cx="75247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22</xdr:row>
      <xdr:rowOff>9525</xdr:rowOff>
    </xdr:from>
    <xdr:to>
      <xdr:col>38</xdr:col>
      <xdr:colOff>333375</xdr:colOff>
      <xdr:row>25</xdr:row>
      <xdr:rowOff>0</xdr:rowOff>
    </xdr:to>
    <xdr:cxnSp macro="">
      <xdr:nvCxnSpPr>
        <xdr:cNvPr id="144" name="Straight Connector 143">
          <a:extLst>
            <a:ext uri="{FF2B5EF4-FFF2-40B4-BE49-F238E27FC236}">
              <a16:creationId xmlns:a16="http://schemas.microsoft.com/office/drawing/2014/main" id="{88C567A8-6177-426A-8E9D-5671BB5DD84E}"/>
            </a:ext>
          </a:extLst>
        </xdr:cNvPr>
        <xdr:cNvCxnSpPr/>
      </xdr:nvCxnSpPr>
      <xdr:spPr>
        <a:xfrm rot="10800000" flipV="1">
          <a:off x="16506825" y="4219575"/>
          <a:ext cx="75247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37</xdr:row>
      <xdr:rowOff>9525</xdr:rowOff>
    </xdr:from>
    <xdr:to>
      <xdr:col>38</xdr:col>
      <xdr:colOff>333375</xdr:colOff>
      <xdr:row>40</xdr:row>
      <xdr:rowOff>0</xdr:rowOff>
    </xdr:to>
    <xdr:cxnSp macro="">
      <xdr:nvCxnSpPr>
        <xdr:cNvPr id="145" name="Straight Connector 144">
          <a:extLst>
            <a:ext uri="{FF2B5EF4-FFF2-40B4-BE49-F238E27FC236}">
              <a16:creationId xmlns:a16="http://schemas.microsoft.com/office/drawing/2014/main" id="{4AA8A507-6C57-4A46-8F56-AE5B45D78667}"/>
            </a:ext>
          </a:extLst>
        </xdr:cNvPr>
        <xdr:cNvCxnSpPr/>
      </xdr:nvCxnSpPr>
      <xdr:spPr>
        <a:xfrm rot="10800000" flipV="1">
          <a:off x="16506825" y="7077075"/>
          <a:ext cx="75247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31</xdr:row>
      <xdr:rowOff>0</xdr:rowOff>
    </xdr:from>
    <xdr:to>
      <xdr:col>5</xdr:col>
      <xdr:colOff>333375</xdr:colOff>
      <xdr:row>33</xdr:row>
      <xdr:rowOff>228600</xdr:rowOff>
    </xdr:to>
    <xdr:cxnSp macro="">
      <xdr:nvCxnSpPr>
        <xdr:cNvPr id="146" name="Straight Connector 145">
          <a:extLst>
            <a:ext uri="{FF2B5EF4-FFF2-40B4-BE49-F238E27FC236}">
              <a16:creationId xmlns:a16="http://schemas.microsoft.com/office/drawing/2014/main" id="{9FA0B054-8F3F-4685-814F-D8DB6418FE65}"/>
            </a:ext>
          </a:extLst>
        </xdr:cNvPr>
        <xdr:cNvCxnSpPr/>
      </xdr:nvCxnSpPr>
      <xdr:spPr>
        <a:xfrm>
          <a:off x="3495675" y="5924550"/>
          <a:ext cx="11715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31</xdr:row>
      <xdr:rowOff>0</xdr:rowOff>
    </xdr:from>
    <xdr:to>
      <xdr:col>8</xdr:col>
      <xdr:colOff>333375</xdr:colOff>
      <xdr:row>33</xdr:row>
      <xdr:rowOff>228600</xdr:rowOff>
    </xdr:to>
    <xdr:cxnSp macro="">
      <xdr:nvCxnSpPr>
        <xdr:cNvPr id="147" name="Straight Connector 146">
          <a:extLst>
            <a:ext uri="{FF2B5EF4-FFF2-40B4-BE49-F238E27FC236}">
              <a16:creationId xmlns:a16="http://schemas.microsoft.com/office/drawing/2014/main" id="{7431F351-4740-4FAD-993A-51EFBA3F2D95}"/>
            </a:ext>
          </a:extLst>
        </xdr:cNvPr>
        <xdr:cNvCxnSpPr/>
      </xdr:nvCxnSpPr>
      <xdr:spPr>
        <a:xfrm>
          <a:off x="4686300" y="5924550"/>
          <a:ext cx="11906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31</xdr:row>
      <xdr:rowOff>0</xdr:rowOff>
    </xdr:from>
    <xdr:to>
      <xdr:col>11</xdr:col>
      <xdr:colOff>333375</xdr:colOff>
      <xdr:row>33</xdr:row>
      <xdr:rowOff>228600</xdr:rowOff>
    </xdr:to>
    <xdr:cxnSp macro="">
      <xdr:nvCxnSpPr>
        <xdr:cNvPr id="148" name="Straight Connector 147">
          <a:extLst>
            <a:ext uri="{FF2B5EF4-FFF2-40B4-BE49-F238E27FC236}">
              <a16:creationId xmlns:a16="http://schemas.microsoft.com/office/drawing/2014/main" id="{C5F7C374-B3F9-4E3D-B4EB-A8373DF4BAA1}"/>
            </a:ext>
          </a:extLst>
        </xdr:cNvPr>
        <xdr:cNvCxnSpPr/>
      </xdr:nvCxnSpPr>
      <xdr:spPr>
        <a:xfrm>
          <a:off x="5962650" y="5924550"/>
          <a:ext cx="12001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31</xdr:row>
      <xdr:rowOff>0</xdr:rowOff>
    </xdr:from>
    <xdr:to>
      <xdr:col>14</xdr:col>
      <xdr:colOff>333375</xdr:colOff>
      <xdr:row>33</xdr:row>
      <xdr:rowOff>228600</xdr:rowOff>
    </xdr:to>
    <xdr:cxnSp macro="">
      <xdr:nvCxnSpPr>
        <xdr:cNvPr id="149" name="Straight Connector 148">
          <a:extLst>
            <a:ext uri="{FF2B5EF4-FFF2-40B4-BE49-F238E27FC236}">
              <a16:creationId xmlns:a16="http://schemas.microsoft.com/office/drawing/2014/main" id="{B42D5233-0E2A-4444-8F9D-C528404A5836}"/>
            </a:ext>
          </a:extLst>
        </xdr:cNvPr>
        <xdr:cNvCxnSpPr/>
      </xdr:nvCxnSpPr>
      <xdr:spPr>
        <a:xfrm>
          <a:off x="7267575" y="5924550"/>
          <a:ext cx="11811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31</xdr:row>
      <xdr:rowOff>0</xdr:rowOff>
    </xdr:from>
    <xdr:to>
      <xdr:col>17</xdr:col>
      <xdr:colOff>333375</xdr:colOff>
      <xdr:row>33</xdr:row>
      <xdr:rowOff>228600</xdr:rowOff>
    </xdr:to>
    <xdr:cxnSp macro="">
      <xdr:nvCxnSpPr>
        <xdr:cNvPr id="150" name="Straight Connector 149">
          <a:extLst>
            <a:ext uri="{FF2B5EF4-FFF2-40B4-BE49-F238E27FC236}">
              <a16:creationId xmlns:a16="http://schemas.microsoft.com/office/drawing/2014/main" id="{8665D87C-79FA-4EE7-9C76-74119768D6C8}"/>
            </a:ext>
          </a:extLst>
        </xdr:cNvPr>
        <xdr:cNvCxnSpPr/>
      </xdr:nvCxnSpPr>
      <xdr:spPr>
        <a:xfrm>
          <a:off x="8515350" y="5924550"/>
          <a:ext cx="11525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34</xdr:row>
      <xdr:rowOff>0</xdr:rowOff>
    </xdr:from>
    <xdr:to>
      <xdr:col>5</xdr:col>
      <xdr:colOff>333375</xdr:colOff>
      <xdr:row>36</xdr:row>
      <xdr:rowOff>228600</xdr:rowOff>
    </xdr:to>
    <xdr:cxnSp macro="">
      <xdr:nvCxnSpPr>
        <xdr:cNvPr id="151" name="Straight Connector 150">
          <a:extLst>
            <a:ext uri="{FF2B5EF4-FFF2-40B4-BE49-F238E27FC236}">
              <a16:creationId xmlns:a16="http://schemas.microsoft.com/office/drawing/2014/main" id="{D2E12127-CFA5-47D7-AB9D-BC1F0D971C4B}"/>
            </a:ext>
          </a:extLst>
        </xdr:cNvPr>
        <xdr:cNvCxnSpPr/>
      </xdr:nvCxnSpPr>
      <xdr:spPr>
        <a:xfrm>
          <a:off x="3495675" y="6496050"/>
          <a:ext cx="11715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34</xdr:row>
      <xdr:rowOff>0</xdr:rowOff>
    </xdr:from>
    <xdr:to>
      <xdr:col>8</xdr:col>
      <xdr:colOff>333375</xdr:colOff>
      <xdr:row>36</xdr:row>
      <xdr:rowOff>228600</xdr:rowOff>
    </xdr:to>
    <xdr:cxnSp macro="">
      <xdr:nvCxnSpPr>
        <xdr:cNvPr id="152" name="Straight Connector 151">
          <a:extLst>
            <a:ext uri="{FF2B5EF4-FFF2-40B4-BE49-F238E27FC236}">
              <a16:creationId xmlns:a16="http://schemas.microsoft.com/office/drawing/2014/main" id="{8EF47BE3-3EC0-4CF9-88BE-0568387DED36}"/>
            </a:ext>
          </a:extLst>
        </xdr:cNvPr>
        <xdr:cNvCxnSpPr/>
      </xdr:nvCxnSpPr>
      <xdr:spPr>
        <a:xfrm>
          <a:off x="4686300" y="6496050"/>
          <a:ext cx="11906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34</xdr:row>
      <xdr:rowOff>0</xdr:rowOff>
    </xdr:from>
    <xdr:to>
      <xdr:col>11</xdr:col>
      <xdr:colOff>333375</xdr:colOff>
      <xdr:row>36</xdr:row>
      <xdr:rowOff>228600</xdr:rowOff>
    </xdr:to>
    <xdr:cxnSp macro="">
      <xdr:nvCxnSpPr>
        <xdr:cNvPr id="153" name="Straight Connector 152">
          <a:extLst>
            <a:ext uri="{FF2B5EF4-FFF2-40B4-BE49-F238E27FC236}">
              <a16:creationId xmlns:a16="http://schemas.microsoft.com/office/drawing/2014/main" id="{46CF15AE-2D97-4EE5-80F6-1B0C1E868A7D}"/>
            </a:ext>
          </a:extLst>
        </xdr:cNvPr>
        <xdr:cNvCxnSpPr/>
      </xdr:nvCxnSpPr>
      <xdr:spPr>
        <a:xfrm>
          <a:off x="5962650" y="6496050"/>
          <a:ext cx="12001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34</xdr:row>
      <xdr:rowOff>0</xdr:rowOff>
    </xdr:from>
    <xdr:to>
      <xdr:col>14</xdr:col>
      <xdr:colOff>333375</xdr:colOff>
      <xdr:row>36</xdr:row>
      <xdr:rowOff>228600</xdr:rowOff>
    </xdr:to>
    <xdr:cxnSp macro="">
      <xdr:nvCxnSpPr>
        <xdr:cNvPr id="154" name="Straight Connector 153">
          <a:extLst>
            <a:ext uri="{FF2B5EF4-FFF2-40B4-BE49-F238E27FC236}">
              <a16:creationId xmlns:a16="http://schemas.microsoft.com/office/drawing/2014/main" id="{6804EE43-5BE2-4A62-8136-BEE6AFCA7C9C}"/>
            </a:ext>
          </a:extLst>
        </xdr:cNvPr>
        <xdr:cNvCxnSpPr/>
      </xdr:nvCxnSpPr>
      <xdr:spPr>
        <a:xfrm>
          <a:off x="7267575" y="6496050"/>
          <a:ext cx="11811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34</xdr:row>
      <xdr:rowOff>0</xdr:rowOff>
    </xdr:from>
    <xdr:to>
      <xdr:col>17</xdr:col>
      <xdr:colOff>333375</xdr:colOff>
      <xdr:row>36</xdr:row>
      <xdr:rowOff>228600</xdr:rowOff>
    </xdr:to>
    <xdr:cxnSp macro="">
      <xdr:nvCxnSpPr>
        <xdr:cNvPr id="155" name="Straight Connector 154">
          <a:extLst>
            <a:ext uri="{FF2B5EF4-FFF2-40B4-BE49-F238E27FC236}">
              <a16:creationId xmlns:a16="http://schemas.microsoft.com/office/drawing/2014/main" id="{8BF00788-8506-4EC3-B1AB-3BFDA8917B6F}"/>
            </a:ext>
          </a:extLst>
        </xdr:cNvPr>
        <xdr:cNvCxnSpPr/>
      </xdr:nvCxnSpPr>
      <xdr:spPr>
        <a:xfrm>
          <a:off x="8515350" y="6496050"/>
          <a:ext cx="11525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31</xdr:row>
      <xdr:rowOff>0</xdr:rowOff>
    </xdr:from>
    <xdr:to>
      <xdr:col>20</xdr:col>
      <xdr:colOff>333375</xdr:colOff>
      <xdr:row>33</xdr:row>
      <xdr:rowOff>228600</xdr:rowOff>
    </xdr:to>
    <xdr:cxnSp macro="">
      <xdr:nvCxnSpPr>
        <xdr:cNvPr id="156" name="Straight Connector 155">
          <a:extLst>
            <a:ext uri="{FF2B5EF4-FFF2-40B4-BE49-F238E27FC236}">
              <a16:creationId xmlns:a16="http://schemas.microsoft.com/office/drawing/2014/main" id="{B61B35F6-8597-4047-B5CB-3126ED97A9A3}"/>
            </a:ext>
          </a:extLst>
        </xdr:cNvPr>
        <xdr:cNvCxnSpPr/>
      </xdr:nvCxnSpPr>
      <xdr:spPr>
        <a:xfrm>
          <a:off x="9782175" y="5924550"/>
          <a:ext cx="11334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31</xdr:row>
      <xdr:rowOff>0</xdr:rowOff>
    </xdr:from>
    <xdr:to>
      <xdr:col>23</xdr:col>
      <xdr:colOff>333375</xdr:colOff>
      <xdr:row>33</xdr:row>
      <xdr:rowOff>228600</xdr:rowOff>
    </xdr:to>
    <xdr:cxnSp macro="">
      <xdr:nvCxnSpPr>
        <xdr:cNvPr id="157" name="Straight Connector 156">
          <a:extLst>
            <a:ext uri="{FF2B5EF4-FFF2-40B4-BE49-F238E27FC236}">
              <a16:creationId xmlns:a16="http://schemas.microsoft.com/office/drawing/2014/main" id="{BFA936EF-8191-43F0-8D38-EBDFD4C7735A}"/>
            </a:ext>
          </a:extLst>
        </xdr:cNvPr>
        <xdr:cNvCxnSpPr/>
      </xdr:nvCxnSpPr>
      <xdr:spPr>
        <a:xfrm>
          <a:off x="10944225" y="5924550"/>
          <a:ext cx="11620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34</xdr:row>
      <xdr:rowOff>0</xdr:rowOff>
    </xdr:from>
    <xdr:to>
      <xdr:col>20</xdr:col>
      <xdr:colOff>333375</xdr:colOff>
      <xdr:row>36</xdr:row>
      <xdr:rowOff>228600</xdr:rowOff>
    </xdr:to>
    <xdr:cxnSp macro="">
      <xdr:nvCxnSpPr>
        <xdr:cNvPr id="158" name="Straight Connector 157">
          <a:extLst>
            <a:ext uri="{FF2B5EF4-FFF2-40B4-BE49-F238E27FC236}">
              <a16:creationId xmlns:a16="http://schemas.microsoft.com/office/drawing/2014/main" id="{D4958A6E-D1D8-4C95-A174-962C67A09438}"/>
            </a:ext>
          </a:extLst>
        </xdr:cNvPr>
        <xdr:cNvCxnSpPr/>
      </xdr:nvCxnSpPr>
      <xdr:spPr>
        <a:xfrm>
          <a:off x="9782175" y="6496050"/>
          <a:ext cx="11334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34</xdr:row>
      <xdr:rowOff>0</xdr:rowOff>
    </xdr:from>
    <xdr:to>
      <xdr:col>23</xdr:col>
      <xdr:colOff>333375</xdr:colOff>
      <xdr:row>36</xdr:row>
      <xdr:rowOff>228600</xdr:rowOff>
    </xdr:to>
    <xdr:cxnSp macro="">
      <xdr:nvCxnSpPr>
        <xdr:cNvPr id="159" name="Straight Connector 158">
          <a:extLst>
            <a:ext uri="{FF2B5EF4-FFF2-40B4-BE49-F238E27FC236}">
              <a16:creationId xmlns:a16="http://schemas.microsoft.com/office/drawing/2014/main" id="{A3507F1E-76FC-48E0-9733-0BD274F3D3AA}"/>
            </a:ext>
          </a:extLst>
        </xdr:cNvPr>
        <xdr:cNvCxnSpPr/>
      </xdr:nvCxnSpPr>
      <xdr:spPr>
        <a:xfrm>
          <a:off x="10944225" y="6496050"/>
          <a:ext cx="11620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34</xdr:row>
      <xdr:rowOff>0</xdr:rowOff>
    </xdr:from>
    <xdr:to>
      <xdr:col>26</xdr:col>
      <xdr:colOff>323850</xdr:colOff>
      <xdr:row>36</xdr:row>
      <xdr:rowOff>228600</xdr:rowOff>
    </xdr:to>
    <xdr:cxnSp macro="">
      <xdr:nvCxnSpPr>
        <xdr:cNvPr id="160" name="Straight Connector 159">
          <a:extLst>
            <a:ext uri="{FF2B5EF4-FFF2-40B4-BE49-F238E27FC236}">
              <a16:creationId xmlns:a16="http://schemas.microsoft.com/office/drawing/2014/main" id="{CF7A245C-9787-429A-950F-4BE49471D4DD}"/>
            </a:ext>
          </a:extLst>
        </xdr:cNvPr>
        <xdr:cNvCxnSpPr/>
      </xdr:nvCxnSpPr>
      <xdr:spPr>
        <a:xfrm>
          <a:off x="12125325" y="6496050"/>
          <a:ext cx="11430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31</xdr:row>
      <xdr:rowOff>0</xdr:rowOff>
    </xdr:from>
    <xdr:to>
      <xdr:col>26</xdr:col>
      <xdr:colOff>323850</xdr:colOff>
      <xdr:row>33</xdr:row>
      <xdr:rowOff>228600</xdr:rowOff>
    </xdr:to>
    <xdr:cxnSp macro="">
      <xdr:nvCxnSpPr>
        <xdr:cNvPr id="161" name="Straight Connector 160">
          <a:extLst>
            <a:ext uri="{FF2B5EF4-FFF2-40B4-BE49-F238E27FC236}">
              <a16:creationId xmlns:a16="http://schemas.microsoft.com/office/drawing/2014/main" id="{E2F4D996-2083-400B-B372-7996C9BEA652}"/>
            </a:ext>
          </a:extLst>
        </xdr:cNvPr>
        <xdr:cNvCxnSpPr/>
      </xdr:nvCxnSpPr>
      <xdr:spPr>
        <a:xfrm>
          <a:off x="12125325" y="5924550"/>
          <a:ext cx="11430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31</xdr:row>
      <xdr:rowOff>0</xdr:rowOff>
    </xdr:from>
    <xdr:to>
      <xdr:col>29</xdr:col>
      <xdr:colOff>333375</xdr:colOff>
      <xdr:row>33</xdr:row>
      <xdr:rowOff>228600</xdr:rowOff>
    </xdr:to>
    <xdr:cxnSp macro="">
      <xdr:nvCxnSpPr>
        <xdr:cNvPr id="162" name="Straight Connector 161">
          <a:extLst>
            <a:ext uri="{FF2B5EF4-FFF2-40B4-BE49-F238E27FC236}">
              <a16:creationId xmlns:a16="http://schemas.microsoft.com/office/drawing/2014/main" id="{BCC35AB7-AAE5-471F-A3BD-82FD3BD23559}"/>
            </a:ext>
          </a:extLst>
        </xdr:cNvPr>
        <xdr:cNvCxnSpPr/>
      </xdr:nvCxnSpPr>
      <xdr:spPr>
        <a:xfrm>
          <a:off x="13335000" y="5924550"/>
          <a:ext cx="12096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34</xdr:row>
      <xdr:rowOff>0</xdr:rowOff>
    </xdr:from>
    <xdr:to>
      <xdr:col>29</xdr:col>
      <xdr:colOff>333375</xdr:colOff>
      <xdr:row>36</xdr:row>
      <xdr:rowOff>228600</xdr:rowOff>
    </xdr:to>
    <xdr:cxnSp macro="">
      <xdr:nvCxnSpPr>
        <xdr:cNvPr id="163" name="Straight Connector 162">
          <a:extLst>
            <a:ext uri="{FF2B5EF4-FFF2-40B4-BE49-F238E27FC236}">
              <a16:creationId xmlns:a16="http://schemas.microsoft.com/office/drawing/2014/main" id="{BD0A33CE-F952-4B13-B36E-E631E12D4B8E}"/>
            </a:ext>
          </a:extLst>
        </xdr:cNvPr>
        <xdr:cNvCxnSpPr/>
      </xdr:nvCxnSpPr>
      <xdr:spPr>
        <a:xfrm>
          <a:off x="13335000" y="6496050"/>
          <a:ext cx="12096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31</xdr:row>
      <xdr:rowOff>0</xdr:rowOff>
    </xdr:from>
    <xdr:to>
      <xdr:col>32</xdr:col>
      <xdr:colOff>333375</xdr:colOff>
      <xdr:row>33</xdr:row>
      <xdr:rowOff>228600</xdr:rowOff>
    </xdr:to>
    <xdr:cxnSp macro="">
      <xdr:nvCxnSpPr>
        <xdr:cNvPr id="164" name="Straight Connector 163">
          <a:extLst>
            <a:ext uri="{FF2B5EF4-FFF2-40B4-BE49-F238E27FC236}">
              <a16:creationId xmlns:a16="http://schemas.microsoft.com/office/drawing/2014/main" id="{B69479AB-49CA-4FA5-AC66-ABA47102981B}"/>
            </a:ext>
          </a:extLst>
        </xdr:cNvPr>
        <xdr:cNvCxnSpPr/>
      </xdr:nvCxnSpPr>
      <xdr:spPr>
        <a:xfrm>
          <a:off x="14554200" y="5924550"/>
          <a:ext cx="11811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31</xdr:row>
      <xdr:rowOff>0</xdr:rowOff>
    </xdr:from>
    <xdr:to>
      <xdr:col>35</xdr:col>
      <xdr:colOff>285750</xdr:colOff>
      <xdr:row>33</xdr:row>
      <xdr:rowOff>228600</xdr:rowOff>
    </xdr:to>
    <xdr:cxnSp macro="">
      <xdr:nvCxnSpPr>
        <xdr:cNvPr id="165" name="Straight Connector 164">
          <a:extLst>
            <a:ext uri="{FF2B5EF4-FFF2-40B4-BE49-F238E27FC236}">
              <a16:creationId xmlns:a16="http://schemas.microsoft.com/office/drawing/2014/main" id="{5EC6B0C7-F803-4CEC-87F4-2C922746B6D1}"/>
            </a:ext>
          </a:extLst>
        </xdr:cNvPr>
        <xdr:cNvCxnSpPr/>
      </xdr:nvCxnSpPr>
      <xdr:spPr>
        <a:xfrm>
          <a:off x="15801975" y="5924550"/>
          <a:ext cx="7048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31</xdr:row>
      <xdr:rowOff>0</xdr:rowOff>
    </xdr:from>
    <xdr:to>
      <xdr:col>38</xdr:col>
      <xdr:colOff>276225</xdr:colOff>
      <xdr:row>33</xdr:row>
      <xdr:rowOff>228600</xdr:rowOff>
    </xdr:to>
    <xdr:cxnSp macro="">
      <xdr:nvCxnSpPr>
        <xdr:cNvPr id="166" name="Straight Connector 165">
          <a:extLst>
            <a:ext uri="{FF2B5EF4-FFF2-40B4-BE49-F238E27FC236}">
              <a16:creationId xmlns:a16="http://schemas.microsoft.com/office/drawing/2014/main" id="{1A6BB802-5CC2-4C40-BE03-C3EFCD3876F7}"/>
            </a:ext>
          </a:extLst>
        </xdr:cNvPr>
        <xdr:cNvCxnSpPr/>
      </xdr:nvCxnSpPr>
      <xdr:spPr>
        <a:xfrm>
          <a:off x="16506825" y="5924550"/>
          <a:ext cx="7524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34</xdr:row>
      <xdr:rowOff>0</xdr:rowOff>
    </xdr:from>
    <xdr:to>
      <xdr:col>38</xdr:col>
      <xdr:colOff>276225</xdr:colOff>
      <xdr:row>36</xdr:row>
      <xdr:rowOff>228600</xdr:rowOff>
    </xdr:to>
    <xdr:cxnSp macro="">
      <xdr:nvCxnSpPr>
        <xdr:cNvPr id="167" name="Straight Connector 166">
          <a:extLst>
            <a:ext uri="{FF2B5EF4-FFF2-40B4-BE49-F238E27FC236}">
              <a16:creationId xmlns:a16="http://schemas.microsoft.com/office/drawing/2014/main" id="{EDC27BC4-8A27-43D4-ADDA-6C735232B67A}"/>
            </a:ext>
          </a:extLst>
        </xdr:cNvPr>
        <xdr:cNvCxnSpPr/>
      </xdr:nvCxnSpPr>
      <xdr:spPr>
        <a:xfrm>
          <a:off x="16506825" y="6496050"/>
          <a:ext cx="7524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34</xdr:row>
      <xdr:rowOff>0</xdr:rowOff>
    </xdr:from>
    <xdr:to>
      <xdr:col>35</xdr:col>
      <xdr:colOff>285750</xdr:colOff>
      <xdr:row>36</xdr:row>
      <xdr:rowOff>228600</xdr:rowOff>
    </xdr:to>
    <xdr:cxnSp macro="">
      <xdr:nvCxnSpPr>
        <xdr:cNvPr id="168" name="Straight Connector 167">
          <a:extLst>
            <a:ext uri="{FF2B5EF4-FFF2-40B4-BE49-F238E27FC236}">
              <a16:creationId xmlns:a16="http://schemas.microsoft.com/office/drawing/2014/main" id="{F4F8CDB2-0B0F-4649-8190-767D04F4A96A}"/>
            </a:ext>
          </a:extLst>
        </xdr:cNvPr>
        <xdr:cNvCxnSpPr/>
      </xdr:nvCxnSpPr>
      <xdr:spPr>
        <a:xfrm>
          <a:off x="15801975" y="6496050"/>
          <a:ext cx="7048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34</xdr:row>
      <xdr:rowOff>0</xdr:rowOff>
    </xdr:from>
    <xdr:to>
      <xdr:col>32</xdr:col>
      <xdr:colOff>333375</xdr:colOff>
      <xdr:row>36</xdr:row>
      <xdr:rowOff>228600</xdr:rowOff>
    </xdr:to>
    <xdr:cxnSp macro="">
      <xdr:nvCxnSpPr>
        <xdr:cNvPr id="169" name="Straight Connector 168">
          <a:extLst>
            <a:ext uri="{FF2B5EF4-FFF2-40B4-BE49-F238E27FC236}">
              <a16:creationId xmlns:a16="http://schemas.microsoft.com/office/drawing/2014/main" id="{B59AE121-BB12-47C2-988D-159C7D4CFE87}"/>
            </a:ext>
          </a:extLst>
        </xdr:cNvPr>
        <xdr:cNvCxnSpPr/>
      </xdr:nvCxnSpPr>
      <xdr:spPr>
        <a:xfrm>
          <a:off x="14554200" y="6496050"/>
          <a:ext cx="11811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31</xdr:row>
      <xdr:rowOff>0</xdr:rowOff>
    </xdr:from>
    <xdr:to>
      <xdr:col>33</xdr:col>
      <xdr:colOff>47625</xdr:colOff>
      <xdr:row>33</xdr:row>
      <xdr:rowOff>238125</xdr:rowOff>
    </xdr:to>
    <xdr:cxnSp macro="">
      <xdr:nvCxnSpPr>
        <xdr:cNvPr id="170" name="Straight Connector 169">
          <a:extLst>
            <a:ext uri="{FF2B5EF4-FFF2-40B4-BE49-F238E27FC236}">
              <a16:creationId xmlns:a16="http://schemas.microsoft.com/office/drawing/2014/main" id="{1C0EE7E8-4543-47B9-9899-14E24A93F162}"/>
            </a:ext>
          </a:extLst>
        </xdr:cNvPr>
        <xdr:cNvCxnSpPr/>
      </xdr:nvCxnSpPr>
      <xdr:spPr>
        <a:xfrm rot="10800000" flipV="1">
          <a:off x="14554200" y="5924550"/>
          <a:ext cx="12954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31</xdr:row>
      <xdr:rowOff>0</xdr:rowOff>
    </xdr:from>
    <xdr:to>
      <xdr:col>30</xdr:col>
      <xdr:colOff>47625</xdr:colOff>
      <xdr:row>33</xdr:row>
      <xdr:rowOff>238125</xdr:rowOff>
    </xdr:to>
    <xdr:cxnSp macro="">
      <xdr:nvCxnSpPr>
        <xdr:cNvPr id="171" name="Straight Connector 170">
          <a:extLst>
            <a:ext uri="{FF2B5EF4-FFF2-40B4-BE49-F238E27FC236}">
              <a16:creationId xmlns:a16="http://schemas.microsoft.com/office/drawing/2014/main" id="{69CF76AD-9843-45DA-88A4-FCC8DC57E559}"/>
            </a:ext>
          </a:extLst>
        </xdr:cNvPr>
        <xdr:cNvCxnSpPr/>
      </xdr:nvCxnSpPr>
      <xdr:spPr>
        <a:xfrm rot="10800000" flipV="1">
          <a:off x="13335000" y="5924550"/>
          <a:ext cx="12668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34</xdr:row>
      <xdr:rowOff>0</xdr:rowOff>
    </xdr:from>
    <xdr:to>
      <xdr:col>30</xdr:col>
      <xdr:colOff>47625</xdr:colOff>
      <xdr:row>36</xdr:row>
      <xdr:rowOff>238125</xdr:rowOff>
    </xdr:to>
    <xdr:cxnSp macro="">
      <xdr:nvCxnSpPr>
        <xdr:cNvPr id="172" name="Straight Connector 171">
          <a:extLst>
            <a:ext uri="{FF2B5EF4-FFF2-40B4-BE49-F238E27FC236}">
              <a16:creationId xmlns:a16="http://schemas.microsoft.com/office/drawing/2014/main" id="{106179A0-73D0-4121-AFBE-B61BE062D2CC}"/>
            </a:ext>
          </a:extLst>
        </xdr:cNvPr>
        <xdr:cNvCxnSpPr/>
      </xdr:nvCxnSpPr>
      <xdr:spPr>
        <a:xfrm rot="10800000" flipV="1">
          <a:off x="13335000" y="6496050"/>
          <a:ext cx="12668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34</xdr:row>
      <xdr:rowOff>0</xdr:rowOff>
    </xdr:from>
    <xdr:to>
      <xdr:col>33</xdr:col>
      <xdr:colOff>47625</xdr:colOff>
      <xdr:row>36</xdr:row>
      <xdr:rowOff>238125</xdr:rowOff>
    </xdr:to>
    <xdr:cxnSp macro="">
      <xdr:nvCxnSpPr>
        <xdr:cNvPr id="173" name="Straight Connector 172">
          <a:extLst>
            <a:ext uri="{FF2B5EF4-FFF2-40B4-BE49-F238E27FC236}">
              <a16:creationId xmlns:a16="http://schemas.microsoft.com/office/drawing/2014/main" id="{A3880151-1DD5-445C-BF01-68CE3518F867}"/>
            </a:ext>
          </a:extLst>
        </xdr:cNvPr>
        <xdr:cNvCxnSpPr/>
      </xdr:nvCxnSpPr>
      <xdr:spPr>
        <a:xfrm rot="10800000" flipV="1">
          <a:off x="14554200" y="6496050"/>
          <a:ext cx="12954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34</xdr:row>
      <xdr:rowOff>0</xdr:rowOff>
    </xdr:from>
    <xdr:to>
      <xdr:col>36</xdr:col>
      <xdr:colOff>0</xdr:colOff>
      <xdr:row>36</xdr:row>
      <xdr:rowOff>238125</xdr:rowOff>
    </xdr:to>
    <xdr:cxnSp macro="">
      <xdr:nvCxnSpPr>
        <xdr:cNvPr id="174" name="Straight Connector 173">
          <a:extLst>
            <a:ext uri="{FF2B5EF4-FFF2-40B4-BE49-F238E27FC236}">
              <a16:creationId xmlns:a16="http://schemas.microsoft.com/office/drawing/2014/main" id="{8C1C9C1A-1F2E-4979-AD6F-EE1310CC1BAE}"/>
            </a:ext>
          </a:extLst>
        </xdr:cNvPr>
        <xdr:cNvCxnSpPr/>
      </xdr:nvCxnSpPr>
      <xdr:spPr>
        <a:xfrm rot="10800000" flipV="1">
          <a:off x="15801975" y="6496050"/>
          <a:ext cx="7048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34</xdr:row>
      <xdr:rowOff>0</xdr:rowOff>
    </xdr:from>
    <xdr:to>
      <xdr:col>38</xdr:col>
      <xdr:colOff>333375</xdr:colOff>
      <xdr:row>36</xdr:row>
      <xdr:rowOff>238125</xdr:rowOff>
    </xdr:to>
    <xdr:cxnSp macro="">
      <xdr:nvCxnSpPr>
        <xdr:cNvPr id="175" name="Straight Connector 174">
          <a:extLst>
            <a:ext uri="{FF2B5EF4-FFF2-40B4-BE49-F238E27FC236}">
              <a16:creationId xmlns:a16="http://schemas.microsoft.com/office/drawing/2014/main" id="{B0CFBE61-D314-4160-B21E-07B995154112}"/>
            </a:ext>
          </a:extLst>
        </xdr:cNvPr>
        <xdr:cNvCxnSpPr/>
      </xdr:nvCxnSpPr>
      <xdr:spPr>
        <a:xfrm rot="10800000" flipV="1">
          <a:off x="16506825" y="6496050"/>
          <a:ext cx="7524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34</xdr:row>
      <xdr:rowOff>0</xdr:rowOff>
    </xdr:from>
    <xdr:to>
      <xdr:col>27</xdr:col>
      <xdr:colOff>38100</xdr:colOff>
      <xdr:row>36</xdr:row>
      <xdr:rowOff>238125</xdr:rowOff>
    </xdr:to>
    <xdr:cxnSp macro="">
      <xdr:nvCxnSpPr>
        <xdr:cNvPr id="176" name="Straight Connector 175">
          <a:extLst>
            <a:ext uri="{FF2B5EF4-FFF2-40B4-BE49-F238E27FC236}">
              <a16:creationId xmlns:a16="http://schemas.microsoft.com/office/drawing/2014/main" id="{342EB2F0-05B1-44C4-9D45-3566334D8E71}"/>
            </a:ext>
          </a:extLst>
        </xdr:cNvPr>
        <xdr:cNvCxnSpPr/>
      </xdr:nvCxnSpPr>
      <xdr:spPr>
        <a:xfrm rot="10800000" flipV="1">
          <a:off x="12125325" y="6496050"/>
          <a:ext cx="12477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34</xdr:row>
      <xdr:rowOff>0</xdr:rowOff>
    </xdr:from>
    <xdr:to>
      <xdr:col>24</xdr:col>
      <xdr:colOff>47625</xdr:colOff>
      <xdr:row>36</xdr:row>
      <xdr:rowOff>238125</xdr:rowOff>
    </xdr:to>
    <xdr:cxnSp macro="">
      <xdr:nvCxnSpPr>
        <xdr:cNvPr id="177" name="Straight Connector 176">
          <a:extLst>
            <a:ext uri="{FF2B5EF4-FFF2-40B4-BE49-F238E27FC236}">
              <a16:creationId xmlns:a16="http://schemas.microsoft.com/office/drawing/2014/main" id="{A45138AF-9E99-4588-800E-58B101A07DAD}"/>
            </a:ext>
          </a:extLst>
        </xdr:cNvPr>
        <xdr:cNvCxnSpPr/>
      </xdr:nvCxnSpPr>
      <xdr:spPr>
        <a:xfrm rot="10800000" flipV="1">
          <a:off x="10944225" y="6496050"/>
          <a:ext cx="12287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31</xdr:row>
      <xdr:rowOff>0</xdr:rowOff>
    </xdr:from>
    <xdr:to>
      <xdr:col>24</xdr:col>
      <xdr:colOff>47625</xdr:colOff>
      <xdr:row>33</xdr:row>
      <xdr:rowOff>238125</xdr:rowOff>
    </xdr:to>
    <xdr:cxnSp macro="">
      <xdr:nvCxnSpPr>
        <xdr:cNvPr id="178" name="Straight Connector 177">
          <a:extLst>
            <a:ext uri="{FF2B5EF4-FFF2-40B4-BE49-F238E27FC236}">
              <a16:creationId xmlns:a16="http://schemas.microsoft.com/office/drawing/2014/main" id="{CD1321E1-98F4-4243-B604-3D0B7FBE635F}"/>
            </a:ext>
          </a:extLst>
        </xdr:cNvPr>
        <xdr:cNvCxnSpPr/>
      </xdr:nvCxnSpPr>
      <xdr:spPr>
        <a:xfrm rot="10800000" flipV="1">
          <a:off x="10944225" y="5924550"/>
          <a:ext cx="12287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31</xdr:row>
      <xdr:rowOff>0</xdr:rowOff>
    </xdr:from>
    <xdr:to>
      <xdr:col>21</xdr:col>
      <xdr:colOff>47625</xdr:colOff>
      <xdr:row>33</xdr:row>
      <xdr:rowOff>238125</xdr:rowOff>
    </xdr:to>
    <xdr:cxnSp macro="">
      <xdr:nvCxnSpPr>
        <xdr:cNvPr id="179" name="Straight Connector 178">
          <a:extLst>
            <a:ext uri="{FF2B5EF4-FFF2-40B4-BE49-F238E27FC236}">
              <a16:creationId xmlns:a16="http://schemas.microsoft.com/office/drawing/2014/main" id="{4FF32BD8-F35F-44D7-BE4F-947D71A0A3E6}"/>
            </a:ext>
          </a:extLst>
        </xdr:cNvPr>
        <xdr:cNvCxnSpPr/>
      </xdr:nvCxnSpPr>
      <xdr:spPr>
        <a:xfrm rot="10800000" flipV="1">
          <a:off x="9782175" y="5924550"/>
          <a:ext cx="12096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34</xdr:row>
      <xdr:rowOff>0</xdr:rowOff>
    </xdr:from>
    <xdr:to>
      <xdr:col>21</xdr:col>
      <xdr:colOff>47625</xdr:colOff>
      <xdr:row>36</xdr:row>
      <xdr:rowOff>238125</xdr:rowOff>
    </xdr:to>
    <xdr:cxnSp macro="">
      <xdr:nvCxnSpPr>
        <xdr:cNvPr id="180" name="Straight Connector 179">
          <a:extLst>
            <a:ext uri="{FF2B5EF4-FFF2-40B4-BE49-F238E27FC236}">
              <a16:creationId xmlns:a16="http://schemas.microsoft.com/office/drawing/2014/main" id="{E24D703F-131C-402C-91DB-FBF00B5BAEC6}"/>
            </a:ext>
          </a:extLst>
        </xdr:cNvPr>
        <xdr:cNvCxnSpPr/>
      </xdr:nvCxnSpPr>
      <xdr:spPr>
        <a:xfrm rot="10800000" flipV="1">
          <a:off x="9782175" y="6496050"/>
          <a:ext cx="12096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31</xdr:row>
      <xdr:rowOff>0</xdr:rowOff>
    </xdr:from>
    <xdr:to>
      <xdr:col>27</xdr:col>
      <xdr:colOff>38100</xdr:colOff>
      <xdr:row>33</xdr:row>
      <xdr:rowOff>238125</xdr:rowOff>
    </xdr:to>
    <xdr:cxnSp macro="">
      <xdr:nvCxnSpPr>
        <xdr:cNvPr id="181" name="Straight Connector 180">
          <a:extLst>
            <a:ext uri="{FF2B5EF4-FFF2-40B4-BE49-F238E27FC236}">
              <a16:creationId xmlns:a16="http://schemas.microsoft.com/office/drawing/2014/main" id="{E966BE17-81AA-4A6A-8698-4F634F80B96F}"/>
            </a:ext>
          </a:extLst>
        </xdr:cNvPr>
        <xdr:cNvCxnSpPr/>
      </xdr:nvCxnSpPr>
      <xdr:spPr>
        <a:xfrm rot="10800000" flipV="1">
          <a:off x="12125325" y="5924550"/>
          <a:ext cx="12477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31</xdr:row>
      <xdr:rowOff>0</xdr:rowOff>
    </xdr:from>
    <xdr:to>
      <xdr:col>18</xdr:col>
      <xdr:colOff>47625</xdr:colOff>
      <xdr:row>33</xdr:row>
      <xdr:rowOff>238125</xdr:rowOff>
    </xdr:to>
    <xdr:cxnSp macro="">
      <xdr:nvCxnSpPr>
        <xdr:cNvPr id="182" name="Straight Connector 181">
          <a:extLst>
            <a:ext uri="{FF2B5EF4-FFF2-40B4-BE49-F238E27FC236}">
              <a16:creationId xmlns:a16="http://schemas.microsoft.com/office/drawing/2014/main" id="{6095A105-754E-4B1F-B6B8-00F6984E5617}"/>
            </a:ext>
          </a:extLst>
        </xdr:cNvPr>
        <xdr:cNvCxnSpPr/>
      </xdr:nvCxnSpPr>
      <xdr:spPr>
        <a:xfrm rot="10800000" flipV="1">
          <a:off x="8515350" y="5924550"/>
          <a:ext cx="13144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31</xdr:row>
      <xdr:rowOff>0</xdr:rowOff>
    </xdr:from>
    <xdr:to>
      <xdr:col>15</xdr:col>
      <xdr:colOff>47625</xdr:colOff>
      <xdr:row>33</xdr:row>
      <xdr:rowOff>238125</xdr:rowOff>
    </xdr:to>
    <xdr:cxnSp macro="">
      <xdr:nvCxnSpPr>
        <xdr:cNvPr id="183" name="Straight Connector 182">
          <a:extLst>
            <a:ext uri="{FF2B5EF4-FFF2-40B4-BE49-F238E27FC236}">
              <a16:creationId xmlns:a16="http://schemas.microsoft.com/office/drawing/2014/main" id="{68C6AD24-B9B2-4528-BABC-788D7DB5572A}"/>
            </a:ext>
          </a:extLst>
        </xdr:cNvPr>
        <xdr:cNvCxnSpPr/>
      </xdr:nvCxnSpPr>
      <xdr:spPr>
        <a:xfrm rot="10800000" flipV="1">
          <a:off x="7267575" y="5924550"/>
          <a:ext cx="12954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34</xdr:row>
      <xdr:rowOff>0</xdr:rowOff>
    </xdr:from>
    <xdr:to>
      <xdr:col>15</xdr:col>
      <xdr:colOff>47625</xdr:colOff>
      <xdr:row>36</xdr:row>
      <xdr:rowOff>238125</xdr:rowOff>
    </xdr:to>
    <xdr:cxnSp macro="">
      <xdr:nvCxnSpPr>
        <xdr:cNvPr id="184" name="Straight Connector 183">
          <a:extLst>
            <a:ext uri="{FF2B5EF4-FFF2-40B4-BE49-F238E27FC236}">
              <a16:creationId xmlns:a16="http://schemas.microsoft.com/office/drawing/2014/main" id="{438058D7-F583-40A2-8842-60DA0E6D88F8}"/>
            </a:ext>
          </a:extLst>
        </xdr:cNvPr>
        <xdr:cNvCxnSpPr/>
      </xdr:nvCxnSpPr>
      <xdr:spPr>
        <a:xfrm rot="10800000" flipV="1">
          <a:off x="7267575" y="6496050"/>
          <a:ext cx="12954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31</xdr:row>
      <xdr:rowOff>0</xdr:rowOff>
    </xdr:from>
    <xdr:to>
      <xdr:col>12</xdr:col>
      <xdr:colOff>47625</xdr:colOff>
      <xdr:row>33</xdr:row>
      <xdr:rowOff>238125</xdr:rowOff>
    </xdr:to>
    <xdr:cxnSp macro="">
      <xdr:nvCxnSpPr>
        <xdr:cNvPr id="185" name="Straight Connector 184">
          <a:extLst>
            <a:ext uri="{FF2B5EF4-FFF2-40B4-BE49-F238E27FC236}">
              <a16:creationId xmlns:a16="http://schemas.microsoft.com/office/drawing/2014/main" id="{F10CD7C6-4483-40B1-86B6-DCD2E86C8F04}"/>
            </a:ext>
          </a:extLst>
        </xdr:cNvPr>
        <xdr:cNvCxnSpPr/>
      </xdr:nvCxnSpPr>
      <xdr:spPr>
        <a:xfrm rot="10800000" flipV="1">
          <a:off x="5962650" y="5924550"/>
          <a:ext cx="13525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34</xdr:row>
      <xdr:rowOff>0</xdr:rowOff>
    </xdr:from>
    <xdr:to>
      <xdr:col>12</xdr:col>
      <xdr:colOff>47625</xdr:colOff>
      <xdr:row>36</xdr:row>
      <xdr:rowOff>238125</xdr:rowOff>
    </xdr:to>
    <xdr:cxnSp macro="">
      <xdr:nvCxnSpPr>
        <xdr:cNvPr id="186" name="Straight Connector 185">
          <a:extLst>
            <a:ext uri="{FF2B5EF4-FFF2-40B4-BE49-F238E27FC236}">
              <a16:creationId xmlns:a16="http://schemas.microsoft.com/office/drawing/2014/main" id="{33B893FE-7064-4C45-93E1-616605409011}"/>
            </a:ext>
          </a:extLst>
        </xdr:cNvPr>
        <xdr:cNvCxnSpPr/>
      </xdr:nvCxnSpPr>
      <xdr:spPr>
        <a:xfrm rot="10800000" flipV="1">
          <a:off x="5962650" y="6496050"/>
          <a:ext cx="13525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31</xdr:row>
      <xdr:rowOff>0</xdr:rowOff>
    </xdr:from>
    <xdr:to>
      <xdr:col>9</xdr:col>
      <xdr:colOff>47625</xdr:colOff>
      <xdr:row>33</xdr:row>
      <xdr:rowOff>238125</xdr:rowOff>
    </xdr:to>
    <xdr:cxnSp macro="">
      <xdr:nvCxnSpPr>
        <xdr:cNvPr id="187" name="Straight Connector 186">
          <a:extLst>
            <a:ext uri="{FF2B5EF4-FFF2-40B4-BE49-F238E27FC236}">
              <a16:creationId xmlns:a16="http://schemas.microsoft.com/office/drawing/2014/main" id="{B5C83F2F-E6A8-4F21-9FD9-48ECDB406128}"/>
            </a:ext>
          </a:extLst>
        </xdr:cNvPr>
        <xdr:cNvCxnSpPr/>
      </xdr:nvCxnSpPr>
      <xdr:spPr>
        <a:xfrm rot="10800000" flipV="1">
          <a:off x="4686300" y="5924550"/>
          <a:ext cx="13239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34</xdr:row>
      <xdr:rowOff>0</xdr:rowOff>
    </xdr:from>
    <xdr:to>
      <xdr:col>9</xdr:col>
      <xdr:colOff>47625</xdr:colOff>
      <xdr:row>36</xdr:row>
      <xdr:rowOff>238125</xdr:rowOff>
    </xdr:to>
    <xdr:cxnSp macro="">
      <xdr:nvCxnSpPr>
        <xdr:cNvPr id="188" name="Straight Connector 187">
          <a:extLst>
            <a:ext uri="{FF2B5EF4-FFF2-40B4-BE49-F238E27FC236}">
              <a16:creationId xmlns:a16="http://schemas.microsoft.com/office/drawing/2014/main" id="{F7D64C16-C41A-4234-B259-81AAFF5837F9}"/>
            </a:ext>
          </a:extLst>
        </xdr:cNvPr>
        <xdr:cNvCxnSpPr/>
      </xdr:nvCxnSpPr>
      <xdr:spPr>
        <a:xfrm rot="10800000" flipV="1">
          <a:off x="4686300" y="6496050"/>
          <a:ext cx="13239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31</xdr:row>
      <xdr:rowOff>0</xdr:rowOff>
    </xdr:from>
    <xdr:to>
      <xdr:col>6</xdr:col>
      <xdr:colOff>47625</xdr:colOff>
      <xdr:row>33</xdr:row>
      <xdr:rowOff>238125</xdr:rowOff>
    </xdr:to>
    <xdr:cxnSp macro="">
      <xdr:nvCxnSpPr>
        <xdr:cNvPr id="189" name="Straight Connector 188">
          <a:extLst>
            <a:ext uri="{FF2B5EF4-FFF2-40B4-BE49-F238E27FC236}">
              <a16:creationId xmlns:a16="http://schemas.microsoft.com/office/drawing/2014/main" id="{F8A3C2DB-17BB-4702-8706-96C9EECFF145}"/>
            </a:ext>
          </a:extLst>
        </xdr:cNvPr>
        <xdr:cNvCxnSpPr/>
      </xdr:nvCxnSpPr>
      <xdr:spPr>
        <a:xfrm rot="10800000" flipV="1">
          <a:off x="3495675" y="5924550"/>
          <a:ext cx="12382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34</xdr:row>
      <xdr:rowOff>0</xdr:rowOff>
    </xdr:from>
    <xdr:to>
      <xdr:col>6</xdr:col>
      <xdr:colOff>47625</xdr:colOff>
      <xdr:row>36</xdr:row>
      <xdr:rowOff>238125</xdr:rowOff>
    </xdr:to>
    <xdr:cxnSp macro="">
      <xdr:nvCxnSpPr>
        <xdr:cNvPr id="190" name="Straight Connector 189">
          <a:extLst>
            <a:ext uri="{FF2B5EF4-FFF2-40B4-BE49-F238E27FC236}">
              <a16:creationId xmlns:a16="http://schemas.microsoft.com/office/drawing/2014/main" id="{5E66FB0A-4E06-480C-AF02-58327A7B0F07}"/>
            </a:ext>
          </a:extLst>
        </xdr:cNvPr>
        <xdr:cNvCxnSpPr/>
      </xdr:nvCxnSpPr>
      <xdr:spPr>
        <a:xfrm rot="10800000" flipV="1">
          <a:off x="3495675" y="6496050"/>
          <a:ext cx="12382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61</xdr:row>
      <xdr:rowOff>0</xdr:rowOff>
    </xdr:from>
    <xdr:to>
      <xdr:col>5</xdr:col>
      <xdr:colOff>333375</xdr:colOff>
      <xdr:row>63</xdr:row>
      <xdr:rowOff>228600</xdr:rowOff>
    </xdr:to>
    <xdr:cxnSp macro="">
      <xdr:nvCxnSpPr>
        <xdr:cNvPr id="191" name="Straight Connector 190">
          <a:extLst>
            <a:ext uri="{FF2B5EF4-FFF2-40B4-BE49-F238E27FC236}">
              <a16:creationId xmlns:a16="http://schemas.microsoft.com/office/drawing/2014/main" id="{C3CF770A-E0A6-4E8D-A321-3A0A5EE15CE7}"/>
            </a:ext>
          </a:extLst>
        </xdr:cNvPr>
        <xdr:cNvCxnSpPr/>
      </xdr:nvCxnSpPr>
      <xdr:spPr>
        <a:xfrm>
          <a:off x="3495675" y="11811000"/>
          <a:ext cx="11715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61</xdr:row>
      <xdr:rowOff>0</xdr:rowOff>
    </xdr:from>
    <xdr:to>
      <xdr:col>8</xdr:col>
      <xdr:colOff>333375</xdr:colOff>
      <xdr:row>63</xdr:row>
      <xdr:rowOff>228600</xdr:rowOff>
    </xdr:to>
    <xdr:cxnSp macro="">
      <xdr:nvCxnSpPr>
        <xdr:cNvPr id="192" name="Straight Connector 191">
          <a:extLst>
            <a:ext uri="{FF2B5EF4-FFF2-40B4-BE49-F238E27FC236}">
              <a16:creationId xmlns:a16="http://schemas.microsoft.com/office/drawing/2014/main" id="{8A860F37-B5A7-4384-B19C-598D2F4E4ED7}"/>
            </a:ext>
          </a:extLst>
        </xdr:cNvPr>
        <xdr:cNvCxnSpPr/>
      </xdr:nvCxnSpPr>
      <xdr:spPr>
        <a:xfrm>
          <a:off x="4686300" y="11811000"/>
          <a:ext cx="11906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61</xdr:row>
      <xdr:rowOff>0</xdr:rowOff>
    </xdr:from>
    <xdr:to>
      <xdr:col>11</xdr:col>
      <xdr:colOff>333375</xdr:colOff>
      <xdr:row>63</xdr:row>
      <xdr:rowOff>228600</xdr:rowOff>
    </xdr:to>
    <xdr:cxnSp macro="">
      <xdr:nvCxnSpPr>
        <xdr:cNvPr id="193" name="Straight Connector 192">
          <a:extLst>
            <a:ext uri="{FF2B5EF4-FFF2-40B4-BE49-F238E27FC236}">
              <a16:creationId xmlns:a16="http://schemas.microsoft.com/office/drawing/2014/main" id="{3FF04F6B-0A2C-4FBC-8F60-40C4E1BB26D2}"/>
            </a:ext>
          </a:extLst>
        </xdr:cNvPr>
        <xdr:cNvCxnSpPr/>
      </xdr:nvCxnSpPr>
      <xdr:spPr>
        <a:xfrm>
          <a:off x="5962650" y="11811000"/>
          <a:ext cx="12001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64</xdr:row>
      <xdr:rowOff>0</xdr:rowOff>
    </xdr:from>
    <xdr:to>
      <xdr:col>5</xdr:col>
      <xdr:colOff>333375</xdr:colOff>
      <xdr:row>66</xdr:row>
      <xdr:rowOff>228600</xdr:rowOff>
    </xdr:to>
    <xdr:cxnSp macro="">
      <xdr:nvCxnSpPr>
        <xdr:cNvPr id="194" name="Straight Connector 193">
          <a:extLst>
            <a:ext uri="{FF2B5EF4-FFF2-40B4-BE49-F238E27FC236}">
              <a16:creationId xmlns:a16="http://schemas.microsoft.com/office/drawing/2014/main" id="{1814090F-EC84-4A15-A7E5-7BA2FE85D029}"/>
            </a:ext>
          </a:extLst>
        </xdr:cNvPr>
        <xdr:cNvCxnSpPr/>
      </xdr:nvCxnSpPr>
      <xdr:spPr>
        <a:xfrm>
          <a:off x="3495675" y="12382500"/>
          <a:ext cx="1171575" cy="6096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64</xdr:row>
      <xdr:rowOff>0</xdr:rowOff>
    </xdr:from>
    <xdr:to>
      <xdr:col>8</xdr:col>
      <xdr:colOff>333375</xdr:colOff>
      <xdr:row>66</xdr:row>
      <xdr:rowOff>228600</xdr:rowOff>
    </xdr:to>
    <xdr:cxnSp macro="">
      <xdr:nvCxnSpPr>
        <xdr:cNvPr id="195" name="Straight Connector 194">
          <a:extLst>
            <a:ext uri="{FF2B5EF4-FFF2-40B4-BE49-F238E27FC236}">
              <a16:creationId xmlns:a16="http://schemas.microsoft.com/office/drawing/2014/main" id="{4966C77E-7948-4DE8-B77A-521D1AB42F2E}"/>
            </a:ext>
          </a:extLst>
        </xdr:cNvPr>
        <xdr:cNvCxnSpPr/>
      </xdr:nvCxnSpPr>
      <xdr:spPr>
        <a:xfrm>
          <a:off x="4686300" y="12382500"/>
          <a:ext cx="1190625" cy="6096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64</xdr:row>
      <xdr:rowOff>0</xdr:rowOff>
    </xdr:from>
    <xdr:to>
      <xdr:col>11</xdr:col>
      <xdr:colOff>333375</xdr:colOff>
      <xdr:row>66</xdr:row>
      <xdr:rowOff>228600</xdr:rowOff>
    </xdr:to>
    <xdr:cxnSp macro="">
      <xdr:nvCxnSpPr>
        <xdr:cNvPr id="196" name="Straight Connector 195">
          <a:extLst>
            <a:ext uri="{FF2B5EF4-FFF2-40B4-BE49-F238E27FC236}">
              <a16:creationId xmlns:a16="http://schemas.microsoft.com/office/drawing/2014/main" id="{4003C220-DE48-4E39-9629-73A8E774E572}"/>
            </a:ext>
          </a:extLst>
        </xdr:cNvPr>
        <xdr:cNvCxnSpPr/>
      </xdr:nvCxnSpPr>
      <xdr:spPr>
        <a:xfrm>
          <a:off x="5962650" y="12382500"/>
          <a:ext cx="1200150" cy="6096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64</xdr:row>
      <xdr:rowOff>0</xdr:rowOff>
    </xdr:from>
    <xdr:to>
      <xdr:col>14</xdr:col>
      <xdr:colOff>333375</xdr:colOff>
      <xdr:row>66</xdr:row>
      <xdr:rowOff>228600</xdr:rowOff>
    </xdr:to>
    <xdr:cxnSp macro="">
      <xdr:nvCxnSpPr>
        <xdr:cNvPr id="197" name="Straight Connector 196">
          <a:extLst>
            <a:ext uri="{FF2B5EF4-FFF2-40B4-BE49-F238E27FC236}">
              <a16:creationId xmlns:a16="http://schemas.microsoft.com/office/drawing/2014/main" id="{512CD310-FC67-479A-B1F3-AC1F65BA7F38}"/>
            </a:ext>
          </a:extLst>
        </xdr:cNvPr>
        <xdr:cNvCxnSpPr/>
      </xdr:nvCxnSpPr>
      <xdr:spPr>
        <a:xfrm>
          <a:off x="7267575" y="12382500"/>
          <a:ext cx="1181100" cy="6096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61</xdr:row>
      <xdr:rowOff>0</xdr:rowOff>
    </xdr:from>
    <xdr:to>
      <xdr:col>14</xdr:col>
      <xdr:colOff>333375</xdr:colOff>
      <xdr:row>63</xdr:row>
      <xdr:rowOff>228600</xdr:rowOff>
    </xdr:to>
    <xdr:cxnSp macro="">
      <xdr:nvCxnSpPr>
        <xdr:cNvPr id="198" name="Straight Connector 197">
          <a:extLst>
            <a:ext uri="{FF2B5EF4-FFF2-40B4-BE49-F238E27FC236}">
              <a16:creationId xmlns:a16="http://schemas.microsoft.com/office/drawing/2014/main" id="{ED44C432-FBAA-4E55-AF3F-ACB94EBECC38}"/>
            </a:ext>
          </a:extLst>
        </xdr:cNvPr>
        <xdr:cNvCxnSpPr/>
      </xdr:nvCxnSpPr>
      <xdr:spPr>
        <a:xfrm>
          <a:off x="7267575" y="11811000"/>
          <a:ext cx="11811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61</xdr:row>
      <xdr:rowOff>0</xdr:rowOff>
    </xdr:from>
    <xdr:to>
      <xdr:col>17</xdr:col>
      <xdr:colOff>333375</xdr:colOff>
      <xdr:row>63</xdr:row>
      <xdr:rowOff>228600</xdr:rowOff>
    </xdr:to>
    <xdr:cxnSp macro="">
      <xdr:nvCxnSpPr>
        <xdr:cNvPr id="199" name="Straight Connector 198">
          <a:extLst>
            <a:ext uri="{FF2B5EF4-FFF2-40B4-BE49-F238E27FC236}">
              <a16:creationId xmlns:a16="http://schemas.microsoft.com/office/drawing/2014/main" id="{943693E9-3587-45FA-A35E-FE27E3014BFB}"/>
            </a:ext>
          </a:extLst>
        </xdr:cNvPr>
        <xdr:cNvCxnSpPr/>
      </xdr:nvCxnSpPr>
      <xdr:spPr>
        <a:xfrm>
          <a:off x="8515350" y="11811000"/>
          <a:ext cx="11525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64</xdr:row>
      <xdr:rowOff>0</xdr:rowOff>
    </xdr:from>
    <xdr:to>
      <xdr:col>17</xdr:col>
      <xdr:colOff>333375</xdr:colOff>
      <xdr:row>66</xdr:row>
      <xdr:rowOff>228600</xdr:rowOff>
    </xdr:to>
    <xdr:cxnSp macro="">
      <xdr:nvCxnSpPr>
        <xdr:cNvPr id="200" name="Straight Connector 199">
          <a:extLst>
            <a:ext uri="{FF2B5EF4-FFF2-40B4-BE49-F238E27FC236}">
              <a16:creationId xmlns:a16="http://schemas.microsoft.com/office/drawing/2014/main" id="{BEC3CE7D-7892-4B03-B38F-8663677EB995}"/>
            </a:ext>
          </a:extLst>
        </xdr:cNvPr>
        <xdr:cNvCxnSpPr/>
      </xdr:nvCxnSpPr>
      <xdr:spPr>
        <a:xfrm>
          <a:off x="8515350" y="12382500"/>
          <a:ext cx="1152525" cy="6096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323850</xdr:colOff>
      <xdr:row>34</xdr:row>
      <xdr:rowOff>0</xdr:rowOff>
    </xdr:from>
    <xdr:to>
      <xdr:col>18</xdr:col>
      <xdr:colOff>28575</xdr:colOff>
      <xdr:row>36</xdr:row>
      <xdr:rowOff>238125</xdr:rowOff>
    </xdr:to>
    <xdr:cxnSp macro="">
      <xdr:nvCxnSpPr>
        <xdr:cNvPr id="201" name="Straight Connector 200">
          <a:extLst>
            <a:ext uri="{FF2B5EF4-FFF2-40B4-BE49-F238E27FC236}">
              <a16:creationId xmlns:a16="http://schemas.microsoft.com/office/drawing/2014/main" id="{CCBEA7AA-A36A-4DCB-9B3D-6B77F3E18156}"/>
            </a:ext>
          </a:extLst>
        </xdr:cNvPr>
        <xdr:cNvCxnSpPr/>
      </xdr:nvCxnSpPr>
      <xdr:spPr>
        <a:xfrm rot="10800000" flipV="1">
          <a:off x="8439150" y="6496050"/>
          <a:ext cx="13716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61</xdr:row>
      <xdr:rowOff>0</xdr:rowOff>
    </xdr:from>
    <xdr:to>
      <xdr:col>5</xdr:col>
      <xdr:colOff>333375</xdr:colOff>
      <xdr:row>63</xdr:row>
      <xdr:rowOff>238125</xdr:rowOff>
    </xdr:to>
    <xdr:cxnSp macro="">
      <xdr:nvCxnSpPr>
        <xdr:cNvPr id="202" name="Straight Connector 201">
          <a:extLst>
            <a:ext uri="{FF2B5EF4-FFF2-40B4-BE49-F238E27FC236}">
              <a16:creationId xmlns:a16="http://schemas.microsoft.com/office/drawing/2014/main" id="{49FF7A41-965C-483D-B848-C3321B106B04}"/>
            </a:ext>
          </a:extLst>
        </xdr:cNvPr>
        <xdr:cNvCxnSpPr/>
      </xdr:nvCxnSpPr>
      <xdr:spPr>
        <a:xfrm rot="10800000" flipV="1">
          <a:off x="3495675" y="11811000"/>
          <a:ext cx="11715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61</xdr:row>
      <xdr:rowOff>0</xdr:rowOff>
    </xdr:from>
    <xdr:to>
      <xdr:col>11</xdr:col>
      <xdr:colOff>333375</xdr:colOff>
      <xdr:row>63</xdr:row>
      <xdr:rowOff>238125</xdr:rowOff>
    </xdr:to>
    <xdr:cxnSp macro="">
      <xdr:nvCxnSpPr>
        <xdr:cNvPr id="203" name="Straight Connector 202">
          <a:extLst>
            <a:ext uri="{FF2B5EF4-FFF2-40B4-BE49-F238E27FC236}">
              <a16:creationId xmlns:a16="http://schemas.microsoft.com/office/drawing/2014/main" id="{47D4C607-5156-4AEE-A2A0-D9327E30E05C}"/>
            </a:ext>
          </a:extLst>
        </xdr:cNvPr>
        <xdr:cNvCxnSpPr/>
      </xdr:nvCxnSpPr>
      <xdr:spPr>
        <a:xfrm rot="10800000" flipV="1">
          <a:off x="5962650" y="11811000"/>
          <a:ext cx="12001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61</xdr:row>
      <xdr:rowOff>0</xdr:rowOff>
    </xdr:from>
    <xdr:to>
      <xdr:col>8</xdr:col>
      <xdr:colOff>333375</xdr:colOff>
      <xdr:row>63</xdr:row>
      <xdr:rowOff>238125</xdr:rowOff>
    </xdr:to>
    <xdr:cxnSp macro="">
      <xdr:nvCxnSpPr>
        <xdr:cNvPr id="204" name="Straight Connector 203">
          <a:extLst>
            <a:ext uri="{FF2B5EF4-FFF2-40B4-BE49-F238E27FC236}">
              <a16:creationId xmlns:a16="http://schemas.microsoft.com/office/drawing/2014/main" id="{F058BDC1-2711-42BD-AF9B-E835610FFCCF}"/>
            </a:ext>
          </a:extLst>
        </xdr:cNvPr>
        <xdr:cNvCxnSpPr/>
      </xdr:nvCxnSpPr>
      <xdr:spPr>
        <a:xfrm rot="10800000" flipV="1">
          <a:off x="4686300" y="11811000"/>
          <a:ext cx="11906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61</xdr:row>
      <xdr:rowOff>0</xdr:rowOff>
    </xdr:from>
    <xdr:to>
      <xdr:col>14</xdr:col>
      <xdr:colOff>333375</xdr:colOff>
      <xdr:row>63</xdr:row>
      <xdr:rowOff>238125</xdr:rowOff>
    </xdr:to>
    <xdr:cxnSp macro="">
      <xdr:nvCxnSpPr>
        <xdr:cNvPr id="205" name="Straight Connector 204">
          <a:extLst>
            <a:ext uri="{FF2B5EF4-FFF2-40B4-BE49-F238E27FC236}">
              <a16:creationId xmlns:a16="http://schemas.microsoft.com/office/drawing/2014/main" id="{1964B880-F795-4527-9B70-ACFFF207F5EF}"/>
            </a:ext>
          </a:extLst>
        </xdr:cNvPr>
        <xdr:cNvCxnSpPr/>
      </xdr:nvCxnSpPr>
      <xdr:spPr>
        <a:xfrm rot="10800000" flipV="1">
          <a:off x="7267575" y="11811000"/>
          <a:ext cx="11811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61</xdr:row>
      <xdr:rowOff>0</xdr:rowOff>
    </xdr:from>
    <xdr:to>
      <xdr:col>17</xdr:col>
      <xdr:colOff>333375</xdr:colOff>
      <xdr:row>63</xdr:row>
      <xdr:rowOff>238125</xdr:rowOff>
    </xdr:to>
    <xdr:cxnSp macro="">
      <xdr:nvCxnSpPr>
        <xdr:cNvPr id="206" name="Straight Connector 205">
          <a:extLst>
            <a:ext uri="{FF2B5EF4-FFF2-40B4-BE49-F238E27FC236}">
              <a16:creationId xmlns:a16="http://schemas.microsoft.com/office/drawing/2014/main" id="{A8BC0837-E5BA-4A22-8B1B-A6316284197E}"/>
            </a:ext>
          </a:extLst>
        </xdr:cNvPr>
        <xdr:cNvCxnSpPr/>
      </xdr:nvCxnSpPr>
      <xdr:spPr>
        <a:xfrm rot="10800000" flipV="1">
          <a:off x="8515350" y="11811000"/>
          <a:ext cx="11525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64</xdr:row>
      <xdr:rowOff>0</xdr:rowOff>
    </xdr:from>
    <xdr:to>
      <xdr:col>5</xdr:col>
      <xdr:colOff>333375</xdr:colOff>
      <xdr:row>66</xdr:row>
      <xdr:rowOff>238125</xdr:rowOff>
    </xdr:to>
    <xdr:cxnSp macro="">
      <xdr:nvCxnSpPr>
        <xdr:cNvPr id="207" name="Straight Connector 206">
          <a:extLst>
            <a:ext uri="{FF2B5EF4-FFF2-40B4-BE49-F238E27FC236}">
              <a16:creationId xmlns:a16="http://schemas.microsoft.com/office/drawing/2014/main" id="{3DFE5774-7026-4BF1-9694-82C6746DA0D9}"/>
            </a:ext>
          </a:extLst>
        </xdr:cNvPr>
        <xdr:cNvCxnSpPr/>
      </xdr:nvCxnSpPr>
      <xdr:spPr>
        <a:xfrm rot="10800000" flipV="1">
          <a:off x="3495675" y="12382500"/>
          <a:ext cx="1171575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64</xdr:row>
      <xdr:rowOff>0</xdr:rowOff>
    </xdr:from>
    <xdr:to>
      <xdr:col>8</xdr:col>
      <xdr:colOff>333375</xdr:colOff>
      <xdr:row>66</xdr:row>
      <xdr:rowOff>238125</xdr:rowOff>
    </xdr:to>
    <xdr:cxnSp macro="">
      <xdr:nvCxnSpPr>
        <xdr:cNvPr id="208" name="Straight Connector 207">
          <a:extLst>
            <a:ext uri="{FF2B5EF4-FFF2-40B4-BE49-F238E27FC236}">
              <a16:creationId xmlns:a16="http://schemas.microsoft.com/office/drawing/2014/main" id="{63863DCF-7176-469E-BD53-3FC73A2EFD6A}"/>
            </a:ext>
          </a:extLst>
        </xdr:cNvPr>
        <xdr:cNvCxnSpPr/>
      </xdr:nvCxnSpPr>
      <xdr:spPr>
        <a:xfrm rot="10800000" flipV="1">
          <a:off x="4686300" y="12382500"/>
          <a:ext cx="1190625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64</xdr:row>
      <xdr:rowOff>0</xdr:rowOff>
    </xdr:from>
    <xdr:to>
      <xdr:col>11</xdr:col>
      <xdr:colOff>333375</xdr:colOff>
      <xdr:row>66</xdr:row>
      <xdr:rowOff>238125</xdr:rowOff>
    </xdr:to>
    <xdr:cxnSp macro="">
      <xdr:nvCxnSpPr>
        <xdr:cNvPr id="209" name="Straight Connector 208">
          <a:extLst>
            <a:ext uri="{FF2B5EF4-FFF2-40B4-BE49-F238E27FC236}">
              <a16:creationId xmlns:a16="http://schemas.microsoft.com/office/drawing/2014/main" id="{B103663E-BEAF-4F29-BEAF-7CE089B21F4D}"/>
            </a:ext>
          </a:extLst>
        </xdr:cNvPr>
        <xdr:cNvCxnSpPr/>
      </xdr:nvCxnSpPr>
      <xdr:spPr>
        <a:xfrm rot="10800000" flipV="1">
          <a:off x="5962650" y="12382500"/>
          <a:ext cx="1200150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64</xdr:row>
      <xdr:rowOff>0</xdr:rowOff>
    </xdr:from>
    <xdr:to>
      <xdr:col>14</xdr:col>
      <xdr:colOff>333375</xdr:colOff>
      <xdr:row>66</xdr:row>
      <xdr:rowOff>238125</xdr:rowOff>
    </xdr:to>
    <xdr:cxnSp macro="">
      <xdr:nvCxnSpPr>
        <xdr:cNvPr id="210" name="Straight Connector 209">
          <a:extLst>
            <a:ext uri="{FF2B5EF4-FFF2-40B4-BE49-F238E27FC236}">
              <a16:creationId xmlns:a16="http://schemas.microsoft.com/office/drawing/2014/main" id="{1ECA0DEC-1322-4462-855B-EBB1523BDF68}"/>
            </a:ext>
          </a:extLst>
        </xdr:cNvPr>
        <xdr:cNvCxnSpPr/>
      </xdr:nvCxnSpPr>
      <xdr:spPr>
        <a:xfrm rot="10800000" flipV="1">
          <a:off x="7267575" y="12382500"/>
          <a:ext cx="1181100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64</xdr:row>
      <xdr:rowOff>0</xdr:rowOff>
    </xdr:from>
    <xdr:to>
      <xdr:col>17</xdr:col>
      <xdr:colOff>333375</xdr:colOff>
      <xdr:row>66</xdr:row>
      <xdr:rowOff>238125</xdr:rowOff>
    </xdr:to>
    <xdr:cxnSp macro="">
      <xdr:nvCxnSpPr>
        <xdr:cNvPr id="211" name="Straight Connector 210">
          <a:extLst>
            <a:ext uri="{FF2B5EF4-FFF2-40B4-BE49-F238E27FC236}">
              <a16:creationId xmlns:a16="http://schemas.microsoft.com/office/drawing/2014/main" id="{5B9EBFED-21AC-4C69-85E4-A86D7FF91F72}"/>
            </a:ext>
          </a:extLst>
        </xdr:cNvPr>
        <xdr:cNvCxnSpPr/>
      </xdr:nvCxnSpPr>
      <xdr:spPr>
        <a:xfrm rot="10800000" flipV="1">
          <a:off x="8515350" y="12382500"/>
          <a:ext cx="1152525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64</xdr:row>
      <xdr:rowOff>0</xdr:rowOff>
    </xdr:from>
    <xdr:to>
      <xdr:col>20</xdr:col>
      <xdr:colOff>333375</xdr:colOff>
      <xdr:row>66</xdr:row>
      <xdr:rowOff>238125</xdr:rowOff>
    </xdr:to>
    <xdr:cxnSp macro="">
      <xdr:nvCxnSpPr>
        <xdr:cNvPr id="212" name="Straight Connector 211">
          <a:extLst>
            <a:ext uri="{FF2B5EF4-FFF2-40B4-BE49-F238E27FC236}">
              <a16:creationId xmlns:a16="http://schemas.microsoft.com/office/drawing/2014/main" id="{B2448951-DFA7-4EAD-B2F3-16B7376B58B8}"/>
            </a:ext>
          </a:extLst>
        </xdr:cNvPr>
        <xdr:cNvCxnSpPr/>
      </xdr:nvCxnSpPr>
      <xdr:spPr>
        <a:xfrm rot="10800000" flipV="1">
          <a:off x="9782175" y="12382500"/>
          <a:ext cx="1133475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64</xdr:row>
      <xdr:rowOff>0</xdr:rowOff>
    </xdr:from>
    <xdr:to>
      <xdr:col>23</xdr:col>
      <xdr:colOff>333375</xdr:colOff>
      <xdr:row>66</xdr:row>
      <xdr:rowOff>238125</xdr:rowOff>
    </xdr:to>
    <xdr:cxnSp macro="">
      <xdr:nvCxnSpPr>
        <xdr:cNvPr id="213" name="Straight Connector 212">
          <a:extLst>
            <a:ext uri="{FF2B5EF4-FFF2-40B4-BE49-F238E27FC236}">
              <a16:creationId xmlns:a16="http://schemas.microsoft.com/office/drawing/2014/main" id="{944CE5FD-3F67-40ED-9A77-16DD41A2B77B}"/>
            </a:ext>
          </a:extLst>
        </xdr:cNvPr>
        <xdr:cNvCxnSpPr/>
      </xdr:nvCxnSpPr>
      <xdr:spPr>
        <a:xfrm rot="10800000" flipV="1">
          <a:off x="10944225" y="12382500"/>
          <a:ext cx="1162050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61</xdr:row>
      <xdr:rowOff>0</xdr:rowOff>
    </xdr:from>
    <xdr:to>
      <xdr:col>20</xdr:col>
      <xdr:colOff>333375</xdr:colOff>
      <xdr:row>63</xdr:row>
      <xdr:rowOff>238125</xdr:rowOff>
    </xdr:to>
    <xdr:cxnSp macro="">
      <xdr:nvCxnSpPr>
        <xdr:cNvPr id="214" name="Straight Connector 213">
          <a:extLst>
            <a:ext uri="{FF2B5EF4-FFF2-40B4-BE49-F238E27FC236}">
              <a16:creationId xmlns:a16="http://schemas.microsoft.com/office/drawing/2014/main" id="{A71B2D2C-C3B8-481A-9828-EF38AE0DB3AF}"/>
            </a:ext>
          </a:extLst>
        </xdr:cNvPr>
        <xdr:cNvCxnSpPr/>
      </xdr:nvCxnSpPr>
      <xdr:spPr>
        <a:xfrm rot="10800000" flipV="1">
          <a:off x="9782175" y="11811000"/>
          <a:ext cx="11334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61</xdr:row>
      <xdr:rowOff>0</xdr:rowOff>
    </xdr:from>
    <xdr:to>
      <xdr:col>23</xdr:col>
      <xdr:colOff>333375</xdr:colOff>
      <xdr:row>63</xdr:row>
      <xdr:rowOff>238125</xdr:rowOff>
    </xdr:to>
    <xdr:cxnSp macro="">
      <xdr:nvCxnSpPr>
        <xdr:cNvPr id="215" name="Straight Connector 214">
          <a:extLst>
            <a:ext uri="{FF2B5EF4-FFF2-40B4-BE49-F238E27FC236}">
              <a16:creationId xmlns:a16="http://schemas.microsoft.com/office/drawing/2014/main" id="{BBB2C02E-6A76-4B91-A6CB-626E109A7B89}"/>
            </a:ext>
          </a:extLst>
        </xdr:cNvPr>
        <xdr:cNvCxnSpPr/>
      </xdr:nvCxnSpPr>
      <xdr:spPr>
        <a:xfrm rot="10800000" flipV="1">
          <a:off x="10944225" y="11811000"/>
          <a:ext cx="11620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61</xdr:row>
      <xdr:rowOff>0</xdr:rowOff>
    </xdr:from>
    <xdr:to>
      <xdr:col>26</xdr:col>
      <xdr:colOff>323850</xdr:colOff>
      <xdr:row>63</xdr:row>
      <xdr:rowOff>238125</xdr:rowOff>
    </xdr:to>
    <xdr:cxnSp macro="">
      <xdr:nvCxnSpPr>
        <xdr:cNvPr id="216" name="Straight Connector 215">
          <a:extLst>
            <a:ext uri="{FF2B5EF4-FFF2-40B4-BE49-F238E27FC236}">
              <a16:creationId xmlns:a16="http://schemas.microsoft.com/office/drawing/2014/main" id="{3DED322E-06F7-4075-BF48-1646B9AFB879}"/>
            </a:ext>
          </a:extLst>
        </xdr:cNvPr>
        <xdr:cNvCxnSpPr/>
      </xdr:nvCxnSpPr>
      <xdr:spPr>
        <a:xfrm rot="10800000" flipV="1">
          <a:off x="12125325" y="11811000"/>
          <a:ext cx="11430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64</xdr:row>
      <xdr:rowOff>0</xdr:rowOff>
    </xdr:from>
    <xdr:to>
      <xdr:col>26</xdr:col>
      <xdr:colOff>323850</xdr:colOff>
      <xdr:row>66</xdr:row>
      <xdr:rowOff>238125</xdr:rowOff>
    </xdr:to>
    <xdr:cxnSp macro="">
      <xdr:nvCxnSpPr>
        <xdr:cNvPr id="217" name="Straight Connector 216">
          <a:extLst>
            <a:ext uri="{FF2B5EF4-FFF2-40B4-BE49-F238E27FC236}">
              <a16:creationId xmlns:a16="http://schemas.microsoft.com/office/drawing/2014/main" id="{11CE5F59-1729-42A8-B3C1-AC25F05C9409}"/>
            </a:ext>
          </a:extLst>
        </xdr:cNvPr>
        <xdr:cNvCxnSpPr/>
      </xdr:nvCxnSpPr>
      <xdr:spPr>
        <a:xfrm rot="10800000" flipV="1">
          <a:off x="12125325" y="12382500"/>
          <a:ext cx="1143000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61</xdr:row>
      <xdr:rowOff>0</xdr:rowOff>
    </xdr:from>
    <xdr:to>
      <xdr:col>29</xdr:col>
      <xdr:colOff>333375</xdr:colOff>
      <xdr:row>63</xdr:row>
      <xdr:rowOff>238125</xdr:rowOff>
    </xdr:to>
    <xdr:cxnSp macro="">
      <xdr:nvCxnSpPr>
        <xdr:cNvPr id="218" name="Straight Connector 217">
          <a:extLst>
            <a:ext uri="{FF2B5EF4-FFF2-40B4-BE49-F238E27FC236}">
              <a16:creationId xmlns:a16="http://schemas.microsoft.com/office/drawing/2014/main" id="{F75F2611-38BC-4AD0-86AD-D1951002D68B}"/>
            </a:ext>
          </a:extLst>
        </xdr:cNvPr>
        <xdr:cNvCxnSpPr/>
      </xdr:nvCxnSpPr>
      <xdr:spPr>
        <a:xfrm rot="10800000" flipV="1">
          <a:off x="13335000" y="11811000"/>
          <a:ext cx="12096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61</xdr:row>
      <xdr:rowOff>0</xdr:rowOff>
    </xdr:from>
    <xdr:to>
      <xdr:col>32</xdr:col>
      <xdr:colOff>333375</xdr:colOff>
      <xdr:row>63</xdr:row>
      <xdr:rowOff>238125</xdr:rowOff>
    </xdr:to>
    <xdr:cxnSp macro="">
      <xdr:nvCxnSpPr>
        <xdr:cNvPr id="219" name="Straight Connector 218">
          <a:extLst>
            <a:ext uri="{FF2B5EF4-FFF2-40B4-BE49-F238E27FC236}">
              <a16:creationId xmlns:a16="http://schemas.microsoft.com/office/drawing/2014/main" id="{12E3A363-B132-409D-8F0F-842606953FFF}"/>
            </a:ext>
          </a:extLst>
        </xdr:cNvPr>
        <xdr:cNvCxnSpPr/>
      </xdr:nvCxnSpPr>
      <xdr:spPr>
        <a:xfrm rot="10800000" flipV="1">
          <a:off x="14554200" y="11811000"/>
          <a:ext cx="11811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61</xdr:row>
      <xdr:rowOff>0</xdr:rowOff>
    </xdr:from>
    <xdr:to>
      <xdr:col>35</xdr:col>
      <xdr:colOff>285750</xdr:colOff>
      <xdr:row>63</xdr:row>
      <xdr:rowOff>238125</xdr:rowOff>
    </xdr:to>
    <xdr:cxnSp macro="">
      <xdr:nvCxnSpPr>
        <xdr:cNvPr id="220" name="Straight Connector 219">
          <a:extLst>
            <a:ext uri="{FF2B5EF4-FFF2-40B4-BE49-F238E27FC236}">
              <a16:creationId xmlns:a16="http://schemas.microsoft.com/office/drawing/2014/main" id="{33FD9BEA-E915-4297-A77C-13EF2A41C3C3}"/>
            </a:ext>
          </a:extLst>
        </xdr:cNvPr>
        <xdr:cNvCxnSpPr/>
      </xdr:nvCxnSpPr>
      <xdr:spPr>
        <a:xfrm rot="10800000" flipV="1">
          <a:off x="15801975" y="11811000"/>
          <a:ext cx="7048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61</xdr:row>
      <xdr:rowOff>0</xdr:rowOff>
    </xdr:from>
    <xdr:to>
      <xdr:col>38</xdr:col>
      <xdr:colOff>276225</xdr:colOff>
      <xdr:row>63</xdr:row>
      <xdr:rowOff>238125</xdr:rowOff>
    </xdr:to>
    <xdr:cxnSp macro="">
      <xdr:nvCxnSpPr>
        <xdr:cNvPr id="221" name="Straight Connector 220">
          <a:extLst>
            <a:ext uri="{FF2B5EF4-FFF2-40B4-BE49-F238E27FC236}">
              <a16:creationId xmlns:a16="http://schemas.microsoft.com/office/drawing/2014/main" id="{FACAE287-9281-4E1C-B73E-68F34A2A8710}"/>
            </a:ext>
          </a:extLst>
        </xdr:cNvPr>
        <xdr:cNvCxnSpPr/>
      </xdr:nvCxnSpPr>
      <xdr:spPr>
        <a:xfrm rot="10800000" flipV="1">
          <a:off x="16506825" y="11811000"/>
          <a:ext cx="7524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64</xdr:row>
      <xdr:rowOff>0</xdr:rowOff>
    </xdr:from>
    <xdr:to>
      <xdr:col>38</xdr:col>
      <xdr:colOff>276225</xdr:colOff>
      <xdr:row>66</xdr:row>
      <xdr:rowOff>238125</xdr:rowOff>
    </xdr:to>
    <xdr:cxnSp macro="">
      <xdr:nvCxnSpPr>
        <xdr:cNvPr id="222" name="Straight Connector 221">
          <a:extLst>
            <a:ext uri="{FF2B5EF4-FFF2-40B4-BE49-F238E27FC236}">
              <a16:creationId xmlns:a16="http://schemas.microsoft.com/office/drawing/2014/main" id="{975E0AEA-6568-48CD-A0CA-956A8D2A38F8}"/>
            </a:ext>
          </a:extLst>
        </xdr:cNvPr>
        <xdr:cNvCxnSpPr/>
      </xdr:nvCxnSpPr>
      <xdr:spPr>
        <a:xfrm rot="10800000" flipV="1">
          <a:off x="16506825" y="12382500"/>
          <a:ext cx="752475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64</xdr:row>
      <xdr:rowOff>0</xdr:rowOff>
    </xdr:from>
    <xdr:to>
      <xdr:col>35</xdr:col>
      <xdr:colOff>285750</xdr:colOff>
      <xdr:row>66</xdr:row>
      <xdr:rowOff>238125</xdr:rowOff>
    </xdr:to>
    <xdr:cxnSp macro="">
      <xdr:nvCxnSpPr>
        <xdr:cNvPr id="223" name="Straight Connector 222">
          <a:extLst>
            <a:ext uri="{FF2B5EF4-FFF2-40B4-BE49-F238E27FC236}">
              <a16:creationId xmlns:a16="http://schemas.microsoft.com/office/drawing/2014/main" id="{38298F24-4B61-4F7A-A401-44452C37043F}"/>
            </a:ext>
          </a:extLst>
        </xdr:cNvPr>
        <xdr:cNvCxnSpPr/>
      </xdr:nvCxnSpPr>
      <xdr:spPr>
        <a:xfrm rot="10800000" flipV="1">
          <a:off x="15801975" y="12382500"/>
          <a:ext cx="704850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64</xdr:row>
      <xdr:rowOff>0</xdr:rowOff>
    </xdr:from>
    <xdr:to>
      <xdr:col>32</xdr:col>
      <xdr:colOff>333375</xdr:colOff>
      <xdr:row>66</xdr:row>
      <xdr:rowOff>238125</xdr:rowOff>
    </xdr:to>
    <xdr:cxnSp macro="">
      <xdr:nvCxnSpPr>
        <xdr:cNvPr id="224" name="Straight Connector 223">
          <a:extLst>
            <a:ext uri="{FF2B5EF4-FFF2-40B4-BE49-F238E27FC236}">
              <a16:creationId xmlns:a16="http://schemas.microsoft.com/office/drawing/2014/main" id="{3B45E57F-D3B1-4652-A707-079D7CDDF869}"/>
            </a:ext>
          </a:extLst>
        </xdr:cNvPr>
        <xdr:cNvCxnSpPr/>
      </xdr:nvCxnSpPr>
      <xdr:spPr>
        <a:xfrm rot="10800000" flipV="1">
          <a:off x="14554200" y="12382500"/>
          <a:ext cx="1181100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64</xdr:row>
      <xdr:rowOff>0</xdr:rowOff>
    </xdr:from>
    <xdr:to>
      <xdr:col>29</xdr:col>
      <xdr:colOff>333375</xdr:colOff>
      <xdr:row>66</xdr:row>
      <xdr:rowOff>238125</xdr:rowOff>
    </xdr:to>
    <xdr:cxnSp macro="">
      <xdr:nvCxnSpPr>
        <xdr:cNvPr id="225" name="Straight Connector 224">
          <a:extLst>
            <a:ext uri="{FF2B5EF4-FFF2-40B4-BE49-F238E27FC236}">
              <a16:creationId xmlns:a16="http://schemas.microsoft.com/office/drawing/2014/main" id="{3DE8C233-558F-4DC2-B750-C91BEC3B4767}"/>
            </a:ext>
          </a:extLst>
        </xdr:cNvPr>
        <xdr:cNvCxnSpPr/>
      </xdr:nvCxnSpPr>
      <xdr:spPr>
        <a:xfrm rot="10800000" flipV="1">
          <a:off x="13335000" y="12382500"/>
          <a:ext cx="1209675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31</xdr:row>
      <xdr:rowOff>0</xdr:rowOff>
    </xdr:from>
    <xdr:to>
      <xdr:col>35</xdr:col>
      <xdr:colOff>285750</xdr:colOff>
      <xdr:row>33</xdr:row>
      <xdr:rowOff>238125</xdr:rowOff>
    </xdr:to>
    <xdr:cxnSp macro="">
      <xdr:nvCxnSpPr>
        <xdr:cNvPr id="226" name="Straight Connector 225">
          <a:extLst>
            <a:ext uri="{FF2B5EF4-FFF2-40B4-BE49-F238E27FC236}">
              <a16:creationId xmlns:a16="http://schemas.microsoft.com/office/drawing/2014/main" id="{BAB6CC3A-21D0-4C3B-813B-114985439369}"/>
            </a:ext>
          </a:extLst>
        </xdr:cNvPr>
        <xdr:cNvCxnSpPr/>
      </xdr:nvCxnSpPr>
      <xdr:spPr>
        <a:xfrm rot="10800000" flipV="1">
          <a:off x="15801975" y="5924550"/>
          <a:ext cx="7048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31</xdr:row>
      <xdr:rowOff>0</xdr:rowOff>
    </xdr:from>
    <xdr:to>
      <xdr:col>38</xdr:col>
      <xdr:colOff>276225</xdr:colOff>
      <xdr:row>33</xdr:row>
      <xdr:rowOff>238125</xdr:rowOff>
    </xdr:to>
    <xdr:cxnSp macro="">
      <xdr:nvCxnSpPr>
        <xdr:cNvPr id="227" name="Straight Connector 226">
          <a:extLst>
            <a:ext uri="{FF2B5EF4-FFF2-40B4-BE49-F238E27FC236}">
              <a16:creationId xmlns:a16="http://schemas.microsoft.com/office/drawing/2014/main" id="{B6CC16C0-5472-4168-ACD5-2CD859951C4D}"/>
            </a:ext>
          </a:extLst>
        </xdr:cNvPr>
        <xdr:cNvCxnSpPr/>
      </xdr:nvCxnSpPr>
      <xdr:spPr>
        <a:xfrm rot="10800000" flipV="1">
          <a:off x="16506825" y="5924550"/>
          <a:ext cx="7524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61</xdr:row>
      <xdr:rowOff>0</xdr:rowOff>
    </xdr:from>
    <xdr:to>
      <xdr:col>20</xdr:col>
      <xdr:colOff>333375</xdr:colOff>
      <xdr:row>63</xdr:row>
      <xdr:rowOff>228600</xdr:rowOff>
    </xdr:to>
    <xdr:cxnSp macro="">
      <xdr:nvCxnSpPr>
        <xdr:cNvPr id="228" name="Straight Connector 227">
          <a:extLst>
            <a:ext uri="{FF2B5EF4-FFF2-40B4-BE49-F238E27FC236}">
              <a16:creationId xmlns:a16="http://schemas.microsoft.com/office/drawing/2014/main" id="{1FDE3091-3A96-4BCA-B65E-A282B53FF4C4}"/>
            </a:ext>
          </a:extLst>
        </xdr:cNvPr>
        <xdr:cNvCxnSpPr/>
      </xdr:nvCxnSpPr>
      <xdr:spPr>
        <a:xfrm>
          <a:off x="9782175" y="11811000"/>
          <a:ext cx="11334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61</xdr:row>
      <xdr:rowOff>0</xdr:rowOff>
    </xdr:from>
    <xdr:to>
      <xdr:col>23</xdr:col>
      <xdr:colOff>333375</xdr:colOff>
      <xdr:row>63</xdr:row>
      <xdr:rowOff>228600</xdr:rowOff>
    </xdr:to>
    <xdr:cxnSp macro="">
      <xdr:nvCxnSpPr>
        <xdr:cNvPr id="229" name="Straight Connector 228">
          <a:extLst>
            <a:ext uri="{FF2B5EF4-FFF2-40B4-BE49-F238E27FC236}">
              <a16:creationId xmlns:a16="http://schemas.microsoft.com/office/drawing/2014/main" id="{E840602D-7AAA-4AAD-9745-8CF5948E28EB}"/>
            </a:ext>
          </a:extLst>
        </xdr:cNvPr>
        <xdr:cNvCxnSpPr/>
      </xdr:nvCxnSpPr>
      <xdr:spPr>
        <a:xfrm>
          <a:off x="10944225" y="11811000"/>
          <a:ext cx="11620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61</xdr:row>
      <xdr:rowOff>0</xdr:rowOff>
    </xdr:from>
    <xdr:to>
      <xdr:col>26</xdr:col>
      <xdr:colOff>323850</xdr:colOff>
      <xdr:row>63</xdr:row>
      <xdr:rowOff>228600</xdr:rowOff>
    </xdr:to>
    <xdr:cxnSp macro="">
      <xdr:nvCxnSpPr>
        <xdr:cNvPr id="230" name="Straight Connector 229">
          <a:extLst>
            <a:ext uri="{FF2B5EF4-FFF2-40B4-BE49-F238E27FC236}">
              <a16:creationId xmlns:a16="http://schemas.microsoft.com/office/drawing/2014/main" id="{42BED1BC-8B46-4DDF-AB10-C46E9D0DD4E2}"/>
            </a:ext>
          </a:extLst>
        </xdr:cNvPr>
        <xdr:cNvCxnSpPr/>
      </xdr:nvCxnSpPr>
      <xdr:spPr>
        <a:xfrm>
          <a:off x="12125325" y="11811000"/>
          <a:ext cx="11430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61</xdr:row>
      <xdr:rowOff>0</xdr:rowOff>
    </xdr:from>
    <xdr:to>
      <xdr:col>29</xdr:col>
      <xdr:colOff>333375</xdr:colOff>
      <xdr:row>63</xdr:row>
      <xdr:rowOff>228600</xdr:rowOff>
    </xdr:to>
    <xdr:cxnSp macro="">
      <xdr:nvCxnSpPr>
        <xdr:cNvPr id="231" name="Straight Connector 230">
          <a:extLst>
            <a:ext uri="{FF2B5EF4-FFF2-40B4-BE49-F238E27FC236}">
              <a16:creationId xmlns:a16="http://schemas.microsoft.com/office/drawing/2014/main" id="{0D4E46C5-CE0D-41B6-801E-25AEE778A6CE}"/>
            </a:ext>
          </a:extLst>
        </xdr:cNvPr>
        <xdr:cNvCxnSpPr/>
      </xdr:nvCxnSpPr>
      <xdr:spPr>
        <a:xfrm>
          <a:off x="13335000" y="11811000"/>
          <a:ext cx="12096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61</xdr:row>
      <xdr:rowOff>0</xdr:rowOff>
    </xdr:from>
    <xdr:to>
      <xdr:col>32</xdr:col>
      <xdr:colOff>333375</xdr:colOff>
      <xdr:row>63</xdr:row>
      <xdr:rowOff>228600</xdr:rowOff>
    </xdr:to>
    <xdr:cxnSp macro="">
      <xdr:nvCxnSpPr>
        <xdr:cNvPr id="232" name="Straight Connector 231">
          <a:extLst>
            <a:ext uri="{FF2B5EF4-FFF2-40B4-BE49-F238E27FC236}">
              <a16:creationId xmlns:a16="http://schemas.microsoft.com/office/drawing/2014/main" id="{BB894B63-1907-4166-94D5-237B4A09BE1F}"/>
            </a:ext>
          </a:extLst>
        </xdr:cNvPr>
        <xdr:cNvCxnSpPr/>
      </xdr:nvCxnSpPr>
      <xdr:spPr>
        <a:xfrm>
          <a:off x="14554200" y="11811000"/>
          <a:ext cx="11811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61</xdr:row>
      <xdr:rowOff>0</xdr:rowOff>
    </xdr:from>
    <xdr:to>
      <xdr:col>35</xdr:col>
      <xdr:colOff>285750</xdr:colOff>
      <xdr:row>63</xdr:row>
      <xdr:rowOff>228600</xdr:rowOff>
    </xdr:to>
    <xdr:cxnSp macro="">
      <xdr:nvCxnSpPr>
        <xdr:cNvPr id="233" name="Straight Connector 232">
          <a:extLst>
            <a:ext uri="{FF2B5EF4-FFF2-40B4-BE49-F238E27FC236}">
              <a16:creationId xmlns:a16="http://schemas.microsoft.com/office/drawing/2014/main" id="{18C97B8B-DF55-408B-9E71-D1B9F34A3097}"/>
            </a:ext>
          </a:extLst>
        </xdr:cNvPr>
        <xdr:cNvCxnSpPr/>
      </xdr:nvCxnSpPr>
      <xdr:spPr>
        <a:xfrm>
          <a:off x="15801975" y="11811000"/>
          <a:ext cx="7048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61</xdr:row>
      <xdr:rowOff>0</xdr:rowOff>
    </xdr:from>
    <xdr:to>
      <xdr:col>38</xdr:col>
      <xdr:colOff>276225</xdr:colOff>
      <xdr:row>63</xdr:row>
      <xdr:rowOff>228600</xdr:rowOff>
    </xdr:to>
    <xdr:cxnSp macro="">
      <xdr:nvCxnSpPr>
        <xdr:cNvPr id="234" name="Straight Connector 233">
          <a:extLst>
            <a:ext uri="{FF2B5EF4-FFF2-40B4-BE49-F238E27FC236}">
              <a16:creationId xmlns:a16="http://schemas.microsoft.com/office/drawing/2014/main" id="{A7ADB8D0-BA7B-4ADD-BADF-6D9476B9C914}"/>
            </a:ext>
          </a:extLst>
        </xdr:cNvPr>
        <xdr:cNvCxnSpPr/>
      </xdr:nvCxnSpPr>
      <xdr:spPr>
        <a:xfrm>
          <a:off x="16506825" y="11811000"/>
          <a:ext cx="7524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64</xdr:row>
      <xdr:rowOff>0</xdr:rowOff>
    </xdr:from>
    <xdr:to>
      <xdr:col>38</xdr:col>
      <xdr:colOff>276225</xdr:colOff>
      <xdr:row>66</xdr:row>
      <xdr:rowOff>228600</xdr:rowOff>
    </xdr:to>
    <xdr:cxnSp macro="">
      <xdr:nvCxnSpPr>
        <xdr:cNvPr id="235" name="Straight Connector 234">
          <a:extLst>
            <a:ext uri="{FF2B5EF4-FFF2-40B4-BE49-F238E27FC236}">
              <a16:creationId xmlns:a16="http://schemas.microsoft.com/office/drawing/2014/main" id="{47009E4C-E7FA-4006-A49D-16635FF2AF09}"/>
            </a:ext>
          </a:extLst>
        </xdr:cNvPr>
        <xdr:cNvCxnSpPr/>
      </xdr:nvCxnSpPr>
      <xdr:spPr>
        <a:xfrm>
          <a:off x="16506825" y="12382500"/>
          <a:ext cx="752475" cy="6096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64</xdr:row>
      <xdr:rowOff>0</xdr:rowOff>
    </xdr:from>
    <xdr:to>
      <xdr:col>35</xdr:col>
      <xdr:colOff>285750</xdr:colOff>
      <xdr:row>66</xdr:row>
      <xdr:rowOff>228600</xdr:rowOff>
    </xdr:to>
    <xdr:cxnSp macro="">
      <xdr:nvCxnSpPr>
        <xdr:cNvPr id="236" name="Straight Connector 235">
          <a:extLst>
            <a:ext uri="{FF2B5EF4-FFF2-40B4-BE49-F238E27FC236}">
              <a16:creationId xmlns:a16="http://schemas.microsoft.com/office/drawing/2014/main" id="{EB8CE5AB-9DB0-4311-8E31-E6533BF9D6CE}"/>
            </a:ext>
          </a:extLst>
        </xdr:cNvPr>
        <xdr:cNvCxnSpPr/>
      </xdr:nvCxnSpPr>
      <xdr:spPr>
        <a:xfrm>
          <a:off x="15801975" y="12382500"/>
          <a:ext cx="704850" cy="6096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64</xdr:row>
      <xdr:rowOff>0</xdr:rowOff>
    </xdr:from>
    <xdr:to>
      <xdr:col>32</xdr:col>
      <xdr:colOff>333375</xdr:colOff>
      <xdr:row>66</xdr:row>
      <xdr:rowOff>228600</xdr:rowOff>
    </xdr:to>
    <xdr:cxnSp macro="">
      <xdr:nvCxnSpPr>
        <xdr:cNvPr id="237" name="Straight Connector 236">
          <a:extLst>
            <a:ext uri="{FF2B5EF4-FFF2-40B4-BE49-F238E27FC236}">
              <a16:creationId xmlns:a16="http://schemas.microsoft.com/office/drawing/2014/main" id="{F836B7BA-FA2D-4EE5-BB6A-9D012F32DEAE}"/>
            </a:ext>
          </a:extLst>
        </xdr:cNvPr>
        <xdr:cNvCxnSpPr/>
      </xdr:nvCxnSpPr>
      <xdr:spPr>
        <a:xfrm>
          <a:off x="14554200" y="12382500"/>
          <a:ext cx="1181100" cy="6096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64</xdr:row>
      <xdr:rowOff>0</xdr:rowOff>
    </xdr:from>
    <xdr:to>
      <xdr:col>29</xdr:col>
      <xdr:colOff>333375</xdr:colOff>
      <xdr:row>66</xdr:row>
      <xdr:rowOff>228600</xdr:rowOff>
    </xdr:to>
    <xdr:cxnSp macro="">
      <xdr:nvCxnSpPr>
        <xdr:cNvPr id="238" name="Straight Connector 237">
          <a:extLst>
            <a:ext uri="{FF2B5EF4-FFF2-40B4-BE49-F238E27FC236}">
              <a16:creationId xmlns:a16="http://schemas.microsoft.com/office/drawing/2014/main" id="{3031AEDF-FBA2-498D-8AC7-6B515A11D002}"/>
            </a:ext>
          </a:extLst>
        </xdr:cNvPr>
        <xdr:cNvCxnSpPr/>
      </xdr:nvCxnSpPr>
      <xdr:spPr>
        <a:xfrm>
          <a:off x="13335000" y="12382500"/>
          <a:ext cx="1209675" cy="6096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64</xdr:row>
      <xdr:rowOff>0</xdr:rowOff>
    </xdr:from>
    <xdr:to>
      <xdr:col>26</xdr:col>
      <xdr:colOff>323850</xdr:colOff>
      <xdr:row>66</xdr:row>
      <xdr:rowOff>228600</xdr:rowOff>
    </xdr:to>
    <xdr:cxnSp macro="">
      <xdr:nvCxnSpPr>
        <xdr:cNvPr id="239" name="Straight Connector 238">
          <a:extLst>
            <a:ext uri="{FF2B5EF4-FFF2-40B4-BE49-F238E27FC236}">
              <a16:creationId xmlns:a16="http://schemas.microsoft.com/office/drawing/2014/main" id="{FAF05237-3F74-4062-9D37-0700890223A2}"/>
            </a:ext>
          </a:extLst>
        </xdr:cNvPr>
        <xdr:cNvCxnSpPr/>
      </xdr:nvCxnSpPr>
      <xdr:spPr>
        <a:xfrm>
          <a:off x="12125325" y="12382500"/>
          <a:ext cx="1143000" cy="6096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64</xdr:row>
      <xdr:rowOff>0</xdr:rowOff>
    </xdr:from>
    <xdr:to>
      <xdr:col>23</xdr:col>
      <xdr:colOff>333375</xdr:colOff>
      <xdr:row>66</xdr:row>
      <xdr:rowOff>228600</xdr:rowOff>
    </xdr:to>
    <xdr:cxnSp macro="">
      <xdr:nvCxnSpPr>
        <xdr:cNvPr id="240" name="Straight Connector 239">
          <a:extLst>
            <a:ext uri="{FF2B5EF4-FFF2-40B4-BE49-F238E27FC236}">
              <a16:creationId xmlns:a16="http://schemas.microsoft.com/office/drawing/2014/main" id="{59063C1D-F899-4B79-B1FE-073F2F179C61}"/>
            </a:ext>
          </a:extLst>
        </xdr:cNvPr>
        <xdr:cNvCxnSpPr/>
      </xdr:nvCxnSpPr>
      <xdr:spPr>
        <a:xfrm>
          <a:off x="10944225" y="12382500"/>
          <a:ext cx="1162050" cy="6096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64</xdr:row>
      <xdr:rowOff>0</xdr:rowOff>
    </xdr:from>
    <xdr:to>
      <xdr:col>20</xdr:col>
      <xdr:colOff>333375</xdr:colOff>
      <xdr:row>66</xdr:row>
      <xdr:rowOff>228600</xdr:rowOff>
    </xdr:to>
    <xdr:cxnSp macro="">
      <xdr:nvCxnSpPr>
        <xdr:cNvPr id="241" name="Straight Connector 240">
          <a:extLst>
            <a:ext uri="{FF2B5EF4-FFF2-40B4-BE49-F238E27FC236}">
              <a16:creationId xmlns:a16="http://schemas.microsoft.com/office/drawing/2014/main" id="{8D64813F-C2A3-4418-80C9-B70713B31DFD}"/>
            </a:ext>
          </a:extLst>
        </xdr:cNvPr>
        <xdr:cNvCxnSpPr/>
      </xdr:nvCxnSpPr>
      <xdr:spPr>
        <a:xfrm>
          <a:off x="9782175" y="12382500"/>
          <a:ext cx="1133475" cy="6096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9525</xdr:colOff>
      <xdr:row>58</xdr:row>
      <xdr:rowOff>0</xdr:rowOff>
    </xdr:from>
    <xdr:to>
      <xdr:col>6</xdr:col>
      <xdr:colOff>0</xdr:colOff>
      <xdr:row>60</xdr:row>
      <xdr:rowOff>238125</xdr:rowOff>
    </xdr:to>
    <xdr:cxnSp macro="">
      <xdr:nvCxnSpPr>
        <xdr:cNvPr id="242" name="Straight Connector 241">
          <a:extLst>
            <a:ext uri="{FF2B5EF4-FFF2-40B4-BE49-F238E27FC236}">
              <a16:creationId xmlns:a16="http://schemas.microsoft.com/office/drawing/2014/main" id="{6E23F878-9CB4-44D6-B2C0-69CF20A43165}"/>
            </a:ext>
          </a:extLst>
        </xdr:cNvPr>
        <xdr:cNvCxnSpPr/>
      </xdr:nvCxnSpPr>
      <xdr:spPr>
        <a:xfrm rot="10800000" flipV="1">
          <a:off x="3505200" y="11163300"/>
          <a:ext cx="1181100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58</xdr:row>
      <xdr:rowOff>0</xdr:rowOff>
    </xdr:from>
    <xdr:to>
      <xdr:col>5</xdr:col>
      <xdr:colOff>333375</xdr:colOff>
      <xdr:row>60</xdr:row>
      <xdr:rowOff>228600</xdr:rowOff>
    </xdr:to>
    <xdr:cxnSp macro="">
      <xdr:nvCxnSpPr>
        <xdr:cNvPr id="243" name="Straight Connector 242">
          <a:extLst>
            <a:ext uri="{FF2B5EF4-FFF2-40B4-BE49-F238E27FC236}">
              <a16:creationId xmlns:a16="http://schemas.microsoft.com/office/drawing/2014/main" id="{AFA80EB5-19BB-414F-8BB1-D40425BB5421}"/>
            </a:ext>
          </a:extLst>
        </xdr:cNvPr>
        <xdr:cNvCxnSpPr/>
      </xdr:nvCxnSpPr>
      <xdr:spPr>
        <a:xfrm>
          <a:off x="3495675" y="11163300"/>
          <a:ext cx="1171575" cy="6096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58</xdr:row>
      <xdr:rowOff>0</xdr:rowOff>
    </xdr:from>
    <xdr:to>
      <xdr:col>8</xdr:col>
      <xdr:colOff>333375</xdr:colOff>
      <xdr:row>60</xdr:row>
      <xdr:rowOff>228600</xdr:rowOff>
    </xdr:to>
    <xdr:cxnSp macro="">
      <xdr:nvCxnSpPr>
        <xdr:cNvPr id="244" name="Straight Connector 243">
          <a:extLst>
            <a:ext uri="{FF2B5EF4-FFF2-40B4-BE49-F238E27FC236}">
              <a16:creationId xmlns:a16="http://schemas.microsoft.com/office/drawing/2014/main" id="{BC15531B-04B4-4388-94FE-E8C1DA687121}"/>
            </a:ext>
          </a:extLst>
        </xdr:cNvPr>
        <xdr:cNvCxnSpPr/>
      </xdr:nvCxnSpPr>
      <xdr:spPr>
        <a:xfrm>
          <a:off x="4686300" y="11163300"/>
          <a:ext cx="1190625" cy="6096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58</xdr:row>
      <xdr:rowOff>0</xdr:rowOff>
    </xdr:from>
    <xdr:to>
      <xdr:col>11</xdr:col>
      <xdr:colOff>333375</xdr:colOff>
      <xdr:row>60</xdr:row>
      <xdr:rowOff>228600</xdr:rowOff>
    </xdr:to>
    <xdr:cxnSp macro="">
      <xdr:nvCxnSpPr>
        <xdr:cNvPr id="245" name="Straight Connector 244">
          <a:extLst>
            <a:ext uri="{FF2B5EF4-FFF2-40B4-BE49-F238E27FC236}">
              <a16:creationId xmlns:a16="http://schemas.microsoft.com/office/drawing/2014/main" id="{320E32BE-98BC-431D-9952-87C2370F851A}"/>
            </a:ext>
          </a:extLst>
        </xdr:cNvPr>
        <xdr:cNvCxnSpPr/>
      </xdr:nvCxnSpPr>
      <xdr:spPr>
        <a:xfrm>
          <a:off x="5962650" y="11163300"/>
          <a:ext cx="1200150" cy="6096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58</xdr:row>
      <xdr:rowOff>0</xdr:rowOff>
    </xdr:from>
    <xdr:to>
      <xdr:col>14</xdr:col>
      <xdr:colOff>333375</xdr:colOff>
      <xdr:row>60</xdr:row>
      <xdr:rowOff>228600</xdr:rowOff>
    </xdr:to>
    <xdr:cxnSp macro="">
      <xdr:nvCxnSpPr>
        <xdr:cNvPr id="246" name="Straight Connector 245">
          <a:extLst>
            <a:ext uri="{FF2B5EF4-FFF2-40B4-BE49-F238E27FC236}">
              <a16:creationId xmlns:a16="http://schemas.microsoft.com/office/drawing/2014/main" id="{082300D5-9CD9-4806-AD59-8E4CB1B9085E}"/>
            </a:ext>
          </a:extLst>
        </xdr:cNvPr>
        <xdr:cNvCxnSpPr/>
      </xdr:nvCxnSpPr>
      <xdr:spPr>
        <a:xfrm>
          <a:off x="7267575" y="11163300"/>
          <a:ext cx="1181100" cy="6096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58</xdr:row>
      <xdr:rowOff>0</xdr:rowOff>
    </xdr:from>
    <xdr:to>
      <xdr:col>17</xdr:col>
      <xdr:colOff>333375</xdr:colOff>
      <xdr:row>60</xdr:row>
      <xdr:rowOff>228600</xdr:rowOff>
    </xdr:to>
    <xdr:cxnSp macro="">
      <xdr:nvCxnSpPr>
        <xdr:cNvPr id="247" name="Straight Connector 246">
          <a:extLst>
            <a:ext uri="{FF2B5EF4-FFF2-40B4-BE49-F238E27FC236}">
              <a16:creationId xmlns:a16="http://schemas.microsoft.com/office/drawing/2014/main" id="{5DCFC8EB-4D06-4B72-8243-BAE0CAC312E1}"/>
            </a:ext>
          </a:extLst>
        </xdr:cNvPr>
        <xdr:cNvCxnSpPr/>
      </xdr:nvCxnSpPr>
      <xdr:spPr>
        <a:xfrm>
          <a:off x="8515350" y="11163300"/>
          <a:ext cx="1152525" cy="6096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58</xdr:row>
      <xdr:rowOff>0</xdr:rowOff>
    </xdr:from>
    <xdr:to>
      <xdr:col>20</xdr:col>
      <xdr:colOff>333375</xdr:colOff>
      <xdr:row>60</xdr:row>
      <xdr:rowOff>228600</xdr:rowOff>
    </xdr:to>
    <xdr:cxnSp macro="">
      <xdr:nvCxnSpPr>
        <xdr:cNvPr id="248" name="Straight Connector 247">
          <a:extLst>
            <a:ext uri="{FF2B5EF4-FFF2-40B4-BE49-F238E27FC236}">
              <a16:creationId xmlns:a16="http://schemas.microsoft.com/office/drawing/2014/main" id="{533A30BF-5AB5-42A3-9096-38EBCD2D4A36}"/>
            </a:ext>
          </a:extLst>
        </xdr:cNvPr>
        <xdr:cNvCxnSpPr/>
      </xdr:nvCxnSpPr>
      <xdr:spPr>
        <a:xfrm>
          <a:off x="9782175" y="11163300"/>
          <a:ext cx="1133475" cy="6096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58</xdr:row>
      <xdr:rowOff>0</xdr:rowOff>
    </xdr:from>
    <xdr:to>
      <xdr:col>23</xdr:col>
      <xdr:colOff>333375</xdr:colOff>
      <xdr:row>60</xdr:row>
      <xdr:rowOff>228600</xdr:rowOff>
    </xdr:to>
    <xdr:cxnSp macro="">
      <xdr:nvCxnSpPr>
        <xdr:cNvPr id="249" name="Straight Connector 248">
          <a:extLst>
            <a:ext uri="{FF2B5EF4-FFF2-40B4-BE49-F238E27FC236}">
              <a16:creationId xmlns:a16="http://schemas.microsoft.com/office/drawing/2014/main" id="{DED3704A-E872-40A8-B061-E69B1F25972A}"/>
            </a:ext>
          </a:extLst>
        </xdr:cNvPr>
        <xdr:cNvCxnSpPr/>
      </xdr:nvCxnSpPr>
      <xdr:spPr>
        <a:xfrm>
          <a:off x="10944225" y="11163300"/>
          <a:ext cx="1162050" cy="6096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58</xdr:row>
      <xdr:rowOff>0</xdr:rowOff>
    </xdr:from>
    <xdr:to>
      <xdr:col>26</xdr:col>
      <xdr:colOff>323850</xdr:colOff>
      <xdr:row>60</xdr:row>
      <xdr:rowOff>228600</xdr:rowOff>
    </xdr:to>
    <xdr:cxnSp macro="">
      <xdr:nvCxnSpPr>
        <xdr:cNvPr id="250" name="Straight Connector 249">
          <a:extLst>
            <a:ext uri="{FF2B5EF4-FFF2-40B4-BE49-F238E27FC236}">
              <a16:creationId xmlns:a16="http://schemas.microsoft.com/office/drawing/2014/main" id="{D9F77C45-99A2-484E-A10B-FDC8B93C6D34}"/>
            </a:ext>
          </a:extLst>
        </xdr:cNvPr>
        <xdr:cNvCxnSpPr/>
      </xdr:nvCxnSpPr>
      <xdr:spPr>
        <a:xfrm>
          <a:off x="12125325" y="11163300"/>
          <a:ext cx="1143000" cy="6096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58</xdr:row>
      <xdr:rowOff>0</xdr:rowOff>
    </xdr:from>
    <xdr:to>
      <xdr:col>29</xdr:col>
      <xdr:colOff>333375</xdr:colOff>
      <xdr:row>60</xdr:row>
      <xdr:rowOff>228600</xdr:rowOff>
    </xdr:to>
    <xdr:cxnSp macro="">
      <xdr:nvCxnSpPr>
        <xdr:cNvPr id="251" name="Straight Connector 250">
          <a:extLst>
            <a:ext uri="{FF2B5EF4-FFF2-40B4-BE49-F238E27FC236}">
              <a16:creationId xmlns:a16="http://schemas.microsoft.com/office/drawing/2014/main" id="{678B7E30-DB15-43AA-92F8-E8D003769D82}"/>
            </a:ext>
          </a:extLst>
        </xdr:cNvPr>
        <xdr:cNvCxnSpPr/>
      </xdr:nvCxnSpPr>
      <xdr:spPr>
        <a:xfrm>
          <a:off x="13335000" y="11163300"/>
          <a:ext cx="1209675" cy="6096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58</xdr:row>
      <xdr:rowOff>0</xdr:rowOff>
    </xdr:from>
    <xdr:to>
      <xdr:col>32</xdr:col>
      <xdr:colOff>333375</xdr:colOff>
      <xdr:row>60</xdr:row>
      <xdr:rowOff>228600</xdr:rowOff>
    </xdr:to>
    <xdr:cxnSp macro="">
      <xdr:nvCxnSpPr>
        <xdr:cNvPr id="252" name="Straight Connector 251">
          <a:extLst>
            <a:ext uri="{FF2B5EF4-FFF2-40B4-BE49-F238E27FC236}">
              <a16:creationId xmlns:a16="http://schemas.microsoft.com/office/drawing/2014/main" id="{9FBD050C-6D2E-4DAD-95DD-A3FC9032D504}"/>
            </a:ext>
          </a:extLst>
        </xdr:cNvPr>
        <xdr:cNvCxnSpPr/>
      </xdr:nvCxnSpPr>
      <xdr:spPr>
        <a:xfrm>
          <a:off x="14554200" y="11163300"/>
          <a:ext cx="1181100" cy="6096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58</xdr:row>
      <xdr:rowOff>0</xdr:rowOff>
    </xdr:from>
    <xdr:to>
      <xdr:col>35</xdr:col>
      <xdr:colOff>285750</xdr:colOff>
      <xdr:row>60</xdr:row>
      <xdr:rowOff>228600</xdr:rowOff>
    </xdr:to>
    <xdr:cxnSp macro="">
      <xdr:nvCxnSpPr>
        <xdr:cNvPr id="253" name="Straight Connector 252">
          <a:extLst>
            <a:ext uri="{FF2B5EF4-FFF2-40B4-BE49-F238E27FC236}">
              <a16:creationId xmlns:a16="http://schemas.microsoft.com/office/drawing/2014/main" id="{BD1A336B-6B87-43D7-9AEA-DD922C01346B}"/>
            </a:ext>
          </a:extLst>
        </xdr:cNvPr>
        <xdr:cNvCxnSpPr/>
      </xdr:nvCxnSpPr>
      <xdr:spPr>
        <a:xfrm>
          <a:off x="15801975" y="11163300"/>
          <a:ext cx="704850" cy="6096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58</xdr:row>
      <xdr:rowOff>0</xdr:rowOff>
    </xdr:from>
    <xdr:to>
      <xdr:col>38</xdr:col>
      <xdr:colOff>276225</xdr:colOff>
      <xdr:row>60</xdr:row>
      <xdr:rowOff>228600</xdr:rowOff>
    </xdr:to>
    <xdr:cxnSp macro="">
      <xdr:nvCxnSpPr>
        <xdr:cNvPr id="254" name="Straight Connector 253">
          <a:extLst>
            <a:ext uri="{FF2B5EF4-FFF2-40B4-BE49-F238E27FC236}">
              <a16:creationId xmlns:a16="http://schemas.microsoft.com/office/drawing/2014/main" id="{39E77F1F-6B2F-40BF-9897-CFB0DB8E330C}"/>
            </a:ext>
          </a:extLst>
        </xdr:cNvPr>
        <xdr:cNvCxnSpPr/>
      </xdr:nvCxnSpPr>
      <xdr:spPr>
        <a:xfrm>
          <a:off x="16506825" y="11163300"/>
          <a:ext cx="752475" cy="6096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58</xdr:row>
      <xdr:rowOff>9525</xdr:rowOff>
    </xdr:from>
    <xdr:to>
      <xdr:col>38</xdr:col>
      <xdr:colOff>333375</xdr:colOff>
      <xdr:row>61</xdr:row>
      <xdr:rowOff>0</xdr:rowOff>
    </xdr:to>
    <xdr:cxnSp macro="">
      <xdr:nvCxnSpPr>
        <xdr:cNvPr id="255" name="Straight Connector 254">
          <a:extLst>
            <a:ext uri="{FF2B5EF4-FFF2-40B4-BE49-F238E27FC236}">
              <a16:creationId xmlns:a16="http://schemas.microsoft.com/office/drawing/2014/main" id="{74681A2A-E8F1-4767-A83C-53AB51EF6399}"/>
            </a:ext>
          </a:extLst>
        </xdr:cNvPr>
        <xdr:cNvCxnSpPr/>
      </xdr:nvCxnSpPr>
      <xdr:spPr>
        <a:xfrm rot="10800000" flipV="1">
          <a:off x="16506825" y="11172825"/>
          <a:ext cx="752475" cy="6381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58</xdr:row>
      <xdr:rowOff>0</xdr:rowOff>
    </xdr:from>
    <xdr:to>
      <xdr:col>33</xdr:col>
      <xdr:colOff>47625</xdr:colOff>
      <xdr:row>60</xdr:row>
      <xdr:rowOff>238125</xdr:rowOff>
    </xdr:to>
    <xdr:cxnSp macro="">
      <xdr:nvCxnSpPr>
        <xdr:cNvPr id="256" name="Straight Connector 255">
          <a:extLst>
            <a:ext uri="{FF2B5EF4-FFF2-40B4-BE49-F238E27FC236}">
              <a16:creationId xmlns:a16="http://schemas.microsoft.com/office/drawing/2014/main" id="{D39BF2AB-589F-4BDE-8E37-D69587B5D041}"/>
            </a:ext>
          </a:extLst>
        </xdr:cNvPr>
        <xdr:cNvCxnSpPr/>
      </xdr:nvCxnSpPr>
      <xdr:spPr>
        <a:xfrm rot="10800000" flipV="1">
          <a:off x="14554200" y="11163300"/>
          <a:ext cx="1295400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58</xdr:row>
      <xdr:rowOff>0</xdr:rowOff>
    </xdr:from>
    <xdr:to>
      <xdr:col>36</xdr:col>
      <xdr:colOff>0</xdr:colOff>
      <xdr:row>60</xdr:row>
      <xdr:rowOff>238125</xdr:rowOff>
    </xdr:to>
    <xdr:cxnSp macro="">
      <xdr:nvCxnSpPr>
        <xdr:cNvPr id="257" name="Straight Connector 256">
          <a:extLst>
            <a:ext uri="{FF2B5EF4-FFF2-40B4-BE49-F238E27FC236}">
              <a16:creationId xmlns:a16="http://schemas.microsoft.com/office/drawing/2014/main" id="{A8363910-1102-423E-ACA4-308BC29D06EA}"/>
            </a:ext>
          </a:extLst>
        </xdr:cNvPr>
        <xdr:cNvCxnSpPr/>
      </xdr:nvCxnSpPr>
      <xdr:spPr>
        <a:xfrm rot="10800000" flipV="1">
          <a:off x="15801975" y="11163300"/>
          <a:ext cx="704850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58</xdr:row>
      <xdr:rowOff>0</xdr:rowOff>
    </xdr:from>
    <xdr:to>
      <xdr:col>30</xdr:col>
      <xdr:colOff>47625</xdr:colOff>
      <xdr:row>60</xdr:row>
      <xdr:rowOff>238125</xdr:rowOff>
    </xdr:to>
    <xdr:cxnSp macro="">
      <xdr:nvCxnSpPr>
        <xdr:cNvPr id="258" name="Straight Connector 257">
          <a:extLst>
            <a:ext uri="{FF2B5EF4-FFF2-40B4-BE49-F238E27FC236}">
              <a16:creationId xmlns:a16="http://schemas.microsoft.com/office/drawing/2014/main" id="{E68F9919-C951-4074-8551-7D77D008F736}"/>
            </a:ext>
          </a:extLst>
        </xdr:cNvPr>
        <xdr:cNvCxnSpPr/>
      </xdr:nvCxnSpPr>
      <xdr:spPr>
        <a:xfrm rot="10800000" flipV="1">
          <a:off x="13335000" y="11163300"/>
          <a:ext cx="1266825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58</xdr:row>
      <xdr:rowOff>0</xdr:rowOff>
    </xdr:from>
    <xdr:to>
      <xdr:col>27</xdr:col>
      <xdr:colOff>38100</xdr:colOff>
      <xdr:row>60</xdr:row>
      <xdr:rowOff>238125</xdr:rowOff>
    </xdr:to>
    <xdr:cxnSp macro="">
      <xdr:nvCxnSpPr>
        <xdr:cNvPr id="259" name="Straight Connector 258">
          <a:extLst>
            <a:ext uri="{FF2B5EF4-FFF2-40B4-BE49-F238E27FC236}">
              <a16:creationId xmlns:a16="http://schemas.microsoft.com/office/drawing/2014/main" id="{11F2527F-D0AF-4DEA-88B7-293CEF7D6646}"/>
            </a:ext>
          </a:extLst>
        </xdr:cNvPr>
        <xdr:cNvCxnSpPr/>
      </xdr:nvCxnSpPr>
      <xdr:spPr>
        <a:xfrm rot="10800000" flipV="1">
          <a:off x="12125325" y="11163300"/>
          <a:ext cx="1247775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58</xdr:row>
      <xdr:rowOff>0</xdr:rowOff>
    </xdr:from>
    <xdr:to>
      <xdr:col>24</xdr:col>
      <xdr:colOff>47625</xdr:colOff>
      <xdr:row>60</xdr:row>
      <xdr:rowOff>238125</xdr:rowOff>
    </xdr:to>
    <xdr:cxnSp macro="">
      <xdr:nvCxnSpPr>
        <xdr:cNvPr id="260" name="Straight Connector 259">
          <a:extLst>
            <a:ext uri="{FF2B5EF4-FFF2-40B4-BE49-F238E27FC236}">
              <a16:creationId xmlns:a16="http://schemas.microsoft.com/office/drawing/2014/main" id="{2BE8C9CE-428D-4F90-929C-047348C08892}"/>
            </a:ext>
          </a:extLst>
        </xdr:cNvPr>
        <xdr:cNvCxnSpPr/>
      </xdr:nvCxnSpPr>
      <xdr:spPr>
        <a:xfrm rot="10800000" flipV="1">
          <a:off x="10944225" y="11163300"/>
          <a:ext cx="1228725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58</xdr:row>
      <xdr:rowOff>0</xdr:rowOff>
    </xdr:from>
    <xdr:to>
      <xdr:col>21</xdr:col>
      <xdr:colOff>38100</xdr:colOff>
      <xdr:row>60</xdr:row>
      <xdr:rowOff>238125</xdr:rowOff>
    </xdr:to>
    <xdr:cxnSp macro="">
      <xdr:nvCxnSpPr>
        <xdr:cNvPr id="261" name="Straight Connector 260">
          <a:extLst>
            <a:ext uri="{FF2B5EF4-FFF2-40B4-BE49-F238E27FC236}">
              <a16:creationId xmlns:a16="http://schemas.microsoft.com/office/drawing/2014/main" id="{00794233-CFBE-4722-A61E-23194DEE25FA}"/>
            </a:ext>
          </a:extLst>
        </xdr:cNvPr>
        <xdr:cNvCxnSpPr/>
      </xdr:nvCxnSpPr>
      <xdr:spPr>
        <a:xfrm rot="10800000" flipV="1">
          <a:off x="9782175" y="11163300"/>
          <a:ext cx="1200150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58</xdr:row>
      <xdr:rowOff>0</xdr:rowOff>
    </xdr:from>
    <xdr:to>
      <xdr:col>18</xdr:col>
      <xdr:colOff>47625</xdr:colOff>
      <xdr:row>60</xdr:row>
      <xdr:rowOff>238125</xdr:rowOff>
    </xdr:to>
    <xdr:cxnSp macro="">
      <xdr:nvCxnSpPr>
        <xdr:cNvPr id="262" name="Straight Connector 261">
          <a:extLst>
            <a:ext uri="{FF2B5EF4-FFF2-40B4-BE49-F238E27FC236}">
              <a16:creationId xmlns:a16="http://schemas.microsoft.com/office/drawing/2014/main" id="{000E306C-758E-45D1-9E90-A83D272FB8CD}"/>
            </a:ext>
          </a:extLst>
        </xdr:cNvPr>
        <xdr:cNvCxnSpPr/>
      </xdr:nvCxnSpPr>
      <xdr:spPr>
        <a:xfrm rot="10800000" flipV="1">
          <a:off x="8515350" y="11163300"/>
          <a:ext cx="1314450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58</xdr:row>
      <xdr:rowOff>0</xdr:rowOff>
    </xdr:from>
    <xdr:to>
      <xdr:col>15</xdr:col>
      <xdr:colOff>47625</xdr:colOff>
      <xdr:row>60</xdr:row>
      <xdr:rowOff>238125</xdr:rowOff>
    </xdr:to>
    <xdr:cxnSp macro="">
      <xdr:nvCxnSpPr>
        <xdr:cNvPr id="263" name="Straight Connector 262">
          <a:extLst>
            <a:ext uri="{FF2B5EF4-FFF2-40B4-BE49-F238E27FC236}">
              <a16:creationId xmlns:a16="http://schemas.microsoft.com/office/drawing/2014/main" id="{17AF85C8-88AF-40A5-BB9A-83C027F93511}"/>
            </a:ext>
          </a:extLst>
        </xdr:cNvPr>
        <xdr:cNvCxnSpPr/>
      </xdr:nvCxnSpPr>
      <xdr:spPr>
        <a:xfrm rot="10800000" flipV="1">
          <a:off x="7267575" y="11163300"/>
          <a:ext cx="1295400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58</xdr:row>
      <xdr:rowOff>0</xdr:rowOff>
    </xdr:from>
    <xdr:to>
      <xdr:col>12</xdr:col>
      <xdr:colOff>47625</xdr:colOff>
      <xdr:row>60</xdr:row>
      <xdr:rowOff>238125</xdr:rowOff>
    </xdr:to>
    <xdr:cxnSp macro="">
      <xdr:nvCxnSpPr>
        <xdr:cNvPr id="264" name="Straight Connector 263">
          <a:extLst>
            <a:ext uri="{FF2B5EF4-FFF2-40B4-BE49-F238E27FC236}">
              <a16:creationId xmlns:a16="http://schemas.microsoft.com/office/drawing/2014/main" id="{1E8E8349-2F9E-4E9A-A242-EFBE121919EA}"/>
            </a:ext>
          </a:extLst>
        </xdr:cNvPr>
        <xdr:cNvCxnSpPr/>
      </xdr:nvCxnSpPr>
      <xdr:spPr>
        <a:xfrm rot="10800000" flipV="1">
          <a:off x="5962650" y="11163300"/>
          <a:ext cx="1352550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58</xdr:row>
      <xdr:rowOff>0</xdr:rowOff>
    </xdr:from>
    <xdr:to>
      <xdr:col>9</xdr:col>
      <xdr:colOff>47625</xdr:colOff>
      <xdr:row>60</xdr:row>
      <xdr:rowOff>238125</xdr:rowOff>
    </xdr:to>
    <xdr:cxnSp macro="">
      <xdr:nvCxnSpPr>
        <xdr:cNvPr id="265" name="Straight Connector 264">
          <a:extLst>
            <a:ext uri="{FF2B5EF4-FFF2-40B4-BE49-F238E27FC236}">
              <a16:creationId xmlns:a16="http://schemas.microsoft.com/office/drawing/2014/main" id="{D9307A8C-E8F8-448E-BD28-8884736C5674}"/>
            </a:ext>
          </a:extLst>
        </xdr:cNvPr>
        <xdr:cNvCxnSpPr/>
      </xdr:nvCxnSpPr>
      <xdr:spPr>
        <a:xfrm rot="10800000" flipV="1">
          <a:off x="4686300" y="11163300"/>
          <a:ext cx="1323975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52</xdr:row>
      <xdr:rowOff>0</xdr:rowOff>
    </xdr:from>
    <xdr:to>
      <xdr:col>5</xdr:col>
      <xdr:colOff>333375</xdr:colOff>
      <xdr:row>54</xdr:row>
      <xdr:rowOff>228600</xdr:rowOff>
    </xdr:to>
    <xdr:cxnSp macro="">
      <xdr:nvCxnSpPr>
        <xdr:cNvPr id="266" name="Straight Connector 265">
          <a:extLst>
            <a:ext uri="{FF2B5EF4-FFF2-40B4-BE49-F238E27FC236}">
              <a16:creationId xmlns:a16="http://schemas.microsoft.com/office/drawing/2014/main" id="{3D57EAD6-7DD4-4A8E-A696-63FCCA75DB41}"/>
            </a:ext>
          </a:extLst>
        </xdr:cNvPr>
        <xdr:cNvCxnSpPr/>
      </xdr:nvCxnSpPr>
      <xdr:spPr>
        <a:xfrm>
          <a:off x="3495675" y="10020300"/>
          <a:ext cx="11715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19050</xdr:colOff>
      <xdr:row>52</xdr:row>
      <xdr:rowOff>0</xdr:rowOff>
    </xdr:from>
    <xdr:to>
      <xdr:col>6</xdr:col>
      <xdr:colOff>0</xdr:colOff>
      <xdr:row>54</xdr:row>
      <xdr:rowOff>238125</xdr:rowOff>
    </xdr:to>
    <xdr:cxnSp macro="">
      <xdr:nvCxnSpPr>
        <xdr:cNvPr id="267" name="Straight Connector 266">
          <a:extLst>
            <a:ext uri="{FF2B5EF4-FFF2-40B4-BE49-F238E27FC236}">
              <a16:creationId xmlns:a16="http://schemas.microsoft.com/office/drawing/2014/main" id="{80760057-90F1-4A6A-A7C8-2B681B0F5DAE}"/>
            </a:ext>
          </a:extLst>
        </xdr:cNvPr>
        <xdr:cNvCxnSpPr/>
      </xdr:nvCxnSpPr>
      <xdr:spPr>
        <a:xfrm rot="10800000" flipV="1">
          <a:off x="3514725" y="10020300"/>
          <a:ext cx="11715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52</xdr:row>
      <xdr:rowOff>0</xdr:rowOff>
    </xdr:from>
    <xdr:to>
      <xdr:col>8</xdr:col>
      <xdr:colOff>333375</xdr:colOff>
      <xdr:row>54</xdr:row>
      <xdr:rowOff>228600</xdr:rowOff>
    </xdr:to>
    <xdr:cxnSp macro="">
      <xdr:nvCxnSpPr>
        <xdr:cNvPr id="268" name="Straight Connector 267">
          <a:extLst>
            <a:ext uri="{FF2B5EF4-FFF2-40B4-BE49-F238E27FC236}">
              <a16:creationId xmlns:a16="http://schemas.microsoft.com/office/drawing/2014/main" id="{57DADDE9-1639-49EE-B894-478A3DE65445}"/>
            </a:ext>
          </a:extLst>
        </xdr:cNvPr>
        <xdr:cNvCxnSpPr/>
      </xdr:nvCxnSpPr>
      <xdr:spPr>
        <a:xfrm>
          <a:off x="4686300" y="10020300"/>
          <a:ext cx="11906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19050</xdr:colOff>
      <xdr:row>52</xdr:row>
      <xdr:rowOff>0</xdr:rowOff>
    </xdr:from>
    <xdr:to>
      <xdr:col>9</xdr:col>
      <xdr:colOff>0</xdr:colOff>
      <xdr:row>54</xdr:row>
      <xdr:rowOff>238125</xdr:rowOff>
    </xdr:to>
    <xdr:cxnSp macro="">
      <xdr:nvCxnSpPr>
        <xdr:cNvPr id="269" name="Straight Connector 268">
          <a:extLst>
            <a:ext uri="{FF2B5EF4-FFF2-40B4-BE49-F238E27FC236}">
              <a16:creationId xmlns:a16="http://schemas.microsoft.com/office/drawing/2014/main" id="{3C674BCF-9A88-4844-95D4-398A9DA928AB}"/>
            </a:ext>
          </a:extLst>
        </xdr:cNvPr>
        <xdr:cNvCxnSpPr/>
      </xdr:nvCxnSpPr>
      <xdr:spPr>
        <a:xfrm rot="10800000" flipV="1">
          <a:off x="4705350" y="10020300"/>
          <a:ext cx="12573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52</xdr:row>
      <xdr:rowOff>0</xdr:rowOff>
    </xdr:from>
    <xdr:to>
      <xdr:col>11</xdr:col>
      <xdr:colOff>333375</xdr:colOff>
      <xdr:row>54</xdr:row>
      <xdr:rowOff>228600</xdr:rowOff>
    </xdr:to>
    <xdr:cxnSp macro="">
      <xdr:nvCxnSpPr>
        <xdr:cNvPr id="270" name="Straight Connector 269">
          <a:extLst>
            <a:ext uri="{FF2B5EF4-FFF2-40B4-BE49-F238E27FC236}">
              <a16:creationId xmlns:a16="http://schemas.microsoft.com/office/drawing/2014/main" id="{EE1BE149-5E59-4A42-B8A0-5A135F8543DE}"/>
            </a:ext>
          </a:extLst>
        </xdr:cNvPr>
        <xdr:cNvCxnSpPr/>
      </xdr:nvCxnSpPr>
      <xdr:spPr>
        <a:xfrm>
          <a:off x="5962650" y="10020300"/>
          <a:ext cx="12001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19050</xdr:colOff>
      <xdr:row>52</xdr:row>
      <xdr:rowOff>0</xdr:rowOff>
    </xdr:from>
    <xdr:to>
      <xdr:col>12</xdr:col>
      <xdr:colOff>0</xdr:colOff>
      <xdr:row>54</xdr:row>
      <xdr:rowOff>238125</xdr:rowOff>
    </xdr:to>
    <xdr:cxnSp macro="">
      <xdr:nvCxnSpPr>
        <xdr:cNvPr id="271" name="Straight Connector 270">
          <a:extLst>
            <a:ext uri="{FF2B5EF4-FFF2-40B4-BE49-F238E27FC236}">
              <a16:creationId xmlns:a16="http://schemas.microsoft.com/office/drawing/2014/main" id="{1FD785CC-B4C4-4CC5-9974-5AB6F2280822}"/>
            </a:ext>
          </a:extLst>
        </xdr:cNvPr>
        <xdr:cNvCxnSpPr/>
      </xdr:nvCxnSpPr>
      <xdr:spPr>
        <a:xfrm rot="10800000" flipV="1">
          <a:off x="5981700" y="10020300"/>
          <a:ext cx="12858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52</xdr:row>
      <xdr:rowOff>0</xdr:rowOff>
    </xdr:from>
    <xdr:to>
      <xdr:col>14</xdr:col>
      <xdr:colOff>333375</xdr:colOff>
      <xdr:row>54</xdr:row>
      <xdr:rowOff>228600</xdr:rowOff>
    </xdr:to>
    <xdr:cxnSp macro="">
      <xdr:nvCxnSpPr>
        <xdr:cNvPr id="272" name="Straight Connector 271">
          <a:extLst>
            <a:ext uri="{FF2B5EF4-FFF2-40B4-BE49-F238E27FC236}">
              <a16:creationId xmlns:a16="http://schemas.microsoft.com/office/drawing/2014/main" id="{3202BE7C-7F93-42AA-9DD2-E27412E96319}"/>
            </a:ext>
          </a:extLst>
        </xdr:cNvPr>
        <xdr:cNvCxnSpPr/>
      </xdr:nvCxnSpPr>
      <xdr:spPr>
        <a:xfrm>
          <a:off x="7267575" y="10020300"/>
          <a:ext cx="11811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19050</xdr:colOff>
      <xdr:row>52</xdr:row>
      <xdr:rowOff>0</xdr:rowOff>
    </xdr:from>
    <xdr:to>
      <xdr:col>15</xdr:col>
      <xdr:colOff>0</xdr:colOff>
      <xdr:row>54</xdr:row>
      <xdr:rowOff>238125</xdr:rowOff>
    </xdr:to>
    <xdr:cxnSp macro="">
      <xdr:nvCxnSpPr>
        <xdr:cNvPr id="273" name="Straight Connector 272">
          <a:extLst>
            <a:ext uri="{FF2B5EF4-FFF2-40B4-BE49-F238E27FC236}">
              <a16:creationId xmlns:a16="http://schemas.microsoft.com/office/drawing/2014/main" id="{BD8A17B0-D31D-4CFB-A17D-A921D7805623}"/>
            </a:ext>
          </a:extLst>
        </xdr:cNvPr>
        <xdr:cNvCxnSpPr/>
      </xdr:nvCxnSpPr>
      <xdr:spPr>
        <a:xfrm rot="10800000" flipV="1">
          <a:off x="7286625" y="10020300"/>
          <a:ext cx="12287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52</xdr:row>
      <xdr:rowOff>0</xdr:rowOff>
    </xdr:from>
    <xdr:to>
      <xdr:col>17</xdr:col>
      <xdr:colOff>333375</xdr:colOff>
      <xdr:row>54</xdr:row>
      <xdr:rowOff>228600</xdr:rowOff>
    </xdr:to>
    <xdr:cxnSp macro="">
      <xdr:nvCxnSpPr>
        <xdr:cNvPr id="274" name="Straight Connector 273">
          <a:extLst>
            <a:ext uri="{FF2B5EF4-FFF2-40B4-BE49-F238E27FC236}">
              <a16:creationId xmlns:a16="http://schemas.microsoft.com/office/drawing/2014/main" id="{47C7CA8B-DF82-47F0-9CB4-6330D8E531BD}"/>
            </a:ext>
          </a:extLst>
        </xdr:cNvPr>
        <xdr:cNvCxnSpPr/>
      </xdr:nvCxnSpPr>
      <xdr:spPr>
        <a:xfrm>
          <a:off x="8515350" y="10020300"/>
          <a:ext cx="11525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19050</xdr:colOff>
      <xdr:row>52</xdr:row>
      <xdr:rowOff>0</xdr:rowOff>
    </xdr:from>
    <xdr:to>
      <xdr:col>18</xdr:col>
      <xdr:colOff>0</xdr:colOff>
      <xdr:row>54</xdr:row>
      <xdr:rowOff>238125</xdr:rowOff>
    </xdr:to>
    <xdr:cxnSp macro="">
      <xdr:nvCxnSpPr>
        <xdr:cNvPr id="275" name="Straight Connector 274">
          <a:extLst>
            <a:ext uri="{FF2B5EF4-FFF2-40B4-BE49-F238E27FC236}">
              <a16:creationId xmlns:a16="http://schemas.microsoft.com/office/drawing/2014/main" id="{8686CBF7-0B86-4FBF-845C-1979B41C0A82}"/>
            </a:ext>
          </a:extLst>
        </xdr:cNvPr>
        <xdr:cNvCxnSpPr/>
      </xdr:nvCxnSpPr>
      <xdr:spPr>
        <a:xfrm rot="10800000" flipV="1">
          <a:off x="8534400" y="10020300"/>
          <a:ext cx="12477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52</xdr:row>
      <xdr:rowOff>0</xdr:rowOff>
    </xdr:from>
    <xdr:to>
      <xdr:col>20</xdr:col>
      <xdr:colOff>333375</xdr:colOff>
      <xdr:row>54</xdr:row>
      <xdr:rowOff>228600</xdr:rowOff>
    </xdr:to>
    <xdr:cxnSp macro="">
      <xdr:nvCxnSpPr>
        <xdr:cNvPr id="276" name="Straight Connector 275">
          <a:extLst>
            <a:ext uri="{FF2B5EF4-FFF2-40B4-BE49-F238E27FC236}">
              <a16:creationId xmlns:a16="http://schemas.microsoft.com/office/drawing/2014/main" id="{A0BB8128-CCE4-47EB-A2D3-E2F0B3C4067D}"/>
            </a:ext>
          </a:extLst>
        </xdr:cNvPr>
        <xdr:cNvCxnSpPr/>
      </xdr:nvCxnSpPr>
      <xdr:spPr>
        <a:xfrm>
          <a:off x="9782175" y="10020300"/>
          <a:ext cx="11334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19050</xdr:colOff>
      <xdr:row>52</xdr:row>
      <xdr:rowOff>0</xdr:rowOff>
    </xdr:from>
    <xdr:to>
      <xdr:col>21</xdr:col>
      <xdr:colOff>0</xdr:colOff>
      <xdr:row>54</xdr:row>
      <xdr:rowOff>238125</xdr:rowOff>
    </xdr:to>
    <xdr:cxnSp macro="">
      <xdr:nvCxnSpPr>
        <xdr:cNvPr id="277" name="Straight Connector 276">
          <a:extLst>
            <a:ext uri="{FF2B5EF4-FFF2-40B4-BE49-F238E27FC236}">
              <a16:creationId xmlns:a16="http://schemas.microsoft.com/office/drawing/2014/main" id="{C86CE2BE-5A31-4115-ACB0-B3A9CA95931B}"/>
            </a:ext>
          </a:extLst>
        </xdr:cNvPr>
        <xdr:cNvCxnSpPr/>
      </xdr:nvCxnSpPr>
      <xdr:spPr>
        <a:xfrm rot="10800000" flipV="1">
          <a:off x="9801225" y="10020300"/>
          <a:ext cx="11430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52</xdr:row>
      <xdr:rowOff>0</xdr:rowOff>
    </xdr:from>
    <xdr:to>
      <xdr:col>23</xdr:col>
      <xdr:colOff>333375</xdr:colOff>
      <xdr:row>54</xdr:row>
      <xdr:rowOff>228600</xdr:rowOff>
    </xdr:to>
    <xdr:cxnSp macro="">
      <xdr:nvCxnSpPr>
        <xdr:cNvPr id="278" name="Straight Connector 277">
          <a:extLst>
            <a:ext uri="{FF2B5EF4-FFF2-40B4-BE49-F238E27FC236}">
              <a16:creationId xmlns:a16="http://schemas.microsoft.com/office/drawing/2014/main" id="{A48B29A6-5645-4580-96F5-EA746C28198A}"/>
            </a:ext>
          </a:extLst>
        </xdr:cNvPr>
        <xdr:cNvCxnSpPr/>
      </xdr:nvCxnSpPr>
      <xdr:spPr>
        <a:xfrm>
          <a:off x="10944225" y="10020300"/>
          <a:ext cx="11620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19050</xdr:colOff>
      <xdr:row>52</xdr:row>
      <xdr:rowOff>0</xdr:rowOff>
    </xdr:from>
    <xdr:to>
      <xdr:col>24</xdr:col>
      <xdr:colOff>0</xdr:colOff>
      <xdr:row>54</xdr:row>
      <xdr:rowOff>238125</xdr:rowOff>
    </xdr:to>
    <xdr:cxnSp macro="">
      <xdr:nvCxnSpPr>
        <xdr:cNvPr id="279" name="Straight Connector 278">
          <a:extLst>
            <a:ext uri="{FF2B5EF4-FFF2-40B4-BE49-F238E27FC236}">
              <a16:creationId xmlns:a16="http://schemas.microsoft.com/office/drawing/2014/main" id="{AAAE850E-FC81-48AF-9E58-F6162F3EC753}"/>
            </a:ext>
          </a:extLst>
        </xdr:cNvPr>
        <xdr:cNvCxnSpPr/>
      </xdr:nvCxnSpPr>
      <xdr:spPr>
        <a:xfrm rot="10800000" flipV="1">
          <a:off x="10963275" y="10020300"/>
          <a:ext cx="11620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52</xdr:row>
      <xdr:rowOff>0</xdr:rowOff>
    </xdr:from>
    <xdr:to>
      <xdr:col>26</xdr:col>
      <xdr:colOff>333375</xdr:colOff>
      <xdr:row>54</xdr:row>
      <xdr:rowOff>228600</xdr:rowOff>
    </xdr:to>
    <xdr:cxnSp macro="">
      <xdr:nvCxnSpPr>
        <xdr:cNvPr id="280" name="Straight Connector 279">
          <a:extLst>
            <a:ext uri="{FF2B5EF4-FFF2-40B4-BE49-F238E27FC236}">
              <a16:creationId xmlns:a16="http://schemas.microsoft.com/office/drawing/2014/main" id="{E0CDF04D-4800-4B30-B6A8-FA3C3D6700A8}"/>
            </a:ext>
          </a:extLst>
        </xdr:cNvPr>
        <xdr:cNvCxnSpPr/>
      </xdr:nvCxnSpPr>
      <xdr:spPr>
        <a:xfrm>
          <a:off x="12125325" y="10020300"/>
          <a:ext cx="11525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19050</xdr:colOff>
      <xdr:row>52</xdr:row>
      <xdr:rowOff>0</xdr:rowOff>
    </xdr:from>
    <xdr:to>
      <xdr:col>27</xdr:col>
      <xdr:colOff>0</xdr:colOff>
      <xdr:row>54</xdr:row>
      <xdr:rowOff>238125</xdr:rowOff>
    </xdr:to>
    <xdr:cxnSp macro="">
      <xdr:nvCxnSpPr>
        <xdr:cNvPr id="281" name="Straight Connector 280">
          <a:extLst>
            <a:ext uri="{FF2B5EF4-FFF2-40B4-BE49-F238E27FC236}">
              <a16:creationId xmlns:a16="http://schemas.microsoft.com/office/drawing/2014/main" id="{12D72BD7-C5E9-4B78-BBB7-126C66B1A8AA}"/>
            </a:ext>
          </a:extLst>
        </xdr:cNvPr>
        <xdr:cNvCxnSpPr/>
      </xdr:nvCxnSpPr>
      <xdr:spPr>
        <a:xfrm rot="10800000" flipV="1">
          <a:off x="12144375" y="10020300"/>
          <a:ext cx="11906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52</xdr:row>
      <xdr:rowOff>0</xdr:rowOff>
    </xdr:from>
    <xdr:to>
      <xdr:col>29</xdr:col>
      <xdr:colOff>333375</xdr:colOff>
      <xdr:row>54</xdr:row>
      <xdr:rowOff>228600</xdr:rowOff>
    </xdr:to>
    <xdr:cxnSp macro="">
      <xdr:nvCxnSpPr>
        <xdr:cNvPr id="282" name="Straight Connector 281">
          <a:extLst>
            <a:ext uri="{FF2B5EF4-FFF2-40B4-BE49-F238E27FC236}">
              <a16:creationId xmlns:a16="http://schemas.microsoft.com/office/drawing/2014/main" id="{CCF2D0EF-8A5A-4B17-AE94-59989372881E}"/>
            </a:ext>
          </a:extLst>
        </xdr:cNvPr>
        <xdr:cNvCxnSpPr/>
      </xdr:nvCxnSpPr>
      <xdr:spPr>
        <a:xfrm>
          <a:off x="13335000" y="10020300"/>
          <a:ext cx="12096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19050</xdr:colOff>
      <xdr:row>52</xdr:row>
      <xdr:rowOff>0</xdr:rowOff>
    </xdr:from>
    <xdr:to>
      <xdr:col>30</xdr:col>
      <xdr:colOff>0</xdr:colOff>
      <xdr:row>54</xdr:row>
      <xdr:rowOff>238125</xdr:rowOff>
    </xdr:to>
    <xdr:cxnSp macro="">
      <xdr:nvCxnSpPr>
        <xdr:cNvPr id="283" name="Straight Connector 282">
          <a:extLst>
            <a:ext uri="{FF2B5EF4-FFF2-40B4-BE49-F238E27FC236}">
              <a16:creationId xmlns:a16="http://schemas.microsoft.com/office/drawing/2014/main" id="{334882E8-D999-494F-BF44-320EE7785DD3}"/>
            </a:ext>
          </a:extLst>
        </xdr:cNvPr>
        <xdr:cNvCxnSpPr/>
      </xdr:nvCxnSpPr>
      <xdr:spPr>
        <a:xfrm rot="10800000" flipV="1">
          <a:off x="13354050" y="10020300"/>
          <a:ext cx="12001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52</xdr:row>
      <xdr:rowOff>0</xdr:rowOff>
    </xdr:from>
    <xdr:to>
      <xdr:col>32</xdr:col>
      <xdr:colOff>333375</xdr:colOff>
      <xdr:row>54</xdr:row>
      <xdr:rowOff>228600</xdr:rowOff>
    </xdr:to>
    <xdr:cxnSp macro="">
      <xdr:nvCxnSpPr>
        <xdr:cNvPr id="284" name="Straight Connector 283">
          <a:extLst>
            <a:ext uri="{FF2B5EF4-FFF2-40B4-BE49-F238E27FC236}">
              <a16:creationId xmlns:a16="http://schemas.microsoft.com/office/drawing/2014/main" id="{730E8B41-CBC7-437C-85AF-A1585AD83AA6}"/>
            </a:ext>
          </a:extLst>
        </xdr:cNvPr>
        <xdr:cNvCxnSpPr/>
      </xdr:nvCxnSpPr>
      <xdr:spPr>
        <a:xfrm>
          <a:off x="14554200" y="10020300"/>
          <a:ext cx="11811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19050</xdr:colOff>
      <xdr:row>52</xdr:row>
      <xdr:rowOff>0</xdr:rowOff>
    </xdr:from>
    <xdr:to>
      <xdr:col>33</xdr:col>
      <xdr:colOff>0</xdr:colOff>
      <xdr:row>54</xdr:row>
      <xdr:rowOff>238125</xdr:rowOff>
    </xdr:to>
    <xdr:cxnSp macro="">
      <xdr:nvCxnSpPr>
        <xdr:cNvPr id="285" name="Straight Connector 284">
          <a:extLst>
            <a:ext uri="{FF2B5EF4-FFF2-40B4-BE49-F238E27FC236}">
              <a16:creationId xmlns:a16="http://schemas.microsoft.com/office/drawing/2014/main" id="{56A8CFA2-970F-49D6-9209-69D153A5FCCF}"/>
            </a:ext>
          </a:extLst>
        </xdr:cNvPr>
        <xdr:cNvCxnSpPr/>
      </xdr:nvCxnSpPr>
      <xdr:spPr>
        <a:xfrm rot="10800000" flipV="1">
          <a:off x="14573250" y="10020300"/>
          <a:ext cx="12287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52</xdr:row>
      <xdr:rowOff>0</xdr:rowOff>
    </xdr:from>
    <xdr:to>
      <xdr:col>35</xdr:col>
      <xdr:colOff>333375</xdr:colOff>
      <xdr:row>54</xdr:row>
      <xdr:rowOff>228600</xdr:rowOff>
    </xdr:to>
    <xdr:cxnSp macro="">
      <xdr:nvCxnSpPr>
        <xdr:cNvPr id="286" name="Straight Connector 285">
          <a:extLst>
            <a:ext uri="{FF2B5EF4-FFF2-40B4-BE49-F238E27FC236}">
              <a16:creationId xmlns:a16="http://schemas.microsoft.com/office/drawing/2014/main" id="{88BB9E01-77E4-479E-9904-0B7DE2A5B3F4}"/>
            </a:ext>
          </a:extLst>
        </xdr:cNvPr>
        <xdr:cNvCxnSpPr/>
      </xdr:nvCxnSpPr>
      <xdr:spPr>
        <a:xfrm>
          <a:off x="15801975" y="10020300"/>
          <a:ext cx="7048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19050</xdr:colOff>
      <xdr:row>52</xdr:row>
      <xdr:rowOff>0</xdr:rowOff>
    </xdr:from>
    <xdr:to>
      <xdr:col>36</xdr:col>
      <xdr:colOff>0</xdr:colOff>
      <xdr:row>54</xdr:row>
      <xdr:rowOff>238125</xdr:rowOff>
    </xdr:to>
    <xdr:cxnSp macro="">
      <xdr:nvCxnSpPr>
        <xdr:cNvPr id="287" name="Straight Connector 286">
          <a:extLst>
            <a:ext uri="{FF2B5EF4-FFF2-40B4-BE49-F238E27FC236}">
              <a16:creationId xmlns:a16="http://schemas.microsoft.com/office/drawing/2014/main" id="{7CFE1A71-A174-4F9E-91E1-D1E7F8A539EB}"/>
            </a:ext>
          </a:extLst>
        </xdr:cNvPr>
        <xdr:cNvCxnSpPr/>
      </xdr:nvCxnSpPr>
      <xdr:spPr>
        <a:xfrm rot="10800000" flipV="1">
          <a:off x="15821025" y="10020300"/>
          <a:ext cx="6858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52</xdr:row>
      <xdr:rowOff>0</xdr:rowOff>
    </xdr:from>
    <xdr:to>
      <xdr:col>38</xdr:col>
      <xdr:colOff>333375</xdr:colOff>
      <xdr:row>54</xdr:row>
      <xdr:rowOff>228600</xdr:rowOff>
    </xdr:to>
    <xdr:cxnSp macro="">
      <xdr:nvCxnSpPr>
        <xdr:cNvPr id="288" name="Straight Connector 287">
          <a:extLst>
            <a:ext uri="{FF2B5EF4-FFF2-40B4-BE49-F238E27FC236}">
              <a16:creationId xmlns:a16="http://schemas.microsoft.com/office/drawing/2014/main" id="{B3166324-95FC-4799-A5CD-6FCA05E79856}"/>
            </a:ext>
          </a:extLst>
        </xdr:cNvPr>
        <xdr:cNvCxnSpPr/>
      </xdr:nvCxnSpPr>
      <xdr:spPr>
        <a:xfrm>
          <a:off x="16506825" y="10020300"/>
          <a:ext cx="7524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19050</xdr:colOff>
      <xdr:row>52</xdr:row>
      <xdr:rowOff>0</xdr:rowOff>
    </xdr:from>
    <xdr:to>
      <xdr:col>39</xdr:col>
      <xdr:colOff>0</xdr:colOff>
      <xdr:row>54</xdr:row>
      <xdr:rowOff>238125</xdr:rowOff>
    </xdr:to>
    <xdr:cxnSp macro="">
      <xdr:nvCxnSpPr>
        <xdr:cNvPr id="289" name="Straight Connector 288">
          <a:extLst>
            <a:ext uri="{FF2B5EF4-FFF2-40B4-BE49-F238E27FC236}">
              <a16:creationId xmlns:a16="http://schemas.microsoft.com/office/drawing/2014/main" id="{828ABAAE-D591-4E05-A172-5F00B6005649}"/>
            </a:ext>
          </a:extLst>
        </xdr:cNvPr>
        <xdr:cNvCxnSpPr/>
      </xdr:nvCxnSpPr>
      <xdr:spPr>
        <a:xfrm rot="10800000" flipV="1">
          <a:off x="16525875" y="10020300"/>
          <a:ext cx="7334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46</xdr:row>
      <xdr:rowOff>0</xdr:rowOff>
    </xdr:from>
    <xdr:to>
      <xdr:col>5</xdr:col>
      <xdr:colOff>333375</xdr:colOff>
      <xdr:row>48</xdr:row>
      <xdr:rowOff>228600</xdr:rowOff>
    </xdr:to>
    <xdr:cxnSp macro="">
      <xdr:nvCxnSpPr>
        <xdr:cNvPr id="290" name="Straight Connector 289">
          <a:extLst>
            <a:ext uri="{FF2B5EF4-FFF2-40B4-BE49-F238E27FC236}">
              <a16:creationId xmlns:a16="http://schemas.microsoft.com/office/drawing/2014/main" id="{8AAE3977-65D5-4B62-B514-A85DF6C729A7}"/>
            </a:ext>
          </a:extLst>
        </xdr:cNvPr>
        <xdr:cNvCxnSpPr/>
      </xdr:nvCxnSpPr>
      <xdr:spPr>
        <a:xfrm>
          <a:off x="3495675" y="8801100"/>
          <a:ext cx="1171575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49</xdr:row>
      <xdr:rowOff>0</xdr:rowOff>
    </xdr:from>
    <xdr:to>
      <xdr:col>5</xdr:col>
      <xdr:colOff>333375</xdr:colOff>
      <xdr:row>51</xdr:row>
      <xdr:rowOff>228600</xdr:rowOff>
    </xdr:to>
    <xdr:cxnSp macro="">
      <xdr:nvCxnSpPr>
        <xdr:cNvPr id="291" name="Straight Connector 290">
          <a:extLst>
            <a:ext uri="{FF2B5EF4-FFF2-40B4-BE49-F238E27FC236}">
              <a16:creationId xmlns:a16="http://schemas.microsoft.com/office/drawing/2014/main" id="{B00BCE0A-1475-4657-B654-975D6DDF6E3C}"/>
            </a:ext>
          </a:extLst>
        </xdr:cNvPr>
        <xdr:cNvCxnSpPr/>
      </xdr:nvCxnSpPr>
      <xdr:spPr>
        <a:xfrm>
          <a:off x="3495675" y="9448800"/>
          <a:ext cx="11715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46</xdr:row>
      <xdr:rowOff>0</xdr:rowOff>
    </xdr:from>
    <xdr:to>
      <xdr:col>8</xdr:col>
      <xdr:colOff>333375</xdr:colOff>
      <xdr:row>48</xdr:row>
      <xdr:rowOff>228600</xdr:rowOff>
    </xdr:to>
    <xdr:cxnSp macro="">
      <xdr:nvCxnSpPr>
        <xdr:cNvPr id="292" name="Straight Connector 291">
          <a:extLst>
            <a:ext uri="{FF2B5EF4-FFF2-40B4-BE49-F238E27FC236}">
              <a16:creationId xmlns:a16="http://schemas.microsoft.com/office/drawing/2014/main" id="{30BF61BB-5AD0-4D67-9832-697856EDAAED}"/>
            </a:ext>
          </a:extLst>
        </xdr:cNvPr>
        <xdr:cNvCxnSpPr/>
      </xdr:nvCxnSpPr>
      <xdr:spPr>
        <a:xfrm>
          <a:off x="4686300" y="8801100"/>
          <a:ext cx="1190625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49</xdr:row>
      <xdr:rowOff>0</xdr:rowOff>
    </xdr:from>
    <xdr:to>
      <xdr:col>8</xdr:col>
      <xdr:colOff>333375</xdr:colOff>
      <xdr:row>51</xdr:row>
      <xdr:rowOff>228600</xdr:rowOff>
    </xdr:to>
    <xdr:cxnSp macro="">
      <xdr:nvCxnSpPr>
        <xdr:cNvPr id="293" name="Straight Connector 292">
          <a:extLst>
            <a:ext uri="{FF2B5EF4-FFF2-40B4-BE49-F238E27FC236}">
              <a16:creationId xmlns:a16="http://schemas.microsoft.com/office/drawing/2014/main" id="{CEAAC437-867C-4D2A-94E3-B4D5FC94603C}"/>
            </a:ext>
          </a:extLst>
        </xdr:cNvPr>
        <xdr:cNvCxnSpPr/>
      </xdr:nvCxnSpPr>
      <xdr:spPr>
        <a:xfrm>
          <a:off x="4686300" y="9448800"/>
          <a:ext cx="11906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46</xdr:row>
      <xdr:rowOff>0</xdr:rowOff>
    </xdr:from>
    <xdr:to>
      <xdr:col>11</xdr:col>
      <xdr:colOff>333375</xdr:colOff>
      <xdr:row>48</xdr:row>
      <xdr:rowOff>228600</xdr:rowOff>
    </xdr:to>
    <xdr:cxnSp macro="">
      <xdr:nvCxnSpPr>
        <xdr:cNvPr id="294" name="Straight Connector 293">
          <a:extLst>
            <a:ext uri="{FF2B5EF4-FFF2-40B4-BE49-F238E27FC236}">
              <a16:creationId xmlns:a16="http://schemas.microsoft.com/office/drawing/2014/main" id="{B4C2ACAC-9E07-4757-ACE7-8076F45E2E2B}"/>
            </a:ext>
          </a:extLst>
        </xdr:cNvPr>
        <xdr:cNvCxnSpPr/>
      </xdr:nvCxnSpPr>
      <xdr:spPr>
        <a:xfrm>
          <a:off x="5962650" y="8801100"/>
          <a:ext cx="1200150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49</xdr:row>
      <xdr:rowOff>0</xdr:rowOff>
    </xdr:from>
    <xdr:to>
      <xdr:col>11</xdr:col>
      <xdr:colOff>333375</xdr:colOff>
      <xdr:row>51</xdr:row>
      <xdr:rowOff>228600</xdr:rowOff>
    </xdr:to>
    <xdr:cxnSp macro="">
      <xdr:nvCxnSpPr>
        <xdr:cNvPr id="295" name="Straight Connector 294">
          <a:extLst>
            <a:ext uri="{FF2B5EF4-FFF2-40B4-BE49-F238E27FC236}">
              <a16:creationId xmlns:a16="http://schemas.microsoft.com/office/drawing/2014/main" id="{55AD9D7C-0613-465B-9937-2149F886975D}"/>
            </a:ext>
          </a:extLst>
        </xdr:cNvPr>
        <xdr:cNvCxnSpPr/>
      </xdr:nvCxnSpPr>
      <xdr:spPr>
        <a:xfrm>
          <a:off x="5962650" y="9448800"/>
          <a:ext cx="12001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46</xdr:row>
      <xdr:rowOff>0</xdr:rowOff>
    </xdr:from>
    <xdr:to>
      <xdr:col>14</xdr:col>
      <xdr:colOff>333375</xdr:colOff>
      <xdr:row>48</xdr:row>
      <xdr:rowOff>228600</xdr:rowOff>
    </xdr:to>
    <xdr:cxnSp macro="">
      <xdr:nvCxnSpPr>
        <xdr:cNvPr id="296" name="Straight Connector 295">
          <a:extLst>
            <a:ext uri="{FF2B5EF4-FFF2-40B4-BE49-F238E27FC236}">
              <a16:creationId xmlns:a16="http://schemas.microsoft.com/office/drawing/2014/main" id="{A904E1B8-E071-44EB-8EEC-8AFF0F4591CF}"/>
            </a:ext>
          </a:extLst>
        </xdr:cNvPr>
        <xdr:cNvCxnSpPr/>
      </xdr:nvCxnSpPr>
      <xdr:spPr>
        <a:xfrm>
          <a:off x="7267575" y="8801100"/>
          <a:ext cx="1181100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49</xdr:row>
      <xdr:rowOff>0</xdr:rowOff>
    </xdr:from>
    <xdr:to>
      <xdr:col>14</xdr:col>
      <xdr:colOff>333375</xdr:colOff>
      <xdr:row>51</xdr:row>
      <xdr:rowOff>228600</xdr:rowOff>
    </xdr:to>
    <xdr:cxnSp macro="">
      <xdr:nvCxnSpPr>
        <xdr:cNvPr id="297" name="Straight Connector 296">
          <a:extLst>
            <a:ext uri="{FF2B5EF4-FFF2-40B4-BE49-F238E27FC236}">
              <a16:creationId xmlns:a16="http://schemas.microsoft.com/office/drawing/2014/main" id="{CC4839C9-5947-4DCE-A2C6-5B164851C1BC}"/>
            </a:ext>
          </a:extLst>
        </xdr:cNvPr>
        <xdr:cNvCxnSpPr/>
      </xdr:nvCxnSpPr>
      <xdr:spPr>
        <a:xfrm>
          <a:off x="7267575" y="9448800"/>
          <a:ext cx="11811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46</xdr:row>
      <xdr:rowOff>0</xdr:rowOff>
    </xdr:from>
    <xdr:to>
      <xdr:col>17</xdr:col>
      <xdr:colOff>333375</xdr:colOff>
      <xdr:row>48</xdr:row>
      <xdr:rowOff>228600</xdr:rowOff>
    </xdr:to>
    <xdr:cxnSp macro="">
      <xdr:nvCxnSpPr>
        <xdr:cNvPr id="298" name="Straight Connector 297">
          <a:extLst>
            <a:ext uri="{FF2B5EF4-FFF2-40B4-BE49-F238E27FC236}">
              <a16:creationId xmlns:a16="http://schemas.microsoft.com/office/drawing/2014/main" id="{5B65FB68-DDD3-4CF1-BBBB-A7FFC06D8B0B}"/>
            </a:ext>
          </a:extLst>
        </xdr:cNvPr>
        <xdr:cNvCxnSpPr/>
      </xdr:nvCxnSpPr>
      <xdr:spPr>
        <a:xfrm>
          <a:off x="8515350" y="8801100"/>
          <a:ext cx="1152525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49</xdr:row>
      <xdr:rowOff>0</xdr:rowOff>
    </xdr:from>
    <xdr:to>
      <xdr:col>17</xdr:col>
      <xdr:colOff>333375</xdr:colOff>
      <xdr:row>51</xdr:row>
      <xdr:rowOff>228600</xdr:rowOff>
    </xdr:to>
    <xdr:cxnSp macro="">
      <xdr:nvCxnSpPr>
        <xdr:cNvPr id="299" name="Straight Connector 298">
          <a:extLst>
            <a:ext uri="{FF2B5EF4-FFF2-40B4-BE49-F238E27FC236}">
              <a16:creationId xmlns:a16="http://schemas.microsoft.com/office/drawing/2014/main" id="{34CD04AD-9442-4D1A-AB28-CCCE8F79D76B}"/>
            </a:ext>
          </a:extLst>
        </xdr:cNvPr>
        <xdr:cNvCxnSpPr/>
      </xdr:nvCxnSpPr>
      <xdr:spPr>
        <a:xfrm>
          <a:off x="8515350" y="9448800"/>
          <a:ext cx="11525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46</xdr:row>
      <xdr:rowOff>0</xdr:rowOff>
    </xdr:from>
    <xdr:to>
      <xdr:col>20</xdr:col>
      <xdr:colOff>333375</xdr:colOff>
      <xdr:row>48</xdr:row>
      <xdr:rowOff>228600</xdr:rowOff>
    </xdr:to>
    <xdr:cxnSp macro="">
      <xdr:nvCxnSpPr>
        <xdr:cNvPr id="300" name="Straight Connector 299">
          <a:extLst>
            <a:ext uri="{FF2B5EF4-FFF2-40B4-BE49-F238E27FC236}">
              <a16:creationId xmlns:a16="http://schemas.microsoft.com/office/drawing/2014/main" id="{EAC451FA-3474-4974-B5EE-5B18DB862046}"/>
            </a:ext>
          </a:extLst>
        </xdr:cNvPr>
        <xdr:cNvCxnSpPr/>
      </xdr:nvCxnSpPr>
      <xdr:spPr>
        <a:xfrm>
          <a:off x="9782175" y="8801100"/>
          <a:ext cx="1133475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49</xdr:row>
      <xdr:rowOff>0</xdr:rowOff>
    </xdr:from>
    <xdr:to>
      <xdr:col>20</xdr:col>
      <xdr:colOff>333375</xdr:colOff>
      <xdr:row>51</xdr:row>
      <xdr:rowOff>228600</xdr:rowOff>
    </xdr:to>
    <xdr:cxnSp macro="">
      <xdr:nvCxnSpPr>
        <xdr:cNvPr id="301" name="Straight Connector 300">
          <a:extLst>
            <a:ext uri="{FF2B5EF4-FFF2-40B4-BE49-F238E27FC236}">
              <a16:creationId xmlns:a16="http://schemas.microsoft.com/office/drawing/2014/main" id="{D1ECA6C1-114C-4282-9874-EBAFE83ED5DD}"/>
            </a:ext>
          </a:extLst>
        </xdr:cNvPr>
        <xdr:cNvCxnSpPr/>
      </xdr:nvCxnSpPr>
      <xdr:spPr>
        <a:xfrm>
          <a:off x="9782175" y="9448800"/>
          <a:ext cx="11334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46</xdr:row>
      <xdr:rowOff>0</xdr:rowOff>
    </xdr:from>
    <xdr:to>
      <xdr:col>23</xdr:col>
      <xdr:colOff>333375</xdr:colOff>
      <xdr:row>48</xdr:row>
      <xdr:rowOff>228600</xdr:rowOff>
    </xdr:to>
    <xdr:cxnSp macro="">
      <xdr:nvCxnSpPr>
        <xdr:cNvPr id="302" name="Straight Connector 301">
          <a:extLst>
            <a:ext uri="{FF2B5EF4-FFF2-40B4-BE49-F238E27FC236}">
              <a16:creationId xmlns:a16="http://schemas.microsoft.com/office/drawing/2014/main" id="{12E586F5-14E0-4FB0-8414-E258E06F5ECC}"/>
            </a:ext>
          </a:extLst>
        </xdr:cNvPr>
        <xdr:cNvCxnSpPr/>
      </xdr:nvCxnSpPr>
      <xdr:spPr>
        <a:xfrm>
          <a:off x="10944225" y="8801100"/>
          <a:ext cx="1162050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49</xdr:row>
      <xdr:rowOff>0</xdr:rowOff>
    </xdr:from>
    <xdr:to>
      <xdr:col>23</xdr:col>
      <xdr:colOff>333375</xdr:colOff>
      <xdr:row>51</xdr:row>
      <xdr:rowOff>228600</xdr:rowOff>
    </xdr:to>
    <xdr:cxnSp macro="">
      <xdr:nvCxnSpPr>
        <xdr:cNvPr id="303" name="Straight Connector 302">
          <a:extLst>
            <a:ext uri="{FF2B5EF4-FFF2-40B4-BE49-F238E27FC236}">
              <a16:creationId xmlns:a16="http://schemas.microsoft.com/office/drawing/2014/main" id="{5F00C6B6-EC0E-47F0-A580-10F8BB9DB577}"/>
            </a:ext>
          </a:extLst>
        </xdr:cNvPr>
        <xdr:cNvCxnSpPr/>
      </xdr:nvCxnSpPr>
      <xdr:spPr>
        <a:xfrm>
          <a:off x="10944225" y="9448800"/>
          <a:ext cx="11620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46</xdr:row>
      <xdr:rowOff>0</xdr:rowOff>
    </xdr:from>
    <xdr:to>
      <xdr:col>26</xdr:col>
      <xdr:colOff>323850</xdr:colOff>
      <xdr:row>48</xdr:row>
      <xdr:rowOff>228600</xdr:rowOff>
    </xdr:to>
    <xdr:cxnSp macro="">
      <xdr:nvCxnSpPr>
        <xdr:cNvPr id="304" name="Straight Connector 303">
          <a:extLst>
            <a:ext uri="{FF2B5EF4-FFF2-40B4-BE49-F238E27FC236}">
              <a16:creationId xmlns:a16="http://schemas.microsoft.com/office/drawing/2014/main" id="{EE898B60-0E9F-40E8-ABB9-C5080512A62E}"/>
            </a:ext>
          </a:extLst>
        </xdr:cNvPr>
        <xdr:cNvCxnSpPr/>
      </xdr:nvCxnSpPr>
      <xdr:spPr>
        <a:xfrm>
          <a:off x="12125325" y="8801100"/>
          <a:ext cx="1143000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49</xdr:row>
      <xdr:rowOff>0</xdr:rowOff>
    </xdr:from>
    <xdr:to>
      <xdr:col>26</xdr:col>
      <xdr:colOff>323850</xdr:colOff>
      <xdr:row>51</xdr:row>
      <xdr:rowOff>228600</xdr:rowOff>
    </xdr:to>
    <xdr:cxnSp macro="">
      <xdr:nvCxnSpPr>
        <xdr:cNvPr id="305" name="Straight Connector 304">
          <a:extLst>
            <a:ext uri="{FF2B5EF4-FFF2-40B4-BE49-F238E27FC236}">
              <a16:creationId xmlns:a16="http://schemas.microsoft.com/office/drawing/2014/main" id="{230A5FD0-33AF-47E3-A872-B791AE403751}"/>
            </a:ext>
          </a:extLst>
        </xdr:cNvPr>
        <xdr:cNvCxnSpPr/>
      </xdr:nvCxnSpPr>
      <xdr:spPr>
        <a:xfrm>
          <a:off x="12125325" y="9448800"/>
          <a:ext cx="11430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46</xdr:row>
      <xdr:rowOff>0</xdr:rowOff>
    </xdr:from>
    <xdr:to>
      <xdr:col>29</xdr:col>
      <xdr:colOff>333375</xdr:colOff>
      <xdr:row>48</xdr:row>
      <xdr:rowOff>228600</xdr:rowOff>
    </xdr:to>
    <xdr:cxnSp macro="">
      <xdr:nvCxnSpPr>
        <xdr:cNvPr id="306" name="Straight Connector 305">
          <a:extLst>
            <a:ext uri="{FF2B5EF4-FFF2-40B4-BE49-F238E27FC236}">
              <a16:creationId xmlns:a16="http://schemas.microsoft.com/office/drawing/2014/main" id="{4CA4362E-6995-4B2C-86E7-D5E8D67F5BD6}"/>
            </a:ext>
          </a:extLst>
        </xdr:cNvPr>
        <xdr:cNvCxnSpPr/>
      </xdr:nvCxnSpPr>
      <xdr:spPr>
        <a:xfrm>
          <a:off x="13335000" y="8801100"/>
          <a:ext cx="1209675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49</xdr:row>
      <xdr:rowOff>0</xdr:rowOff>
    </xdr:from>
    <xdr:to>
      <xdr:col>29</xdr:col>
      <xdr:colOff>333375</xdr:colOff>
      <xdr:row>51</xdr:row>
      <xdr:rowOff>228600</xdr:rowOff>
    </xdr:to>
    <xdr:cxnSp macro="">
      <xdr:nvCxnSpPr>
        <xdr:cNvPr id="307" name="Straight Connector 306">
          <a:extLst>
            <a:ext uri="{FF2B5EF4-FFF2-40B4-BE49-F238E27FC236}">
              <a16:creationId xmlns:a16="http://schemas.microsoft.com/office/drawing/2014/main" id="{4188C93B-0450-4C12-9BF0-1041CA91CDA5}"/>
            </a:ext>
          </a:extLst>
        </xdr:cNvPr>
        <xdr:cNvCxnSpPr/>
      </xdr:nvCxnSpPr>
      <xdr:spPr>
        <a:xfrm>
          <a:off x="13335000" y="9448800"/>
          <a:ext cx="12096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46</xdr:row>
      <xdr:rowOff>0</xdr:rowOff>
    </xdr:from>
    <xdr:to>
      <xdr:col>32</xdr:col>
      <xdr:colOff>333375</xdr:colOff>
      <xdr:row>48</xdr:row>
      <xdr:rowOff>228600</xdr:rowOff>
    </xdr:to>
    <xdr:cxnSp macro="">
      <xdr:nvCxnSpPr>
        <xdr:cNvPr id="308" name="Straight Connector 307">
          <a:extLst>
            <a:ext uri="{FF2B5EF4-FFF2-40B4-BE49-F238E27FC236}">
              <a16:creationId xmlns:a16="http://schemas.microsoft.com/office/drawing/2014/main" id="{6E39D473-FBFA-41CB-B94D-23AE143AF24C}"/>
            </a:ext>
          </a:extLst>
        </xdr:cNvPr>
        <xdr:cNvCxnSpPr/>
      </xdr:nvCxnSpPr>
      <xdr:spPr>
        <a:xfrm>
          <a:off x="14554200" y="8801100"/>
          <a:ext cx="1181100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49</xdr:row>
      <xdr:rowOff>0</xdr:rowOff>
    </xdr:from>
    <xdr:to>
      <xdr:col>32</xdr:col>
      <xdr:colOff>333375</xdr:colOff>
      <xdr:row>51</xdr:row>
      <xdr:rowOff>228600</xdr:rowOff>
    </xdr:to>
    <xdr:cxnSp macro="">
      <xdr:nvCxnSpPr>
        <xdr:cNvPr id="309" name="Straight Connector 308">
          <a:extLst>
            <a:ext uri="{FF2B5EF4-FFF2-40B4-BE49-F238E27FC236}">
              <a16:creationId xmlns:a16="http://schemas.microsoft.com/office/drawing/2014/main" id="{7DBB53AB-B666-4226-A250-EC95BEC57F50}"/>
            </a:ext>
          </a:extLst>
        </xdr:cNvPr>
        <xdr:cNvCxnSpPr/>
      </xdr:nvCxnSpPr>
      <xdr:spPr>
        <a:xfrm>
          <a:off x="14554200" y="9448800"/>
          <a:ext cx="11811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46</xdr:row>
      <xdr:rowOff>0</xdr:rowOff>
    </xdr:from>
    <xdr:to>
      <xdr:col>35</xdr:col>
      <xdr:colOff>285750</xdr:colOff>
      <xdr:row>48</xdr:row>
      <xdr:rowOff>228600</xdr:rowOff>
    </xdr:to>
    <xdr:cxnSp macro="">
      <xdr:nvCxnSpPr>
        <xdr:cNvPr id="310" name="Straight Connector 309">
          <a:extLst>
            <a:ext uri="{FF2B5EF4-FFF2-40B4-BE49-F238E27FC236}">
              <a16:creationId xmlns:a16="http://schemas.microsoft.com/office/drawing/2014/main" id="{C6A8A174-878E-4A0D-9A1B-685F7765364E}"/>
            </a:ext>
          </a:extLst>
        </xdr:cNvPr>
        <xdr:cNvCxnSpPr/>
      </xdr:nvCxnSpPr>
      <xdr:spPr>
        <a:xfrm>
          <a:off x="15801975" y="8801100"/>
          <a:ext cx="704850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49</xdr:row>
      <xdr:rowOff>0</xdr:rowOff>
    </xdr:from>
    <xdr:to>
      <xdr:col>35</xdr:col>
      <xdr:colOff>285750</xdr:colOff>
      <xdr:row>51</xdr:row>
      <xdr:rowOff>228600</xdr:rowOff>
    </xdr:to>
    <xdr:cxnSp macro="">
      <xdr:nvCxnSpPr>
        <xdr:cNvPr id="311" name="Straight Connector 310">
          <a:extLst>
            <a:ext uri="{FF2B5EF4-FFF2-40B4-BE49-F238E27FC236}">
              <a16:creationId xmlns:a16="http://schemas.microsoft.com/office/drawing/2014/main" id="{A7FA7C3C-5E15-46D3-92F7-584A90770FE7}"/>
            </a:ext>
          </a:extLst>
        </xdr:cNvPr>
        <xdr:cNvCxnSpPr/>
      </xdr:nvCxnSpPr>
      <xdr:spPr>
        <a:xfrm>
          <a:off x="15801975" y="9448800"/>
          <a:ext cx="7048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46</xdr:row>
      <xdr:rowOff>0</xdr:rowOff>
    </xdr:from>
    <xdr:to>
      <xdr:col>38</xdr:col>
      <xdr:colOff>276225</xdr:colOff>
      <xdr:row>48</xdr:row>
      <xdr:rowOff>228600</xdr:rowOff>
    </xdr:to>
    <xdr:cxnSp macro="">
      <xdr:nvCxnSpPr>
        <xdr:cNvPr id="312" name="Straight Connector 311">
          <a:extLst>
            <a:ext uri="{FF2B5EF4-FFF2-40B4-BE49-F238E27FC236}">
              <a16:creationId xmlns:a16="http://schemas.microsoft.com/office/drawing/2014/main" id="{313EF157-4289-4181-9C35-4210A44E65D5}"/>
            </a:ext>
          </a:extLst>
        </xdr:cNvPr>
        <xdr:cNvCxnSpPr/>
      </xdr:nvCxnSpPr>
      <xdr:spPr>
        <a:xfrm>
          <a:off x="16506825" y="8801100"/>
          <a:ext cx="752475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49</xdr:row>
      <xdr:rowOff>0</xdr:rowOff>
    </xdr:from>
    <xdr:to>
      <xdr:col>38</xdr:col>
      <xdr:colOff>276225</xdr:colOff>
      <xdr:row>51</xdr:row>
      <xdr:rowOff>228600</xdr:rowOff>
    </xdr:to>
    <xdr:cxnSp macro="">
      <xdr:nvCxnSpPr>
        <xdr:cNvPr id="313" name="Straight Connector 312">
          <a:extLst>
            <a:ext uri="{FF2B5EF4-FFF2-40B4-BE49-F238E27FC236}">
              <a16:creationId xmlns:a16="http://schemas.microsoft.com/office/drawing/2014/main" id="{C5E3D5D3-9B93-48D1-A25E-16B88DFFCECE}"/>
            </a:ext>
          </a:extLst>
        </xdr:cNvPr>
        <xdr:cNvCxnSpPr/>
      </xdr:nvCxnSpPr>
      <xdr:spPr>
        <a:xfrm>
          <a:off x="16506825" y="9448800"/>
          <a:ext cx="7524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46</xdr:row>
      <xdr:rowOff>0</xdr:rowOff>
    </xdr:from>
    <xdr:to>
      <xdr:col>38</xdr:col>
      <xdr:colOff>323850</xdr:colOff>
      <xdr:row>48</xdr:row>
      <xdr:rowOff>238125</xdr:rowOff>
    </xdr:to>
    <xdr:cxnSp macro="">
      <xdr:nvCxnSpPr>
        <xdr:cNvPr id="314" name="Straight Connector 313">
          <a:extLst>
            <a:ext uri="{FF2B5EF4-FFF2-40B4-BE49-F238E27FC236}">
              <a16:creationId xmlns:a16="http://schemas.microsoft.com/office/drawing/2014/main" id="{EEC24862-5B57-4EC8-9CB9-B79185D3C8C8}"/>
            </a:ext>
          </a:extLst>
        </xdr:cNvPr>
        <xdr:cNvCxnSpPr/>
      </xdr:nvCxnSpPr>
      <xdr:spPr>
        <a:xfrm rot="10800000" flipV="1">
          <a:off x="16506825" y="8801100"/>
          <a:ext cx="752475" cy="628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49</xdr:row>
      <xdr:rowOff>0</xdr:rowOff>
    </xdr:from>
    <xdr:to>
      <xdr:col>38</xdr:col>
      <xdr:colOff>323850</xdr:colOff>
      <xdr:row>51</xdr:row>
      <xdr:rowOff>238125</xdr:rowOff>
    </xdr:to>
    <xdr:cxnSp macro="">
      <xdr:nvCxnSpPr>
        <xdr:cNvPr id="315" name="Straight Connector 314">
          <a:extLst>
            <a:ext uri="{FF2B5EF4-FFF2-40B4-BE49-F238E27FC236}">
              <a16:creationId xmlns:a16="http://schemas.microsoft.com/office/drawing/2014/main" id="{5C56AC55-21CF-4C22-8CC7-C111BFD19879}"/>
            </a:ext>
          </a:extLst>
        </xdr:cNvPr>
        <xdr:cNvCxnSpPr/>
      </xdr:nvCxnSpPr>
      <xdr:spPr>
        <a:xfrm rot="10800000" flipV="1">
          <a:off x="16506825" y="9448800"/>
          <a:ext cx="7524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46</xdr:row>
      <xdr:rowOff>0</xdr:rowOff>
    </xdr:from>
    <xdr:to>
      <xdr:col>35</xdr:col>
      <xdr:colOff>333375</xdr:colOff>
      <xdr:row>48</xdr:row>
      <xdr:rowOff>238125</xdr:rowOff>
    </xdr:to>
    <xdr:cxnSp macro="">
      <xdr:nvCxnSpPr>
        <xdr:cNvPr id="316" name="Straight Connector 315">
          <a:extLst>
            <a:ext uri="{FF2B5EF4-FFF2-40B4-BE49-F238E27FC236}">
              <a16:creationId xmlns:a16="http://schemas.microsoft.com/office/drawing/2014/main" id="{D7A98AE3-1B23-4DF1-BA5B-EBB931DB5AFE}"/>
            </a:ext>
          </a:extLst>
        </xdr:cNvPr>
        <xdr:cNvCxnSpPr/>
      </xdr:nvCxnSpPr>
      <xdr:spPr>
        <a:xfrm rot="10800000" flipV="1">
          <a:off x="15801975" y="8801100"/>
          <a:ext cx="704850" cy="628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49</xdr:row>
      <xdr:rowOff>0</xdr:rowOff>
    </xdr:from>
    <xdr:to>
      <xdr:col>35</xdr:col>
      <xdr:colOff>333375</xdr:colOff>
      <xdr:row>51</xdr:row>
      <xdr:rowOff>238125</xdr:rowOff>
    </xdr:to>
    <xdr:cxnSp macro="">
      <xdr:nvCxnSpPr>
        <xdr:cNvPr id="317" name="Straight Connector 316">
          <a:extLst>
            <a:ext uri="{FF2B5EF4-FFF2-40B4-BE49-F238E27FC236}">
              <a16:creationId xmlns:a16="http://schemas.microsoft.com/office/drawing/2014/main" id="{50822DD1-A1CA-4C7F-9FDF-CD896FD8B85E}"/>
            </a:ext>
          </a:extLst>
        </xdr:cNvPr>
        <xdr:cNvCxnSpPr/>
      </xdr:nvCxnSpPr>
      <xdr:spPr>
        <a:xfrm rot="10800000" flipV="1">
          <a:off x="15801975" y="9448800"/>
          <a:ext cx="7048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46</xdr:row>
      <xdr:rowOff>0</xdr:rowOff>
    </xdr:from>
    <xdr:to>
      <xdr:col>33</xdr:col>
      <xdr:colOff>38100</xdr:colOff>
      <xdr:row>48</xdr:row>
      <xdr:rowOff>238125</xdr:rowOff>
    </xdr:to>
    <xdr:cxnSp macro="">
      <xdr:nvCxnSpPr>
        <xdr:cNvPr id="318" name="Straight Connector 317">
          <a:extLst>
            <a:ext uri="{FF2B5EF4-FFF2-40B4-BE49-F238E27FC236}">
              <a16:creationId xmlns:a16="http://schemas.microsoft.com/office/drawing/2014/main" id="{06D14930-37DD-42C0-B7A3-0D5EC57F3D63}"/>
            </a:ext>
          </a:extLst>
        </xdr:cNvPr>
        <xdr:cNvCxnSpPr/>
      </xdr:nvCxnSpPr>
      <xdr:spPr>
        <a:xfrm rot="10800000" flipV="1">
          <a:off x="14554200" y="8801100"/>
          <a:ext cx="1285875" cy="628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49</xdr:row>
      <xdr:rowOff>0</xdr:rowOff>
    </xdr:from>
    <xdr:to>
      <xdr:col>33</xdr:col>
      <xdr:colOff>38100</xdr:colOff>
      <xdr:row>51</xdr:row>
      <xdr:rowOff>238125</xdr:rowOff>
    </xdr:to>
    <xdr:cxnSp macro="">
      <xdr:nvCxnSpPr>
        <xdr:cNvPr id="319" name="Straight Connector 318">
          <a:extLst>
            <a:ext uri="{FF2B5EF4-FFF2-40B4-BE49-F238E27FC236}">
              <a16:creationId xmlns:a16="http://schemas.microsoft.com/office/drawing/2014/main" id="{66378616-EB5B-4774-B7B8-100984FCE67B}"/>
            </a:ext>
          </a:extLst>
        </xdr:cNvPr>
        <xdr:cNvCxnSpPr/>
      </xdr:nvCxnSpPr>
      <xdr:spPr>
        <a:xfrm rot="10800000" flipV="1">
          <a:off x="14554200" y="9448800"/>
          <a:ext cx="12858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46</xdr:row>
      <xdr:rowOff>0</xdr:rowOff>
    </xdr:from>
    <xdr:to>
      <xdr:col>30</xdr:col>
      <xdr:colOff>38100</xdr:colOff>
      <xdr:row>48</xdr:row>
      <xdr:rowOff>238125</xdr:rowOff>
    </xdr:to>
    <xdr:cxnSp macro="">
      <xdr:nvCxnSpPr>
        <xdr:cNvPr id="320" name="Straight Connector 319">
          <a:extLst>
            <a:ext uri="{FF2B5EF4-FFF2-40B4-BE49-F238E27FC236}">
              <a16:creationId xmlns:a16="http://schemas.microsoft.com/office/drawing/2014/main" id="{F22E1294-47AC-49EB-AD2A-46FD9C4DD5FE}"/>
            </a:ext>
          </a:extLst>
        </xdr:cNvPr>
        <xdr:cNvCxnSpPr/>
      </xdr:nvCxnSpPr>
      <xdr:spPr>
        <a:xfrm rot="10800000" flipV="1">
          <a:off x="13335000" y="8801100"/>
          <a:ext cx="1257300" cy="628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49</xdr:row>
      <xdr:rowOff>0</xdr:rowOff>
    </xdr:from>
    <xdr:to>
      <xdr:col>30</xdr:col>
      <xdr:colOff>38100</xdr:colOff>
      <xdr:row>51</xdr:row>
      <xdr:rowOff>238125</xdr:rowOff>
    </xdr:to>
    <xdr:cxnSp macro="">
      <xdr:nvCxnSpPr>
        <xdr:cNvPr id="321" name="Straight Connector 320">
          <a:extLst>
            <a:ext uri="{FF2B5EF4-FFF2-40B4-BE49-F238E27FC236}">
              <a16:creationId xmlns:a16="http://schemas.microsoft.com/office/drawing/2014/main" id="{E2196CD9-C436-4F9D-AF90-4103978A9FBE}"/>
            </a:ext>
          </a:extLst>
        </xdr:cNvPr>
        <xdr:cNvCxnSpPr/>
      </xdr:nvCxnSpPr>
      <xdr:spPr>
        <a:xfrm rot="10800000" flipV="1">
          <a:off x="13335000" y="9448800"/>
          <a:ext cx="12573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46</xdr:row>
      <xdr:rowOff>0</xdr:rowOff>
    </xdr:from>
    <xdr:to>
      <xdr:col>27</xdr:col>
      <xdr:colOff>28575</xdr:colOff>
      <xdr:row>48</xdr:row>
      <xdr:rowOff>238125</xdr:rowOff>
    </xdr:to>
    <xdr:cxnSp macro="">
      <xdr:nvCxnSpPr>
        <xdr:cNvPr id="322" name="Straight Connector 321">
          <a:extLst>
            <a:ext uri="{FF2B5EF4-FFF2-40B4-BE49-F238E27FC236}">
              <a16:creationId xmlns:a16="http://schemas.microsoft.com/office/drawing/2014/main" id="{1C5ABE31-256A-4778-814E-1B9A1F0A2763}"/>
            </a:ext>
          </a:extLst>
        </xdr:cNvPr>
        <xdr:cNvCxnSpPr/>
      </xdr:nvCxnSpPr>
      <xdr:spPr>
        <a:xfrm rot="10800000" flipV="1">
          <a:off x="12125325" y="8801100"/>
          <a:ext cx="1238250" cy="628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49</xdr:row>
      <xdr:rowOff>0</xdr:rowOff>
    </xdr:from>
    <xdr:to>
      <xdr:col>27</xdr:col>
      <xdr:colOff>28575</xdr:colOff>
      <xdr:row>51</xdr:row>
      <xdr:rowOff>238125</xdr:rowOff>
    </xdr:to>
    <xdr:cxnSp macro="">
      <xdr:nvCxnSpPr>
        <xdr:cNvPr id="323" name="Straight Connector 322">
          <a:extLst>
            <a:ext uri="{FF2B5EF4-FFF2-40B4-BE49-F238E27FC236}">
              <a16:creationId xmlns:a16="http://schemas.microsoft.com/office/drawing/2014/main" id="{5FFA5FDA-7D8B-42FD-AA64-1B0288A0443C}"/>
            </a:ext>
          </a:extLst>
        </xdr:cNvPr>
        <xdr:cNvCxnSpPr/>
      </xdr:nvCxnSpPr>
      <xdr:spPr>
        <a:xfrm rot="10800000" flipV="1">
          <a:off x="12125325" y="9448800"/>
          <a:ext cx="12382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46</xdr:row>
      <xdr:rowOff>0</xdr:rowOff>
    </xdr:from>
    <xdr:to>
      <xdr:col>24</xdr:col>
      <xdr:colOff>38100</xdr:colOff>
      <xdr:row>48</xdr:row>
      <xdr:rowOff>238125</xdr:rowOff>
    </xdr:to>
    <xdr:cxnSp macro="">
      <xdr:nvCxnSpPr>
        <xdr:cNvPr id="324" name="Straight Connector 323">
          <a:extLst>
            <a:ext uri="{FF2B5EF4-FFF2-40B4-BE49-F238E27FC236}">
              <a16:creationId xmlns:a16="http://schemas.microsoft.com/office/drawing/2014/main" id="{0970F1D0-70EB-4FF9-9014-4B716E9206B7}"/>
            </a:ext>
          </a:extLst>
        </xdr:cNvPr>
        <xdr:cNvCxnSpPr/>
      </xdr:nvCxnSpPr>
      <xdr:spPr>
        <a:xfrm rot="10800000" flipV="1">
          <a:off x="10944225" y="8801100"/>
          <a:ext cx="1219200" cy="628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49</xdr:row>
      <xdr:rowOff>0</xdr:rowOff>
    </xdr:from>
    <xdr:to>
      <xdr:col>24</xdr:col>
      <xdr:colOff>38100</xdr:colOff>
      <xdr:row>51</xdr:row>
      <xdr:rowOff>238125</xdr:rowOff>
    </xdr:to>
    <xdr:cxnSp macro="">
      <xdr:nvCxnSpPr>
        <xdr:cNvPr id="325" name="Straight Connector 324">
          <a:extLst>
            <a:ext uri="{FF2B5EF4-FFF2-40B4-BE49-F238E27FC236}">
              <a16:creationId xmlns:a16="http://schemas.microsoft.com/office/drawing/2014/main" id="{EBA6A8C3-6E1B-4DE1-B041-3A16A6D6F727}"/>
            </a:ext>
          </a:extLst>
        </xdr:cNvPr>
        <xdr:cNvCxnSpPr/>
      </xdr:nvCxnSpPr>
      <xdr:spPr>
        <a:xfrm rot="10800000" flipV="1">
          <a:off x="10944225" y="9448800"/>
          <a:ext cx="12192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46</xdr:row>
      <xdr:rowOff>0</xdr:rowOff>
    </xdr:from>
    <xdr:to>
      <xdr:col>21</xdr:col>
      <xdr:colOff>28575</xdr:colOff>
      <xdr:row>48</xdr:row>
      <xdr:rowOff>238125</xdr:rowOff>
    </xdr:to>
    <xdr:cxnSp macro="">
      <xdr:nvCxnSpPr>
        <xdr:cNvPr id="326" name="Straight Connector 325">
          <a:extLst>
            <a:ext uri="{FF2B5EF4-FFF2-40B4-BE49-F238E27FC236}">
              <a16:creationId xmlns:a16="http://schemas.microsoft.com/office/drawing/2014/main" id="{E4E404AF-08B7-496C-8852-EC5543B71FF1}"/>
            </a:ext>
          </a:extLst>
        </xdr:cNvPr>
        <xdr:cNvCxnSpPr/>
      </xdr:nvCxnSpPr>
      <xdr:spPr>
        <a:xfrm rot="10800000" flipV="1">
          <a:off x="9782175" y="8801100"/>
          <a:ext cx="1190625" cy="628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49</xdr:row>
      <xdr:rowOff>0</xdr:rowOff>
    </xdr:from>
    <xdr:to>
      <xdr:col>21</xdr:col>
      <xdr:colOff>28575</xdr:colOff>
      <xdr:row>51</xdr:row>
      <xdr:rowOff>238125</xdr:rowOff>
    </xdr:to>
    <xdr:cxnSp macro="">
      <xdr:nvCxnSpPr>
        <xdr:cNvPr id="327" name="Straight Connector 326">
          <a:extLst>
            <a:ext uri="{FF2B5EF4-FFF2-40B4-BE49-F238E27FC236}">
              <a16:creationId xmlns:a16="http://schemas.microsoft.com/office/drawing/2014/main" id="{0D85ED83-3876-49B9-B4A8-5C3642341540}"/>
            </a:ext>
          </a:extLst>
        </xdr:cNvPr>
        <xdr:cNvCxnSpPr/>
      </xdr:nvCxnSpPr>
      <xdr:spPr>
        <a:xfrm rot="10800000" flipV="1">
          <a:off x="9782175" y="9448800"/>
          <a:ext cx="11906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46</xdr:row>
      <xdr:rowOff>0</xdr:rowOff>
    </xdr:from>
    <xdr:to>
      <xdr:col>18</xdr:col>
      <xdr:colOff>38100</xdr:colOff>
      <xdr:row>48</xdr:row>
      <xdr:rowOff>238125</xdr:rowOff>
    </xdr:to>
    <xdr:cxnSp macro="">
      <xdr:nvCxnSpPr>
        <xdr:cNvPr id="328" name="Straight Connector 327">
          <a:extLst>
            <a:ext uri="{FF2B5EF4-FFF2-40B4-BE49-F238E27FC236}">
              <a16:creationId xmlns:a16="http://schemas.microsoft.com/office/drawing/2014/main" id="{171C2758-844E-4B28-A5C6-08B342E02D91}"/>
            </a:ext>
          </a:extLst>
        </xdr:cNvPr>
        <xdr:cNvCxnSpPr/>
      </xdr:nvCxnSpPr>
      <xdr:spPr>
        <a:xfrm rot="10800000" flipV="1">
          <a:off x="8515350" y="8801100"/>
          <a:ext cx="1304925" cy="628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49</xdr:row>
      <xdr:rowOff>0</xdr:rowOff>
    </xdr:from>
    <xdr:to>
      <xdr:col>18</xdr:col>
      <xdr:colOff>38100</xdr:colOff>
      <xdr:row>51</xdr:row>
      <xdr:rowOff>238125</xdr:rowOff>
    </xdr:to>
    <xdr:cxnSp macro="">
      <xdr:nvCxnSpPr>
        <xdr:cNvPr id="329" name="Straight Connector 328">
          <a:extLst>
            <a:ext uri="{FF2B5EF4-FFF2-40B4-BE49-F238E27FC236}">
              <a16:creationId xmlns:a16="http://schemas.microsoft.com/office/drawing/2014/main" id="{1CD56666-CDDB-451C-8893-72174BE26E2D}"/>
            </a:ext>
          </a:extLst>
        </xdr:cNvPr>
        <xdr:cNvCxnSpPr/>
      </xdr:nvCxnSpPr>
      <xdr:spPr>
        <a:xfrm rot="10800000" flipV="1">
          <a:off x="8515350" y="9448800"/>
          <a:ext cx="13049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46</xdr:row>
      <xdr:rowOff>0</xdr:rowOff>
    </xdr:from>
    <xdr:to>
      <xdr:col>15</xdr:col>
      <xdr:colOff>38100</xdr:colOff>
      <xdr:row>48</xdr:row>
      <xdr:rowOff>238125</xdr:rowOff>
    </xdr:to>
    <xdr:cxnSp macro="">
      <xdr:nvCxnSpPr>
        <xdr:cNvPr id="330" name="Straight Connector 329">
          <a:extLst>
            <a:ext uri="{FF2B5EF4-FFF2-40B4-BE49-F238E27FC236}">
              <a16:creationId xmlns:a16="http://schemas.microsoft.com/office/drawing/2014/main" id="{6632CB4E-70B8-4475-BF96-3EBEF318533F}"/>
            </a:ext>
          </a:extLst>
        </xdr:cNvPr>
        <xdr:cNvCxnSpPr/>
      </xdr:nvCxnSpPr>
      <xdr:spPr>
        <a:xfrm rot="10800000" flipV="1">
          <a:off x="7267575" y="8801100"/>
          <a:ext cx="1285875" cy="628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49</xdr:row>
      <xdr:rowOff>0</xdr:rowOff>
    </xdr:from>
    <xdr:to>
      <xdr:col>15</xdr:col>
      <xdr:colOff>38100</xdr:colOff>
      <xdr:row>51</xdr:row>
      <xdr:rowOff>238125</xdr:rowOff>
    </xdr:to>
    <xdr:cxnSp macro="">
      <xdr:nvCxnSpPr>
        <xdr:cNvPr id="331" name="Straight Connector 330">
          <a:extLst>
            <a:ext uri="{FF2B5EF4-FFF2-40B4-BE49-F238E27FC236}">
              <a16:creationId xmlns:a16="http://schemas.microsoft.com/office/drawing/2014/main" id="{36F144A6-EBE3-4795-94FB-2DC839A44773}"/>
            </a:ext>
          </a:extLst>
        </xdr:cNvPr>
        <xdr:cNvCxnSpPr/>
      </xdr:nvCxnSpPr>
      <xdr:spPr>
        <a:xfrm rot="10800000" flipV="1">
          <a:off x="7267575" y="9448800"/>
          <a:ext cx="12858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46</xdr:row>
      <xdr:rowOff>0</xdr:rowOff>
    </xdr:from>
    <xdr:to>
      <xdr:col>12</xdr:col>
      <xdr:colOff>38100</xdr:colOff>
      <xdr:row>48</xdr:row>
      <xdr:rowOff>238125</xdr:rowOff>
    </xdr:to>
    <xdr:cxnSp macro="">
      <xdr:nvCxnSpPr>
        <xdr:cNvPr id="332" name="Straight Connector 331">
          <a:extLst>
            <a:ext uri="{FF2B5EF4-FFF2-40B4-BE49-F238E27FC236}">
              <a16:creationId xmlns:a16="http://schemas.microsoft.com/office/drawing/2014/main" id="{FD311D7D-93DF-41A9-9472-B87B2D6AEB95}"/>
            </a:ext>
          </a:extLst>
        </xdr:cNvPr>
        <xdr:cNvCxnSpPr/>
      </xdr:nvCxnSpPr>
      <xdr:spPr>
        <a:xfrm rot="10800000" flipV="1">
          <a:off x="5962650" y="8801100"/>
          <a:ext cx="1343025" cy="628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49</xdr:row>
      <xdr:rowOff>0</xdr:rowOff>
    </xdr:from>
    <xdr:to>
      <xdr:col>12</xdr:col>
      <xdr:colOff>38100</xdr:colOff>
      <xdr:row>51</xdr:row>
      <xdr:rowOff>238125</xdr:rowOff>
    </xdr:to>
    <xdr:cxnSp macro="">
      <xdr:nvCxnSpPr>
        <xdr:cNvPr id="333" name="Straight Connector 332">
          <a:extLst>
            <a:ext uri="{FF2B5EF4-FFF2-40B4-BE49-F238E27FC236}">
              <a16:creationId xmlns:a16="http://schemas.microsoft.com/office/drawing/2014/main" id="{DFFDA93F-62F7-437B-8635-E53D75686E04}"/>
            </a:ext>
          </a:extLst>
        </xdr:cNvPr>
        <xdr:cNvCxnSpPr/>
      </xdr:nvCxnSpPr>
      <xdr:spPr>
        <a:xfrm rot="10800000" flipV="1">
          <a:off x="5962650" y="9448800"/>
          <a:ext cx="13430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46</xdr:row>
      <xdr:rowOff>0</xdr:rowOff>
    </xdr:from>
    <xdr:to>
      <xdr:col>9</xdr:col>
      <xdr:colOff>38100</xdr:colOff>
      <xdr:row>48</xdr:row>
      <xdr:rowOff>238125</xdr:rowOff>
    </xdr:to>
    <xdr:cxnSp macro="">
      <xdr:nvCxnSpPr>
        <xdr:cNvPr id="334" name="Straight Connector 333">
          <a:extLst>
            <a:ext uri="{FF2B5EF4-FFF2-40B4-BE49-F238E27FC236}">
              <a16:creationId xmlns:a16="http://schemas.microsoft.com/office/drawing/2014/main" id="{F9EDE321-F600-47EB-9BD3-5EF653B25B24}"/>
            </a:ext>
          </a:extLst>
        </xdr:cNvPr>
        <xdr:cNvCxnSpPr/>
      </xdr:nvCxnSpPr>
      <xdr:spPr>
        <a:xfrm rot="10800000" flipV="1">
          <a:off x="4686300" y="8801100"/>
          <a:ext cx="1314450" cy="628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49</xdr:row>
      <xdr:rowOff>0</xdr:rowOff>
    </xdr:from>
    <xdr:to>
      <xdr:col>9</xdr:col>
      <xdr:colOff>38100</xdr:colOff>
      <xdr:row>51</xdr:row>
      <xdr:rowOff>238125</xdr:rowOff>
    </xdr:to>
    <xdr:cxnSp macro="">
      <xdr:nvCxnSpPr>
        <xdr:cNvPr id="335" name="Straight Connector 334">
          <a:extLst>
            <a:ext uri="{FF2B5EF4-FFF2-40B4-BE49-F238E27FC236}">
              <a16:creationId xmlns:a16="http://schemas.microsoft.com/office/drawing/2014/main" id="{99582FBD-F2FF-46D4-98C8-8DBD770CE6CD}"/>
            </a:ext>
          </a:extLst>
        </xdr:cNvPr>
        <xdr:cNvCxnSpPr/>
      </xdr:nvCxnSpPr>
      <xdr:spPr>
        <a:xfrm rot="10800000" flipV="1">
          <a:off x="4686300" y="9448800"/>
          <a:ext cx="13144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46</xdr:row>
      <xdr:rowOff>0</xdr:rowOff>
    </xdr:from>
    <xdr:to>
      <xdr:col>6</xdr:col>
      <xdr:colOff>38100</xdr:colOff>
      <xdr:row>48</xdr:row>
      <xdr:rowOff>238125</xdr:rowOff>
    </xdr:to>
    <xdr:cxnSp macro="">
      <xdr:nvCxnSpPr>
        <xdr:cNvPr id="336" name="Straight Connector 335">
          <a:extLst>
            <a:ext uri="{FF2B5EF4-FFF2-40B4-BE49-F238E27FC236}">
              <a16:creationId xmlns:a16="http://schemas.microsoft.com/office/drawing/2014/main" id="{8E3119B8-331A-41B3-89F7-089903BD3D59}"/>
            </a:ext>
          </a:extLst>
        </xdr:cNvPr>
        <xdr:cNvCxnSpPr/>
      </xdr:nvCxnSpPr>
      <xdr:spPr>
        <a:xfrm rot="10800000" flipV="1">
          <a:off x="3495675" y="8801100"/>
          <a:ext cx="1228725" cy="628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49</xdr:row>
      <xdr:rowOff>0</xdr:rowOff>
    </xdr:from>
    <xdr:to>
      <xdr:col>6</xdr:col>
      <xdr:colOff>38100</xdr:colOff>
      <xdr:row>51</xdr:row>
      <xdr:rowOff>238125</xdr:rowOff>
    </xdr:to>
    <xdr:cxnSp macro="">
      <xdr:nvCxnSpPr>
        <xdr:cNvPr id="337" name="Straight Connector 336">
          <a:extLst>
            <a:ext uri="{FF2B5EF4-FFF2-40B4-BE49-F238E27FC236}">
              <a16:creationId xmlns:a16="http://schemas.microsoft.com/office/drawing/2014/main" id="{52BF23BC-411B-4AC2-B4FD-52E7AEF827FE}"/>
            </a:ext>
          </a:extLst>
        </xdr:cNvPr>
        <xdr:cNvCxnSpPr/>
      </xdr:nvCxnSpPr>
      <xdr:spPr>
        <a:xfrm rot="10800000" flipV="1">
          <a:off x="3495675" y="9448800"/>
          <a:ext cx="12287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25</xdr:row>
      <xdr:rowOff>0</xdr:rowOff>
    </xdr:from>
    <xdr:to>
      <xdr:col>5</xdr:col>
      <xdr:colOff>333375</xdr:colOff>
      <xdr:row>27</xdr:row>
      <xdr:rowOff>228600</xdr:rowOff>
    </xdr:to>
    <xdr:cxnSp macro="">
      <xdr:nvCxnSpPr>
        <xdr:cNvPr id="338" name="Straight Connector 337">
          <a:extLst>
            <a:ext uri="{FF2B5EF4-FFF2-40B4-BE49-F238E27FC236}">
              <a16:creationId xmlns:a16="http://schemas.microsoft.com/office/drawing/2014/main" id="{061F6A45-66A0-4EF9-BA3F-292CBEDE6213}"/>
            </a:ext>
          </a:extLst>
        </xdr:cNvPr>
        <xdr:cNvCxnSpPr/>
      </xdr:nvCxnSpPr>
      <xdr:spPr>
        <a:xfrm>
          <a:off x="3495675" y="4781550"/>
          <a:ext cx="11715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25</xdr:row>
      <xdr:rowOff>0</xdr:rowOff>
    </xdr:from>
    <xdr:to>
      <xdr:col>8</xdr:col>
      <xdr:colOff>333375</xdr:colOff>
      <xdr:row>27</xdr:row>
      <xdr:rowOff>228600</xdr:rowOff>
    </xdr:to>
    <xdr:cxnSp macro="">
      <xdr:nvCxnSpPr>
        <xdr:cNvPr id="339" name="Straight Connector 338">
          <a:extLst>
            <a:ext uri="{FF2B5EF4-FFF2-40B4-BE49-F238E27FC236}">
              <a16:creationId xmlns:a16="http://schemas.microsoft.com/office/drawing/2014/main" id="{467B8645-289F-4FF7-B23F-A508B36557DB}"/>
            </a:ext>
          </a:extLst>
        </xdr:cNvPr>
        <xdr:cNvCxnSpPr/>
      </xdr:nvCxnSpPr>
      <xdr:spPr>
        <a:xfrm>
          <a:off x="4686300" y="4781550"/>
          <a:ext cx="11906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25</xdr:row>
      <xdr:rowOff>0</xdr:rowOff>
    </xdr:from>
    <xdr:to>
      <xdr:col>11</xdr:col>
      <xdr:colOff>333375</xdr:colOff>
      <xdr:row>27</xdr:row>
      <xdr:rowOff>228600</xdr:rowOff>
    </xdr:to>
    <xdr:cxnSp macro="">
      <xdr:nvCxnSpPr>
        <xdr:cNvPr id="340" name="Straight Connector 339">
          <a:extLst>
            <a:ext uri="{FF2B5EF4-FFF2-40B4-BE49-F238E27FC236}">
              <a16:creationId xmlns:a16="http://schemas.microsoft.com/office/drawing/2014/main" id="{AF26F84E-5CE9-45A1-B3A8-9317B87A9F5E}"/>
            </a:ext>
          </a:extLst>
        </xdr:cNvPr>
        <xdr:cNvCxnSpPr/>
      </xdr:nvCxnSpPr>
      <xdr:spPr>
        <a:xfrm>
          <a:off x="5962650" y="4781550"/>
          <a:ext cx="12001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25</xdr:row>
      <xdr:rowOff>0</xdr:rowOff>
    </xdr:from>
    <xdr:to>
      <xdr:col>14</xdr:col>
      <xdr:colOff>333375</xdr:colOff>
      <xdr:row>27</xdr:row>
      <xdr:rowOff>228600</xdr:rowOff>
    </xdr:to>
    <xdr:cxnSp macro="">
      <xdr:nvCxnSpPr>
        <xdr:cNvPr id="341" name="Straight Connector 340">
          <a:extLst>
            <a:ext uri="{FF2B5EF4-FFF2-40B4-BE49-F238E27FC236}">
              <a16:creationId xmlns:a16="http://schemas.microsoft.com/office/drawing/2014/main" id="{2BEEE320-B8E8-4B5A-B572-CCD0574A864C}"/>
            </a:ext>
          </a:extLst>
        </xdr:cNvPr>
        <xdr:cNvCxnSpPr/>
      </xdr:nvCxnSpPr>
      <xdr:spPr>
        <a:xfrm>
          <a:off x="7267575" y="4781550"/>
          <a:ext cx="11811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28</xdr:row>
      <xdr:rowOff>0</xdr:rowOff>
    </xdr:from>
    <xdr:to>
      <xdr:col>5</xdr:col>
      <xdr:colOff>333375</xdr:colOff>
      <xdr:row>30</xdr:row>
      <xdr:rowOff>228600</xdr:rowOff>
    </xdr:to>
    <xdr:cxnSp macro="">
      <xdr:nvCxnSpPr>
        <xdr:cNvPr id="342" name="Straight Connector 341">
          <a:extLst>
            <a:ext uri="{FF2B5EF4-FFF2-40B4-BE49-F238E27FC236}">
              <a16:creationId xmlns:a16="http://schemas.microsoft.com/office/drawing/2014/main" id="{92CA0605-648C-4AE6-8D2B-6858F2968616}"/>
            </a:ext>
          </a:extLst>
        </xdr:cNvPr>
        <xdr:cNvCxnSpPr/>
      </xdr:nvCxnSpPr>
      <xdr:spPr>
        <a:xfrm>
          <a:off x="3495675" y="5353050"/>
          <a:ext cx="11715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28</xdr:row>
      <xdr:rowOff>0</xdr:rowOff>
    </xdr:from>
    <xdr:to>
      <xdr:col>8</xdr:col>
      <xdr:colOff>333375</xdr:colOff>
      <xdr:row>30</xdr:row>
      <xdr:rowOff>228600</xdr:rowOff>
    </xdr:to>
    <xdr:cxnSp macro="">
      <xdr:nvCxnSpPr>
        <xdr:cNvPr id="343" name="Straight Connector 342">
          <a:extLst>
            <a:ext uri="{FF2B5EF4-FFF2-40B4-BE49-F238E27FC236}">
              <a16:creationId xmlns:a16="http://schemas.microsoft.com/office/drawing/2014/main" id="{3C6B94D3-DC13-4DAF-B9D0-00CED565DE43}"/>
            </a:ext>
          </a:extLst>
        </xdr:cNvPr>
        <xdr:cNvCxnSpPr/>
      </xdr:nvCxnSpPr>
      <xdr:spPr>
        <a:xfrm>
          <a:off x="4686300" y="5353050"/>
          <a:ext cx="11906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28</xdr:row>
      <xdr:rowOff>0</xdr:rowOff>
    </xdr:from>
    <xdr:to>
      <xdr:col>11</xdr:col>
      <xdr:colOff>333375</xdr:colOff>
      <xdr:row>30</xdr:row>
      <xdr:rowOff>228600</xdr:rowOff>
    </xdr:to>
    <xdr:cxnSp macro="">
      <xdr:nvCxnSpPr>
        <xdr:cNvPr id="344" name="Straight Connector 343">
          <a:extLst>
            <a:ext uri="{FF2B5EF4-FFF2-40B4-BE49-F238E27FC236}">
              <a16:creationId xmlns:a16="http://schemas.microsoft.com/office/drawing/2014/main" id="{6DC7F417-5C62-43E6-BD1F-44950167EF3E}"/>
            </a:ext>
          </a:extLst>
        </xdr:cNvPr>
        <xdr:cNvCxnSpPr/>
      </xdr:nvCxnSpPr>
      <xdr:spPr>
        <a:xfrm>
          <a:off x="5962650" y="5353050"/>
          <a:ext cx="12001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28</xdr:row>
      <xdr:rowOff>0</xdr:rowOff>
    </xdr:from>
    <xdr:to>
      <xdr:col>14</xdr:col>
      <xdr:colOff>333375</xdr:colOff>
      <xdr:row>30</xdr:row>
      <xdr:rowOff>228600</xdr:rowOff>
    </xdr:to>
    <xdr:cxnSp macro="">
      <xdr:nvCxnSpPr>
        <xdr:cNvPr id="345" name="Straight Connector 344">
          <a:extLst>
            <a:ext uri="{FF2B5EF4-FFF2-40B4-BE49-F238E27FC236}">
              <a16:creationId xmlns:a16="http://schemas.microsoft.com/office/drawing/2014/main" id="{ADB59E41-F72B-4AD2-B76D-0CAD8A3EA20E}"/>
            </a:ext>
          </a:extLst>
        </xdr:cNvPr>
        <xdr:cNvCxnSpPr/>
      </xdr:nvCxnSpPr>
      <xdr:spPr>
        <a:xfrm>
          <a:off x="7267575" y="5353050"/>
          <a:ext cx="11811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28</xdr:row>
      <xdr:rowOff>0</xdr:rowOff>
    </xdr:from>
    <xdr:to>
      <xdr:col>17</xdr:col>
      <xdr:colOff>333375</xdr:colOff>
      <xdr:row>30</xdr:row>
      <xdr:rowOff>228600</xdr:rowOff>
    </xdr:to>
    <xdr:cxnSp macro="">
      <xdr:nvCxnSpPr>
        <xdr:cNvPr id="346" name="Straight Connector 345">
          <a:extLst>
            <a:ext uri="{FF2B5EF4-FFF2-40B4-BE49-F238E27FC236}">
              <a16:creationId xmlns:a16="http://schemas.microsoft.com/office/drawing/2014/main" id="{ADD8EC07-FF53-4308-B574-11A75F8163C7}"/>
            </a:ext>
          </a:extLst>
        </xdr:cNvPr>
        <xdr:cNvCxnSpPr/>
      </xdr:nvCxnSpPr>
      <xdr:spPr>
        <a:xfrm>
          <a:off x="8515350" y="5353050"/>
          <a:ext cx="11525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25</xdr:row>
      <xdr:rowOff>0</xdr:rowOff>
    </xdr:from>
    <xdr:to>
      <xdr:col>17</xdr:col>
      <xdr:colOff>333375</xdr:colOff>
      <xdr:row>27</xdr:row>
      <xdr:rowOff>228600</xdr:rowOff>
    </xdr:to>
    <xdr:cxnSp macro="">
      <xdr:nvCxnSpPr>
        <xdr:cNvPr id="347" name="Straight Connector 346">
          <a:extLst>
            <a:ext uri="{FF2B5EF4-FFF2-40B4-BE49-F238E27FC236}">
              <a16:creationId xmlns:a16="http://schemas.microsoft.com/office/drawing/2014/main" id="{F0FC5AB1-7CB1-4200-96A9-4536803F6A26}"/>
            </a:ext>
          </a:extLst>
        </xdr:cNvPr>
        <xdr:cNvCxnSpPr/>
      </xdr:nvCxnSpPr>
      <xdr:spPr>
        <a:xfrm>
          <a:off x="8515350" y="4781550"/>
          <a:ext cx="11525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25</xdr:row>
      <xdr:rowOff>0</xdr:rowOff>
    </xdr:from>
    <xdr:to>
      <xdr:col>20</xdr:col>
      <xdr:colOff>333375</xdr:colOff>
      <xdr:row>27</xdr:row>
      <xdr:rowOff>228600</xdr:rowOff>
    </xdr:to>
    <xdr:cxnSp macro="">
      <xdr:nvCxnSpPr>
        <xdr:cNvPr id="348" name="Straight Connector 347">
          <a:extLst>
            <a:ext uri="{FF2B5EF4-FFF2-40B4-BE49-F238E27FC236}">
              <a16:creationId xmlns:a16="http://schemas.microsoft.com/office/drawing/2014/main" id="{FC4BDBB6-762A-44B5-8303-A14C81C2191B}"/>
            </a:ext>
          </a:extLst>
        </xdr:cNvPr>
        <xdr:cNvCxnSpPr/>
      </xdr:nvCxnSpPr>
      <xdr:spPr>
        <a:xfrm>
          <a:off x="9782175" y="4781550"/>
          <a:ext cx="11334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28</xdr:row>
      <xdr:rowOff>0</xdr:rowOff>
    </xdr:from>
    <xdr:to>
      <xdr:col>20</xdr:col>
      <xdr:colOff>333375</xdr:colOff>
      <xdr:row>30</xdr:row>
      <xdr:rowOff>228600</xdr:rowOff>
    </xdr:to>
    <xdr:cxnSp macro="">
      <xdr:nvCxnSpPr>
        <xdr:cNvPr id="349" name="Straight Connector 348">
          <a:extLst>
            <a:ext uri="{FF2B5EF4-FFF2-40B4-BE49-F238E27FC236}">
              <a16:creationId xmlns:a16="http://schemas.microsoft.com/office/drawing/2014/main" id="{32367271-786D-419C-A15B-0674919B2704}"/>
            </a:ext>
          </a:extLst>
        </xdr:cNvPr>
        <xdr:cNvCxnSpPr/>
      </xdr:nvCxnSpPr>
      <xdr:spPr>
        <a:xfrm>
          <a:off x="9782175" y="5353050"/>
          <a:ext cx="11334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25</xdr:row>
      <xdr:rowOff>0</xdr:rowOff>
    </xdr:from>
    <xdr:to>
      <xdr:col>23</xdr:col>
      <xdr:colOff>333375</xdr:colOff>
      <xdr:row>27</xdr:row>
      <xdr:rowOff>228600</xdr:rowOff>
    </xdr:to>
    <xdr:cxnSp macro="">
      <xdr:nvCxnSpPr>
        <xdr:cNvPr id="350" name="Straight Connector 349">
          <a:extLst>
            <a:ext uri="{FF2B5EF4-FFF2-40B4-BE49-F238E27FC236}">
              <a16:creationId xmlns:a16="http://schemas.microsoft.com/office/drawing/2014/main" id="{9A21E47A-2157-4E05-8E16-AC046875056A}"/>
            </a:ext>
          </a:extLst>
        </xdr:cNvPr>
        <xdr:cNvCxnSpPr/>
      </xdr:nvCxnSpPr>
      <xdr:spPr>
        <a:xfrm>
          <a:off x="10944225" y="4781550"/>
          <a:ext cx="11620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25</xdr:row>
      <xdr:rowOff>0</xdr:rowOff>
    </xdr:from>
    <xdr:to>
      <xdr:col>26</xdr:col>
      <xdr:colOff>323850</xdr:colOff>
      <xdr:row>27</xdr:row>
      <xdr:rowOff>228600</xdr:rowOff>
    </xdr:to>
    <xdr:cxnSp macro="">
      <xdr:nvCxnSpPr>
        <xdr:cNvPr id="351" name="Straight Connector 350">
          <a:extLst>
            <a:ext uri="{FF2B5EF4-FFF2-40B4-BE49-F238E27FC236}">
              <a16:creationId xmlns:a16="http://schemas.microsoft.com/office/drawing/2014/main" id="{D60B43EA-1B60-43BF-AF8D-30EE5A96867D}"/>
            </a:ext>
          </a:extLst>
        </xdr:cNvPr>
        <xdr:cNvCxnSpPr/>
      </xdr:nvCxnSpPr>
      <xdr:spPr>
        <a:xfrm>
          <a:off x="12125325" y="4781550"/>
          <a:ext cx="11430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28</xdr:row>
      <xdr:rowOff>0</xdr:rowOff>
    </xdr:from>
    <xdr:to>
      <xdr:col>23</xdr:col>
      <xdr:colOff>333375</xdr:colOff>
      <xdr:row>30</xdr:row>
      <xdr:rowOff>228600</xdr:rowOff>
    </xdr:to>
    <xdr:cxnSp macro="">
      <xdr:nvCxnSpPr>
        <xdr:cNvPr id="352" name="Straight Connector 351">
          <a:extLst>
            <a:ext uri="{FF2B5EF4-FFF2-40B4-BE49-F238E27FC236}">
              <a16:creationId xmlns:a16="http://schemas.microsoft.com/office/drawing/2014/main" id="{D22D8B33-A73C-450C-B4FE-8903DC74AD12}"/>
            </a:ext>
          </a:extLst>
        </xdr:cNvPr>
        <xdr:cNvCxnSpPr/>
      </xdr:nvCxnSpPr>
      <xdr:spPr>
        <a:xfrm>
          <a:off x="10944225" y="5353050"/>
          <a:ext cx="11620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28</xdr:row>
      <xdr:rowOff>0</xdr:rowOff>
    </xdr:from>
    <xdr:to>
      <xdr:col>26</xdr:col>
      <xdr:colOff>323850</xdr:colOff>
      <xdr:row>30</xdr:row>
      <xdr:rowOff>228600</xdr:rowOff>
    </xdr:to>
    <xdr:cxnSp macro="">
      <xdr:nvCxnSpPr>
        <xdr:cNvPr id="353" name="Straight Connector 352">
          <a:extLst>
            <a:ext uri="{FF2B5EF4-FFF2-40B4-BE49-F238E27FC236}">
              <a16:creationId xmlns:a16="http://schemas.microsoft.com/office/drawing/2014/main" id="{3BCAF7CE-22C6-4244-B0E9-2265D7A4B280}"/>
            </a:ext>
          </a:extLst>
        </xdr:cNvPr>
        <xdr:cNvCxnSpPr/>
      </xdr:nvCxnSpPr>
      <xdr:spPr>
        <a:xfrm>
          <a:off x="12125325" y="5353050"/>
          <a:ext cx="11430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25</xdr:row>
      <xdr:rowOff>0</xdr:rowOff>
    </xdr:from>
    <xdr:to>
      <xdr:col>29</xdr:col>
      <xdr:colOff>333375</xdr:colOff>
      <xdr:row>27</xdr:row>
      <xdr:rowOff>228600</xdr:rowOff>
    </xdr:to>
    <xdr:cxnSp macro="">
      <xdr:nvCxnSpPr>
        <xdr:cNvPr id="354" name="Straight Connector 353">
          <a:extLst>
            <a:ext uri="{FF2B5EF4-FFF2-40B4-BE49-F238E27FC236}">
              <a16:creationId xmlns:a16="http://schemas.microsoft.com/office/drawing/2014/main" id="{C67DE6D2-538C-44D0-9627-9B8D8AAA7655}"/>
            </a:ext>
          </a:extLst>
        </xdr:cNvPr>
        <xdr:cNvCxnSpPr/>
      </xdr:nvCxnSpPr>
      <xdr:spPr>
        <a:xfrm>
          <a:off x="13335000" y="4781550"/>
          <a:ext cx="12096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25</xdr:row>
      <xdr:rowOff>0</xdr:rowOff>
    </xdr:from>
    <xdr:to>
      <xdr:col>32</xdr:col>
      <xdr:colOff>333375</xdr:colOff>
      <xdr:row>27</xdr:row>
      <xdr:rowOff>228600</xdr:rowOff>
    </xdr:to>
    <xdr:cxnSp macro="">
      <xdr:nvCxnSpPr>
        <xdr:cNvPr id="355" name="Straight Connector 354">
          <a:extLst>
            <a:ext uri="{FF2B5EF4-FFF2-40B4-BE49-F238E27FC236}">
              <a16:creationId xmlns:a16="http://schemas.microsoft.com/office/drawing/2014/main" id="{477972FC-9898-4662-97D1-C97EDEAE395A}"/>
            </a:ext>
          </a:extLst>
        </xdr:cNvPr>
        <xdr:cNvCxnSpPr/>
      </xdr:nvCxnSpPr>
      <xdr:spPr>
        <a:xfrm>
          <a:off x="14554200" y="4781550"/>
          <a:ext cx="11811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25</xdr:row>
      <xdr:rowOff>0</xdr:rowOff>
    </xdr:from>
    <xdr:to>
      <xdr:col>35</xdr:col>
      <xdr:colOff>285750</xdr:colOff>
      <xdr:row>27</xdr:row>
      <xdr:rowOff>228600</xdr:rowOff>
    </xdr:to>
    <xdr:cxnSp macro="">
      <xdr:nvCxnSpPr>
        <xdr:cNvPr id="356" name="Straight Connector 355">
          <a:extLst>
            <a:ext uri="{FF2B5EF4-FFF2-40B4-BE49-F238E27FC236}">
              <a16:creationId xmlns:a16="http://schemas.microsoft.com/office/drawing/2014/main" id="{DBC8918B-2140-4B76-A29F-ADA2F3FE7D6F}"/>
            </a:ext>
          </a:extLst>
        </xdr:cNvPr>
        <xdr:cNvCxnSpPr/>
      </xdr:nvCxnSpPr>
      <xdr:spPr>
        <a:xfrm>
          <a:off x="15801975" y="4781550"/>
          <a:ext cx="7048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25</xdr:row>
      <xdr:rowOff>0</xdr:rowOff>
    </xdr:from>
    <xdr:to>
      <xdr:col>38</xdr:col>
      <xdr:colOff>276225</xdr:colOff>
      <xdr:row>27</xdr:row>
      <xdr:rowOff>228600</xdr:rowOff>
    </xdr:to>
    <xdr:cxnSp macro="">
      <xdr:nvCxnSpPr>
        <xdr:cNvPr id="357" name="Straight Connector 356">
          <a:extLst>
            <a:ext uri="{FF2B5EF4-FFF2-40B4-BE49-F238E27FC236}">
              <a16:creationId xmlns:a16="http://schemas.microsoft.com/office/drawing/2014/main" id="{7B1767D5-1322-4ACA-B7C2-27EC7C946519}"/>
            </a:ext>
          </a:extLst>
        </xdr:cNvPr>
        <xdr:cNvCxnSpPr/>
      </xdr:nvCxnSpPr>
      <xdr:spPr>
        <a:xfrm>
          <a:off x="16506825" y="4781550"/>
          <a:ext cx="7524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28</xdr:row>
      <xdr:rowOff>0</xdr:rowOff>
    </xdr:from>
    <xdr:to>
      <xdr:col>38</xdr:col>
      <xdr:colOff>276225</xdr:colOff>
      <xdr:row>30</xdr:row>
      <xdr:rowOff>228600</xdr:rowOff>
    </xdr:to>
    <xdr:cxnSp macro="">
      <xdr:nvCxnSpPr>
        <xdr:cNvPr id="358" name="Straight Connector 357">
          <a:extLst>
            <a:ext uri="{FF2B5EF4-FFF2-40B4-BE49-F238E27FC236}">
              <a16:creationId xmlns:a16="http://schemas.microsoft.com/office/drawing/2014/main" id="{29407038-E3CA-4428-9AEC-9BD6D6F8E151}"/>
            </a:ext>
          </a:extLst>
        </xdr:cNvPr>
        <xdr:cNvCxnSpPr/>
      </xdr:nvCxnSpPr>
      <xdr:spPr>
        <a:xfrm>
          <a:off x="16506825" y="5353050"/>
          <a:ext cx="7524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28</xdr:row>
      <xdr:rowOff>0</xdr:rowOff>
    </xdr:from>
    <xdr:to>
      <xdr:col>35</xdr:col>
      <xdr:colOff>285750</xdr:colOff>
      <xdr:row>30</xdr:row>
      <xdr:rowOff>228600</xdr:rowOff>
    </xdr:to>
    <xdr:cxnSp macro="">
      <xdr:nvCxnSpPr>
        <xdr:cNvPr id="359" name="Straight Connector 358">
          <a:extLst>
            <a:ext uri="{FF2B5EF4-FFF2-40B4-BE49-F238E27FC236}">
              <a16:creationId xmlns:a16="http://schemas.microsoft.com/office/drawing/2014/main" id="{0A19E06F-D7FF-4F2F-8C8A-80CF969A1C72}"/>
            </a:ext>
          </a:extLst>
        </xdr:cNvPr>
        <xdr:cNvCxnSpPr/>
      </xdr:nvCxnSpPr>
      <xdr:spPr>
        <a:xfrm>
          <a:off x="15801975" y="5353050"/>
          <a:ext cx="7048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28</xdr:row>
      <xdr:rowOff>0</xdr:rowOff>
    </xdr:from>
    <xdr:to>
      <xdr:col>32</xdr:col>
      <xdr:colOff>333375</xdr:colOff>
      <xdr:row>30</xdr:row>
      <xdr:rowOff>228600</xdr:rowOff>
    </xdr:to>
    <xdr:cxnSp macro="">
      <xdr:nvCxnSpPr>
        <xdr:cNvPr id="360" name="Straight Connector 359">
          <a:extLst>
            <a:ext uri="{FF2B5EF4-FFF2-40B4-BE49-F238E27FC236}">
              <a16:creationId xmlns:a16="http://schemas.microsoft.com/office/drawing/2014/main" id="{41DEA86C-F36A-439F-B76C-907C825298E6}"/>
            </a:ext>
          </a:extLst>
        </xdr:cNvPr>
        <xdr:cNvCxnSpPr/>
      </xdr:nvCxnSpPr>
      <xdr:spPr>
        <a:xfrm>
          <a:off x="14554200" y="5353050"/>
          <a:ext cx="11811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28</xdr:row>
      <xdr:rowOff>0</xdr:rowOff>
    </xdr:from>
    <xdr:to>
      <xdr:col>29</xdr:col>
      <xdr:colOff>333375</xdr:colOff>
      <xdr:row>30</xdr:row>
      <xdr:rowOff>228600</xdr:rowOff>
    </xdr:to>
    <xdr:cxnSp macro="">
      <xdr:nvCxnSpPr>
        <xdr:cNvPr id="361" name="Straight Connector 360">
          <a:extLst>
            <a:ext uri="{FF2B5EF4-FFF2-40B4-BE49-F238E27FC236}">
              <a16:creationId xmlns:a16="http://schemas.microsoft.com/office/drawing/2014/main" id="{BF897720-2B84-4506-8B52-AF73E14831E2}"/>
            </a:ext>
          </a:extLst>
        </xdr:cNvPr>
        <xdr:cNvCxnSpPr/>
      </xdr:nvCxnSpPr>
      <xdr:spPr>
        <a:xfrm>
          <a:off x="13335000" y="5353050"/>
          <a:ext cx="12096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25</xdr:row>
      <xdr:rowOff>0</xdr:rowOff>
    </xdr:from>
    <xdr:to>
      <xdr:col>38</xdr:col>
      <xdr:colOff>333375</xdr:colOff>
      <xdr:row>27</xdr:row>
      <xdr:rowOff>238125</xdr:rowOff>
    </xdr:to>
    <xdr:cxnSp macro="">
      <xdr:nvCxnSpPr>
        <xdr:cNvPr id="362" name="Straight Connector 361">
          <a:extLst>
            <a:ext uri="{FF2B5EF4-FFF2-40B4-BE49-F238E27FC236}">
              <a16:creationId xmlns:a16="http://schemas.microsoft.com/office/drawing/2014/main" id="{DC21374B-7E7E-4B3B-8CBE-0DDFD70BFA51}"/>
            </a:ext>
          </a:extLst>
        </xdr:cNvPr>
        <xdr:cNvCxnSpPr/>
      </xdr:nvCxnSpPr>
      <xdr:spPr>
        <a:xfrm rot="10800000" flipV="1">
          <a:off x="16506825" y="4781550"/>
          <a:ext cx="7524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25</xdr:row>
      <xdr:rowOff>0</xdr:rowOff>
    </xdr:from>
    <xdr:to>
      <xdr:col>36</xdr:col>
      <xdr:colOff>0</xdr:colOff>
      <xdr:row>27</xdr:row>
      <xdr:rowOff>238125</xdr:rowOff>
    </xdr:to>
    <xdr:cxnSp macro="">
      <xdr:nvCxnSpPr>
        <xdr:cNvPr id="363" name="Straight Connector 362">
          <a:extLst>
            <a:ext uri="{FF2B5EF4-FFF2-40B4-BE49-F238E27FC236}">
              <a16:creationId xmlns:a16="http://schemas.microsoft.com/office/drawing/2014/main" id="{B71B2AB1-80AE-4A44-9B15-F76AE16CC9D2}"/>
            </a:ext>
          </a:extLst>
        </xdr:cNvPr>
        <xdr:cNvCxnSpPr/>
      </xdr:nvCxnSpPr>
      <xdr:spPr>
        <a:xfrm rot="10800000" flipV="1">
          <a:off x="15801975" y="4781550"/>
          <a:ext cx="7048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25</xdr:row>
      <xdr:rowOff>0</xdr:rowOff>
    </xdr:from>
    <xdr:to>
      <xdr:col>33</xdr:col>
      <xdr:colOff>47625</xdr:colOff>
      <xdr:row>27</xdr:row>
      <xdr:rowOff>238125</xdr:rowOff>
    </xdr:to>
    <xdr:cxnSp macro="">
      <xdr:nvCxnSpPr>
        <xdr:cNvPr id="364" name="Straight Connector 363">
          <a:extLst>
            <a:ext uri="{FF2B5EF4-FFF2-40B4-BE49-F238E27FC236}">
              <a16:creationId xmlns:a16="http://schemas.microsoft.com/office/drawing/2014/main" id="{BF8E79C2-32EE-4F36-B1B2-7984A98812BA}"/>
            </a:ext>
          </a:extLst>
        </xdr:cNvPr>
        <xdr:cNvCxnSpPr/>
      </xdr:nvCxnSpPr>
      <xdr:spPr>
        <a:xfrm rot="10800000" flipV="1">
          <a:off x="14554200" y="4781550"/>
          <a:ext cx="12954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28</xdr:row>
      <xdr:rowOff>0</xdr:rowOff>
    </xdr:from>
    <xdr:to>
      <xdr:col>38</xdr:col>
      <xdr:colOff>333375</xdr:colOff>
      <xdr:row>30</xdr:row>
      <xdr:rowOff>238125</xdr:rowOff>
    </xdr:to>
    <xdr:cxnSp macro="">
      <xdr:nvCxnSpPr>
        <xdr:cNvPr id="365" name="Straight Connector 364">
          <a:extLst>
            <a:ext uri="{FF2B5EF4-FFF2-40B4-BE49-F238E27FC236}">
              <a16:creationId xmlns:a16="http://schemas.microsoft.com/office/drawing/2014/main" id="{E274D670-4BF8-478B-8E9D-A6871493B589}"/>
            </a:ext>
          </a:extLst>
        </xdr:cNvPr>
        <xdr:cNvCxnSpPr/>
      </xdr:nvCxnSpPr>
      <xdr:spPr>
        <a:xfrm rot="10800000" flipV="1">
          <a:off x="16506825" y="5353050"/>
          <a:ext cx="7524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28</xdr:row>
      <xdr:rowOff>0</xdr:rowOff>
    </xdr:from>
    <xdr:to>
      <xdr:col>36</xdr:col>
      <xdr:colOff>0</xdr:colOff>
      <xdr:row>30</xdr:row>
      <xdr:rowOff>238125</xdr:rowOff>
    </xdr:to>
    <xdr:cxnSp macro="">
      <xdr:nvCxnSpPr>
        <xdr:cNvPr id="366" name="Straight Connector 365">
          <a:extLst>
            <a:ext uri="{FF2B5EF4-FFF2-40B4-BE49-F238E27FC236}">
              <a16:creationId xmlns:a16="http://schemas.microsoft.com/office/drawing/2014/main" id="{26FA6B75-14B2-44F7-B81C-D64B17780AA2}"/>
            </a:ext>
          </a:extLst>
        </xdr:cNvPr>
        <xdr:cNvCxnSpPr/>
      </xdr:nvCxnSpPr>
      <xdr:spPr>
        <a:xfrm rot="10800000" flipV="1">
          <a:off x="15801975" y="5353050"/>
          <a:ext cx="7048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28</xdr:row>
      <xdr:rowOff>0</xdr:rowOff>
    </xdr:from>
    <xdr:to>
      <xdr:col>33</xdr:col>
      <xdr:colOff>47625</xdr:colOff>
      <xdr:row>30</xdr:row>
      <xdr:rowOff>238125</xdr:rowOff>
    </xdr:to>
    <xdr:cxnSp macro="">
      <xdr:nvCxnSpPr>
        <xdr:cNvPr id="367" name="Straight Connector 366">
          <a:extLst>
            <a:ext uri="{FF2B5EF4-FFF2-40B4-BE49-F238E27FC236}">
              <a16:creationId xmlns:a16="http://schemas.microsoft.com/office/drawing/2014/main" id="{56BE7E8F-9FF8-4108-B23D-516DBF7EE5BB}"/>
            </a:ext>
          </a:extLst>
        </xdr:cNvPr>
        <xdr:cNvCxnSpPr/>
      </xdr:nvCxnSpPr>
      <xdr:spPr>
        <a:xfrm rot="10800000" flipV="1">
          <a:off x="14554200" y="5353050"/>
          <a:ext cx="12954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28</xdr:row>
      <xdr:rowOff>0</xdr:rowOff>
    </xdr:from>
    <xdr:to>
      <xdr:col>30</xdr:col>
      <xdr:colOff>47625</xdr:colOff>
      <xdr:row>30</xdr:row>
      <xdr:rowOff>238125</xdr:rowOff>
    </xdr:to>
    <xdr:cxnSp macro="">
      <xdr:nvCxnSpPr>
        <xdr:cNvPr id="368" name="Straight Connector 367">
          <a:extLst>
            <a:ext uri="{FF2B5EF4-FFF2-40B4-BE49-F238E27FC236}">
              <a16:creationId xmlns:a16="http://schemas.microsoft.com/office/drawing/2014/main" id="{535D0428-6447-4493-ABB5-8172A44B8786}"/>
            </a:ext>
          </a:extLst>
        </xdr:cNvPr>
        <xdr:cNvCxnSpPr/>
      </xdr:nvCxnSpPr>
      <xdr:spPr>
        <a:xfrm rot="10800000" flipV="1">
          <a:off x="13335000" y="5353050"/>
          <a:ext cx="12668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28</xdr:row>
      <xdr:rowOff>0</xdr:rowOff>
    </xdr:from>
    <xdr:to>
      <xdr:col>27</xdr:col>
      <xdr:colOff>38100</xdr:colOff>
      <xdr:row>30</xdr:row>
      <xdr:rowOff>238125</xdr:rowOff>
    </xdr:to>
    <xdr:cxnSp macro="">
      <xdr:nvCxnSpPr>
        <xdr:cNvPr id="369" name="Straight Connector 368">
          <a:extLst>
            <a:ext uri="{FF2B5EF4-FFF2-40B4-BE49-F238E27FC236}">
              <a16:creationId xmlns:a16="http://schemas.microsoft.com/office/drawing/2014/main" id="{FEA6E7A3-953E-4EF4-91B7-4E023EA8EFE9}"/>
            </a:ext>
          </a:extLst>
        </xdr:cNvPr>
        <xdr:cNvCxnSpPr/>
      </xdr:nvCxnSpPr>
      <xdr:spPr>
        <a:xfrm rot="10800000" flipV="1">
          <a:off x="12125325" y="5353050"/>
          <a:ext cx="12477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28</xdr:row>
      <xdr:rowOff>0</xdr:rowOff>
    </xdr:from>
    <xdr:to>
      <xdr:col>24</xdr:col>
      <xdr:colOff>47625</xdr:colOff>
      <xdr:row>30</xdr:row>
      <xdr:rowOff>238125</xdr:rowOff>
    </xdr:to>
    <xdr:cxnSp macro="">
      <xdr:nvCxnSpPr>
        <xdr:cNvPr id="370" name="Straight Connector 369">
          <a:extLst>
            <a:ext uri="{FF2B5EF4-FFF2-40B4-BE49-F238E27FC236}">
              <a16:creationId xmlns:a16="http://schemas.microsoft.com/office/drawing/2014/main" id="{62E8CE50-1202-4BB7-A77F-C12A5D536593}"/>
            </a:ext>
          </a:extLst>
        </xdr:cNvPr>
        <xdr:cNvCxnSpPr/>
      </xdr:nvCxnSpPr>
      <xdr:spPr>
        <a:xfrm rot="10800000" flipV="1">
          <a:off x="10944225" y="5353050"/>
          <a:ext cx="12287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25</xdr:row>
      <xdr:rowOff>0</xdr:rowOff>
    </xdr:from>
    <xdr:to>
      <xdr:col>24</xdr:col>
      <xdr:colOff>47625</xdr:colOff>
      <xdr:row>27</xdr:row>
      <xdr:rowOff>238125</xdr:rowOff>
    </xdr:to>
    <xdr:cxnSp macro="">
      <xdr:nvCxnSpPr>
        <xdr:cNvPr id="371" name="Straight Connector 370">
          <a:extLst>
            <a:ext uri="{FF2B5EF4-FFF2-40B4-BE49-F238E27FC236}">
              <a16:creationId xmlns:a16="http://schemas.microsoft.com/office/drawing/2014/main" id="{ECE8EBD0-55BD-4E46-AD51-943BCC276D98}"/>
            </a:ext>
          </a:extLst>
        </xdr:cNvPr>
        <xdr:cNvCxnSpPr/>
      </xdr:nvCxnSpPr>
      <xdr:spPr>
        <a:xfrm rot="10800000" flipV="1">
          <a:off x="10944225" y="4781550"/>
          <a:ext cx="12287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25</xdr:row>
      <xdr:rowOff>0</xdr:rowOff>
    </xdr:from>
    <xdr:to>
      <xdr:col>27</xdr:col>
      <xdr:colOff>38100</xdr:colOff>
      <xdr:row>27</xdr:row>
      <xdr:rowOff>238125</xdr:rowOff>
    </xdr:to>
    <xdr:cxnSp macro="">
      <xdr:nvCxnSpPr>
        <xdr:cNvPr id="372" name="Straight Connector 371">
          <a:extLst>
            <a:ext uri="{FF2B5EF4-FFF2-40B4-BE49-F238E27FC236}">
              <a16:creationId xmlns:a16="http://schemas.microsoft.com/office/drawing/2014/main" id="{615D3DFD-A8ED-46BA-86BA-C339A9A396FB}"/>
            </a:ext>
          </a:extLst>
        </xdr:cNvPr>
        <xdr:cNvCxnSpPr/>
      </xdr:nvCxnSpPr>
      <xdr:spPr>
        <a:xfrm rot="10800000" flipV="1">
          <a:off x="12125325" y="4781550"/>
          <a:ext cx="12477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25</xdr:row>
      <xdr:rowOff>0</xdr:rowOff>
    </xdr:from>
    <xdr:to>
      <xdr:col>30</xdr:col>
      <xdr:colOff>47625</xdr:colOff>
      <xdr:row>27</xdr:row>
      <xdr:rowOff>238125</xdr:rowOff>
    </xdr:to>
    <xdr:cxnSp macro="">
      <xdr:nvCxnSpPr>
        <xdr:cNvPr id="373" name="Straight Connector 372">
          <a:extLst>
            <a:ext uri="{FF2B5EF4-FFF2-40B4-BE49-F238E27FC236}">
              <a16:creationId xmlns:a16="http://schemas.microsoft.com/office/drawing/2014/main" id="{79864B62-E9D9-4DF4-BB46-D8F2A7368CAD}"/>
            </a:ext>
          </a:extLst>
        </xdr:cNvPr>
        <xdr:cNvCxnSpPr/>
      </xdr:nvCxnSpPr>
      <xdr:spPr>
        <a:xfrm rot="10800000" flipV="1">
          <a:off x="13335000" y="4781550"/>
          <a:ext cx="12668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25</xdr:row>
      <xdr:rowOff>0</xdr:rowOff>
    </xdr:from>
    <xdr:to>
      <xdr:col>21</xdr:col>
      <xdr:colOff>38100</xdr:colOff>
      <xdr:row>27</xdr:row>
      <xdr:rowOff>238125</xdr:rowOff>
    </xdr:to>
    <xdr:cxnSp macro="">
      <xdr:nvCxnSpPr>
        <xdr:cNvPr id="374" name="Straight Connector 373">
          <a:extLst>
            <a:ext uri="{FF2B5EF4-FFF2-40B4-BE49-F238E27FC236}">
              <a16:creationId xmlns:a16="http://schemas.microsoft.com/office/drawing/2014/main" id="{394278A7-5B67-4487-B53E-051A86C77D8B}"/>
            </a:ext>
          </a:extLst>
        </xdr:cNvPr>
        <xdr:cNvCxnSpPr/>
      </xdr:nvCxnSpPr>
      <xdr:spPr>
        <a:xfrm rot="10800000" flipV="1">
          <a:off x="9782175" y="4781550"/>
          <a:ext cx="12001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25</xdr:row>
      <xdr:rowOff>0</xdr:rowOff>
    </xdr:from>
    <xdr:to>
      <xdr:col>18</xdr:col>
      <xdr:colOff>47625</xdr:colOff>
      <xdr:row>27</xdr:row>
      <xdr:rowOff>238125</xdr:rowOff>
    </xdr:to>
    <xdr:cxnSp macro="">
      <xdr:nvCxnSpPr>
        <xdr:cNvPr id="375" name="Straight Connector 374">
          <a:extLst>
            <a:ext uri="{FF2B5EF4-FFF2-40B4-BE49-F238E27FC236}">
              <a16:creationId xmlns:a16="http://schemas.microsoft.com/office/drawing/2014/main" id="{0B604810-5D3A-410B-8557-FF916AFA9BC7}"/>
            </a:ext>
          </a:extLst>
        </xdr:cNvPr>
        <xdr:cNvCxnSpPr/>
      </xdr:nvCxnSpPr>
      <xdr:spPr>
        <a:xfrm rot="10800000" flipV="1">
          <a:off x="8515350" y="4781550"/>
          <a:ext cx="13144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28</xdr:row>
      <xdr:rowOff>0</xdr:rowOff>
    </xdr:from>
    <xdr:to>
      <xdr:col>18</xdr:col>
      <xdr:colOff>47625</xdr:colOff>
      <xdr:row>30</xdr:row>
      <xdr:rowOff>238125</xdr:rowOff>
    </xdr:to>
    <xdr:cxnSp macro="">
      <xdr:nvCxnSpPr>
        <xdr:cNvPr id="376" name="Straight Connector 375">
          <a:extLst>
            <a:ext uri="{FF2B5EF4-FFF2-40B4-BE49-F238E27FC236}">
              <a16:creationId xmlns:a16="http://schemas.microsoft.com/office/drawing/2014/main" id="{61E76C34-B292-45D8-8C15-C821826EDD4A}"/>
            </a:ext>
          </a:extLst>
        </xdr:cNvPr>
        <xdr:cNvCxnSpPr/>
      </xdr:nvCxnSpPr>
      <xdr:spPr>
        <a:xfrm rot="10800000" flipV="1">
          <a:off x="8515350" y="5353050"/>
          <a:ext cx="13144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25</xdr:row>
      <xdr:rowOff>0</xdr:rowOff>
    </xdr:from>
    <xdr:to>
      <xdr:col>15</xdr:col>
      <xdr:colOff>47625</xdr:colOff>
      <xdr:row>27</xdr:row>
      <xdr:rowOff>238125</xdr:rowOff>
    </xdr:to>
    <xdr:cxnSp macro="">
      <xdr:nvCxnSpPr>
        <xdr:cNvPr id="377" name="Straight Connector 376">
          <a:extLst>
            <a:ext uri="{FF2B5EF4-FFF2-40B4-BE49-F238E27FC236}">
              <a16:creationId xmlns:a16="http://schemas.microsoft.com/office/drawing/2014/main" id="{7D3F49EF-2E3D-4EFA-A4BE-12AF285C01D7}"/>
            </a:ext>
          </a:extLst>
        </xdr:cNvPr>
        <xdr:cNvCxnSpPr/>
      </xdr:nvCxnSpPr>
      <xdr:spPr>
        <a:xfrm rot="10800000" flipV="1">
          <a:off x="7267575" y="4781550"/>
          <a:ext cx="12954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28</xdr:row>
      <xdr:rowOff>0</xdr:rowOff>
    </xdr:from>
    <xdr:to>
      <xdr:col>15</xdr:col>
      <xdr:colOff>47625</xdr:colOff>
      <xdr:row>30</xdr:row>
      <xdr:rowOff>238125</xdr:rowOff>
    </xdr:to>
    <xdr:cxnSp macro="">
      <xdr:nvCxnSpPr>
        <xdr:cNvPr id="378" name="Straight Connector 377">
          <a:extLst>
            <a:ext uri="{FF2B5EF4-FFF2-40B4-BE49-F238E27FC236}">
              <a16:creationId xmlns:a16="http://schemas.microsoft.com/office/drawing/2014/main" id="{0DD82512-6D90-4DA3-9A7E-7006F504EDF6}"/>
            </a:ext>
          </a:extLst>
        </xdr:cNvPr>
        <xdr:cNvCxnSpPr/>
      </xdr:nvCxnSpPr>
      <xdr:spPr>
        <a:xfrm rot="10800000" flipV="1">
          <a:off x="7267575" y="5353050"/>
          <a:ext cx="12954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25</xdr:row>
      <xdr:rowOff>0</xdr:rowOff>
    </xdr:from>
    <xdr:to>
      <xdr:col>12</xdr:col>
      <xdr:colOff>47625</xdr:colOff>
      <xdr:row>27</xdr:row>
      <xdr:rowOff>238125</xdr:rowOff>
    </xdr:to>
    <xdr:cxnSp macro="">
      <xdr:nvCxnSpPr>
        <xdr:cNvPr id="379" name="Straight Connector 378">
          <a:extLst>
            <a:ext uri="{FF2B5EF4-FFF2-40B4-BE49-F238E27FC236}">
              <a16:creationId xmlns:a16="http://schemas.microsoft.com/office/drawing/2014/main" id="{8540294E-9BB4-4AAA-90D8-FF02BB6AF7CA}"/>
            </a:ext>
          </a:extLst>
        </xdr:cNvPr>
        <xdr:cNvCxnSpPr/>
      </xdr:nvCxnSpPr>
      <xdr:spPr>
        <a:xfrm rot="10800000" flipV="1">
          <a:off x="5962650" y="4781550"/>
          <a:ext cx="13525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28</xdr:row>
      <xdr:rowOff>0</xdr:rowOff>
    </xdr:from>
    <xdr:to>
      <xdr:col>12</xdr:col>
      <xdr:colOff>47625</xdr:colOff>
      <xdr:row>30</xdr:row>
      <xdr:rowOff>238125</xdr:rowOff>
    </xdr:to>
    <xdr:cxnSp macro="">
      <xdr:nvCxnSpPr>
        <xdr:cNvPr id="380" name="Straight Connector 379">
          <a:extLst>
            <a:ext uri="{FF2B5EF4-FFF2-40B4-BE49-F238E27FC236}">
              <a16:creationId xmlns:a16="http://schemas.microsoft.com/office/drawing/2014/main" id="{25393D59-EF30-47F1-A929-1ACBF53EF8A5}"/>
            </a:ext>
          </a:extLst>
        </xdr:cNvPr>
        <xdr:cNvCxnSpPr/>
      </xdr:nvCxnSpPr>
      <xdr:spPr>
        <a:xfrm rot="10800000" flipV="1">
          <a:off x="5962650" y="5353050"/>
          <a:ext cx="13525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25</xdr:row>
      <xdr:rowOff>0</xdr:rowOff>
    </xdr:from>
    <xdr:to>
      <xdr:col>9</xdr:col>
      <xdr:colOff>47625</xdr:colOff>
      <xdr:row>27</xdr:row>
      <xdr:rowOff>238125</xdr:rowOff>
    </xdr:to>
    <xdr:cxnSp macro="">
      <xdr:nvCxnSpPr>
        <xdr:cNvPr id="381" name="Straight Connector 380">
          <a:extLst>
            <a:ext uri="{FF2B5EF4-FFF2-40B4-BE49-F238E27FC236}">
              <a16:creationId xmlns:a16="http://schemas.microsoft.com/office/drawing/2014/main" id="{C71DF04B-EEF7-4703-8C93-F29D34927FF3}"/>
            </a:ext>
          </a:extLst>
        </xdr:cNvPr>
        <xdr:cNvCxnSpPr/>
      </xdr:nvCxnSpPr>
      <xdr:spPr>
        <a:xfrm rot="10800000" flipV="1">
          <a:off x="4686300" y="4781550"/>
          <a:ext cx="13239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28</xdr:row>
      <xdr:rowOff>0</xdr:rowOff>
    </xdr:from>
    <xdr:to>
      <xdr:col>9</xdr:col>
      <xdr:colOff>47625</xdr:colOff>
      <xdr:row>30</xdr:row>
      <xdr:rowOff>238125</xdr:rowOff>
    </xdr:to>
    <xdr:cxnSp macro="">
      <xdr:nvCxnSpPr>
        <xdr:cNvPr id="382" name="Straight Connector 381">
          <a:extLst>
            <a:ext uri="{FF2B5EF4-FFF2-40B4-BE49-F238E27FC236}">
              <a16:creationId xmlns:a16="http://schemas.microsoft.com/office/drawing/2014/main" id="{D8E97C80-DAC4-4259-A646-58A1CE8B7544}"/>
            </a:ext>
          </a:extLst>
        </xdr:cNvPr>
        <xdr:cNvCxnSpPr/>
      </xdr:nvCxnSpPr>
      <xdr:spPr>
        <a:xfrm rot="10800000" flipV="1">
          <a:off x="4686300" y="5353050"/>
          <a:ext cx="13239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25</xdr:row>
      <xdr:rowOff>0</xdr:rowOff>
    </xdr:from>
    <xdr:to>
      <xdr:col>6</xdr:col>
      <xdr:colOff>47625</xdr:colOff>
      <xdr:row>27</xdr:row>
      <xdr:rowOff>238125</xdr:rowOff>
    </xdr:to>
    <xdr:cxnSp macro="">
      <xdr:nvCxnSpPr>
        <xdr:cNvPr id="383" name="Straight Connector 382">
          <a:extLst>
            <a:ext uri="{FF2B5EF4-FFF2-40B4-BE49-F238E27FC236}">
              <a16:creationId xmlns:a16="http://schemas.microsoft.com/office/drawing/2014/main" id="{B1717574-2A2A-4D22-AAA5-92E333292099}"/>
            </a:ext>
          </a:extLst>
        </xdr:cNvPr>
        <xdr:cNvCxnSpPr/>
      </xdr:nvCxnSpPr>
      <xdr:spPr>
        <a:xfrm rot="10800000" flipV="1">
          <a:off x="3495675" y="4781550"/>
          <a:ext cx="12382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28</xdr:row>
      <xdr:rowOff>0</xdr:rowOff>
    </xdr:from>
    <xdr:to>
      <xdr:col>6</xdr:col>
      <xdr:colOff>47625</xdr:colOff>
      <xdr:row>30</xdr:row>
      <xdr:rowOff>238125</xdr:rowOff>
    </xdr:to>
    <xdr:cxnSp macro="">
      <xdr:nvCxnSpPr>
        <xdr:cNvPr id="384" name="Straight Connector 383">
          <a:extLst>
            <a:ext uri="{FF2B5EF4-FFF2-40B4-BE49-F238E27FC236}">
              <a16:creationId xmlns:a16="http://schemas.microsoft.com/office/drawing/2014/main" id="{B4A9A829-4B46-4021-83F5-E42B7B4E1E2F}"/>
            </a:ext>
          </a:extLst>
        </xdr:cNvPr>
        <xdr:cNvCxnSpPr/>
      </xdr:nvCxnSpPr>
      <xdr:spPr>
        <a:xfrm rot="10800000" flipV="1">
          <a:off x="3495675" y="5353050"/>
          <a:ext cx="12382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28</xdr:row>
      <xdr:rowOff>0</xdr:rowOff>
    </xdr:from>
    <xdr:to>
      <xdr:col>21</xdr:col>
      <xdr:colOff>38100</xdr:colOff>
      <xdr:row>30</xdr:row>
      <xdr:rowOff>238125</xdr:rowOff>
    </xdr:to>
    <xdr:cxnSp macro="">
      <xdr:nvCxnSpPr>
        <xdr:cNvPr id="385" name="Straight Connector 384">
          <a:extLst>
            <a:ext uri="{FF2B5EF4-FFF2-40B4-BE49-F238E27FC236}">
              <a16:creationId xmlns:a16="http://schemas.microsoft.com/office/drawing/2014/main" id="{4D0DA2A4-1637-40F1-8039-2C50E4819BB2}"/>
            </a:ext>
          </a:extLst>
        </xdr:cNvPr>
        <xdr:cNvCxnSpPr/>
      </xdr:nvCxnSpPr>
      <xdr:spPr>
        <a:xfrm rot="10800000" flipV="1">
          <a:off x="9782175" y="5353050"/>
          <a:ext cx="12001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40</xdr:row>
      <xdr:rowOff>0</xdr:rowOff>
    </xdr:from>
    <xdr:to>
      <xdr:col>5</xdr:col>
      <xdr:colOff>333375</xdr:colOff>
      <xdr:row>42</xdr:row>
      <xdr:rowOff>228600</xdr:rowOff>
    </xdr:to>
    <xdr:cxnSp macro="">
      <xdr:nvCxnSpPr>
        <xdr:cNvPr id="386" name="Straight Connector 385">
          <a:extLst>
            <a:ext uri="{FF2B5EF4-FFF2-40B4-BE49-F238E27FC236}">
              <a16:creationId xmlns:a16="http://schemas.microsoft.com/office/drawing/2014/main" id="{7F99A480-6493-4E81-92A1-C20872880FFC}"/>
            </a:ext>
          </a:extLst>
        </xdr:cNvPr>
        <xdr:cNvCxnSpPr/>
      </xdr:nvCxnSpPr>
      <xdr:spPr>
        <a:xfrm>
          <a:off x="3495675" y="7639050"/>
          <a:ext cx="11715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40</xdr:row>
      <xdr:rowOff>0</xdr:rowOff>
    </xdr:from>
    <xdr:to>
      <xdr:col>8</xdr:col>
      <xdr:colOff>333375</xdr:colOff>
      <xdr:row>42</xdr:row>
      <xdr:rowOff>228600</xdr:rowOff>
    </xdr:to>
    <xdr:cxnSp macro="">
      <xdr:nvCxnSpPr>
        <xdr:cNvPr id="387" name="Straight Connector 386">
          <a:extLst>
            <a:ext uri="{FF2B5EF4-FFF2-40B4-BE49-F238E27FC236}">
              <a16:creationId xmlns:a16="http://schemas.microsoft.com/office/drawing/2014/main" id="{3B9DBCEC-DCD0-4DEE-86C9-DA4E528DA06C}"/>
            </a:ext>
          </a:extLst>
        </xdr:cNvPr>
        <xdr:cNvCxnSpPr/>
      </xdr:nvCxnSpPr>
      <xdr:spPr>
        <a:xfrm>
          <a:off x="4686300" y="7639050"/>
          <a:ext cx="11906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40</xdr:row>
      <xdr:rowOff>0</xdr:rowOff>
    </xdr:from>
    <xdr:to>
      <xdr:col>11</xdr:col>
      <xdr:colOff>333375</xdr:colOff>
      <xdr:row>42</xdr:row>
      <xdr:rowOff>228600</xdr:rowOff>
    </xdr:to>
    <xdr:cxnSp macro="">
      <xdr:nvCxnSpPr>
        <xdr:cNvPr id="388" name="Straight Connector 387">
          <a:extLst>
            <a:ext uri="{FF2B5EF4-FFF2-40B4-BE49-F238E27FC236}">
              <a16:creationId xmlns:a16="http://schemas.microsoft.com/office/drawing/2014/main" id="{314F4B10-A5A2-43FD-8493-E910EB1EA900}"/>
            </a:ext>
          </a:extLst>
        </xdr:cNvPr>
        <xdr:cNvCxnSpPr/>
      </xdr:nvCxnSpPr>
      <xdr:spPr>
        <a:xfrm>
          <a:off x="5962650" y="7639050"/>
          <a:ext cx="12001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40</xdr:row>
      <xdr:rowOff>0</xdr:rowOff>
    </xdr:from>
    <xdr:to>
      <xdr:col>14</xdr:col>
      <xdr:colOff>333375</xdr:colOff>
      <xdr:row>42</xdr:row>
      <xdr:rowOff>228600</xdr:rowOff>
    </xdr:to>
    <xdr:cxnSp macro="">
      <xdr:nvCxnSpPr>
        <xdr:cNvPr id="389" name="Straight Connector 388">
          <a:extLst>
            <a:ext uri="{FF2B5EF4-FFF2-40B4-BE49-F238E27FC236}">
              <a16:creationId xmlns:a16="http://schemas.microsoft.com/office/drawing/2014/main" id="{58775F84-9CA2-446A-B0D2-225099386A7D}"/>
            </a:ext>
          </a:extLst>
        </xdr:cNvPr>
        <xdr:cNvCxnSpPr/>
      </xdr:nvCxnSpPr>
      <xdr:spPr>
        <a:xfrm>
          <a:off x="7267575" y="7639050"/>
          <a:ext cx="11811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40</xdr:row>
      <xdr:rowOff>0</xdr:rowOff>
    </xdr:from>
    <xdr:to>
      <xdr:col>17</xdr:col>
      <xdr:colOff>333375</xdr:colOff>
      <xdr:row>42</xdr:row>
      <xdr:rowOff>228600</xdr:rowOff>
    </xdr:to>
    <xdr:cxnSp macro="">
      <xdr:nvCxnSpPr>
        <xdr:cNvPr id="390" name="Straight Connector 389">
          <a:extLst>
            <a:ext uri="{FF2B5EF4-FFF2-40B4-BE49-F238E27FC236}">
              <a16:creationId xmlns:a16="http://schemas.microsoft.com/office/drawing/2014/main" id="{9C55D86F-D631-461E-8269-EBCA2186DC0C}"/>
            </a:ext>
          </a:extLst>
        </xdr:cNvPr>
        <xdr:cNvCxnSpPr/>
      </xdr:nvCxnSpPr>
      <xdr:spPr>
        <a:xfrm>
          <a:off x="8515350" y="7639050"/>
          <a:ext cx="11525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40</xdr:row>
      <xdr:rowOff>0</xdr:rowOff>
    </xdr:from>
    <xdr:to>
      <xdr:col>20</xdr:col>
      <xdr:colOff>333375</xdr:colOff>
      <xdr:row>42</xdr:row>
      <xdr:rowOff>228600</xdr:rowOff>
    </xdr:to>
    <xdr:cxnSp macro="">
      <xdr:nvCxnSpPr>
        <xdr:cNvPr id="391" name="Straight Connector 390">
          <a:extLst>
            <a:ext uri="{FF2B5EF4-FFF2-40B4-BE49-F238E27FC236}">
              <a16:creationId xmlns:a16="http://schemas.microsoft.com/office/drawing/2014/main" id="{A04485CB-354C-45A2-8BF7-8B28682B869F}"/>
            </a:ext>
          </a:extLst>
        </xdr:cNvPr>
        <xdr:cNvCxnSpPr/>
      </xdr:nvCxnSpPr>
      <xdr:spPr>
        <a:xfrm>
          <a:off x="9782175" y="7639050"/>
          <a:ext cx="11334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43</xdr:row>
      <xdr:rowOff>0</xdr:rowOff>
    </xdr:from>
    <xdr:to>
      <xdr:col>5</xdr:col>
      <xdr:colOff>333375</xdr:colOff>
      <xdr:row>45</xdr:row>
      <xdr:rowOff>228600</xdr:rowOff>
    </xdr:to>
    <xdr:cxnSp macro="">
      <xdr:nvCxnSpPr>
        <xdr:cNvPr id="392" name="Straight Connector 391">
          <a:extLst>
            <a:ext uri="{FF2B5EF4-FFF2-40B4-BE49-F238E27FC236}">
              <a16:creationId xmlns:a16="http://schemas.microsoft.com/office/drawing/2014/main" id="{7D738C3C-4F9B-4ACB-B65C-D70D071C2E18}"/>
            </a:ext>
          </a:extLst>
        </xdr:cNvPr>
        <xdr:cNvCxnSpPr/>
      </xdr:nvCxnSpPr>
      <xdr:spPr>
        <a:xfrm>
          <a:off x="3495675" y="8210550"/>
          <a:ext cx="1171575" cy="5905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43</xdr:row>
      <xdr:rowOff>0</xdr:rowOff>
    </xdr:from>
    <xdr:to>
      <xdr:col>8</xdr:col>
      <xdr:colOff>333375</xdr:colOff>
      <xdr:row>45</xdr:row>
      <xdr:rowOff>228600</xdr:rowOff>
    </xdr:to>
    <xdr:cxnSp macro="">
      <xdr:nvCxnSpPr>
        <xdr:cNvPr id="393" name="Straight Connector 392">
          <a:extLst>
            <a:ext uri="{FF2B5EF4-FFF2-40B4-BE49-F238E27FC236}">
              <a16:creationId xmlns:a16="http://schemas.microsoft.com/office/drawing/2014/main" id="{C78044A8-E31E-45FD-8359-18F825C9AA13}"/>
            </a:ext>
          </a:extLst>
        </xdr:cNvPr>
        <xdr:cNvCxnSpPr/>
      </xdr:nvCxnSpPr>
      <xdr:spPr>
        <a:xfrm>
          <a:off x="4686300" y="8210550"/>
          <a:ext cx="1190625" cy="5905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43</xdr:row>
      <xdr:rowOff>0</xdr:rowOff>
    </xdr:from>
    <xdr:to>
      <xdr:col>11</xdr:col>
      <xdr:colOff>333375</xdr:colOff>
      <xdr:row>45</xdr:row>
      <xdr:rowOff>228600</xdr:rowOff>
    </xdr:to>
    <xdr:cxnSp macro="">
      <xdr:nvCxnSpPr>
        <xdr:cNvPr id="394" name="Straight Connector 393">
          <a:extLst>
            <a:ext uri="{FF2B5EF4-FFF2-40B4-BE49-F238E27FC236}">
              <a16:creationId xmlns:a16="http://schemas.microsoft.com/office/drawing/2014/main" id="{D867B2F7-C7DD-45D3-84ED-0A6B0027CAA1}"/>
            </a:ext>
          </a:extLst>
        </xdr:cNvPr>
        <xdr:cNvCxnSpPr/>
      </xdr:nvCxnSpPr>
      <xdr:spPr>
        <a:xfrm>
          <a:off x="5962650" y="8210550"/>
          <a:ext cx="1200150" cy="5905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43</xdr:row>
      <xdr:rowOff>0</xdr:rowOff>
    </xdr:from>
    <xdr:to>
      <xdr:col>14</xdr:col>
      <xdr:colOff>333375</xdr:colOff>
      <xdr:row>45</xdr:row>
      <xdr:rowOff>228600</xdr:rowOff>
    </xdr:to>
    <xdr:cxnSp macro="">
      <xdr:nvCxnSpPr>
        <xdr:cNvPr id="395" name="Straight Connector 394">
          <a:extLst>
            <a:ext uri="{FF2B5EF4-FFF2-40B4-BE49-F238E27FC236}">
              <a16:creationId xmlns:a16="http://schemas.microsoft.com/office/drawing/2014/main" id="{F1343D66-2D4A-4F59-A23C-2A84B16A52F5}"/>
            </a:ext>
          </a:extLst>
        </xdr:cNvPr>
        <xdr:cNvCxnSpPr/>
      </xdr:nvCxnSpPr>
      <xdr:spPr>
        <a:xfrm>
          <a:off x="7267575" y="8210550"/>
          <a:ext cx="1181100" cy="5905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43</xdr:row>
      <xdr:rowOff>0</xdr:rowOff>
    </xdr:from>
    <xdr:to>
      <xdr:col>17</xdr:col>
      <xdr:colOff>333375</xdr:colOff>
      <xdr:row>45</xdr:row>
      <xdr:rowOff>228600</xdr:rowOff>
    </xdr:to>
    <xdr:cxnSp macro="">
      <xdr:nvCxnSpPr>
        <xdr:cNvPr id="396" name="Straight Connector 395">
          <a:extLst>
            <a:ext uri="{FF2B5EF4-FFF2-40B4-BE49-F238E27FC236}">
              <a16:creationId xmlns:a16="http://schemas.microsoft.com/office/drawing/2014/main" id="{708DC667-2048-4159-8F7F-BA8D03FC1037}"/>
            </a:ext>
          </a:extLst>
        </xdr:cNvPr>
        <xdr:cNvCxnSpPr/>
      </xdr:nvCxnSpPr>
      <xdr:spPr>
        <a:xfrm>
          <a:off x="8515350" y="8210550"/>
          <a:ext cx="1152525" cy="5905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43</xdr:row>
      <xdr:rowOff>0</xdr:rowOff>
    </xdr:from>
    <xdr:to>
      <xdr:col>20</xdr:col>
      <xdr:colOff>333375</xdr:colOff>
      <xdr:row>45</xdr:row>
      <xdr:rowOff>228600</xdr:rowOff>
    </xdr:to>
    <xdr:cxnSp macro="">
      <xdr:nvCxnSpPr>
        <xdr:cNvPr id="397" name="Straight Connector 396">
          <a:extLst>
            <a:ext uri="{FF2B5EF4-FFF2-40B4-BE49-F238E27FC236}">
              <a16:creationId xmlns:a16="http://schemas.microsoft.com/office/drawing/2014/main" id="{6F471DEA-C6C6-445C-B045-0CA1338AEF1E}"/>
            </a:ext>
          </a:extLst>
        </xdr:cNvPr>
        <xdr:cNvCxnSpPr/>
      </xdr:nvCxnSpPr>
      <xdr:spPr>
        <a:xfrm>
          <a:off x="9782175" y="8210550"/>
          <a:ext cx="1133475" cy="5905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40</xdr:row>
      <xdr:rowOff>0</xdr:rowOff>
    </xdr:from>
    <xdr:to>
      <xdr:col>23</xdr:col>
      <xdr:colOff>333375</xdr:colOff>
      <xdr:row>42</xdr:row>
      <xdr:rowOff>228600</xdr:rowOff>
    </xdr:to>
    <xdr:cxnSp macro="">
      <xdr:nvCxnSpPr>
        <xdr:cNvPr id="398" name="Straight Connector 397">
          <a:extLst>
            <a:ext uri="{FF2B5EF4-FFF2-40B4-BE49-F238E27FC236}">
              <a16:creationId xmlns:a16="http://schemas.microsoft.com/office/drawing/2014/main" id="{F86A8E29-10DF-4D2C-B969-3014E02A59AB}"/>
            </a:ext>
          </a:extLst>
        </xdr:cNvPr>
        <xdr:cNvCxnSpPr/>
      </xdr:nvCxnSpPr>
      <xdr:spPr>
        <a:xfrm>
          <a:off x="10944225" y="7639050"/>
          <a:ext cx="11620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43</xdr:row>
      <xdr:rowOff>0</xdr:rowOff>
    </xdr:from>
    <xdr:to>
      <xdr:col>23</xdr:col>
      <xdr:colOff>333375</xdr:colOff>
      <xdr:row>45</xdr:row>
      <xdr:rowOff>228600</xdr:rowOff>
    </xdr:to>
    <xdr:cxnSp macro="">
      <xdr:nvCxnSpPr>
        <xdr:cNvPr id="399" name="Straight Connector 398">
          <a:extLst>
            <a:ext uri="{FF2B5EF4-FFF2-40B4-BE49-F238E27FC236}">
              <a16:creationId xmlns:a16="http://schemas.microsoft.com/office/drawing/2014/main" id="{123257E2-645E-4136-9980-06F35DF4F8A3}"/>
            </a:ext>
          </a:extLst>
        </xdr:cNvPr>
        <xdr:cNvCxnSpPr/>
      </xdr:nvCxnSpPr>
      <xdr:spPr>
        <a:xfrm>
          <a:off x="10944225" y="8210550"/>
          <a:ext cx="1162050" cy="5905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40</xdr:row>
      <xdr:rowOff>0</xdr:rowOff>
    </xdr:from>
    <xdr:to>
      <xdr:col>26</xdr:col>
      <xdr:colOff>323850</xdr:colOff>
      <xdr:row>42</xdr:row>
      <xdr:rowOff>228600</xdr:rowOff>
    </xdr:to>
    <xdr:cxnSp macro="">
      <xdr:nvCxnSpPr>
        <xdr:cNvPr id="400" name="Straight Connector 399">
          <a:extLst>
            <a:ext uri="{FF2B5EF4-FFF2-40B4-BE49-F238E27FC236}">
              <a16:creationId xmlns:a16="http://schemas.microsoft.com/office/drawing/2014/main" id="{8E47B0E8-8C4F-4A82-9B74-F25C992CEC14}"/>
            </a:ext>
          </a:extLst>
        </xdr:cNvPr>
        <xdr:cNvCxnSpPr/>
      </xdr:nvCxnSpPr>
      <xdr:spPr>
        <a:xfrm>
          <a:off x="12125325" y="7639050"/>
          <a:ext cx="11430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43</xdr:row>
      <xdr:rowOff>0</xdr:rowOff>
    </xdr:from>
    <xdr:to>
      <xdr:col>26</xdr:col>
      <xdr:colOff>323850</xdr:colOff>
      <xdr:row>45</xdr:row>
      <xdr:rowOff>228600</xdr:rowOff>
    </xdr:to>
    <xdr:cxnSp macro="">
      <xdr:nvCxnSpPr>
        <xdr:cNvPr id="401" name="Straight Connector 400">
          <a:extLst>
            <a:ext uri="{FF2B5EF4-FFF2-40B4-BE49-F238E27FC236}">
              <a16:creationId xmlns:a16="http://schemas.microsoft.com/office/drawing/2014/main" id="{0FFE15E7-88F9-44CF-91A8-601D01B906E9}"/>
            </a:ext>
          </a:extLst>
        </xdr:cNvPr>
        <xdr:cNvCxnSpPr/>
      </xdr:nvCxnSpPr>
      <xdr:spPr>
        <a:xfrm>
          <a:off x="12125325" y="8210550"/>
          <a:ext cx="1143000" cy="5905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40</xdr:row>
      <xdr:rowOff>0</xdr:rowOff>
    </xdr:from>
    <xdr:to>
      <xdr:col>29</xdr:col>
      <xdr:colOff>333375</xdr:colOff>
      <xdr:row>42</xdr:row>
      <xdr:rowOff>228600</xdr:rowOff>
    </xdr:to>
    <xdr:cxnSp macro="">
      <xdr:nvCxnSpPr>
        <xdr:cNvPr id="402" name="Straight Connector 401">
          <a:extLst>
            <a:ext uri="{FF2B5EF4-FFF2-40B4-BE49-F238E27FC236}">
              <a16:creationId xmlns:a16="http://schemas.microsoft.com/office/drawing/2014/main" id="{F92E8816-19A0-4EEB-89CF-5E7220556776}"/>
            </a:ext>
          </a:extLst>
        </xdr:cNvPr>
        <xdr:cNvCxnSpPr/>
      </xdr:nvCxnSpPr>
      <xdr:spPr>
        <a:xfrm>
          <a:off x="13335000" y="7639050"/>
          <a:ext cx="12096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43</xdr:row>
      <xdr:rowOff>0</xdr:rowOff>
    </xdr:from>
    <xdr:to>
      <xdr:col>29</xdr:col>
      <xdr:colOff>333375</xdr:colOff>
      <xdr:row>45</xdr:row>
      <xdr:rowOff>228600</xdr:rowOff>
    </xdr:to>
    <xdr:cxnSp macro="">
      <xdr:nvCxnSpPr>
        <xdr:cNvPr id="403" name="Straight Connector 402">
          <a:extLst>
            <a:ext uri="{FF2B5EF4-FFF2-40B4-BE49-F238E27FC236}">
              <a16:creationId xmlns:a16="http://schemas.microsoft.com/office/drawing/2014/main" id="{E9C1561B-8124-44B7-994A-B03C8832C56A}"/>
            </a:ext>
          </a:extLst>
        </xdr:cNvPr>
        <xdr:cNvCxnSpPr/>
      </xdr:nvCxnSpPr>
      <xdr:spPr>
        <a:xfrm>
          <a:off x="13335000" y="8210550"/>
          <a:ext cx="1209675" cy="5905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40</xdr:row>
      <xdr:rowOff>0</xdr:rowOff>
    </xdr:from>
    <xdr:to>
      <xdr:col>32</xdr:col>
      <xdr:colOff>333375</xdr:colOff>
      <xdr:row>42</xdr:row>
      <xdr:rowOff>228600</xdr:rowOff>
    </xdr:to>
    <xdr:cxnSp macro="">
      <xdr:nvCxnSpPr>
        <xdr:cNvPr id="404" name="Straight Connector 403">
          <a:extLst>
            <a:ext uri="{FF2B5EF4-FFF2-40B4-BE49-F238E27FC236}">
              <a16:creationId xmlns:a16="http://schemas.microsoft.com/office/drawing/2014/main" id="{78B32275-2742-480C-930D-AE78B311717F}"/>
            </a:ext>
          </a:extLst>
        </xdr:cNvPr>
        <xdr:cNvCxnSpPr/>
      </xdr:nvCxnSpPr>
      <xdr:spPr>
        <a:xfrm>
          <a:off x="14554200" y="7639050"/>
          <a:ext cx="11811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43</xdr:row>
      <xdr:rowOff>0</xdr:rowOff>
    </xdr:from>
    <xdr:to>
      <xdr:col>32</xdr:col>
      <xdr:colOff>333375</xdr:colOff>
      <xdr:row>45</xdr:row>
      <xdr:rowOff>228600</xdr:rowOff>
    </xdr:to>
    <xdr:cxnSp macro="">
      <xdr:nvCxnSpPr>
        <xdr:cNvPr id="405" name="Straight Connector 404">
          <a:extLst>
            <a:ext uri="{FF2B5EF4-FFF2-40B4-BE49-F238E27FC236}">
              <a16:creationId xmlns:a16="http://schemas.microsoft.com/office/drawing/2014/main" id="{219EE933-218A-4DFE-9E24-872B00908747}"/>
            </a:ext>
          </a:extLst>
        </xdr:cNvPr>
        <xdr:cNvCxnSpPr/>
      </xdr:nvCxnSpPr>
      <xdr:spPr>
        <a:xfrm>
          <a:off x="14554200" y="8210550"/>
          <a:ext cx="1181100" cy="5905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40</xdr:row>
      <xdr:rowOff>0</xdr:rowOff>
    </xdr:from>
    <xdr:to>
      <xdr:col>35</xdr:col>
      <xdr:colOff>285750</xdr:colOff>
      <xdr:row>42</xdr:row>
      <xdr:rowOff>228600</xdr:rowOff>
    </xdr:to>
    <xdr:cxnSp macro="">
      <xdr:nvCxnSpPr>
        <xdr:cNvPr id="406" name="Straight Connector 405">
          <a:extLst>
            <a:ext uri="{FF2B5EF4-FFF2-40B4-BE49-F238E27FC236}">
              <a16:creationId xmlns:a16="http://schemas.microsoft.com/office/drawing/2014/main" id="{25F1AB74-5B1F-44A4-BB37-FEA803A7D78A}"/>
            </a:ext>
          </a:extLst>
        </xdr:cNvPr>
        <xdr:cNvCxnSpPr/>
      </xdr:nvCxnSpPr>
      <xdr:spPr>
        <a:xfrm>
          <a:off x="15801975" y="7639050"/>
          <a:ext cx="7048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43</xdr:row>
      <xdr:rowOff>0</xdr:rowOff>
    </xdr:from>
    <xdr:to>
      <xdr:col>35</xdr:col>
      <xdr:colOff>285750</xdr:colOff>
      <xdr:row>45</xdr:row>
      <xdr:rowOff>228600</xdr:rowOff>
    </xdr:to>
    <xdr:cxnSp macro="">
      <xdr:nvCxnSpPr>
        <xdr:cNvPr id="407" name="Straight Connector 406">
          <a:extLst>
            <a:ext uri="{FF2B5EF4-FFF2-40B4-BE49-F238E27FC236}">
              <a16:creationId xmlns:a16="http://schemas.microsoft.com/office/drawing/2014/main" id="{DB3F45E4-1A21-46AA-B362-DE8E6DEFB7E8}"/>
            </a:ext>
          </a:extLst>
        </xdr:cNvPr>
        <xdr:cNvCxnSpPr/>
      </xdr:nvCxnSpPr>
      <xdr:spPr>
        <a:xfrm>
          <a:off x="15801975" y="8210550"/>
          <a:ext cx="704850" cy="5905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40</xdr:row>
      <xdr:rowOff>0</xdr:rowOff>
    </xdr:from>
    <xdr:to>
      <xdr:col>38</xdr:col>
      <xdr:colOff>276225</xdr:colOff>
      <xdr:row>42</xdr:row>
      <xdr:rowOff>228600</xdr:rowOff>
    </xdr:to>
    <xdr:cxnSp macro="">
      <xdr:nvCxnSpPr>
        <xdr:cNvPr id="408" name="Straight Connector 407">
          <a:extLst>
            <a:ext uri="{FF2B5EF4-FFF2-40B4-BE49-F238E27FC236}">
              <a16:creationId xmlns:a16="http://schemas.microsoft.com/office/drawing/2014/main" id="{13BAFFC2-E52D-418E-8482-38809455E7B7}"/>
            </a:ext>
          </a:extLst>
        </xdr:cNvPr>
        <xdr:cNvCxnSpPr/>
      </xdr:nvCxnSpPr>
      <xdr:spPr>
        <a:xfrm>
          <a:off x="16506825" y="7639050"/>
          <a:ext cx="7524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43</xdr:row>
      <xdr:rowOff>0</xdr:rowOff>
    </xdr:from>
    <xdr:to>
      <xdr:col>38</xdr:col>
      <xdr:colOff>276225</xdr:colOff>
      <xdr:row>45</xdr:row>
      <xdr:rowOff>228600</xdr:rowOff>
    </xdr:to>
    <xdr:cxnSp macro="">
      <xdr:nvCxnSpPr>
        <xdr:cNvPr id="409" name="Straight Connector 408">
          <a:extLst>
            <a:ext uri="{FF2B5EF4-FFF2-40B4-BE49-F238E27FC236}">
              <a16:creationId xmlns:a16="http://schemas.microsoft.com/office/drawing/2014/main" id="{F830E914-AA13-47A6-9891-9FE64472FB65}"/>
            </a:ext>
          </a:extLst>
        </xdr:cNvPr>
        <xdr:cNvCxnSpPr/>
      </xdr:nvCxnSpPr>
      <xdr:spPr>
        <a:xfrm>
          <a:off x="16506825" y="8210550"/>
          <a:ext cx="752475" cy="5905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55</xdr:row>
      <xdr:rowOff>0</xdr:rowOff>
    </xdr:from>
    <xdr:to>
      <xdr:col>38</xdr:col>
      <xdr:colOff>276225</xdr:colOff>
      <xdr:row>57</xdr:row>
      <xdr:rowOff>228600</xdr:rowOff>
    </xdr:to>
    <xdr:cxnSp macro="">
      <xdr:nvCxnSpPr>
        <xdr:cNvPr id="410" name="Straight Connector 409">
          <a:extLst>
            <a:ext uri="{FF2B5EF4-FFF2-40B4-BE49-F238E27FC236}">
              <a16:creationId xmlns:a16="http://schemas.microsoft.com/office/drawing/2014/main" id="{3D252C66-BB0D-4AE9-AA4C-F8A41B593FF3}"/>
            </a:ext>
          </a:extLst>
        </xdr:cNvPr>
        <xdr:cNvCxnSpPr/>
      </xdr:nvCxnSpPr>
      <xdr:spPr>
        <a:xfrm>
          <a:off x="16506825" y="10591800"/>
          <a:ext cx="7524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55</xdr:row>
      <xdr:rowOff>0</xdr:rowOff>
    </xdr:from>
    <xdr:to>
      <xdr:col>35</xdr:col>
      <xdr:colOff>285750</xdr:colOff>
      <xdr:row>57</xdr:row>
      <xdr:rowOff>228600</xdr:rowOff>
    </xdr:to>
    <xdr:cxnSp macro="">
      <xdr:nvCxnSpPr>
        <xdr:cNvPr id="411" name="Straight Connector 410">
          <a:extLst>
            <a:ext uri="{FF2B5EF4-FFF2-40B4-BE49-F238E27FC236}">
              <a16:creationId xmlns:a16="http://schemas.microsoft.com/office/drawing/2014/main" id="{E2077B4F-3F2D-4CAB-A64D-76689722F6BF}"/>
            </a:ext>
          </a:extLst>
        </xdr:cNvPr>
        <xdr:cNvCxnSpPr/>
      </xdr:nvCxnSpPr>
      <xdr:spPr>
        <a:xfrm>
          <a:off x="15801975" y="10591800"/>
          <a:ext cx="7048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55</xdr:row>
      <xdr:rowOff>0</xdr:rowOff>
    </xdr:from>
    <xdr:to>
      <xdr:col>32</xdr:col>
      <xdr:colOff>333375</xdr:colOff>
      <xdr:row>57</xdr:row>
      <xdr:rowOff>228600</xdr:rowOff>
    </xdr:to>
    <xdr:cxnSp macro="">
      <xdr:nvCxnSpPr>
        <xdr:cNvPr id="412" name="Straight Connector 411">
          <a:extLst>
            <a:ext uri="{FF2B5EF4-FFF2-40B4-BE49-F238E27FC236}">
              <a16:creationId xmlns:a16="http://schemas.microsoft.com/office/drawing/2014/main" id="{D99CADBD-E852-400E-9189-F6FA29AF48F0}"/>
            </a:ext>
          </a:extLst>
        </xdr:cNvPr>
        <xdr:cNvCxnSpPr/>
      </xdr:nvCxnSpPr>
      <xdr:spPr>
        <a:xfrm>
          <a:off x="14554200" y="10591800"/>
          <a:ext cx="11811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55</xdr:row>
      <xdr:rowOff>0</xdr:rowOff>
    </xdr:from>
    <xdr:to>
      <xdr:col>29</xdr:col>
      <xdr:colOff>333375</xdr:colOff>
      <xdr:row>57</xdr:row>
      <xdr:rowOff>228600</xdr:rowOff>
    </xdr:to>
    <xdr:cxnSp macro="">
      <xdr:nvCxnSpPr>
        <xdr:cNvPr id="413" name="Straight Connector 412">
          <a:extLst>
            <a:ext uri="{FF2B5EF4-FFF2-40B4-BE49-F238E27FC236}">
              <a16:creationId xmlns:a16="http://schemas.microsoft.com/office/drawing/2014/main" id="{CF39FA72-A741-428D-BF58-8FE323D65DA6}"/>
            </a:ext>
          </a:extLst>
        </xdr:cNvPr>
        <xdr:cNvCxnSpPr/>
      </xdr:nvCxnSpPr>
      <xdr:spPr>
        <a:xfrm>
          <a:off x="13335000" y="10591800"/>
          <a:ext cx="12096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55</xdr:row>
      <xdr:rowOff>0</xdr:rowOff>
    </xdr:from>
    <xdr:to>
      <xdr:col>26</xdr:col>
      <xdr:colOff>323850</xdr:colOff>
      <xdr:row>57</xdr:row>
      <xdr:rowOff>228600</xdr:rowOff>
    </xdr:to>
    <xdr:cxnSp macro="">
      <xdr:nvCxnSpPr>
        <xdr:cNvPr id="414" name="Straight Connector 413">
          <a:extLst>
            <a:ext uri="{FF2B5EF4-FFF2-40B4-BE49-F238E27FC236}">
              <a16:creationId xmlns:a16="http://schemas.microsoft.com/office/drawing/2014/main" id="{1725CD0D-BF46-47BE-975E-5443F1F0FD50}"/>
            </a:ext>
          </a:extLst>
        </xdr:cNvPr>
        <xdr:cNvCxnSpPr/>
      </xdr:nvCxnSpPr>
      <xdr:spPr>
        <a:xfrm>
          <a:off x="12125325" y="10591800"/>
          <a:ext cx="11430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55</xdr:row>
      <xdr:rowOff>0</xdr:rowOff>
    </xdr:from>
    <xdr:to>
      <xdr:col>23</xdr:col>
      <xdr:colOff>333375</xdr:colOff>
      <xdr:row>57</xdr:row>
      <xdr:rowOff>228600</xdr:rowOff>
    </xdr:to>
    <xdr:cxnSp macro="">
      <xdr:nvCxnSpPr>
        <xdr:cNvPr id="415" name="Straight Connector 414">
          <a:extLst>
            <a:ext uri="{FF2B5EF4-FFF2-40B4-BE49-F238E27FC236}">
              <a16:creationId xmlns:a16="http://schemas.microsoft.com/office/drawing/2014/main" id="{6AE270C8-0E4B-4126-9962-D375741B7A02}"/>
            </a:ext>
          </a:extLst>
        </xdr:cNvPr>
        <xdr:cNvCxnSpPr/>
      </xdr:nvCxnSpPr>
      <xdr:spPr>
        <a:xfrm>
          <a:off x="10944225" y="10591800"/>
          <a:ext cx="11620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55</xdr:row>
      <xdr:rowOff>0</xdr:rowOff>
    </xdr:from>
    <xdr:to>
      <xdr:col>20</xdr:col>
      <xdr:colOff>333375</xdr:colOff>
      <xdr:row>57</xdr:row>
      <xdr:rowOff>228600</xdr:rowOff>
    </xdr:to>
    <xdr:cxnSp macro="">
      <xdr:nvCxnSpPr>
        <xdr:cNvPr id="416" name="Straight Connector 415">
          <a:extLst>
            <a:ext uri="{FF2B5EF4-FFF2-40B4-BE49-F238E27FC236}">
              <a16:creationId xmlns:a16="http://schemas.microsoft.com/office/drawing/2014/main" id="{B4C14100-C2F7-477B-90A6-81F49F6CA26D}"/>
            </a:ext>
          </a:extLst>
        </xdr:cNvPr>
        <xdr:cNvCxnSpPr/>
      </xdr:nvCxnSpPr>
      <xdr:spPr>
        <a:xfrm>
          <a:off x="9782175" y="10591800"/>
          <a:ext cx="11334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55</xdr:row>
      <xdr:rowOff>0</xdr:rowOff>
    </xdr:from>
    <xdr:to>
      <xdr:col>17</xdr:col>
      <xdr:colOff>333375</xdr:colOff>
      <xdr:row>57</xdr:row>
      <xdr:rowOff>228600</xdr:rowOff>
    </xdr:to>
    <xdr:cxnSp macro="">
      <xdr:nvCxnSpPr>
        <xdr:cNvPr id="417" name="Straight Connector 416">
          <a:extLst>
            <a:ext uri="{FF2B5EF4-FFF2-40B4-BE49-F238E27FC236}">
              <a16:creationId xmlns:a16="http://schemas.microsoft.com/office/drawing/2014/main" id="{A4E8F156-579E-4C47-ABAB-A7D59AA321B2}"/>
            </a:ext>
          </a:extLst>
        </xdr:cNvPr>
        <xdr:cNvCxnSpPr/>
      </xdr:nvCxnSpPr>
      <xdr:spPr>
        <a:xfrm>
          <a:off x="8515350" y="10591800"/>
          <a:ext cx="11525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55</xdr:row>
      <xdr:rowOff>0</xdr:rowOff>
    </xdr:from>
    <xdr:to>
      <xdr:col>14</xdr:col>
      <xdr:colOff>333375</xdr:colOff>
      <xdr:row>57</xdr:row>
      <xdr:rowOff>228600</xdr:rowOff>
    </xdr:to>
    <xdr:cxnSp macro="">
      <xdr:nvCxnSpPr>
        <xdr:cNvPr id="418" name="Straight Connector 417">
          <a:extLst>
            <a:ext uri="{FF2B5EF4-FFF2-40B4-BE49-F238E27FC236}">
              <a16:creationId xmlns:a16="http://schemas.microsoft.com/office/drawing/2014/main" id="{B8885DAA-40DD-4FE5-A58D-45CC35DB569A}"/>
            </a:ext>
          </a:extLst>
        </xdr:cNvPr>
        <xdr:cNvCxnSpPr/>
      </xdr:nvCxnSpPr>
      <xdr:spPr>
        <a:xfrm>
          <a:off x="7267575" y="10591800"/>
          <a:ext cx="11811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55</xdr:row>
      <xdr:rowOff>0</xdr:rowOff>
    </xdr:from>
    <xdr:to>
      <xdr:col>11</xdr:col>
      <xdr:colOff>333375</xdr:colOff>
      <xdr:row>57</xdr:row>
      <xdr:rowOff>228600</xdr:rowOff>
    </xdr:to>
    <xdr:cxnSp macro="">
      <xdr:nvCxnSpPr>
        <xdr:cNvPr id="419" name="Straight Connector 418">
          <a:extLst>
            <a:ext uri="{FF2B5EF4-FFF2-40B4-BE49-F238E27FC236}">
              <a16:creationId xmlns:a16="http://schemas.microsoft.com/office/drawing/2014/main" id="{BA21A726-CAA1-4580-BE56-EC74068B56E7}"/>
            </a:ext>
          </a:extLst>
        </xdr:cNvPr>
        <xdr:cNvCxnSpPr/>
      </xdr:nvCxnSpPr>
      <xdr:spPr>
        <a:xfrm>
          <a:off x="5962650" y="10591800"/>
          <a:ext cx="12001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55</xdr:row>
      <xdr:rowOff>0</xdr:rowOff>
    </xdr:from>
    <xdr:to>
      <xdr:col>8</xdr:col>
      <xdr:colOff>333375</xdr:colOff>
      <xdr:row>57</xdr:row>
      <xdr:rowOff>228600</xdr:rowOff>
    </xdr:to>
    <xdr:cxnSp macro="">
      <xdr:nvCxnSpPr>
        <xdr:cNvPr id="420" name="Straight Connector 419">
          <a:extLst>
            <a:ext uri="{FF2B5EF4-FFF2-40B4-BE49-F238E27FC236}">
              <a16:creationId xmlns:a16="http://schemas.microsoft.com/office/drawing/2014/main" id="{E4C74D3F-6DAB-448D-89EA-438CE956F409}"/>
            </a:ext>
          </a:extLst>
        </xdr:cNvPr>
        <xdr:cNvCxnSpPr/>
      </xdr:nvCxnSpPr>
      <xdr:spPr>
        <a:xfrm>
          <a:off x="4686300" y="10591800"/>
          <a:ext cx="11906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55</xdr:row>
      <xdr:rowOff>0</xdr:rowOff>
    </xdr:from>
    <xdr:to>
      <xdr:col>5</xdr:col>
      <xdr:colOff>333375</xdr:colOff>
      <xdr:row>57</xdr:row>
      <xdr:rowOff>228600</xdr:rowOff>
    </xdr:to>
    <xdr:cxnSp macro="">
      <xdr:nvCxnSpPr>
        <xdr:cNvPr id="421" name="Straight Connector 420">
          <a:extLst>
            <a:ext uri="{FF2B5EF4-FFF2-40B4-BE49-F238E27FC236}">
              <a16:creationId xmlns:a16="http://schemas.microsoft.com/office/drawing/2014/main" id="{E6B6DDAF-893B-4DC1-9207-7C8B6BD15DA2}"/>
            </a:ext>
          </a:extLst>
        </xdr:cNvPr>
        <xdr:cNvCxnSpPr/>
      </xdr:nvCxnSpPr>
      <xdr:spPr>
        <a:xfrm>
          <a:off x="3495675" y="10591800"/>
          <a:ext cx="11715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55</xdr:row>
      <xdr:rowOff>0</xdr:rowOff>
    </xdr:from>
    <xdr:to>
      <xdr:col>5</xdr:col>
      <xdr:colOff>323850</xdr:colOff>
      <xdr:row>57</xdr:row>
      <xdr:rowOff>238125</xdr:rowOff>
    </xdr:to>
    <xdr:cxnSp macro="">
      <xdr:nvCxnSpPr>
        <xdr:cNvPr id="422" name="Straight Connector 421">
          <a:extLst>
            <a:ext uri="{FF2B5EF4-FFF2-40B4-BE49-F238E27FC236}">
              <a16:creationId xmlns:a16="http://schemas.microsoft.com/office/drawing/2014/main" id="{A92F4BC5-3B2B-4573-87E0-0AD9CC987295}"/>
            </a:ext>
          </a:extLst>
        </xdr:cNvPr>
        <xdr:cNvCxnSpPr/>
      </xdr:nvCxnSpPr>
      <xdr:spPr>
        <a:xfrm rot="10800000" flipV="1">
          <a:off x="3495675" y="10591800"/>
          <a:ext cx="11620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55</xdr:row>
      <xdr:rowOff>0</xdr:rowOff>
    </xdr:from>
    <xdr:to>
      <xdr:col>8</xdr:col>
      <xdr:colOff>323850</xdr:colOff>
      <xdr:row>57</xdr:row>
      <xdr:rowOff>238125</xdr:rowOff>
    </xdr:to>
    <xdr:cxnSp macro="">
      <xdr:nvCxnSpPr>
        <xdr:cNvPr id="423" name="Straight Connector 422">
          <a:extLst>
            <a:ext uri="{FF2B5EF4-FFF2-40B4-BE49-F238E27FC236}">
              <a16:creationId xmlns:a16="http://schemas.microsoft.com/office/drawing/2014/main" id="{35AFE605-95C1-4AE7-B437-FD330B7C34E8}"/>
            </a:ext>
          </a:extLst>
        </xdr:cNvPr>
        <xdr:cNvCxnSpPr/>
      </xdr:nvCxnSpPr>
      <xdr:spPr>
        <a:xfrm rot="10800000" flipV="1">
          <a:off x="4686300" y="10591800"/>
          <a:ext cx="11811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55</xdr:row>
      <xdr:rowOff>0</xdr:rowOff>
    </xdr:from>
    <xdr:to>
      <xdr:col>11</xdr:col>
      <xdr:colOff>323850</xdr:colOff>
      <xdr:row>57</xdr:row>
      <xdr:rowOff>238125</xdr:rowOff>
    </xdr:to>
    <xdr:cxnSp macro="">
      <xdr:nvCxnSpPr>
        <xdr:cNvPr id="424" name="Straight Connector 423">
          <a:extLst>
            <a:ext uri="{FF2B5EF4-FFF2-40B4-BE49-F238E27FC236}">
              <a16:creationId xmlns:a16="http://schemas.microsoft.com/office/drawing/2014/main" id="{851A35B0-7244-4FDE-909B-87F563A771AF}"/>
            </a:ext>
          </a:extLst>
        </xdr:cNvPr>
        <xdr:cNvCxnSpPr/>
      </xdr:nvCxnSpPr>
      <xdr:spPr>
        <a:xfrm rot="10800000" flipV="1">
          <a:off x="5962650" y="10591800"/>
          <a:ext cx="11906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55</xdr:row>
      <xdr:rowOff>0</xdr:rowOff>
    </xdr:from>
    <xdr:to>
      <xdr:col>14</xdr:col>
      <xdr:colOff>323850</xdr:colOff>
      <xdr:row>57</xdr:row>
      <xdr:rowOff>238125</xdr:rowOff>
    </xdr:to>
    <xdr:cxnSp macro="">
      <xdr:nvCxnSpPr>
        <xdr:cNvPr id="425" name="Straight Connector 424">
          <a:extLst>
            <a:ext uri="{FF2B5EF4-FFF2-40B4-BE49-F238E27FC236}">
              <a16:creationId xmlns:a16="http://schemas.microsoft.com/office/drawing/2014/main" id="{7730CD6C-3114-4584-8031-CE604FF5A831}"/>
            </a:ext>
          </a:extLst>
        </xdr:cNvPr>
        <xdr:cNvCxnSpPr/>
      </xdr:nvCxnSpPr>
      <xdr:spPr>
        <a:xfrm rot="10800000" flipV="1">
          <a:off x="7267575" y="10591800"/>
          <a:ext cx="11715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55</xdr:row>
      <xdr:rowOff>0</xdr:rowOff>
    </xdr:from>
    <xdr:to>
      <xdr:col>17</xdr:col>
      <xdr:colOff>323850</xdr:colOff>
      <xdr:row>57</xdr:row>
      <xdr:rowOff>238125</xdr:rowOff>
    </xdr:to>
    <xdr:cxnSp macro="">
      <xdr:nvCxnSpPr>
        <xdr:cNvPr id="426" name="Straight Connector 425">
          <a:extLst>
            <a:ext uri="{FF2B5EF4-FFF2-40B4-BE49-F238E27FC236}">
              <a16:creationId xmlns:a16="http://schemas.microsoft.com/office/drawing/2014/main" id="{5F5E97FE-C544-45C7-A28C-766D238B3252}"/>
            </a:ext>
          </a:extLst>
        </xdr:cNvPr>
        <xdr:cNvCxnSpPr/>
      </xdr:nvCxnSpPr>
      <xdr:spPr>
        <a:xfrm rot="10800000" flipV="1">
          <a:off x="8515350" y="10591800"/>
          <a:ext cx="11430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55</xdr:row>
      <xdr:rowOff>0</xdr:rowOff>
    </xdr:from>
    <xdr:to>
      <xdr:col>20</xdr:col>
      <xdr:colOff>323850</xdr:colOff>
      <xdr:row>57</xdr:row>
      <xdr:rowOff>238125</xdr:rowOff>
    </xdr:to>
    <xdr:cxnSp macro="">
      <xdr:nvCxnSpPr>
        <xdr:cNvPr id="427" name="Straight Connector 426">
          <a:extLst>
            <a:ext uri="{FF2B5EF4-FFF2-40B4-BE49-F238E27FC236}">
              <a16:creationId xmlns:a16="http://schemas.microsoft.com/office/drawing/2014/main" id="{89C5BA5B-4BFC-4B10-BD65-C2501F4CBC0A}"/>
            </a:ext>
          </a:extLst>
        </xdr:cNvPr>
        <xdr:cNvCxnSpPr/>
      </xdr:nvCxnSpPr>
      <xdr:spPr>
        <a:xfrm rot="10800000" flipV="1">
          <a:off x="9782175" y="10591800"/>
          <a:ext cx="11239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55</xdr:row>
      <xdr:rowOff>0</xdr:rowOff>
    </xdr:from>
    <xdr:to>
      <xdr:col>23</xdr:col>
      <xdr:colOff>323850</xdr:colOff>
      <xdr:row>57</xdr:row>
      <xdr:rowOff>238125</xdr:rowOff>
    </xdr:to>
    <xdr:cxnSp macro="">
      <xdr:nvCxnSpPr>
        <xdr:cNvPr id="428" name="Straight Connector 427">
          <a:extLst>
            <a:ext uri="{FF2B5EF4-FFF2-40B4-BE49-F238E27FC236}">
              <a16:creationId xmlns:a16="http://schemas.microsoft.com/office/drawing/2014/main" id="{BFF91DA6-D586-48CF-BACE-D3455B785F2A}"/>
            </a:ext>
          </a:extLst>
        </xdr:cNvPr>
        <xdr:cNvCxnSpPr/>
      </xdr:nvCxnSpPr>
      <xdr:spPr>
        <a:xfrm rot="10800000" flipV="1">
          <a:off x="10944225" y="10591800"/>
          <a:ext cx="11525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55</xdr:row>
      <xdr:rowOff>0</xdr:rowOff>
    </xdr:from>
    <xdr:to>
      <xdr:col>26</xdr:col>
      <xdr:colOff>314325</xdr:colOff>
      <xdr:row>57</xdr:row>
      <xdr:rowOff>238125</xdr:rowOff>
    </xdr:to>
    <xdr:cxnSp macro="">
      <xdr:nvCxnSpPr>
        <xdr:cNvPr id="429" name="Straight Connector 428">
          <a:extLst>
            <a:ext uri="{FF2B5EF4-FFF2-40B4-BE49-F238E27FC236}">
              <a16:creationId xmlns:a16="http://schemas.microsoft.com/office/drawing/2014/main" id="{F0CEB1EE-CA8C-46BC-9A97-82577DA3333B}"/>
            </a:ext>
          </a:extLst>
        </xdr:cNvPr>
        <xdr:cNvCxnSpPr/>
      </xdr:nvCxnSpPr>
      <xdr:spPr>
        <a:xfrm rot="10800000" flipV="1">
          <a:off x="12125325" y="10591800"/>
          <a:ext cx="11334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55</xdr:row>
      <xdr:rowOff>0</xdr:rowOff>
    </xdr:from>
    <xdr:to>
      <xdr:col>29</xdr:col>
      <xdr:colOff>323850</xdr:colOff>
      <xdr:row>57</xdr:row>
      <xdr:rowOff>238125</xdr:rowOff>
    </xdr:to>
    <xdr:cxnSp macro="">
      <xdr:nvCxnSpPr>
        <xdr:cNvPr id="430" name="Straight Connector 429">
          <a:extLst>
            <a:ext uri="{FF2B5EF4-FFF2-40B4-BE49-F238E27FC236}">
              <a16:creationId xmlns:a16="http://schemas.microsoft.com/office/drawing/2014/main" id="{5F9024AC-4EB1-4247-8650-5B96CE4C103D}"/>
            </a:ext>
          </a:extLst>
        </xdr:cNvPr>
        <xdr:cNvCxnSpPr/>
      </xdr:nvCxnSpPr>
      <xdr:spPr>
        <a:xfrm rot="10800000" flipV="1">
          <a:off x="13335000" y="10591800"/>
          <a:ext cx="12001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55</xdr:row>
      <xdr:rowOff>0</xdr:rowOff>
    </xdr:from>
    <xdr:to>
      <xdr:col>32</xdr:col>
      <xdr:colOff>323850</xdr:colOff>
      <xdr:row>57</xdr:row>
      <xdr:rowOff>238125</xdr:rowOff>
    </xdr:to>
    <xdr:cxnSp macro="">
      <xdr:nvCxnSpPr>
        <xdr:cNvPr id="431" name="Straight Connector 430">
          <a:extLst>
            <a:ext uri="{FF2B5EF4-FFF2-40B4-BE49-F238E27FC236}">
              <a16:creationId xmlns:a16="http://schemas.microsoft.com/office/drawing/2014/main" id="{4DAFD2CD-1A6B-4985-B963-669584F1333B}"/>
            </a:ext>
          </a:extLst>
        </xdr:cNvPr>
        <xdr:cNvCxnSpPr/>
      </xdr:nvCxnSpPr>
      <xdr:spPr>
        <a:xfrm rot="10800000" flipV="1">
          <a:off x="14554200" y="10591800"/>
          <a:ext cx="11715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55</xdr:row>
      <xdr:rowOff>0</xdr:rowOff>
    </xdr:from>
    <xdr:to>
      <xdr:col>35</xdr:col>
      <xdr:colOff>276225</xdr:colOff>
      <xdr:row>57</xdr:row>
      <xdr:rowOff>238125</xdr:rowOff>
    </xdr:to>
    <xdr:cxnSp macro="">
      <xdr:nvCxnSpPr>
        <xdr:cNvPr id="432" name="Straight Connector 431">
          <a:extLst>
            <a:ext uri="{FF2B5EF4-FFF2-40B4-BE49-F238E27FC236}">
              <a16:creationId xmlns:a16="http://schemas.microsoft.com/office/drawing/2014/main" id="{3E4EF631-72B1-40CA-845A-5AB7C536C42C}"/>
            </a:ext>
          </a:extLst>
        </xdr:cNvPr>
        <xdr:cNvCxnSpPr/>
      </xdr:nvCxnSpPr>
      <xdr:spPr>
        <a:xfrm rot="10800000" flipV="1">
          <a:off x="15801975" y="10591800"/>
          <a:ext cx="7048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55</xdr:row>
      <xdr:rowOff>0</xdr:rowOff>
    </xdr:from>
    <xdr:to>
      <xdr:col>38</xdr:col>
      <xdr:colOff>266700</xdr:colOff>
      <xdr:row>57</xdr:row>
      <xdr:rowOff>238125</xdr:rowOff>
    </xdr:to>
    <xdr:cxnSp macro="">
      <xdr:nvCxnSpPr>
        <xdr:cNvPr id="433" name="Straight Connector 432">
          <a:extLst>
            <a:ext uri="{FF2B5EF4-FFF2-40B4-BE49-F238E27FC236}">
              <a16:creationId xmlns:a16="http://schemas.microsoft.com/office/drawing/2014/main" id="{56DDACD4-E8A6-4261-8478-2B1E54AD3125}"/>
            </a:ext>
          </a:extLst>
        </xdr:cNvPr>
        <xdr:cNvCxnSpPr/>
      </xdr:nvCxnSpPr>
      <xdr:spPr>
        <a:xfrm rot="10800000" flipV="1">
          <a:off x="16506825" y="10591800"/>
          <a:ext cx="7524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40</xdr:row>
      <xdr:rowOff>0</xdr:rowOff>
    </xdr:from>
    <xdr:to>
      <xdr:col>38</xdr:col>
      <xdr:colOff>266700</xdr:colOff>
      <xdr:row>42</xdr:row>
      <xdr:rowOff>238125</xdr:rowOff>
    </xdr:to>
    <xdr:cxnSp macro="">
      <xdr:nvCxnSpPr>
        <xdr:cNvPr id="434" name="Straight Connector 433">
          <a:extLst>
            <a:ext uri="{FF2B5EF4-FFF2-40B4-BE49-F238E27FC236}">
              <a16:creationId xmlns:a16="http://schemas.microsoft.com/office/drawing/2014/main" id="{C3333994-CEAB-4B83-9FDC-BE93DBDC84AF}"/>
            </a:ext>
          </a:extLst>
        </xdr:cNvPr>
        <xdr:cNvCxnSpPr/>
      </xdr:nvCxnSpPr>
      <xdr:spPr>
        <a:xfrm rot="10800000" flipV="1">
          <a:off x="16506825" y="7639050"/>
          <a:ext cx="7524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40</xdr:row>
      <xdr:rowOff>0</xdr:rowOff>
    </xdr:from>
    <xdr:to>
      <xdr:col>35</xdr:col>
      <xdr:colOff>276225</xdr:colOff>
      <xdr:row>42</xdr:row>
      <xdr:rowOff>238125</xdr:rowOff>
    </xdr:to>
    <xdr:cxnSp macro="">
      <xdr:nvCxnSpPr>
        <xdr:cNvPr id="435" name="Straight Connector 434">
          <a:extLst>
            <a:ext uri="{FF2B5EF4-FFF2-40B4-BE49-F238E27FC236}">
              <a16:creationId xmlns:a16="http://schemas.microsoft.com/office/drawing/2014/main" id="{9A56FDF3-CF4D-470F-9C94-5AB7FDB53091}"/>
            </a:ext>
          </a:extLst>
        </xdr:cNvPr>
        <xdr:cNvCxnSpPr/>
      </xdr:nvCxnSpPr>
      <xdr:spPr>
        <a:xfrm rot="10800000" flipV="1">
          <a:off x="15801975" y="7639050"/>
          <a:ext cx="7048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40</xdr:row>
      <xdr:rowOff>0</xdr:rowOff>
    </xdr:from>
    <xdr:to>
      <xdr:col>32</xdr:col>
      <xdr:colOff>323850</xdr:colOff>
      <xdr:row>42</xdr:row>
      <xdr:rowOff>238125</xdr:rowOff>
    </xdr:to>
    <xdr:cxnSp macro="">
      <xdr:nvCxnSpPr>
        <xdr:cNvPr id="436" name="Straight Connector 435">
          <a:extLst>
            <a:ext uri="{FF2B5EF4-FFF2-40B4-BE49-F238E27FC236}">
              <a16:creationId xmlns:a16="http://schemas.microsoft.com/office/drawing/2014/main" id="{DB3F46CE-BFE5-4894-A516-13AFF7C95741}"/>
            </a:ext>
          </a:extLst>
        </xdr:cNvPr>
        <xdr:cNvCxnSpPr/>
      </xdr:nvCxnSpPr>
      <xdr:spPr>
        <a:xfrm rot="10800000" flipV="1">
          <a:off x="14554200" y="7639050"/>
          <a:ext cx="11715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40</xdr:row>
      <xdr:rowOff>0</xdr:rowOff>
    </xdr:from>
    <xdr:to>
      <xdr:col>29</xdr:col>
      <xdr:colOff>323850</xdr:colOff>
      <xdr:row>42</xdr:row>
      <xdr:rowOff>238125</xdr:rowOff>
    </xdr:to>
    <xdr:cxnSp macro="">
      <xdr:nvCxnSpPr>
        <xdr:cNvPr id="437" name="Straight Connector 436">
          <a:extLst>
            <a:ext uri="{FF2B5EF4-FFF2-40B4-BE49-F238E27FC236}">
              <a16:creationId xmlns:a16="http://schemas.microsoft.com/office/drawing/2014/main" id="{C377AB3F-55E3-4154-A41B-9ADB6DDFEDEF}"/>
            </a:ext>
          </a:extLst>
        </xdr:cNvPr>
        <xdr:cNvCxnSpPr/>
      </xdr:nvCxnSpPr>
      <xdr:spPr>
        <a:xfrm rot="10800000" flipV="1">
          <a:off x="13335000" y="7639050"/>
          <a:ext cx="12001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40</xdr:row>
      <xdr:rowOff>0</xdr:rowOff>
    </xdr:from>
    <xdr:to>
      <xdr:col>26</xdr:col>
      <xdr:colOff>314325</xdr:colOff>
      <xdr:row>42</xdr:row>
      <xdr:rowOff>238125</xdr:rowOff>
    </xdr:to>
    <xdr:cxnSp macro="">
      <xdr:nvCxnSpPr>
        <xdr:cNvPr id="438" name="Straight Connector 437">
          <a:extLst>
            <a:ext uri="{FF2B5EF4-FFF2-40B4-BE49-F238E27FC236}">
              <a16:creationId xmlns:a16="http://schemas.microsoft.com/office/drawing/2014/main" id="{9EB07F20-86C1-4167-BC90-A660B38B180C}"/>
            </a:ext>
          </a:extLst>
        </xdr:cNvPr>
        <xdr:cNvCxnSpPr/>
      </xdr:nvCxnSpPr>
      <xdr:spPr>
        <a:xfrm rot="10800000" flipV="1">
          <a:off x="12125325" y="7639050"/>
          <a:ext cx="11334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40</xdr:row>
      <xdr:rowOff>0</xdr:rowOff>
    </xdr:from>
    <xdr:to>
      <xdr:col>23</xdr:col>
      <xdr:colOff>323850</xdr:colOff>
      <xdr:row>42</xdr:row>
      <xdr:rowOff>238125</xdr:rowOff>
    </xdr:to>
    <xdr:cxnSp macro="">
      <xdr:nvCxnSpPr>
        <xdr:cNvPr id="439" name="Straight Connector 438">
          <a:extLst>
            <a:ext uri="{FF2B5EF4-FFF2-40B4-BE49-F238E27FC236}">
              <a16:creationId xmlns:a16="http://schemas.microsoft.com/office/drawing/2014/main" id="{D9F7A795-46E9-4ACC-858B-3036913A294C}"/>
            </a:ext>
          </a:extLst>
        </xdr:cNvPr>
        <xdr:cNvCxnSpPr/>
      </xdr:nvCxnSpPr>
      <xdr:spPr>
        <a:xfrm rot="10800000" flipV="1">
          <a:off x="10944225" y="7639050"/>
          <a:ext cx="11525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40</xdr:row>
      <xdr:rowOff>0</xdr:rowOff>
    </xdr:from>
    <xdr:to>
      <xdr:col>20</xdr:col>
      <xdr:colOff>323850</xdr:colOff>
      <xdr:row>42</xdr:row>
      <xdr:rowOff>238125</xdr:rowOff>
    </xdr:to>
    <xdr:cxnSp macro="">
      <xdr:nvCxnSpPr>
        <xdr:cNvPr id="440" name="Straight Connector 439">
          <a:extLst>
            <a:ext uri="{FF2B5EF4-FFF2-40B4-BE49-F238E27FC236}">
              <a16:creationId xmlns:a16="http://schemas.microsoft.com/office/drawing/2014/main" id="{D1AB4ED1-D6B5-425A-A3E5-2D873D2E87E6}"/>
            </a:ext>
          </a:extLst>
        </xdr:cNvPr>
        <xdr:cNvCxnSpPr/>
      </xdr:nvCxnSpPr>
      <xdr:spPr>
        <a:xfrm rot="10800000" flipV="1">
          <a:off x="9782175" y="7639050"/>
          <a:ext cx="11239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40</xdr:row>
      <xdr:rowOff>0</xdr:rowOff>
    </xdr:from>
    <xdr:to>
      <xdr:col>17</xdr:col>
      <xdr:colOff>323850</xdr:colOff>
      <xdr:row>42</xdr:row>
      <xdr:rowOff>238125</xdr:rowOff>
    </xdr:to>
    <xdr:cxnSp macro="">
      <xdr:nvCxnSpPr>
        <xdr:cNvPr id="441" name="Straight Connector 440">
          <a:extLst>
            <a:ext uri="{FF2B5EF4-FFF2-40B4-BE49-F238E27FC236}">
              <a16:creationId xmlns:a16="http://schemas.microsoft.com/office/drawing/2014/main" id="{01E1768E-09A0-4B46-AAC1-FD9A3A1EC6F1}"/>
            </a:ext>
          </a:extLst>
        </xdr:cNvPr>
        <xdr:cNvCxnSpPr/>
      </xdr:nvCxnSpPr>
      <xdr:spPr>
        <a:xfrm rot="10800000" flipV="1">
          <a:off x="8515350" y="7639050"/>
          <a:ext cx="11430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40</xdr:row>
      <xdr:rowOff>0</xdr:rowOff>
    </xdr:from>
    <xdr:to>
      <xdr:col>14</xdr:col>
      <xdr:colOff>323850</xdr:colOff>
      <xdr:row>42</xdr:row>
      <xdr:rowOff>238125</xdr:rowOff>
    </xdr:to>
    <xdr:cxnSp macro="">
      <xdr:nvCxnSpPr>
        <xdr:cNvPr id="442" name="Straight Connector 441">
          <a:extLst>
            <a:ext uri="{FF2B5EF4-FFF2-40B4-BE49-F238E27FC236}">
              <a16:creationId xmlns:a16="http://schemas.microsoft.com/office/drawing/2014/main" id="{E1353E54-D9D5-4690-A88F-3076EBADD9D4}"/>
            </a:ext>
          </a:extLst>
        </xdr:cNvPr>
        <xdr:cNvCxnSpPr/>
      </xdr:nvCxnSpPr>
      <xdr:spPr>
        <a:xfrm rot="10800000" flipV="1">
          <a:off x="7267575" y="7639050"/>
          <a:ext cx="11715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40</xdr:row>
      <xdr:rowOff>0</xdr:rowOff>
    </xdr:from>
    <xdr:to>
      <xdr:col>11</xdr:col>
      <xdr:colOff>323850</xdr:colOff>
      <xdr:row>42</xdr:row>
      <xdr:rowOff>238125</xdr:rowOff>
    </xdr:to>
    <xdr:cxnSp macro="">
      <xdr:nvCxnSpPr>
        <xdr:cNvPr id="443" name="Straight Connector 442">
          <a:extLst>
            <a:ext uri="{FF2B5EF4-FFF2-40B4-BE49-F238E27FC236}">
              <a16:creationId xmlns:a16="http://schemas.microsoft.com/office/drawing/2014/main" id="{0AE3C8B7-FC07-4C1F-A1E8-CA099D741765}"/>
            </a:ext>
          </a:extLst>
        </xdr:cNvPr>
        <xdr:cNvCxnSpPr/>
      </xdr:nvCxnSpPr>
      <xdr:spPr>
        <a:xfrm rot="10800000" flipV="1">
          <a:off x="5962650" y="7639050"/>
          <a:ext cx="11906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40</xdr:row>
      <xdr:rowOff>0</xdr:rowOff>
    </xdr:from>
    <xdr:to>
      <xdr:col>8</xdr:col>
      <xdr:colOff>323850</xdr:colOff>
      <xdr:row>42</xdr:row>
      <xdr:rowOff>238125</xdr:rowOff>
    </xdr:to>
    <xdr:cxnSp macro="">
      <xdr:nvCxnSpPr>
        <xdr:cNvPr id="444" name="Straight Connector 443">
          <a:extLst>
            <a:ext uri="{FF2B5EF4-FFF2-40B4-BE49-F238E27FC236}">
              <a16:creationId xmlns:a16="http://schemas.microsoft.com/office/drawing/2014/main" id="{35781724-A022-46FA-B00C-8D20B22F028D}"/>
            </a:ext>
          </a:extLst>
        </xdr:cNvPr>
        <xdr:cNvCxnSpPr/>
      </xdr:nvCxnSpPr>
      <xdr:spPr>
        <a:xfrm rot="10800000" flipV="1">
          <a:off x="4686300" y="7639050"/>
          <a:ext cx="11811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43</xdr:row>
      <xdr:rowOff>0</xdr:rowOff>
    </xdr:from>
    <xdr:to>
      <xdr:col>38</xdr:col>
      <xdr:colOff>266700</xdr:colOff>
      <xdr:row>45</xdr:row>
      <xdr:rowOff>238125</xdr:rowOff>
    </xdr:to>
    <xdr:cxnSp macro="">
      <xdr:nvCxnSpPr>
        <xdr:cNvPr id="445" name="Straight Connector 444">
          <a:extLst>
            <a:ext uri="{FF2B5EF4-FFF2-40B4-BE49-F238E27FC236}">
              <a16:creationId xmlns:a16="http://schemas.microsoft.com/office/drawing/2014/main" id="{ED779C9F-5D14-4747-8121-C34053B1D6F6}"/>
            </a:ext>
          </a:extLst>
        </xdr:cNvPr>
        <xdr:cNvCxnSpPr/>
      </xdr:nvCxnSpPr>
      <xdr:spPr>
        <a:xfrm rot="10800000" flipV="1">
          <a:off x="16506825" y="8210550"/>
          <a:ext cx="752475" cy="5905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43</xdr:row>
      <xdr:rowOff>0</xdr:rowOff>
    </xdr:from>
    <xdr:to>
      <xdr:col>35</xdr:col>
      <xdr:colOff>276225</xdr:colOff>
      <xdr:row>45</xdr:row>
      <xdr:rowOff>238125</xdr:rowOff>
    </xdr:to>
    <xdr:cxnSp macro="">
      <xdr:nvCxnSpPr>
        <xdr:cNvPr id="446" name="Straight Connector 445">
          <a:extLst>
            <a:ext uri="{FF2B5EF4-FFF2-40B4-BE49-F238E27FC236}">
              <a16:creationId xmlns:a16="http://schemas.microsoft.com/office/drawing/2014/main" id="{34A7C3AE-23D8-4623-8EDC-524A0F4F22E6}"/>
            </a:ext>
          </a:extLst>
        </xdr:cNvPr>
        <xdr:cNvCxnSpPr/>
      </xdr:nvCxnSpPr>
      <xdr:spPr>
        <a:xfrm rot="10800000" flipV="1">
          <a:off x="15801975" y="8210550"/>
          <a:ext cx="704850" cy="5905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43</xdr:row>
      <xdr:rowOff>0</xdr:rowOff>
    </xdr:from>
    <xdr:to>
      <xdr:col>32</xdr:col>
      <xdr:colOff>323850</xdr:colOff>
      <xdr:row>45</xdr:row>
      <xdr:rowOff>238125</xdr:rowOff>
    </xdr:to>
    <xdr:cxnSp macro="">
      <xdr:nvCxnSpPr>
        <xdr:cNvPr id="447" name="Straight Connector 446">
          <a:extLst>
            <a:ext uri="{FF2B5EF4-FFF2-40B4-BE49-F238E27FC236}">
              <a16:creationId xmlns:a16="http://schemas.microsoft.com/office/drawing/2014/main" id="{00005E09-14DA-460C-9EF7-2201FA41D16C}"/>
            </a:ext>
          </a:extLst>
        </xdr:cNvPr>
        <xdr:cNvCxnSpPr/>
      </xdr:nvCxnSpPr>
      <xdr:spPr>
        <a:xfrm rot="10800000" flipV="1">
          <a:off x="14554200" y="8210550"/>
          <a:ext cx="1171575" cy="5905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43</xdr:row>
      <xdr:rowOff>0</xdr:rowOff>
    </xdr:from>
    <xdr:to>
      <xdr:col>29</xdr:col>
      <xdr:colOff>323850</xdr:colOff>
      <xdr:row>45</xdr:row>
      <xdr:rowOff>238125</xdr:rowOff>
    </xdr:to>
    <xdr:cxnSp macro="">
      <xdr:nvCxnSpPr>
        <xdr:cNvPr id="448" name="Straight Connector 447">
          <a:extLst>
            <a:ext uri="{FF2B5EF4-FFF2-40B4-BE49-F238E27FC236}">
              <a16:creationId xmlns:a16="http://schemas.microsoft.com/office/drawing/2014/main" id="{8E045651-5A49-48D6-8D57-95C13AE5933B}"/>
            </a:ext>
          </a:extLst>
        </xdr:cNvPr>
        <xdr:cNvCxnSpPr/>
      </xdr:nvCxnSpPr>
      <xdr:spPr>
        <a:xfrm rot="10800000" flipV="1">
          <a:off x="13335000" y="8210550"/>
          <a:ext cx="1200150" cy="5905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43</xdr:row>
      <xdr:rowOff>0</xdr:rowOff>
    </xdr:from>
    <xdr:to>
      <xdr:col>26</xdr:col>
      <xdr:colOff>314325</xdr:colOff>
      <xdr:row>45</xdr:row>
      <xdr:rowOff>238125</xdr:rowOff>
    </xdr:to>
    <xdr:cxnSp macro="">
      <xdr:nvCxnSpPr>
        <xdr:cNvPr id="449" name="Straight Connector 448">
          <a:extLst>
            <a:ext uri="{FF2B5EF4-FFF2-40B4-BE49-F238E27FC236}">
              <a16:creationId xmlns:a16="http://schemas.microsoft.com/office/drawing/2014/main" id="{49586998-1247-4DCF-93DE-6E8DCCEF8BF3}"/>
            </a:ext>
          </a:extLst>
        </xdr:cNvPr>
        <xdr:cNvCxnSpPr/>
      </xdr:nvCxnSpPr>
      <xdr:spPr>
        <a:xfrm rot="10800000" flipV="1">
          <a:off x="12125325" y="8210550"/>
          <a:ext cx="1133475" cy="5905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43</xdr:row>
      <xdr:rowOff>0</xdr:rowOff>
    </xdr:from>
    <xdr:to>
      <xdr:col>23</xdr:col>
      <xdr:colOff>323850</xdr:colOff>
      <xdr:row>45</xdr:row>
      <xdr:rowOff>238125</xdr:rowOff>
    </xdr:to>
    <xdr:cxnSp macro="">
      <xdr:nvCxnSpPr>
        <xdr:cNvPr id="450" name="Straight Connector 449">
          <a:extLst>
            <a:ext uri="{FF2B5EF4-FFF2-40B4-BE49-F238E27FC236}">
              <a16:creationId xmlns:a16="http://schemas.microsoft.com/office/drawing/2014/main" id="{0EDACCB6-FCC9-4D69-8F80-02DFD5A3BBB4}"/>
            </a:ext>
          </a:extLst>
        </xdr:cNvPr>
        <xdr:cNvCxnSpPr/>
      </xdr:nvCxnSpPr>
      <xdr:spPr>
        <a:xfrm rot="10800000" flipV="1">
          <a:off x="10944225" y="8210550"/>
          <a:ext cx="1152525" cy="5905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43</xdr:row>
      <xdr:rowOff>0</xdr:rowOff>
    </xdr:from>
    <xdr:to>
      <xdr:col>20</xdr:col>
      <xdr:colOff>323850</xdr:colOff>
      <xdr:row>45</xdr:row>
      <xdr:rowOff>238125</xdr:rowOff>
    </xdr:to>
    <xdr:cxnSp macro="">
      <xdr:nvCxnSpPr>
        <xdr:cNvPr id="451" name="Straight Connector 450">
          <a:extLst>
            <a:ext uri="{FF2B5EF4-FFF2-40B4-BE49-F238E27FC236}">
              <a16:creationId xmlns:a16="http://schemas.microsoft.com/office/drawing/2014/main" id="{14A0A7FE-CB1C-4168-951E-B13E88FEE97B}"/>
            </a:ext>
          </a:extLst>
        </xdr:cNvPr>
        <xdr:cNvCxnSpPr/>
      </xdr:nvCxnSpPr>
      <xdr:spPr>
        <a:xfrm rot="10800000" flipV="1">
          <a:off x="9782175" y="8210550"/>
          <a:ext cx="1123950" cy="5905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43</xdr:row>
      <xdr:rowOff>0</xdr:rowOff>
    </xdr:from>
    <xdr:to>
      <xdr:col>17</xdr:col>
      <xdr:colOff>323850</xdr:colOff>
      <xdr:row>45</xdr:row>
      <xdr:rowOff>238125</xdr:rowOff>
    </xdr:to>
    <xdr:cxnSp macro="">
      <xdr:nvCxnSpPr>
        <xdr:cNvPr id="452" name="Straight Connector 451">
          <a:extLst>
            <a:ext uri="{FF2B5EF4-FFF2-40B4-BE49-F238E27FC236}">
              <a16:creationId xmlns:a16="http://schemas.microsoft.com/office/drawing/2014/main" id="{4B8846E3-280F-473F-AF2A-CBE2477B75BC}"/>
            </a:ext>
          </a:extLst>
        </xdr:cNvPr>
        <xdr:cNvCxnSpPr/>
      </xdr:nvCxnSpPr>
      <xdr:spPr>
        <a:xfrm rot="10800000" flipV="1">
          <a:off x="8515350" y="8210550"/>
          <a:ext cx="1143000" cy="5905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43</xdr:row>
      <xdr:rowOff>0</xdr:rowOff>
    </xdr:from>
    <xdr:to>
      <xdr:col>14</xdr:col>
      <xdr:colOff>323850</xdr:colOff>
      <xdr:row>45</xdr:row>
      <xdr:rowOff>238125</xdr:rowOff>
    </xdr:to>
    <xdr:cxnSp macro="">
      <xdr:nvCxnSpPr>
        <xdr:cNvPr id="453" name="Straight Connector 452">
          <a:extLst>
            <a:ext uri="{FF2B5EF4-FFF2-40B4-BE49-F238E27FC236}">
              <a16:creationId xmlns:a16="http://schemas.microsoft.com/office/drawing/2014/main" id="{05FF535A-E6BD-4EAC-858B-25F632186264}"/>
            </a:ext>
          </a:extLst>
        </xdr:cNvPr>
        <xdr:cNvCxnSpPr/>
      </xdr:nvCxnSpPr>
      <xdr:spPr>
        <a:xfrm rot="10800000" flipV="1">
          <a:off x="7267575" y="8210550"/>
          <a:ext cx="1171575" cy="5905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43</xdr:row>
      <xdr:rowOff>0</xdr:rowOff>
    </xdr:from>
    <xdr:to>
      <xdr:col>11</xdr:col>
      <xdr:colOff>323850</xdr:colOff>
      <xdr:row>45</xdr:row>
      <xdr:rowOff>238125</xdr:rowOff>
    </xdr:to>
    <xdr:cxnSp macro="">
      <xdr:nvCxnSpPr>
        <xdr:cNvPr id="454" name="Straight Connector 453">
          <a:extLst>
            <a:ext uri="{FF2B5EF4-FFF2-40B4-BE49-F238E27FC236}">
              <a16:creationId xmlns:a16="http://schemas.microsoft.com/office/drawing/2014/main" id="{930A5595-DBF5-4831-9807-557A3120D98E}"/>
            </a:ext>
          </a:extLst>
        </xdr:cNvPr>
        <xdr:cNvCxnSpPr/>
      </xdr:nvCxnSpPr>
      <xdr:spPr>
        <a:xfrm rot="10800000" flipV="1">
          <a:off x="5962650" y="8210550"/>
          <a:ext cx="1190625" cy="5905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43</xdr:row>
      <xdr:rowOff>0</xdr:rowOff>
    </xdr:from>
    <xdr:to>
      <xdr:col>8</xdr:col>
      <xdr:colOff>323850</xdr:colOff>
      <xdr:row>45</xdr:row>
      <xdr:rowOff>238125</xdr:rowOff>
    </xdr:to>
    <xdr:cxnSp macro="">
      <xdr:nvCxnSpPr>
        <xdr:cNvPr id="455" name="Straight Connector 454">
          <a:extLst>
            <a:ext uri="{FF2B5EF4-FFF2-40B4-BE49-F238E27FC236}">
              <a16:creationId xmlns:a16="http://schemas.microsoft.com/office/drawing/2014/main" id="{65ADD601-999A-44A8-BD2E-84CB57FAF7C9}"/>
            </a:ext>
          </a:extLst>
        </xdr:cNvPr>
        <xdr:cNvCxnSpPr/>
      </xdr:nvCxnSpPr>
      <xdr:spPr>
        <a:xfrm rot="10800000" flipV="1">
          <a:off x="4686300" y="8210550"/>
          <a:ext cx="1181100" cy="5905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40</xdr:row>
      <xdr:rowOff>0</xdr:rowOff>
    </xdr:from>
    <xdr:to>
      <xdr:col>5</xdr:col>
      <xdr:colOff>323850</xdr:colOff>
      <xdr:row>42</xdr:row>
      <xdr:rowOff>238125</xdr:rowOff>
    </xdr:to>
    <xdr:cxnSp macro="">
      <xdr:nvCxnSpPr>
        <xdr:cNvPr id="456" name="Straight Connector 455">
          <a:extLst>
            <a:ext uri="{FF2B5EF4-FFF2-40B4-BE49-F238E27FC236}">
              <a16:creationId xmlns:a16="http://schemas.microsoft.com/office/drawing/2014/main" id="{663A06B7-EEF4-44D4-AAAA-9205B792799F}"/>
            </a:ext>
          </a:extLst>
        </xdr:cNvPr>
        <xdr:cNvCxnSpPr/>
      </xdr:nvCxnSpPr>
      <xdr:spPr>
        <a:xfrm rot="10800000" flipV="1">
          <a:off x="3495675" y="7639050"/>
          <a:ext cx="11620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43</xdr:row>
      <xdr:rowOff>0</xdr:rowOff>
    </xdr:from>
    <xdr:to>
      <xdr:col>5</xdr:col>
      <xdr:colOff>323850</xdr:colOff>
      <xdr:row>45</xdr:row>
      <xdr:rowOff>238125</xdr:rowOff>
    </xdr:to>
    <xdr:cxnSp macro="">
      <xdr:nvCxnSpPr>
        <xdr:cNvPr id="457" name="Straight Connector 456">
          <a:extLst>
            <a:ext uri="{FF2B5EF4-FFF2-40B4-BE49-F238E27FC236}">
              <a16:creationId xmlns:a16="http://schemas.microsoft.com/office/drawing/2014/main" id="{EA1CBFA4-80F1-40B7-8CAD-B7B33C63EC84}"/>
            </a:ext>
          </a:extLst>
        </xdr:cNvPr>
        <xdr:cNvCxnSpPr/>
      </xdr:nvCxnSpPr>
      <xdr:spPr>
        <a:xfrm rot="10800000" flipV="1">
          <a:off x="3495675" y="8210550"/>
          <a:ext cx="1162050" cy="5905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67</xdr:row>
      <xdr:rowOff>0</xdr:rowOff>
    </xdr:from>
    <xdr:to>
      <xdr:col>5</xdr:col>
      <xdr:colOff>333375</xdr:colOff>
      <xdr:row>69</xdr:row>
      <xdr:rowOff>228600</xdr:rowOff>
    </xdr:to>
    <xdr:cxnSp macro="">
      <xdr:nvCxnSpPr>
        <xdr:cNvPr id="458" name="Straight Connector 457">
          <a:extLst>
            <a:ext uri="{FF2B5EF4-FFF2-40B4-BE49-F238E27FC236}">
              <a16:creationId xmlns:a16="http://schemas.microsoft.com/office/drawing/2014/main" id="{B2A512D8-205B-440C-B419-2D07657A9B01}"/>
            </a:ext>
          </a:extLst>
        </xdr:cNvPr>
        <xdr:cNvCxnSpPr/>
      </xdr:nvCxnSpPr>
      <xdr:spPr>
        <a:xfrm>
          <a:off x="3495675" y="13049250"/>
          <a:ext cx="11715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67</xdr:row>
      <xdr:rowOff>0</xdr:rowOff>
    </xdr:from>
    <xdr:to>
      <xdr:col>8</xdr:col>
      <xdr:colOff>333375</xdr:colOff>
      <xdr:row>69</xdr:row>
      <xdr:rowOff>228600</xdr:rowOff>
    </xdr:to>
    <xdr:cxnSp macro="">
      <xdr:nvCxnSpPr>
        <xdr:cNvPr id="459" name="Straight Connector 458">
          <a:extLst>
            <a:ext uri="{FF2B5EF4-FFF2-40B4-BE49-F238E27FC236}">
              <a16:creationId xmlns:a16="http://schemas.microsoft.com/office/drawing/2014/main" id="{53860BB9-9201-4580-949E-0D626357CC3D}"/>
            </a:ext>
          </a:extLst>
        </xdr:cNvPr>
        <xdr:cNvCxnSpPr/>
      </xdr:nvCxnSpPr>
      <xdr:spPr>
        <a:xfrm>
          <a:off x="4686300" y="13049250"/>
          <a:ext cx="11906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67</xdr:row>
      <xdr:rowOff>0</xdr:rowOff>
    </xdr:from>
    <xdr:to>
      <xdr:col>11</xdr:col>
      <xdr:colOff>333375</xdr:colOff>
      <xdr:row>69</xdr:row>
      <xdr:rowOff>228600</xdr:rowOff>
    </xdr:to>
    <xdr:cxnSp macro="">
      <xdr:nvCxnSpPr>
        <xdr:cNvPr id="460" name="Straight Connector 459">
          <a:extLst>
            <a:ext uri="{FF2B5EF4-FFF2-40B4-BE49-F238E27FC236}">
              <a16:creationId xmlns:a16="http://schemas.microsoft.com/office/drawing/2014/main" id="{C9D9C9F4-2AE2-4839-8052-09EA21316D07}"/>
            </a:ext>
          </a:extLst>
        </xdr:cNvPr>
        <xdr:cNvCxnSpPr/>
      </xdr:nvCxnSpPr>
      <xdr:spPr>
        <a:xfrm>
          <a:off x="5962650" y="13049250"/>
          <a:ext cx="12001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70</xdr:row>
      <xdr:rowOff>0</xdr:rowOff>
    </xdr:from>
    <xdr:to>
      <xdr:col>5</xdr:col>
      <xdr:colOff>333375</xdr:colOff>
      <xdr:row>72</xdr:row>
      <xdr:rowOff>228600</xdr:rowOff>
    </xdr:to>
    <xdr:cxnSp macro="">
      <xdr:nvCxnSpPr>
        <xdr:cNvPr id="461" name="Straight Connector 460">
          <a:extLst>
            <a:ext uri="{FF2B5EF4-FFF2-40B4-BE49-F238E27FC236}">
              <a16:creationId xmlns:a16="http://schemas.microsoft.com/office/drawing/2014/main" id="{A3971056-5394-4FEA-8776-7DDD964CA004}"/>
            </a:ext>
          </a:extLst>
        </xdr:cNvPr>
        <xdr:cNvCxnSpPr/>
      </xdr:nvCxnSpPr>
      <xdr:spPr>
        <a:xfrm>
          <a:off x="3495675" y="13620750"/>
          <a:ext cx="11715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70</xdr:row>
      <xdr:rowOff>0</xdr:rowOff>
    </xdr:from>
    <xdr:to>
      <xdr:col>8</xdr:col>
      <xdr:colOff>333375</xdr:colOff>
      <xdr:row>72</xdr:row>
      <xdr:rowOff>228600</xdr:rowOff>
    </xdr:to>
    <xdr:cxnSp macro="">
      <xdr:nvCxnSpPr>
        <xdr:cNvPr id="462" name="Straight Connector 461">
          <a:extLst>
            <a:ext uri="{FF2B5EF4-FFF2-40B4-BE49-F238E27FC236}">
              <a16:creationId xmlns:a16="http://schemas.microsoft.com/office/drawing/2014/main" id="{46F7F2A7-4BEA-44CE-961C-5344283968B4}"/>
            </a:ext>
          </a:extLst>
        </xdr:cNvPr>
        <xdr:cNvCxnSpPr/>
      </xdr:nvCxnSpPr>
      <xdr:spPr>
        <a:xfrm>
          <a:off x="4686300" y="13620750"/>
          <a:ext cx="11906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70</xdr:row>
      <xdr:rowOff>0</xdr:rowOff>
    </xdr:from>
    <xdr:to>
      <xdr:col>11</xdr:col>
      <xdr:colOff>333375</xdr:colOff>
      <xdr:row>72</xdr:row>
      <xdr:rowOff>228600</xdr:rowOff>
    </xdr:to>
    <xdr:cxnSp macro="">
      <xdr:nvCxnSpPr>
        <xdr:cNvPr id="463" name="Straight Connector 462">
          <a:extLst>
            <a:ext uri="{FF2B5EF4-FFF2-40B4-BE49-F238E27FC236}">
              <a16:creationId xmlns:a16="http://schemas.microsoft.com/office/drawing/2014/main" id="{B27EB3E3-2B0B-45F5-AEE0-E737A8BB727F}"/>
            </a:ext>
          </a:extLst>
        </xdr:cNvPr>
        <xdr:cNvCxnSpPr/>
      </xdr:nvCxnSpPr>
      <xdr:spPr>
        <a:xfrm>
          <a:off x="5962650" y="13620750"/>
          <a:ext cx="12001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70</xdr:row>
      <xdr:rowOff>0</xdr:rowOff>
    </xdr:from>
    <xdr:to>
      <xdr:col>14</xdr:col>
      <xdr:colOff>333375</xdr:colOff>
      <xdr:row>72</xdr:row>
      <xdr:rowOff>228600</xdr:rowOff>
    </xdr:to>
    <xdr:cxnSp macro="">
      <xdr:nvCxnSpPr>
        <xdr:cNvPr id="464" name="Straight Connector 463">
          <a:extLst>
            <a:ext uri="{FF2B5EF4-FFF2-40B4-BE49-F238E27FC236}">
              <a16:creationId xmlns:a16="http://schemas.microsoft.com/office/drawing/2014/main" id="{5B2FE1FD-14A4-4CB2-B4E4-466BDC4E4D06}"/>
            </a:ext>
          </a:extLst>
        </xdr:cNvPr>
        <xdr:cNvCxnSpPr/>
      </xdr:nvCxnSpPr>
      <xdr:spPr>
        <a:xfrm>
          <a:off x="7267575" y="13620750"/>
          <a:ext cx="11811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67</xdr:row>
      <xdr:rowOff>0</xdr:rowOff>
    </xdr:from>
    <xdr:to>
      <xdr:col>14</xdr:col>
      <xdr:colOff>333375</xdr:colOff>
      <xdr:row>69</xdr:row>
      <xdr:rowOff>228600</xdr:rowOff>
    </xdr:to>
    <xdr:cxnSp macro="">
      <xdr:nvCxnSpPr>
        <xdr:cNvPr id="465" name="Straight Connector 464">
          <a:extLst>
            <a:ext uri="{FF2B5EF4-FFF2-40B4-BE49-F238E27FC236}">
              <a16:creationId xmlns:a16="http://schemas.microsoft.com/office/drawing/2014/main" id="{1E05B602-9962-4D5D-AEA5-0D71AD8C6053}"/>
            </a:ext>
          </a:extLst>
        </xdr:cNvPr>
        <xdr:cNvCxnSpPr/>
      </xdr:nvCxnSpPr>
      <xdr:spPr>
        <a:xfrm>
          <a:off x="7267575" y="13049250"/>
          <a:ext cx="11811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67</xdr:row>
      <xdr:rowOff>0</xdr:rowOff>
    </xdr:from>
    <xdr:to>
      <xdr:col>17</xdr:col>
      <xdr:colOff>333375</xdr:colOff>
      <xdr:row>69</xdr:row>
      <xdr:rowOff>228600</xdr:rowOff>
    </xdr:to>
    <xdr:cxnSp macro="">
      <xdr:nvCxnSpPr>
        <xdr:cNvPr id="466" name="Straight Connector 465">
          <a:extLst>
            <a:ext uri="{FF2B5EF4-FFF2-40B4-BE49-F238E27FC236}">
              <a16:creationId xmlns:a16="http://schemas.microsoft.com/office/drawing/2014/main" id="{A87BF2D1-E7E7-4A98-B9BB-75AE97BC8D7F}"/>
            </a:ext>
          </a:extLst>
        </xdr:cNvPr>
        <xdr:cNvCxnSpPr/>
      </xdr:nvCxnSpPr>
      <xdr:spPr>
        <a:xfrm>
          <a:off x="8515350" y="13049250"/>
          <a:ext cx="11525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70</xdr:row>
      <xdr:rowOff>0</xdr:rowOff>
    </xdr:from>
    <xdr:to>
      <xdr:col>17</xdr:col>
      <xdr:colOff>333375</xdr:colOff>
      <xdr:row>72</xdr:row>
      <xdr:rowOff>228600</xdr:rowOff>
    </xdr:to>
    <xdr:cxnSp macro="">
      <xdr:nvCxnSpPr>
        <xdr:cNvPr id="467" name="Straight Connector 466">
          <a:extLst>
            <a:ext uri="{FF2B5EF4-FFF2-40B4-BE49-F238E27FC236}">
              <a16:creationId xmlns:a16="http://schemas.microsoft.com/office/drawing/2014/main" id="{673A9A00-1122-4050-AEF2-A6B9E87ED391}"/>
            </a:ext>
          </a:extLst>
        </xdr:cNvPr>
        <xdr:cNvCxnSpPr/>
      </xdr:nvCxnSpPr>
      <xdr:spPr>
        <a:xfrm>
          <a:off x="8515350" y="13620750"/>
          <a:ext cx="11525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67</xdr:row>
      <xdr:rowOff>0</xdr:rowOff>
    </xdr:from>
    <xdr:to>
      <xdr:col>5</xdr:col>
      <xdr:colOff>333375</xdr:colOff>
      <xdr:row>69</xdr:row>
      <xdr:rowOff>238125</xdr:rowOff>
    </xdr:to>
    <xdr:cxnSp macro="">
      <xdr:nvCxnSpPr>
        <xdr:cNvPr id="468" name="Straight Connector 467">
          <a:extLst>
            <a:ext uri="{FF2B5EF4-FFF2-40B4-BE49-F238E27FC236}">
              <a16:creationId xmlns:a16="http://schemas.microsoft.com/office/drawing/2014/main" id="{341F310E-1A25-4136-BB87-867C1FB3C66A}"/>
            </a:ext>
          </a:extLst>
        </xdr:cNvPr>
        <xdr:cNvCxnSpPr/>
      </xdr:nvCxnSpPr>
      <xdr:spPr>
        <a:xfrm rot="10800000" flipV="1">
          <a:off x="3495675" y="13049250"/>
          <a:ext cx="11715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67</xdr:row>
      <xdr:rowOff>0</xdr:rowOff>
    </xdr:from>
    <xdr:to>
      <xdr:col>11</xdr:col>
      <xdr:colOff>333375</xdr:colOff>
      <xdr:row>69</xdr:row>
      <xdr:rowOff>238125</xdr:rowOff>
    </xdr:to>
    <xdr:cxnSp macro="">
      <xdr:nvCxnSpPr>
        <xdr:cNvPr id="469" name="Straight Connector 468">
          <a:extLst>
            <a:ext uri="{FF2B5EF4-FFF2-40B4-BE49-F238E27FC236}">
              <a16:creationId xmlns:a16="http://schemas.microsoft.com/office/drawing/2014/main" id="{8DBA7E54-0FBC-4C77-91FC-4E34B09BEFE7}"/>
            </a:ext>
          </a:extLst>
        </xdr:cNvPr>
        <xdr:cNvCxnSpPr/>
      </xdr:nvCxnSpPr>
      <xdr:spPr>
        <a:xfrm rot="10800000" flipV="1">
          <a:off x="5962650" y="13049250"/>
          <a:ext cx="12001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67</xdr:row>
      <xdr:rowOff>0</xdr:rowOff>
    </xdr:from>
    <xdr:to>
      <xdr:col>8</xdr:col>
      <xdr:colOff>333375</xdr:colOff>
      <xdr:row>69</xdr:row>
      <xdr:rowOff>238125</xdr:rowOff>
    </xdr:to>
    <xdr:cxnSp macro="">
      <xdr:nvCxnSpPr>
        <xdr:cNvPr id="470" name="Straight Connector 469">
          <a:extLst>
            <a:ext uri="{FF2B5EF4-FFF2-40B4-BE49-F238E27FC236}">
              <a16:creationId xmlns:a16="http://schemas.microsoft.com/office/drawing/2014/main" id="{11E75E55-2B7D-4E6D-AE43-8F5C742A10B7}"/>
            </a:ext>
          </a:extLst>
        </xdr:cNvPr>
        <xdr:cNvCxnSpPr/>
      </xdr:nvCxnSpPr>
      <xdr:spPr>
        <a:xfrm rot="10800000" flipV="1">
          <a:off x="4686300" y="13049250"/>
          <a:ext cx="11906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67</xdr:row>
      <xdr:rowOff>0</xdr:rowOff>
    </xdr:from>
    <xdr:to>
      <xdr:col>14</xdr:col>
      <xdr:colOff>333375</xdr:colOff>
      <xdr:row>69</xdr:row>
      <xdr:rowOff>238125</xdr:rowOff>
    </xdr:to>
    <xdr:cxnSp macro="">
      <xdr:nvCxnSpPr>
        <xdr:cNvPr id="471" name="Straight Connector 470">
          <a:extLst>
            <a:ext uri="{FF2B5EF4-FFF2-40B4-BE49-F238E27FC236}">
              <a16:creationId xmlns:a16="http://schemas.microsoft.com/office/drawing/2014/main" id="{A33BFACA-01F2-4E3C-9430-4142B176D167}"/>
            </a:ext>
          </a:extLst>
        </xdr:cNvPr>
        <xdr:cNvCxnSpPr/>
      </xdr:nvCxnSpPr>
      <xdr:spPr>
        <a:xfrm rot="10800000" flipV="1">
          <a:off x="7267575" y="13049250"/>
          <a:ext cx="11811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67</xdr:row>
      <xdr:rowOff>0</xdr:rowOff>
    </xdr:from>
    <xdr:to>
      <xdr:col>17</xdr:col>
      <xdr:colOff>333375</xdr:colOff>
      <xdr:row>69</xdr:row>
      <xdr:rowOff>238125</xdr:rowOff>
    </xdr:to>
    <xdr:cxnSp macro="">
      <xdr:nvCxnSpPr>
        <xdr:cNvPr id="472" name="Straight Connector 471">
          <a:extLst>
            <a:ext uri="{FF2B5EF4-FFF2-40B4-BE49-F238E27FC236}">
              <a16:creationId xmlns:a16="http://schemas.microsoft.com/office/drawing/2014/main" id="{210A011D-27A8-431B-83D7-FA34771C45AB}"/>
            </a:ext>
          </a:extLst>
        </xdr:cNvPr>
        <xdr:cNvCxnSpPr/>
      </xdr:nvCxnSpPr>
      <xdr:spPr>
        <a:xfrm rot="10800000" flipV="1">
          <a:off x="8515350" y="13049250"/>
          <a:ext cx="11525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70</xdr:row>
      <xdr:rowOff>0</xdr:rowOff>
    </xdr:from>
    <xdr:to>
      <xdr:col>5</xdr:col>
      <xdr:colOff>333375</xdr:colOff>
      <xdr:row>72</xdr:row>
      <xdr:rowOff>238125</xdr:rowOff>
    </xdr:to>
    <xdr:cxnSp macro="">
      <xdr:nvCxnSpPr>
        <xdr:cNvPr id="473" name="Straight Connector 472">
          <a:extLst>
            <a:ext uri="{FF2B5EF4-FFF2-40B4-BE49-F238E27FC236}">
              <a16:creationId xmlns:a16="http://schemas.microsoft.com/office/drawing/2014/main" id="{CDDAE8E8-6262-4C14-85BC-2F0018067885}"/>
            </a:ext>
          </a:extLst>
        </xdr:cNvPr>
        <xdr:cNvCxnSpPr/>
      </xdr:nvCxnSpPr>
      <xdr:spPr>
        <a:xfrm rot="10800000" flipV="1">
          <a:off x="3495675" y="13620750"/>
          <a:ext cx="11715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70</xdr:row>
      <xdr:rowOff>0</xdr:rowOff>
    </xdr:from>
    <xdr:to>
      <xdr:col>8</xdr:col>
      <xdr:colOff>333375</xdr:colOff>
      <xdr:row>72</xdr:row>
      <xdr:rowOff>238125</xdr:rowOff>
    </xdr:to>
    <xdr:cxnSp macro="">
      <xdr:nvCxnSpPr>
        <xdr:cNvPr id="474" name="Straight Connector 473">
          <a:extLst>
            <a:ext uri="{FF2B5EF4-FFF2-40B4-BE49-F238E27FC236}">
              <a16:creationId xmlns:a16="http://schemas.microsoft.com/office/drawing/2014/main" id="{A6B91B80-00F4-4D5E-939E-EEC38A4319ED}"/>
            </a:ext>
          </a:extLst>
        </xdr:cNvPr>
        <xdr:cNvCxnSpPr/>
      </xdr:nvCxnSpPr>
      <xdr:spPr>
        <a:xfrm rot="10800000" flipV="1">
          <a:off x="4686300" y="13620750"/>
          <a:ext cx="11906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70</xdr:row>
      <xdr:rowOff>0</xdr:rowOff>
    </xdr:from>
    <xdr:to>
      <xdr:col>11</xdr:col>
      <xdr:colOff>333375</xdr:colOff>
      <xdr:row>72</xdr:row>
      <xdr:rowOff>238125</xdr:rowOff>
    </xdr:to>
    <xdr:cxnSp macro="">
      <xdr:nvCxnSpPr>
        <xdr:cNvPr id="475" name="Straight Connector 474">
          <a:extLst>
            <a:ext uri="{FF2B5EF4-FFF2-40B4-BE49-F238E27FC236}">
              <a16:creationId xmlns:a16="http://schemas.microsoft.com/office/drawing/2014/main" id="{BCA987B3-0390-464D-8ECA-77467B9727FC}"/>
            </a:ext>
          </a:extLst>
        </xdr:cNvPr>
        <xdr:cNvCxnSpPr/>
      </xdr:nvCxnSpPr>
      <xdr:spPr>
        <a:xfrm rot="10800000" flipV="1">
          <a:off x="5962650" y="13620750"/>
          <a:ext cx="12001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70</xdr:row>
      <xdr:rowOff>0</xdr:rowOff>
    </xdr:from>
    <xdr:to>
      <xdr:col>14</xdr:col>
      <xdr:colOff>333375</xdr:colOff>
      <xdr:row>72</xdr:row>
      <xdr:rowOff>238125</xdr:rowOff>
    </xdr:to>
    <xdr:cxnSp macro="">
      <xdr:nvCxnSpPr>
        <xdr:cNvPr id="476" name="Straight Connector 475">
          <a:extLst>
            <a:ext uri="{FF2B5EF4-FFF2-40B4-BE49-F238E27FC236}">
              <a16:creationId xmlns:a16="http://schemas.microsoft.com/office/drawing/2014/main" id="{7B234FCF-1212-4374-94BD-70241ED391DD}"/>
            </a:ext>
          </a:extLst>
        </xdr:cNvPr>
        <xdr:cNvCxnSpPr/>
      </xdr:nvCxnSpPr>
      <xdr:spPr>
        <a:xfrm rot="10800000" flipV="1">
          <a:off x="7267575" y="13620750"/>
          <a:ext cx="11811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70</xdr:row>
      <xdr:rowOff>0</xdr:rowOff>
    </xdr:from>
    <xdr:to>
      <xdr:col>17</xdr:col>
      <xdr:colOff>333375</xdr:colOff>
      <xdr:row>72</xdr:row>
      <xdr:rowOff>238125</xdr:rowOff>
    </xdr:to>
    <xdr:cxnSp macro="">
      <xdr:nvCxnSpPr>
        <xdr:cNvPr id="477" name="Straight Connector 476">
          <a:extLst>
            <a:ext uri="{FF2B5EF4-FFF2-40B4-BE49-F238E27FC236}">
              <a16:creationId xmlns:a16="http://schemas.microsoft.com/office/drawing/2014/main" id="{A8767710-FF07-4688-9C6C-2DF78D01B9B8}"/>
            </a:ext>
          </a:extLst>
        </xdr:cNvPr>
        <xdr:cNvCxnSpPr/>
      </xdr:nvCxnSpPr>
      <xdr:spPr>
        <a:xfrm rot="10800000" flipV="1">
          <a:off x="8515350" y="13620750"/>
          <a:ext cx="11525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70</xdr:row>
      <xdr:rowOff>0</xdr:rowOff>
    </xdr:from>
    <xdr:to>
      <xdr:col>20</xdr:col>
      <xdr:colOff>333375</xdr:colOff>
      <xdr:row>72</xdr:row>
      <xdr:rowOff>238125</xdr:rowOff>
    </xdr:to>
    <xdr:cxnSp macro="">
      <xdr:nvCxnSpPr>
        <xdr:cNvPr id="478" name="Straight Connector 477">
          <a:extLst>
            <a:ext uri="{FF2B5EF4-FFF2-40B4-BE49-F238E27FC236}">
              <a16:creationId xmlns:a16="http://schemas.microsoft.com/office/drawing/2014/main" id="{12DBA3C8-4FC0-4F0C-B1FA-C0A349904676}"/>
            </a:ext>
          </a:extLst>
        </xdr:cNvPr>
        <xdr:cNvCxnSpPr/>
      </xdr:nvCxnSpPr>
      <xdr:spPr>
        <a:xfrm rot="10800000" flipV="1">
          <a:off x="9782175" y="13620750"/>
          <a:ext cx="11334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70</xdr:row>
      <xdr:rowOff>0</xdr:rowOff>
    </xdr:from>
    <xdr:to>
      <xdr:col>23</xdr:col>
      <xdr:colOff>333375</xdr:colOff>
      <xdr:row>72</xdr:row>
      <xdr:rowOff>238125</xdr:rowOff>
    </xdr:to>
    <xdr:cxnSp macro="">
      <xdr:nvCxnSpPr>
        <xdr:cNvPr id="479" name="Straight Connector 478">
          <a:extLst>
            <a:ext uri="{FF2B5EF4-FFF2-40B4-BE49-F238E27FC236}">
              <a16:creationId xmlns:a16="http://schemas.microsoft.com/office/drawing/2014/main" id="{62D1FF18-A32D-487D-B06B-23F0EAA148BB}"/>
            </a:ext>
          </a:extLst>
        </xdr:cNvPr>
        <xdr:cNvCxnSpPr/>
      </xdr:nvCxnSpPr>
      <xdr:spPr>
        <a:xfrm rot="10800000" flipV="1">
          <a:off x="10944225" y="13620750"/>
          <a:ext cx="11620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67</xdr:row>
      <xdr:rowOff>0</xdr:rowOff>
    </xdr:from>
    <xdr:to>
      <xdr:col>20</xdr:col>
      <xdr:colOff>333375</xdr:colOff>
      <xdr:row>69</xdr:row>
      <xdr:rowOff>238125</xdr:rowOff>
    </xdr:to>
    <xdr:cxnSp macro="">
      <xdr:nvCxnSpPr>
        <xdr:cNvPr id="480" name="Straight Connector 479">
          <a:extLst>
            <a:ext uri="{FF2B5EF4-FFF2-40B4-BE49-F238E27FC236}">
              <a16:creationId xmlns:a16="http://schemas.microsoft.com/office/drawing/2014/main" id="{786160AD-4F06-4D65-BE70-4313FE9BBCAF}"/>
            </a:ext>
          </a:extLst>
        </xdr:cNvPr>
        <xdr:cNvCxnSpPr/>
      </xdr:nvCxnSpPr>
      <xdr:spPr>
        <a:xfrm rot="10800000" flipV="1">
          <a:off x="9782175" y="13049250"/>
          <a:ext cx="11334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67</xdr:row>
      <xdr:rowOff>0</xdr:rowOff>
    </xdr:from>
    <xdr:to>
      <xdr:col>23</xdr:col>
      <xdr:colOff>333375</xdr:colOff>
      <xdr:row>69</xdr:row>
      <xdr:rowOff>238125</xdr:rowOff>
    </xdr:to>
    <xdr:cxnSp macro="">
      <xdr:nvCxnSpPr>
        <xdr:cNvPr id="481" name="Straight Connector 480">
          <a:extLst>
            <a:ext uri="{FF2B5EF4-FFF2-40B4-BE49-F238E27FC236}">
              <a16:creationId xmlns:a16="http://schemas.microsoft.com/office/drawing/2014/main" id="{7CBE5F32-034F-4EBF-85A0-EEB27E859481}"/>
            </a:ext>
          </a:extLst>
        </xdr:cNvPr>
        <xdr:cNvCxnSpPr/>
      </xdr:nvCxnSpPr>
      <xdr:spPr>
        <a:xfrm rot="10800000" flipV="1">
          <a:off x="10944225" y="13049250"/>
          <a:ext cx="11620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67</xdr:row>
      <xdr:rowOff>0</xdr:rowOff>
    </xdr:from>
    <xdr:to>
      <xdr:col>26</xdr:col>
      <xdr:colOff>323850</xdr:colOff>
      <xdr:row>69</xdr:row>
      <xdr:rowOff>238125</xdr:rowOff>
    </xdr:to>
    <xdr:cxnSp macro="">
      <xdr:nvCxnSpPr>
        <xdr:cNvPr id="482" name="Straight Connector 481">
          <a:extLst>
            <a:ext uri="{FF2B5EF4-FFF2-40B4-BE49-F238E27FC236}">
              <a16:creationId xmlns:a16="http://schemas.microsoft.com/office/drawing/2014/main" id="{F461C6C3-92DA-416C-B5CF-0AD8EACEF182}"/>
            </a:ext>
          </a:extLst>
        </xdr:cNvPr>
        <xdr:cNvCxnSpPr/>
      </xdr:nvCxnSpPr>
      <xdr:spPr>
        <a:xfrm rot="10800000" flipV="1">
          <a:off x="12125325" y="13049250"/>
          <a:ext cx="11430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70</xdr:row>
      <xdr:rowOff>0</xdr:rowOff>
    </xdr:from>
    <xdr:to>
      <xdr:col>26</xdr:col>
      <xdr:colOff>323850</xdr:colOff>
      <xdr:row>72</xdr:row>
      <xdr:rowOff>238125</xdr:rowOff>
    </xdr:to>
    <xdr:cxnSp macro="">
      <xdr:nvCxnSpPr>
        <xdr:cNvPr id="483" name="Straight Connector 482">
          <a:extLst>
            <a:ext uri="{FF2B5EF4-FFF2-40B4-BE49-F238E27FC236}">
              <a16:creationId xmlns:a16="http://schemas.microsoft.com/office/drawing/2014/main" id="{DFC241DA-8E0C-4AE3-B944-B8CD9F57BE09}"/>
            </a:ext>
          </a:extLst>
        </xdr:cNvPr>
        <xdr:cNvCxnSpPr/>
      </xdr:nvCxnSpPr>
      <xdr:spPr>
        <a:xfrm rot="10800000" flipV="1">
          <a:off x="12125325" y="13620750"/>
          <a:ext cx="11430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67</xdr:row>
      <xdr:rowOff>0</xdr:rowOff>
    </xdr:from>
    <xdr:to>
      <xdr:col>29</xdr:col>
      <xdr:colOff>333375</xdr:colOff>
      <xdr:row>69</xdr:row>
      <xdr:rowOff>238125</xdr:rowOff>
    </xdr:to>
    <xdr:cxnSp macro="">
      <xdr:nvCxnSpPr>
        <xdr:cNvPr id="484" name="Straight Connector 483">
          <a:extLst>
            <a:ext uri="{FF2B5EF4-FFF2-40B4-BE49-F238E27FC236}">
              <a16:creationId xmlns:a16="http://schemas.microsoft.com/office/drawing/2014/main" id="{827A1B0F-0422-4DD0-BC05-96432FBEF0FB}"/>
            </a:ext>
          </a:extLst>
        </xdr:cNvPr>
        <xdr:cNvCxnSpPr/>
      </xdr:nvCxnSpPr>
      <xdr:spPr>
        <a:xfrm rot="10800000" flipV="1">
          <a:off x="13335000" y="13049250"/>
          <a:ext cx="12096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67</xdr:row>
      <xdr:rowOff>0</xdr:rowOff>
    </xdr:from>
    <xdr:to>
      <xdr:col>32</xdr:col>
      <xdr:colOff>333375</xdr:colOff>
      <xdr:row>69</xdr:row>
      <xdr:rowOff>238125</xdr:rowOff>
    </xdr:to>
    <xdr:cxnSp macro="">
      <xdr:nvCxnSpPr>
        <xdr:cNvPr id="485" name="Straight Connector 484">
          <a:extLst>
            <a:ext uri="{FF2B5EF4-FFF2-40B4-BE49-F238E27FC236}">
              <a16:creationId xmlns:a16="http://schemas.microsoft.com/office/drawing/2014/main" id="{760F1683-720A-4157-AE30-E19D8ABFCFC8}"/>
            </a:ext>
          </a:extLst>
        </xdr:cNvPr>
        <xdr:cNvCxnSpPr/>
      </xdr:nvCxnSpPr>
      <xdr:spPr>
        <a:xfrm rot="10800000" flipV="1">
          <a:off x="14554200" y="13049250"/>
          <a:ext cx="11811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67</xdr:row>
      <xdr:rowOff>0</xdr:rowOff>
    </xdr:from>
    <xdr:to>
      <xdr:col>35</xdr:col>
      <xdr:colOff>285750</xdr:colOff>
      <xdr:row>69</xdr:row>
      <xdr:rowOff>238125</xdr:rowOff>
    </xdr:to>
    <xdr:cxnSp macro="">
      <xdr:nvCxnSpPr>
        <xdr:cNvPr id="486" name="Straight Connector 485">
          <a:extLst>
            <a:ext uri="{FF2B5EF4-FFF2-40B4-BE49-F238E27FC236}">
              <a16:creationId xmlns:a16="http://schemas.microsoft.com/office/drawing/2014/main" id="{8A9880A7-8CCC-4BD8-B7D3-55A7C219183B}"/>
            </a:ext>
          </a:extLst>
        </xdr:cNvPr>
        <xdr:cNvCxnSpPr/>
      </xdr:nvCxnSpPr>
      <xdr:spPr>
        <a:xfrm rot="10800000" flipV="1">
          <a:off x="15801975" y="13049250"/>
          <a:ext cx="7048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67</xdr:row>
      <xdr:rowOff>0</xdr:rowOff>
    </xdr:from>
    <xdr:to>
      <xdr:col>38</xdr:col>
      <xdr:colOff>276225</xdr:colOff>
      <xdr:row>69</xdr:row>
      <xdr:rowOff>238125</xdr:rowOff>
    </xdr:to>
    <xdr:cxnSp macro="">
      <xdr:nvCxnSpPr>
        <xdr:cNvPr id="487" name="Straight Connector 486">
          <a:extLst>
            <a:ext uri="{FF2B5EF4-FFF2-40B4-BE49-F238E27FC236}">
              <a16:creationId xmlns:a16="http://schemas.microsoft.com/office/drawing/2014/main" id="{5F539D7B-45CA-4C9E-8575-DE4EF01942D6}"/>
            </a:ext>
          </a:extLst>
        </xdr:cNvPr>
        <xdr:cNvCxnSpPr/>
      </xdr:nvCxnSpPr>
      <xdr:spPr>
        <a:xfrm rot="10800000" flipV="1">
          <a:off x="16506825" y="13049250"/>
          <a:ext cx="7524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70</xdr:row>
      <xdr:rowOff>0</xdr:rowOff>
    </xdr:from>
    <xdr:to>
      <xdr:col>38</xdr:col>
      <xdr:colOff>276225</xdr:colOff>
      <xdr:row>72</xdr:row>
      <xdr:rowOff>238125</xdr:rowOff>
    </xdr:to>
    <xdr:cxnSp macro="">
      <xdr:nvCxnSpPr>
        <xdr:cNvPr id="488" name="Straight Connector 487">
          <a:extLst>
            <a:ext uri="{FF2B5EF4-FFF2-40B4-BE49-F238E27FC236}">
              <a16:creationId xmlns:a16="http://schemas.microsoft.com/office/drawing/2014/main" id="{07D0B950-19F8-4958-8D5A-4537DDA46C0D}"/>
            </a:ext>
          </a:extLst>
        </xdr:cNvPr>
        <xdr:cNvCxnSpPr/>
      </xdr:nvCxnSpPr>
      <xdr:spPr>
        <a:xfrm rot="10800000" flipV="1">
          <a:off x="16506825" y="13620750"/>
          <a:ext cx="7524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70</xdr:row>
      <xdr:rowOff>0</xdr:rowOff>
    </xdr:from>
    <xdr:to>
      <xdr:col>35</xdr:col>
      <xdr:colOff>285750</xdr:colOff>
      <xdr:row>72</xdr:row>
      <xdr:rowOff>238125</xdr:rowOff>
    </xdr:to>
    <xdr:cxnSp macro="">
      <xdr:nvCxnSpPr>
        <xdr:cNvPr id="489" name="Straight Connector 488">
          <a:extLst>
            <a:ext uri="{FF2B5EF4-FFF2-40B4-BE49-F238E27FC236}">
              <a16:creationId xmlns:a16="http://schemas.microsoft.com/office/drawing/2014/main" id="{0C0C4BDC-E1EA-4843-A30C-8DAC75BE5C0F}"/>
            </a:ext>
          </a:extLst>
        </xdr:cNvPr>
        <xdr:cNvCxnSpPr/>
      </xdr:nvCxnSpPr>
      <xdr:spPr>
        <a:xfrm rot="10800000" flipV="1">
          <a:off x="15801975" y="13620750"/>
          <a:ext cx="7048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70</xdr:row>
      <xdr:rowOff>0</xdr:rowOff>
    </xdr:from>
    <xdr:to>
      <xdr:col>32</xdr:col>
      <xdr:colOff>333375</xdr:colOff>
      <xdr:row>72</xdr:row>
      <xdr:rowOff>238125</xdr:rowOff>
    </xdr:to>
    <xdr:cxnSp macro="">
      <xdr:nvCxnSpPr>
        <xdr:cNvPr id="490" name="Straight Connector 489">
          <a:extLst>
            <a:ext uri="{FF2B5EF4-FFF2-40B4-BE49-F238E27FC236}">
              <a16:creationId xmlns:a16="http://schemas.microsoft.com/office/drawing/2014/main" id="{7BA2BF30-14F7-46E9-8275-1139DBCD0812}"/>
            </a:ext>
          </a:extLst>
        </xdr:cNvPr>
        <xdr:cNvCxnSpPr/>
      </xdr:nvCxnSpPr>
      <xdr:spPr>
        <a:xfrm rot="10800000" flipV="1">
          <a:off x="14554200" y="13620750"/>
          <a:ext cx="11811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70</xdr:row>
      <xdr:rowOff>0</xdr:rowOff>
    </xdr:from>
    <xdr:to>
      <xdr:col>29</xdr:col>
      <xdr:colOff>333375</xdr:colOff>
      <xdr:row>72</xdr:row>
      <xdr:rowOff>238125</xdr:rowOff>
    </xdr:to>
    <xdr:cxnSp macro="">
      <xdr:nvCxnSpPr>
        <xdr:cNvPr id="491" name="Straight Connector 490">
          <a:extLst>
            <a:ext uri="{FF2B5EF4-FFF2-40B4-BE49-F238E27FC236}">
              <a16:creationId xmlns:a16="http://schemas.microsoft.com/office/drawing/2014/main" id="{7BB5AA18-5945-4D56-87C0-9B3F43AD96BE}"/>
            </a:ext>
          </a:extLst>
        </xdr:cNvPr>
        <xdr:cNvCxnSpPr/>
      </xdr:nvCxnSpPr>
      <xdr:spPr>
        <a:xfrm rot="10800000" flipV="1">
          <a:off x="13335000" y="13620750"/>
          <a:ext cx="12096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67</xdr:row>
      <xdr:rowOff>0</xdr:rowOff>
    </xdr:from>
    <xdr:to>
      <xdr:col>20</xdr:col>
      <xdr:colOff>333375</xdr:colOff>
      <xdr:row>69</xdr:row>
      <xdr:rowOff>228600</xdr:rowOff>
    </xdr:to>
    <xdr:cxnSp macro="">
      <xdr:nvCxnSpPr>
        <xdr:cNvPr id="492" name="Straight Connector 491">
          <a:extLst>
            <a:ext uri="{FF2B5EF4-FFF2-40B4-BE49-F238E27FC236}">
              <a16:creationId xmlns:a16="http://schemas.microsoft.com/office/drawing/2014/main" id="{7D7B713F-D848-42AF-8B61-F092AD52D7E0}"/>
            </a:ext>
          </a:extLst>
        </xdr:cNvPr>
        <xdr:cNvCxnSpPr/>
      </xdr:nvCxnSpPr>
      <xdr:spPr>
        <a:xfrm>
          <a:off x="9782175" y="13049250"/>
          <a:ext cx="11334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67</xdr:row>
      <xdr:rowOff>0</xdr:rowOff>
    </xdr:from>
    <xdr:to>
      <xdr:col>23</xdr:col>
      <xdr:colOff>333375</xdr:colOff>
      <xdr:row>69</xdr:row>
      <xdr:rowOff>228600</xdr:rowOff>
    </xdr:to>
    <xdr:cxnSp macro="">
      <xdr:nvCxnSpPr>
        <xdr:cNvPr id="493" name="Straight Connector 492">
          <a:extLst>
            <a:ext uri="{FF2B5EF4-FFF2-40B4-BE49-F238E27FC236}">
              <a16:creationId xmlns:a16="http://schemas.microsoft.com/office/drawing/2014/main" id="{3D1E5C0F-F0E0-4EC8-BC3B-0ED9BD4DAF11}"/>
            </a:ext>
          </a:extLst>
        </xdr:cNvPr>
        <xdr:cNvCxnSpPr/>
      </xdr:nvCxnSpPr>
      <xdr:spPr>
        <a:xfrm>
          <a:off x="10944225" y="13049250"/>
          <a:ext cx="11620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67</xdr:row>
      <xdr:rowOff>0</xdr:rowOff>
    </xdr:from>
    <xdr:to>
      <xdr:col>26</xdr:col>
      <xdr:colOff>323850</xdr:colOff>
      <xdr:row>69</xdr:row>
      <xdr:rowOff>228600</xdr:rowOff>
    </xdr:to>
    <xdr:cxnSp macro="">
      <xdr:nvCxnSpPr>
        <xdr:cNvPr id="494" name="Straight Connector 493">
          <a:extLst>
            <a:ext uri="{FF2B5EF4-FFF2-40B4-BE49-F238E27FC236}">
              <a16:creationId xmlns:a16="http://schemas.microsoft.com/office/drawing/2014/main" id="{30B28B9F-5B53-44F8-B2DF-DB2B3ECF13AE}"/>
            </a:ext>
          </a:extLst>
        </xdr:cNvPr>
        <xdr:cNvCxnSpPr/>
      </xdr:nvCxnSpPr>
      <xdr:spPr>
        <a:xfrm>
          <a:off x="12125325" y="13049250"/>
          <a:ext cx="11430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67</xdr:row>
      <xdr:rowOff>0</xdr:rowOff>
    </xdr:from>
    <xdr:to>
      <xdr:col>29</xdr:col>
      <xdr:colOff>333375</xdr:colOff>
      <xdr:row>69</xdr:row>
      <xdr:rowOff>228600</xdr:rowOff>
    </xdr:to>
    <xdr:cxnSp macro="">
      <xdr:nvCxnSpPr>
        <xdr:cNvPr id="495" name="Straight Connector 494">
          <a:extLst>
            <a:ext uri="{FF2B5EF4-FFF2-40B4-BE49-F238E27FC236}">
              <a16:creationId xmlns:a16="http://schemas.microsoft.com/office/drawing/2014/main" id="{7E647348-CB1E-407A-9067-33DC79D2CB7F}"/>
            </a:ext>
          </a:extLst>
        </xdr:cNvPr>
        <xdr:cNvCxnSpPr/>
      </xdr:nvCxnSpPr>
      <xdr:spPr>
        <a:xfrm>
          <a:off x="13335000" y="13049250"/>
          <a:ext cx="12096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67</xdr:row>
      <xdr:rowOff>0</xdr:rowOff>
    </xdr:from>
    <xdr:to>
      <xdr:col>32</xdr:col>
      <xdr:colOff>333375</xdr:colOff>
      <xdr:row>69</xdr:row>
      <xdr:rowOff>228600</xdr:rowOff>
    </xdr:to>
    <xdr:cxnSp macro="">
      <xdr:nvCxnSpPr>
        <xdr:cNvPr id="496" name="Straight Connector 495">
          <a:extLst>
            <a:ext uri="{FF2B5EF4-FFF2-40B4-BE49-F238E27FC236}">
              <a16:creationId xmlns:a16="http://schemas.microsoft.com/office/drawing/2014/main" id="{84A3F906-295D-440D-A046-9D3CA17EC390}"/>
            </a:ext>
          </a:extLst>
        </xdr:cNvPr>
        <xdr:cNvCxnSpPr/>
      </xdr:nvCxnSpPr>
      <xdr:spPr>
        <a:xfrm>
          <a:off x="14554200" y="13049250"/>
          <a:ext cx="11811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67</xdr:row>
      <xdr:rowOff>0</xdr:rowOff>
    </xdr:from>
    <xdr:to>
      <xdr:col>35</xdr:col>
      <xdr:colOff>285750</xdr:colOff>
      <xdr:row>69</xdr:row>
      <xdr:rowOff>228600</xdr:rowOff>
    </xdr:to>
    <xdr:cxnSp macro="">
      <xdr:nvCxnSpPr>
        <xdr:cNvPr id="497" name="Straight Connector 496">
          <a:extLst>
            <a:ext uri="{FF2B5EF4-FFF2-40B4-BE49-F238E27FC236}">
              <a16:creationId xmlns:a16="http://schemas.microsoft.com/office/drawing/2014/main" id="{DD628D93-2DF6-43CB-A345-AFDEBCF2C75C}"/>
            </a:ext>
          </a:extLst>
        </xdr:cNvPr>
        <xdr:cNvCxnSpPr/>
      </xdr:nvCxnSpPr>
      <xdr:spPr>
        <a:xfrm>
          <a:off x="15801975" y="13049250"/>
          <a:ext cx="7048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67</xdr:row>
      <xdr:rowOff>0</xdr:rowOff>
    </xdr:from>
    <xdr:to>
      <xdr:col>38</xdr:col>
      <xdr:colOff>276225</xdr:colOff>
      <xdr:row>69</xdr:row>
      <xdr:rowOff>228600</xdr:rowOff>
    </xdr:to>
    <xdr:cxnSp macro="">
      <xdr:nvCxnSpPr>
        <xdr:cNvPr id="498" name="Straight Connector 497">
          <a:extLst>
            <a:ext uri="{FF2B5EF4-FFF2-40B4-BE49-F238E27FC236}">
              <a16:creationId xmlns:a16="http://schemas.microsoft.com/office/drawing/2014/main" id="{21C29A24-BF3B-4417-BA87-384091143F17}"/>
            </a:ext>
          </a:extLst>
        </xdr:cNvPr>
        <xdr:cNvCxnSpPr/>
      </xdr:nvCxnSpPr>
      <xdr:spPr>
        <a:xfrm>
          <a:off x="16506825" y="13049250"/>
          <a:ext cx="7524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70</xdr:row>
      <xdr:rowOff>0</xdr:rowOff>
    </xdr:from>
    <xdr:to>
      <xdr:col>38</xdr:col>
      <xdr:colOff>276225</xdr:colOff>
      <xdr:row>72</xdr:row>
      <xdr:rowOff>228600</xdr:rowOff>
    </xdr:to>
    <xdr:cxnSp macro="">
      <xdr:nvCxnSpPr>
        <xdr:cNvPr id="499" name="Straight Connector 498">
          <a:extLst>
            <a:ext uri="{FF2B5EF4-FFF2-40B4-BE49-F238E27FC236}">
              <a16:creationId xmlns:a16="http://schemas.microsoft.com/office/drawing/2014/main" id="{7CC0DAA8-7408-461A-8F36-CFC0BA61A4AA}"/>
            </a:ext>
          </a:extLst>
        </xdr:cNvPr>
        <xdr:cNvCxnSpPr/>
      </xdr:nvCxnSpPr>
      <xdr:spPr>
        <a:xfrm>
          <a:off x="16506825" y="13620750"/>
          <a:ext cx="7524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70</xdr:row>
      <xdr:rowOff>0</xdr:rowOff>
    </xdr:from>
    <xdr:to>
      <xdr:col>35</xdr:col>
      <xdr:colOff>285750</xdr:colOff>
      <xdr:row>72</xdr:row>
      <xdr:rowOff>228600</xdr:rowOff>
    </xdr:to>
    <xdr:cxnSp macro="">
      <xdr:nvCxnSpPr>
        <xdr:cNvPr id="500" name="Straight Connector 499">
          <a:extLst>
            <a:ext uri="{FF2B5EF4-FFF2-40B4-BE49-F238E27FC236}">
              <a16:creationId xmlns:a16="http://schemas.microsoft.com/office/drawing/2014/main" id="{03A83876-62B9-4633-B58B-C3A21CD58B8D}"/>
            </a:ext>
          </a:extLst>
        </xdr:cNvPr>
        <xdr:cNvCxnSpPr/>
      </xdr:nvCxnSpPr>
      <xdr:spPr>
        <a:xfrm>
          <a:off x="15801975" y="13620750"/>
          <a:ext cx="7048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70</xdr:row>
      <xdr:rowOff>0</xdr:rowOff>
    </xdr:from>
    <xdr:to>
      <xdr:col>32</xdr:col>
      <xdr:colOff>333375</xdr:colOff>
      <xdr:row>72</xdr:row>
      <xdr:rowOff>228600</xdr:rowOff>
    </xdr:to>
    <xdr:cxnSp macro="">
      <xdr:nvCxnSpPr>
        <xdr:cNvPr id="501" name="Straight Connector 500">
          <a:extLst>
            <a:ext uri="{FF2B5EF4-FFF2-40B4-BE49-F238E27FC236}">
              <a16:creationId xmlns:a16="http://schemas.microsoft.com/office/drawing/2014/main" id="{D9E8981A-1C55-4FE0-B94B-24B14E0D8BD7}"/>
            </a:ext>
          </a:extLst>
        </xdr:cNvPr>
        <xdr:cNvCxnSpPr/>
      </xdr:nvCxnSpPr>
      <xdr:spPr>
        <a:xfrm>
          <a:off x="14554200" y="13620750"/>
          <a:ext cx="11811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70</xdr:row>
      <xdr:rowOff>0</xdr:rowOff>
    </xdr:from>
    <xdr:to>
      <xdr:col>29</xdr:col>
      <xdr:colOff>333375</xdr:colOff>
      <xdr:row>72</xdr:row>
      <xdr:rowOff>228600</xdr:rowOff>
    </xdr:to>
    <xdr:cxnSp macro="">
      <xdr:nvCxnSpPr>
        <xdr:cNvPr id="502" name="Straight Connector 501">
          <a:extLst>
            <a:ext uri="{FF2B5EF4-FFF2-40B4-BE49-F238E27FC236}">
              <a16:creationId xmlns:a16="http://schemas.microsoft.com/office/drawing/2014/main" id="{22A7BCF4-52D1-449C-8054-244EB08A1583}"/>
            </a:ext>
          </a:extLst>
        </xdr:cNvPr>
        <xdr:cNvCxnSpPr/>
      </xdr:nvCxnSpPr>
      <xdr:spPr>
        <a:xfrm>
          <a:off x="13335000" y="13620750"/>
          <a:ext cx="12096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70</xdr:row>
      <xdr:rowOff>0</xdr:rowOff>
    </xdr:from>
    <xdr:to>
      <xdr:col>26</xdr:col>
      <xdr:colOff>323850</xdr:colOff>
      <xdr:row>72</xdr:row>
      <xdr:rowOff>228600</xdr:rowOff>
    </xdr:to>
    <xdr:cxnSp macro="">
      <xdr:nvCxnSpPr>
        <xdr:cNvPr id="503" name="Straight Connector 502">
          <a:extLst>
            <a:ext uri="{FF2B5EF4-FFF2-40B4-BE49-F238E27FC236}">
              <a16:creationId xmlns:a16="http://schemas.microsoft.com/office/drawing/2014/main" id="{F14E77A4-0594-41B3-8617-71A29140BA16}"/>
            </a:ext>
          </a:extLst>
        </xdr:cNvPr>
        <xdr:cNvCxnSpPr/>
      </xdr:nvCxnSpPr>
      <xdr:spPr>
        <a:xfrm>
          <a:off x="12125325" y="13620750"/>
          <a:ext cx="11430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70</xdr:row>
      <xdr:rowOff>0</xdr:rowOff>
    </xdr:from>
    <xdr:to>
      <xdr:col>23</xdr:col>
      <xdr:colOff>333375</xdr:colOff>
      <xdr:row>72</xdr:row>
      <xdr:rowOff>228600</xdr:rowOff>
    </xdr:to>
    <xdr:cxnSp macro="">
      <xdr:nvCxnSpPr>
        <xdr:cNvPr id="504" name="Straight Connector 503">
          <a:extLst>
            <a:ext uri="{FF2B5EF4-FFF2-40B4-BE49-F238E27FC236}">
              <a16:creationId xmlns:a16="http://schemas.microsoft.com/office/drawing/2014/main" id="{DC65B74C-B306-48A3-9F5D-6E9EAE76ED81}"/>
            </a:ext>
          </a:extLst>
        </xdr:cNvPr>
        <xdr:cNvCxnSpPr/>
      </xdr:nvCxnSpPr>
      <xdr:spPr>
        <a:xfrm>
          <a:off x="10944225" y="13620750"/>
          <a:ext cx="11620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70</xdr:row>
      <xdr:rowOff>0</xdr:rowOff>
    </xdr:from>
    <xdr:to>
      <xdr:col>20</xdr:col>
      <xdr:colOff>333375</xdr:colOff>
      <xdr:row>72</xdr:row>
      <xdr:rowOff>228600</xdr:rowOff>
    </xdr:to>
    <xdr:cxnSp macro="">
      <xdr:nvCxnSpPr>
        <xdr:cNvPr id="505" name="Straight Connector 504">
          <a:extLst>
            <a:ext uri="{FF2B5EF4-FFF2-40B4-BE49-F238E27FC236}">
              <a16:creationId xmlns:a16="http://schemas.microsoft.com/office/drawing/2014/main" id="{7BA188B2-F178-4A89-A6C6-408DF20C9BA8}"/>
            </a:ext>
          </a:extLst>
        </xdr:cNvPr>
        <xdr:cNvCxnSpPr/>
      </xdr:nvCxnSpPr>
      <xdr:spPr>
        <a:xfrm>
          <a:off x="9782175" y="13620750"/>
          <a:ext cx="11334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76</xdr:row>
      <xdr:rowOff>0</xdr:rowOff>
    </xdr:from>
    <xdr:to>
      <xdr:col>5</xdr:col>
      <xdr:colOff>333375</xdr:colOff>
      <xdr:row>78</xdr:row>
      <xdr:rowOff>228600</xdr:rowOff>
    </xdr:to>
    <xdr:cxnSp macro="">
      <xdr:nvCxnSpPr>
        <xdr:cNvPr id="506" name="Straight Connector 505">
          <a:extLst>
            <a:ext uri="{FF2B5EF4-FFF2-40B4-BE49-F238E27FC236}">
              <a16:creationId xmlns:a16="http://schemas.microsoft.com/office/drawing/2014/main" id="{F5CD3D4D-6D1B-4832-99E5-B891B04D7865}"/>
            </a:ext>
          </a:extLst>
        </xdr:cNvPr>
        <xdr:cNvCxnSpPr/>
      </xdr:nvCxnSpPr>
      <xdr:spPr>
        <a:xfrm>
          <a:off x="3495675" y="14763750"/>
          <a:ext cx="1171575" cy="6096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76</xdr:row>
      <xdr:rowOff>0</xdr:rowOff>
    </xdr:from>
    <xdr:to>
      <xdr:col>8</xdr:col>
      <xdr:colOff>333375</xdr:colOff>
      <xdr:row>78</xdr:row>
      <xdr:rowOff>228600</xdr:rowOff>
    </xdr:to>
    <xdr:cxnSp macro="">
      <xdr:nvCxnSpPr>
        <xdr:cNvPr id="507" name="Straight Connector 506">
          <a:extLst>
            <a:ext uri="{FF2B5EF4-FFF2-40B4-BE49-F238E27FC236}">
              <a16:creationId xmlns:a16="http://schemas.microsoft.com/office/drawing/2014/main" id="{177F848C-D2CE-4A33-BCC8-A6D81A1B6D9B}"/>
            </a:ext>
          </a:extLst>
        </xdr:cNvPr>
        <xdr:cNvCxnSpPr/>
      </xdr:nvCxnSpPr>
      <xdr:spPr>
        <a:xfrm>
          <a:off x="4686300" y="14763750"/>
          <a:ext cx="1190625" cy="6096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76</xdr:row>
      <xdr:rowOff>0</xdr:rowOff>
    </xdr:from>
    <xdr:to>
      <xdr:col>11</xdr:col>
      <xdr:colOff>333375</xdr:colOff>
      <xdr:row>78</xdr:row>
      <xdr:rowOff>228600</xdr:rowOff>
    </xdr:to>
    <xdr:cxnSp macro="">
      <xdr:nvCxnSpPr>
        <xdr:cNvPr id="508" name="Straight Connector 507">
          <a:extLst>
            <a:ext uri="{FF2B5EF4-FFF2-40B4-BE49-F238E27FC236}">
              <a16:creationId xmlns:a16="http://schemas.microsoft.com/office/drawing/2014/main" id="{33997A11-7C06-4379-9C13-740C4C6BB1D2}"/>
            </a:ext>
          </a:extLst>
        </xdr:cNvPr>
        <xdr:cNvCxnSpPr/>
      </xdr:nvCxnSpPr>
      <xdr:spPr>
        <a:xfrm>
          <a:off x="5962650" y="14763750"/>
          <a:ext cx="1200150" cy="6096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79</xdr:row>
      <xdr:rowOff>0</xdr:rowOff>
    </xdr:from>
    <xdr:to>
      <xdr:col>5</xdr:col>
      <xdr:colOff>333375</xdr:colOff>
      <xdr:row>81</xdr:row>
      <xdr:rowOff>228600</xdr:rowOff>
    </xdr:to>
    <xdr:cxnSp macro="">
      <xdr:nvCxnSpPr>
        <xdr:cNvPr id="509" name="Straight Connector 508">
          <a:extLst>
            <a:ext uri="{FF2B5EF4-FFF2-40B4-BE49-F238E27FC236}">
              <a16:creationId xmlns:a16="http://schemas.microsoft.com/office/drawing/2014/main" id="{3AFC56AC-7ED0-4CFC-8ABB-7B336A97FDFB}"/>
            </a:ext>
          </a:extLst>
        </xdr:cNvPr>
        <xdr:cNvCxnSpPr/>
      </xdr:nvCxnSpPr>
      <xdr:spPr>
        <a:xfrm>
          <a:off x="3495675" y="15392400"/>
          <a:ext cx="11715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79</xdr:row>
      <xdr:rowOff>0</xdr:rowOff>
    </xdr:from>
    <xdr:to>
      <xdr:col>8</xdr:col>
      <xdr:colOff>333375</xdr:colOff>
      <xdr:row>81</xdr:row>
      <xdr:rowOff>228600</xdr:rowOff>
    </xdr:to>
    <xdr:cxnSp macro="">
      <xdr:nvCxnSpPr>
        <xdr:cNvPr id="510" name="Straight Connector 509">
          <a:extLst>
            <a:ext uri="{FF2B5EF4-FFF2-40B4-BE49-F238E27FC236}">
              <a16:creationId xmlns:a16="http://schemas.microsoft.com/office/drawing/2014/main" id="{9A036CD0-594A-496C-A80D-9EDB61AA7828}"/>
            </a:ext>
          </a:extLst>
        </xdr:cNvPr>
        <xdr:cNvCxnSpPr/>
      </xdr:nvCxnSpPr>
      <xdr:spPr>
        <a:xfrm>
          <a:off x="4686300" y="15392400"/>
          <a:ext cx="11906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79</xdr:row>
      <xdr:rowOff>0</xdr:rowOff>
    </xdr:from>
    <xdr:to>
      <xdr:col>11</xdr:col>
      <xdr:colOff>333375</xdr:colOff>
      <xdr:row>81</xdr:row>
      <xdr:rowOff>228600</xdr:rowOff>
    </xdr:to>
    <xdr:cxnSp macro="">
      <xdr:nvCxnSpPr>
        <xdr:cNvPr id="511" name="Straight Connector 510">
          <a:extLst>
            <a:ext uri="{FF2B5EF4-FFF2-40B4-BE49-F238E27FC236}">
              <a16:creationId xmlns:a16="http://schemas.microsoft.com/office/drawing/2014/main" id="{286738A8-80F4-403C-BDBF-EB9EC0E9F3C2}"/>
            </a:ext>
          </a:extLst>
        </xdr:cNvPr>
        <xdr:cNvCxnSpPr/>
      </xdr:nvCxnSpPr>
      <xdr:spPr>
        <a:xfrm>
          <a:off x="5962650" y="15392400"/>
          <a:ext cx="12001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79</xdr:row>
      <xdr:rowOff>0</xdr:rowOff>
    </xdr:from>
    <xdr:to>
      <xdr:col>14</xdr:col>
      <xdr:colOff>333375</xdr:colOff>
      <xdr:row>81</xdr:row>
      <xdr:rowOff>228600</xdr:rowOff>
    </xdr:to>
    <xdr:cxnSp macro="">
      <xdr:nvCxnSpPr>
        <xdr:cNvPr id="512" name="Straight Connector 511">
          <a:extLst>
            <a:ext uri="{FF2B5EF4-FFF2-40B4-BE49-F238E27FC236}">
              <a16:creationId xmlns:a16="http://schemas.microsoft.com/office/drawing/2014/main" id="{0EE10756-9033-475B-BC6E-E62420F2E703}"/>
            </a:ext>
          </a:extLst>
        </xdr:cNvPr>
        <xdr:cNvCxnSpPr/>
      </xdr:nvCxnSpPr>
      <xdr:spPr>
        <a:xfrm>
          <a:off x="7267575" y="15392400"/>
          <a:ext cx="11811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76</xdr:row>
      <xdr:rowOff>0</xdr:rowOff>
    </xdr:from>
    <xdr:to>
      <xdr:col>14</xdr:col>
      <xdr:colOff>333375</xdr:colOff>
      <xdr:row>78</xdr:row>
      <xdr:rowOff>228600</xdr:rowOff>
    </xdr:to>
    <xdr:cxnSp macro="">
      <xdr:nvCxnSpPr>
        <xdr:cNvPr id="513" name="Straight Connector 512">
          <a:extLst>
            <a:ext uri="{FF2B5EF4-FFF2-40B4-BE49-F238E27FC236}">
              <a16:creationId xmlns:a16="http://schemas.microsoft.com/office/drawing/2014/main" id="{4BA64103-46E4-4E00-9EC0-EE048B8747E2}"/>
            </a:ext>
          </a:extLst>
        </xdr:cNvPr>
        <xdr:cNvCxnSpPr/>
      </xdr:nvCxnSpPr>
      <xdr:spPr>
        <a:xfrm>
          <a:off x="7267575" y="14763750"/>
          <a:ext cx="1181100" cy="6096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76</xdr:row>
      <xdr:rowOff>0</xdr:rowOff>
    </xdr:from>
    <xdr:to>
      <xdr:col>17</xdr:col>
      <xdr:colOff>333375</xdr:colOff>
      <xdr:row>78</xdr:row>
      <xdr:rowOff>228600</xdr:rowOff>
    </xdr:to>
    <xdr:cxnSp macro="">
      <xdr:nvCxnSpPr>
        <xdr:cNvPr id="514" name="Straight Connector 513">
          <a:extLst>
            <a:ext uri="{FF2B5EF4-FFF2-40B4-BE49-F238E27FC236}">
              <a16:creationId xmlns:a16="http://schemas.microsoft.com/office/drawing/2014/main" id="{F07FCABA-E090-4671-92D5-22DA824C9AE6}"/>
            </a:ext>
          </a:extLst>
        </xdr:cNvPr>
        <xdr:cNvCxnSpPr/>
      </xdr:nvCxnSpPr>
      <xdr:spPr>
        <a:xfrm>
          <a:off x="8515350" y="14763750"/>
          <a:ext cx="1152525" cy="6096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79</xdr:row>
      <xdr:rowOff>0</xdr:rowOff>
    </xdr:from>
    <xdr:to>
      <xdr:col>17</xdr:col>
      <xdr:colOff>333375</xdr:colOff>
      <xdr:row>81</xdr:row>
      <xdr:rowOff>228600</xdr:rowOff>
    </xdr:to>
    <xdr:cxnSp macro="">
      <xdr:nvCxnSpPr>
        <xdr:cNvPr id="515" name="Straight Connector 514">
          <a:extLst>
            <a:ext uri="{FF2B5EF4-FFF2-40B4-BE49-F238E27FC236}">
              <a16:creationId xmlns:a16="http://schemas.microsoft.com/office/drawing/2014/main" id="{4A38782D-96EE-4AD0-8151-5B216A134361}"/>
            </a:ext>
          </a:extLst>
        </xdr:cNvPr>
        <xdr:cNvCxnSpPr/>
      </xdr:nvCxnSpPr>
      <xdr:spPr>
        <a:xfrm>
          <a:off x="8515350" y="15392400"/>
          <a:ext cx="11525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76</xdr:row>
      <xdr:rowOff>0</xdr:rowOff>
    </xdr:from>
    <xdr:to>
      <xdr:col>5</xdr:col>
      <xdr:colOff>333375</xdr:colOff>
      <xdr:row>78</xdr:row>
      <xdr:rowOff>238125</xdr:rowOff>
    </xdr:to>
    <xdr:cxnSp macro="">
      <xdr:nvCxnSpPr>
        <xdr:cNvPr id="516" name="Straight Connector 515">
          <a:extLst>
            <a:ext uri="{FF2B5EF4-FFF2-40B4-BE49-F238E27FC236}">
              <a16:creationId xmlns:a16="http://schemas.microsoft.com/office/drawing/2014/main" id="{4EFB8593-7964-482F-96E7-E39668BA216B}"/>
            </a:ext>
          </a:extLst>
        </xdr:cNvPr>
        <xdr:cNvCxnSpPr/>
      </xdr:nvCxnSpPr>
      <xdr:spPr>
        <a:xfrm rot="10800000" flipV="1">
          <a:off x="3495675" y="14763750"/>
          <a:ext cx="1171575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76</xdr:row>
      <xdr:rowOff>0</xdr:rowOff>
    </xdr:from>
    <xdr:to>
      <xdr:col>11</xdr:col>
      <xdr:colOff>333375</xdr:colOff>
      <xdr:row>78</xdr:row>
      <xdr:rowOff>238125</xdr:rowOff>
    </xdr:to>
    <xdr:cxnSp macro="">
      <xdr:nvCxnSpPr>
        <xdr:cNvPr id="517" name="Straight Connector 516">
          <a:extLst>
            <a:ext uri="{FF2B5EF4-FFF2-40B4-BE49-F238E27FC236}">
              <a16:creationId xmlns:a16="http://schemas.microsoft.com/office/drawing/2014/main" id="{BCDEA57D-9C10-49EA-8972-05C0100CFB32}"/>
            </a:ext>
          </a:extLst>
        </xdr:cNvPr>
        <xdr:cNvCxnSpPr/>
      </xdr:nvCxnSpPr>
      <xdr:spPr>
        <a:xfrm rot="10800000" flipV="1">
          <a:off x="5962650" y="14763750"/>
          <a:ext cx="1200150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76</xdr:row>
      <xdr:rowOff>0</xdr:rowOff>
    </xdr:from>
    <xdr:to>
      <xdr:col>8</xdr:col>
      <xdr:colOff>333375</xdr:colOff>
      <xdr:row>78</xdr:row>
      <xdr:rowOff>238125</xdr:rowOff>
    </xdr:to>
    <xdr:cxnSp macro="">
      <xdr:nvCxnSpPr>
        <xdr:cNvPr id="518" name="Straight Connector 517">
          <a:extLst>
            <a:ext uri="{FF2B5EF4-FFF2-40B4-BE49-F238E27FC236}">
              <a16:creationId xmlns:a16="http://schemas.microsoft.com/office/drawing/2014/main" id="{DD2F8F03-F958-4582-BDF5-280E4B5FB445}"/>
            </a:ext>
          </a:extLst>
        </xdr:cNvPr>
        <xdr:cNvCxnSpPr/>
      </xdr:nvCxnSpPr>
      <xdr:spPr>
        <a:xfrm rot="10800000" flipV="1">
          <a:off x="4686300" y="14763750"/>
          <a:ext cx="1190625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76</xdr:row>
      <xdr:rowOff>0</xdr:rowOff>
    </xdr:from>
    <xdr:to>
      <xdr:col>14</xdr:col>
      <xdr:colOff>333375</xdr:colOff>
      <xdr:row>78</xdr:row>
      <xdr:rowOff>238125</xdr:rowOff>
    </xdr:to>
    <xdr:cxnSp macro="">
      <xdr:nvCxnSpPr>
        <xdr:cNvPr id="519" name="Straight Connector 518">
          <a:extLst>
            <a:ext uri="{FF2B5EF4-FFF2-40B4-BE49-F238E27FC236}">
              <a16:creationId xmlns:a16="http://schemas.microsoft.com/office/drawing/2014/main" id="{48B6431A-0022-4242-98AD-35B91EA1D2CC}"/>
            </a:ext>
          </a:extLst>
        </xdr:cNvPr>
        <xdr:cNvCxnSpPr/>
      </xdr:nvCxnSpPr>
      <xdr:spPr>
        <a:xfrm rot="10800000" flipV="1">
          <a:off x="7267575" y="14763750"/>
          <a:ext cx="1181100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76</xdr:row>
      <xdr:rowOff>0</xdr:rowOff>
    </xdr:from>
    <xdr:to>
      <xdr:col>17</xdr:col>
      <xdr:colOff>333375</xdr:colOff>
      <xdr:row>78</xdr:row>
      <xdr:rowOff>238125</xdr:rowOff>
    </xdr:to>
    <xdr:cxnSp macro="">
      <xdr:nvCxnSpPr>
        <xdr:cNvPr id="520" name="Straight Connector 519">
          <a:extLst>
            <a:ext uri="{FF2B5EF4-FFF2-40B4-BE49-F238E27FC236}">
              <a16:creationId xmlns:a16="http://schemas.microsoft.com/office/drawing/2014/main" id="{4400480B-7691-4AFD-B7B6-66B19DFD2D9B}"/>
            </a:ext>
          </a:extLst>
        </xdr:cNvPr>
        <xdr:cNvCxnSpPr/>
      </xdr:nvCxnSpPr>
      <xdr:spPr>
        <a:xfrm rot="10800000" flipV="1">
          <a:off x="8515350" y="14763750"/>
          <a:ext cx="1152525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79</xdr:row>
      <xdr:rowOff>0</xdr:rowOff>
    </xdr:from>
    <xdr:to>
      <xdr:col>5</xdr:col>
      <xdr:colOff>333375</xdr:colOff>
      <xdr:row>81</xdr:row>
      <xdr:rowOff>238125</xdr:rowOff>
    </xdr:to>
    <xdr:cxnSp macro="">
      <xdr:nvCxnSpPr>
        <xdr:cNvPr id="521" name="Straight Connector 520">
          <a:extLst>
            <a:ext uri="{FF2B5EF4-FFF2-40B4-BE49-F238E27FC236}">
              <a16:creationId xmlns:a16="http://schemas.microsoft.com/office/drawing/2014/main" id="{423603E4-8267-480E-B1E6-8785C1A85964}"/>
            </a:ext>
          </a:extLst>
        </xdr:cNvPr>
        <xdr:cNvCxnSpPr/>
      </xdr:nvCxnSpPr>
      <xdr:spPr>
        <a:xfrm rot="10800000" flipV="1">
          <a:off x="3495675" y="15392400"/>
          <a:ext cx="11715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79</xdr:row>
      <xdr:rowOff>0</xdr:rowOff>
    </xdr:from>
    <xdr:to>
      <xdr:col>8</xdr:col>
      <xdr:colOff>333375</xdr:colOff>
      <xdr:row>81</xdr:row>
      <xdr:rowOff>238125</xdr:rowOff>
    </xdr:to>
    <xdr:cxnSp macro="">
      <xdr:nvCxnSpPr>
        <xdr:cNvPr id="522" name="Straight Connector 521">
          <a:extLst>
            <a:ext uri="{FF2B5EF4-FFF2-40B4-BE49-F238E27FC236}">
              <a16:creationId xmlns:a16="http://schemas.microsoft.com/office/drawing/2014/main" id="{10A463DF-7A96-461C-8CAE-C4CFE86969A7}"/>
            </a:ext>
          </a:extLst>
        </xdr:cNvPr>
        <xdr:cNvCxnSpPr/>
      </xdr:nvCxnSpPr>
      <xdr:spPr>
        <a:xfrm rot="10800000" flipV="1">
          <a:off x="4686300" y="15392400"/>
          <a:ext cx="11906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79</xdr:row>
      <xdr:rowOff>0</xdr:rowOff>
    </xdr:from>
    <xdr:to>
      <xdr:col>11</xdr:col>
      <xdr:colOff>333375</xdr:colOff>
      <xdr:row>81</xdr:row>
      <xdr:rowOff>238125</xdr:rowOff>
    </xdr:to>
    <xdr:cxnSp macro="">
      <xdr:nvCxnSpPr>
        <xdr:cNvPr id="523" name="Straight Connector 522">
          <a:extLst>
            <a:ext uri="{FF2B5EF4-FFF2-40B4-BE49-F238E27FC236}">
              <a16:creationId xmlns:a16="http://schemas.microsoft.com/office/drawing/2014/main" id="{5AB6535A-E5EE-48C8-927B-3F6092CB87A3}"/>
            </a:ext>
          </a:extLst>
        </xdr:cNvPr>
        <xdr:cNvCxnSpPr/>
      </xdr:nvCxnSpPr>
      <xdr:spPr>
        <a:xfrm rot="10800000" flipV="1">
          <a:off x="5962650" y="15392400"/>
          <a:ext cx="12001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79</xdr:row>
      <xdr:rowOff>0</xdr:rowOff>
    </xdr:from>
    <xdr:to>
      <xdr:col>14</xdr:col>
      <xdr:colOff>333375</xdr:colOff>
      <xdr:row>81</xdr:row>
      <xdr:rowOff>238125</xdr:rowOff>
    </xdr:to>
    <xdr:cxnSp macro="">
      <xdr:nvCxnSpPr>
        <xdr:cNvPr id="524" name="Straight Connector 523">
          <a:extLst>
            <a:ext uri="{FF2B5EF4-FFF2-40B4-BE49-F238E27FC236}">
              <a16:creationId xmlns:a16="http://schemas.microsoft.com/office/drawing/2014/main" id="{F8BF77E3-08D1-4451-BE43-1F204B4D9FAA}"/>
            </a:ext>
          </a:extLst>
        </xdr:cNvPr>
        <xdr:cNvCxnSpPr/>
      </xdr:nvCxnSpPr>
      <xdr:spPr>
        <a:xfrm rot="10800000" flipV="1">
          <a:off x="7267575" y="15392400"/>
          <a:ext cx="11811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79</xdr:row>
      <xdr:rowOff>0</xdr:rowOff>
    </xdr:from>
    <xdr:to>
      <xdr:col>17</xdr:col>
      <xdr:colOff>333375</xdr:colOff>
      <xdr:row>81</xdr:row>
      <xdr:rowOff>238125</xdr:rowOff>
    </xdr:to>
    <xdr:cxnSp macro="">
      <xdr:nvCxnSpPr>
        <xdr:cNvPr id="525" name="Straight Connector 524">
          <a:extLst>
            <a:ext uri="{FF2B5EF4-FFF2-40B4-BE49-F238E27FC236}">
              <a16:creationId xmlns:a16="http://schemas.microsoft.com/office/drawing/2014/main" id="{4902A450-425D-41C2-91D5-77F219CF02EE}"/>
            </a:ext>
          </a:extLst>
        </xdr:cNvPr>
        <xdr:cNvCxnSpPr/>
      </xdr:nvCxnSpPr>
      <xdr:spPr>
        <a:xfrm rot="10800000" flipV="1">
          <a:off x="8515350" y="15392400"/>
          <a:ext cx="11525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79</xdr:row>
      <xdr:rowOff>0</xdr:rowOff>
    </xdr:from>
    <xdr:to>
      <xdr:col>20</xdr:col>
      <xdr:colOff>333375</xdr:colOff>
      <xdr:row>81</xdr:row>
      <xdr:rowOff>238125</xdr:rowOff>
    </xdr:to>
    <xdr:cxnSp macro="">
      <xdr:nvCxnSpPr>
        <xdr:cNvPr id="526" name="Straight Connector 525">
          <a:extLst>
            <a:ext uri="{FF2B5EF4-FFF2-40B4-BE49-F238E27FC236}">
              <a16:creationId xmlns:a16="http://schemas.microsoft.com/office/drawing/2014/main" id="{F4DB9894-2132-4021-AF2E-20DD3BCA5BA6}"/>
            </a:ext>
          </a:extLst>
        </xdr:cNvPr>
        <xdr:cNvCxnSpPr/>
      </xdr:nvCxnSpPr>
      <xdr:spPr>
        <a:xfrm rot="10800000" flipV="1">
          <a:off x="9782175" y="15392400"/>
          <a:ext cx="11334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79</xdr:row>
      <xdr:rowOff>0</xdr:rowOff>
    </xdr:from>
    <xdr:to>
      <xdr:col>23</xdr:col>
      <xdr:colOff>333375</xdr:colOff>
      <xdr:row>81</xdr:row>
      <xdr:rowOff>238125</xdr:rowOff>
    </xdr:to>
    <xdr:cxnSp macro="">
      <xdr:nvCxnSpPr>
        <xdr:cNvPr id="527" name="Straight Connector 526">
          <a:extLst>
            <a:ext uri="{FF2B5EF4-FFF2-40B4-BE49-F238E27FC236}">
              <a16:creationId xmlns:a16="http://schemas.microsoft.com/office/drawing/2014/main" id="{C3663D1D-497A-453A-AF2C-0F21232BE25A}"/>
            </a:ext>
          </a:extLst>
        </xdr:cNvPr>
        <xdr:cNvCxnSpPr/>
      </xdr:nvCxnSpPr>
      <xdr:spPr>
        <a:xfrm rot="10800000" flipV="1">
          <a:off x="10944225" y="15392400"/>
          <a:ext cx="11620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76</xdr:row>
      <xdr:rowOff>0</xdr:rowOff>
    </xdr:from>
    <xdr:to>
      <xdr:col>20</xdr:col>
      <xdr:colOff>333375</xdr:colOff>
      <xdr:row>78</xdr:row>
      <xdr:rowOff>238125</xdr:rowOff>
    </xdr:to>
    <xdr:cxnSp macro="">
      <xdr:nvCxnSpPr>
        <xdr:cNvPr id="528" name="Straight Connector 527">
          <a:extLst>
            <a:ext uri="{FF2B5EF4-FFF2-40B4-BE49-F238E27FC236}">
              <a16:creationId xmlns:a16="http://schemas.microsoft.com/office/drawing/2014/main" id="{29D8DFC0-CFBC-4976-B639-540054D150A9}"/>
            </a:ext>
          </a:extLst>
        </xdr:cNvPr>
        <xdr:cNvCxnSpPr/>
      </xdr:nvCxnSpPr>
      <xdr:spPr>
        <a:xfrm rot="10800000" flipV="1">
          <a:off x="9782175" y="14763750"/>
          <a:ext cx="1133475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76</xdr:row>
      <xdr:rowOff>0</xdr:rowOff>
    </xdr:from>
    <xdr:to>
      <xdr:col>23</xdr:col>
      <xdr:colOff>333375</xdr:colOff>
      <xdr:row>78</xdr:row>
      <xdr:rowOff>238125</xdr:rowOff>
    </xdr:to>
    <xdr:cxnSp macro="">
      <xdr:nvCxnSpPr>
        <xdr:cNvPr id="529" name="Straight Connector 528">
          <a:extLst>
            <a:ext uri="{FF2B5EF4-FFF2-40B4-BE49-F238E27FC236}">
              <a16:creationId xmlns:a16="http://schemas.microsoft.com/office/drawing/2014/main" id="{5A03FA34-E6A7-471F-B2FD-DC0C288D3585}"/>
            </a:ext>
          </a:extLst>
        </xdr:cNvPr>
        <xdr:cNvCxnSpPr/>
      </xdr:nvCxnSpPr>
      <xdr:spPr>
        <a:xfrm rot="10800000" flipV="1">
          <a:off x="10944225" y="14763750"/>
          <a:ext cx="1162050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76</xdr:row>
      <xdr:rowOff>0</xdr:rowOff>
    </xdr:from>
    <xdr:to>
      <xdr:col>26</xdr:col>
      <xdr:colOff>323850</xdr:colOff>
      <xdr:row>78</xdr:row>
      <xdr:rowOff>238125</xdr:rowOff>
    </xdr:to>
    <xdr:cxnSp macro="">
      <xdr:nvCxnSpPr>
        <xdr:cNvPr id="530" name="Straight Connector 529">
          <a:extLst>
            <a:ext uri="{FF2B5EF4-FFF2-40B4-BE49-F238E27FC236}">
              <a16:creationId xmlns:a16="http://schemas.microsoft.com/office/drawing/2014/main" id="{DBF7132E-A897-49CC-A09E-8C936514A249}"/>
            </a:ext>
          </a:extLst>
        </xdr:cNvPr>
        <xdr:cNvCxnSpPr/>
      </xdr:nvCxnSpPr>
      <xdr:spPr>
        <a:xfrm rot="10800000" flipV="1">
          <a:off x="12125325" y="14763750"/>
          <a:ext cx="1143000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79</xdr:row>
      <xdr:rowOff>0</xdr:rowOff>
    </xdr:from>
    <xdr:to>
      <xdr:col>26</xdr:col>
      <xdr:colOff>323850</xdr:colOff>
      <xdr:row>81</xdr:row>
      <xdr:rowOff>238125</xdr:rowOff>
    </xdr:to>
    <xdr:cxnSp macro="">
      <xdr:nvCxnSpPr>
        <xdr:cNvPr id="531" name="Straight Connector 530">
          <a:extLst>
            <a:ext uri="{FF2B5EF4-FFF2-40B4-BE49-F238E27FC236}">
              <a16:creationId xmlns:a16="http://schemas.microsoft.com/office/drawing/2014/main" id="{650BF5D4-8D7E-4E8A-8CC8-726EAB9148ED}"/>
            </a:ext>
          </a:extLst>
        </xdr:cNvPr>
        <xdr:cNvCxnSpPr/>
      </xdr:nvCxnSpPr>
      <xdr:spPr>
        <a:xfrm rot="10800000" flipV="1">
          <a:off x="12125325" y="15392400"/>
          <a:ext cx="11430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76</xdr:row>
      <xdr:rowOff>0</xdr:rowOff>
    </xdr:from>
    <xdr:to>
      <xdr:col>29</xdr:col>
      <xdr:colOff>333375</xdr:colOff>
      <xdr:row>78</xdr:row>
      <xdr:rowOff>238125</xdr:rowOff>
    </xdr:to>
    <xdr:cxnSp macro="">
      <xdr:nvCxnSpPr>
        <xdr:cNvPr id="532" name="Straight Connector 531">
          <a:extLst>
            <a:ext uri="{FF2B5EF4-FFF2-40B4-BE49-F238E27FC236}">
              <a16:creationId xmlns:a16="http://schemas.microsoft.com/office/drawing/2014/main" id="{109A3D12-113E-43EA-8A11-86DC7DBEED07}"/>
            </a:ext>
          </a:extLst>
        </xdr:cNvPr>
        <xdr:cNvCxnSpPr/>
      </xdr:nvCxnSpPr>
      <xdr:spPr>
        <a:xfrm rot="10800000" flipV="1">
          <a:off x="13335000" y="14763750"/>
          <a:ext cx="1209675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76</xdr:row>
      <xdr:rowOff>0</xdr:rowOff>
    </xdr:from>
    <xdr:to>
      <xdr:col>32</xdr:col>
      <xdr:colOff>333375</xdr:colOff>
      <xdr:row>78</xdr:row>
      <xdr:rowOff>238125</xdr:rowOff>
    </xdr:to>
    <xdr:cxnSp macro="">
      <xdr:nvCxnSpPr>
        <xdr:cNvPr id="533" name="Straight Connector 532">
          <a:extLst>
            <a:ext uri="{FF2B5EF4-FFF2-40B4-BE49-F238E27FC236}">
              <a16:creationId xmlns:a16="http://schemas.microsoft.com/office/drawing/2014/main" id="{2EA96D0C-C5D9-45AB-A7A3-A9D9ED68F411}"/>
            </a:ext>
          </a:extLst>
        </xdr:cNvPr>
        <xdr:cNvCxnSpPr/>
      </xdr:nvCxnSpPr>
      <xdr:spPr>
        <a:xfrm rot="10800000" flipV="1">
          <a:off x="14554200" y="14763750"/>
          <a:ext cx="1181100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76</xdr:row>
      <xdr:rowOff>0</xdr:rowOff>
    </xdr:from>
    <xdr:to>
      <xdr:col>35</xdr:col>
      <xdr:colOff>285750</xdr:colOff>
      <xdr:row>78</xdr:row>
      <xdr:rowOff>238125</xdr:rowOff>
    </xdr:to>
    <xdr:cxnSp macro="">
      <xdr:nvCxnSpPr>
        <xdr:cNvPr id="534" name="Straight Connector 533">
          <a:extLst>
            <a:ext uri="{FF2B5EF4-FFF2-40B4-BE49-F238E27FC236}">
              <a16:creationId xmlns:a16="http://schemas.microsoft.com/office/drawing/2014/main" id="{5BB1C1C2-7B3A-48A7-A796-88F344E348F3}"/>
            </a:ext>
          </a:extLst>
        </xdr:cNvPr>
        <xdr:cNvCxnSpPr/>
      </xdr:nvCxnSpPr>
      <xdr:spPr>
        <a:xfrm rot="10800000" flipV="1">
          <a:off x="15801975" y="14763750"/>
          <a:ext cx="704850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76</xdr:row>
      <xdr:rowOff>0</xdr:rowOff>
    </xdr:from>
    <xdr:to>
      <xdr:col>38</xdr:col>
      <xdr:colOff>276225</xdr:colOff>
      <xdr:row>78</xdr:row>
      <xdr:rowOff>238125</xdr:rowOff>
    </xdr:to>
    <xdr:cxnSp macro="">
      <xdr:nvCxnSpPr>
        <xdr:cNvPr id="535" name="Straight Connector 534">
          <a:extLst>
            <a:ext uri="{FF2B5EF4-FFF2-40B4-BE49-F238E27FC236}">
              <a16:creationId xmlns:a16="http://schemas.microsoft.com/office/drawing/2014/main" id="{AC5F1FD4-028B-4B62-8294-312E5C9B533B}"/>
            </a:ext>
          </a:extLst>
        </xdr:cNvPr>
        <xdr:cNvCxnSpPr/>
      </xdr:nvCxnSpPr>
      <xdr:spPr>
        <a:xfrm rot="10800000" flipV="1">
          <a:off x="16506825" y="14763750"/>
          <a:ext cx="752475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79</xdr:row>
      <xdr:rowOff>0</xdr:rowOff>
    </xdr:from>
    <xdr:to>
      <xdr:col>38</xdr:col>
      <xdr:colOff>276225</xdr:colOff>
      <xdr:row>81</xdr:row>
      <xdr:rowOff>238125</xdr:rowOff>
    </xdr:to>
    <xdr:cxnSp macro="">
      <xdr:nvCxnSpPr>
        <xdr:cNvPr id="536" name="Straight Connector 535">
          <a:extLst>
            <a:ext uri="{FF2B5EF4-FFF2-40B4-BE49-F238E27FC236}">
              <a16:creationId xmlns:a16="http://schemas.microsoft.com/office/drawing/2014/main" id="{10B5512A-1343-4F3B-B549-06AFDBCAC461}"/>
            </a:ext>
          </a:extLst>
        </xdr:cNvPr>
        <xdr:cNvCxnSpPr/>
      </xdr:nvCxnSpPr>
      <xdr:spPr>
        <a:xfrm rot="10800000" flipV="1">
          <a:off x="16506825" y="15392400"/>
          <a:ext cx="7524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79</xdr:row>
      <xdr:rowOff>0</xdr:rowOff>
    </xdr:from>
    <xdr:to>
      <xdr:col>35</xdr:col>
      <xdr:colOff>285750</xdr:colOff>
      <xdr:row>81</xdr:row>
      <xdr:rowOff>238125</xdr:rowOff>
    </xdr:to>
    <xdr:cxnSp macro="">
      <xdr:nvCxnSpPr>
        <xdr:cNvPr id="537" name="Straight Connector 536">
          <a:extLst>
            <a:ext uri="{FF2B5EF4-FFF2-40B4-BE49-F238E27FC236}">
              <a16:creationId xmlns:a16="http://schemas.microsoft.com/office/drawing/2014/main" id="{EBF11673-6D96-4E18-8A34-8705994B9F9F}"/>
            </a:ext>
          </a:extLst>
        </xdr:cNvPr>
        <xdr:cNvCxnSpPr/>
      </xdr:nvCxnSpPr>
      <xdr:spPr>
        <a:xfrm rot="10800000" flipV="1">
          <a:off x="15801975" y="15392400"/>
          <a:ext cx="7048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79</xdr:row>
      <xdr:rowOff>0</xdr:rowOff>
    </xdr:from>
    <xdr:to>
      <xdr:col>32</xdr:col>
      <xdr:colOff>333375</xdr:colOff>
      <xdr:row>81</xdr:row>
      <xdr:rowOff>238125</xdr:rowOff>
    </xdr:to>
    <xdr:cxnSp macro="">
      <xdr:nvCxnSpPr>
        <xdr:cNvPr id="538" name="Straight Connector 537">
          <a:extLst>
            <a:ext uri="{FF2B5EF4-FFF2-40B4-BE49-F238E27FC236}">
              <a16:creationId xmlns:a16="http://schemas.microsoft.com/office/drawing/2014/main" id="{A6AB0EDE-34E9-4796-B337-C5CB5834A5C7}"/>
            </a:ext>
          </a:extLst>
        </xdr:cNvPr>
        <xdr:cNvCxnSpPr/>
      </xdr:nvCxnSpPr>
      <xdr:spPr>
        <a:xfrm rot="10800000" flipV="1">
          <a:off x="14554200" y="15392400"/>
          <a:ext cx="11811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79</xdr:row>
      <xdr:rowOff>0</xdr:rowOff>
    </xdr:from>
    <xdr:to>
      <xdr:col>29</xdr:col>
      <xdr:colOff>333375</xdr:colOff>
      <xdr:row>81</xdr:row>
      <xdr:rowOff>238125</xdr:rowOff>
    </xdr:to>
    <xdr:cxnSp macro="">
      <xdr:nvCxnSpPr>
        <xdr:cNvPr id="539" name="Straight Connector 538">
          <a:extLst>
            <a:ext uri="{FF2B5EF4-FFF2-40B4-BE49-F238E27FC236}">
              <a16:creationId xmlns:a16="http://schemas.microsoft.com/office/drawing/2014/main" id="{B147AC83-4707-48FC-883A-00B2F44D4971}"/>
            </a:ext>
          </a:extLst>
        </xdr:cNvPr>
        <xdr:cNvCxnSpPr/>
      </xdr:nvCxnSpPr>
      <xdr:spPr>
        <a:xfrm rot="10800000" flipV="1">
          <a:off x="13335000" y="15392400"/>
          <a:ext cx="12096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76</xdr:row>
      <xdr:rowOff>0</xdr:rowOff>
    </xdr:from>
    <xdr:to>
      <xdr:col>20</xdr:col>
      <xdr:colOff>333375</xdr:colOff>
      <xdr:row>78</xdr:row>
      <xdr:rowOff>228600</xdr:rowOff>
    </xdr:to>
    <xdr:cxnSp macro="">
      <xdr:nvCxnSpPr>
        <xdr:cNvPr id="540" name="Straight Connector 539">
          <a:extLst>
            <a:ext uri="{FF2B5EF4-FFF2-40B4-BE49-F238E27FC236}">
              <a16:creationId xmlns:a16="http://schemas.microsoft.com/office/drawing/2014/main" id="{49DC3301-2800-4E05-AA75-A6DDFD5E5DD1}"/>
            </a:ext>
          </a:extLst>
        </xdr:cNvPr>
        <xdr:cNvCxnSpPr/>
      </xdr:nvCxnSpPr>
      <xdr:spPr>
        <a:xfrm>
          <a:off x="9782175" y="14763750"/>
          <a:ext cx="1133475" cy="6096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76</xdr:row>
      <xdr:rowOff>0</xdr:rowOff>
    </xdr:from>
    <xdr:to>
      <xdr:col>23</xdr:col>
      <xdr:colOff>333375</xdr:colOff>
      <xdr:row>78</xdr:row>
      <xdr:rowOff>228600</xdr:rowOff>
    </xdr:to>
    <xdr:cxnSp macro="">
      <xdr:nvCxnSpPr>
        <xdr:cNvPr id="541" name="Straight Connector 540">
          <a:extLst>
            <a:ext uri="{FF2B5EF4-FFF2-40B4-BE49-F238E27FC236}">
              <a16:creationId xmlns:a16="http://schemas.microsoft.com/office/drawing/2014/main" id="{F64A1875-2DEE-4097-AEC0-B88B1DAF9B12}"/>
            </a:ext>
          </a:extLst>
        </xdr:cNvPr>
        <xdr:cNvCxnSpPr/>
      </xdr:nvCxnSpPr>
      <xdr:spPr>
        <a:xfrm>
          <a:off x="10944225" y="14763750"/>
          <a:ext cx="1162050" cy="6096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76</xdr:row>
      <xdr:rowOff>0</xdr:rowOff>
    </xdr:from>
    <xdr:to>
      <xdr:col>26</xdr:col>
      <xdr:colOff>323850</xdr:colOff>
      <xdr:row>78</xdr:row>
      <xdr:rowOff>228600</xdr:rowOff>
    </xdr:to>
    <xdr:cxnSp macro="">
      <xdr:nvCxnSpPr>
        <xdr:cNvPr id="542" name="Straight Connector 541">
          <a:extLst>
            <a:ext uri="{FF2B5EF4-FFF2-40B4-BE49-F238E27FC236}">
              <a16:creationId xmlns:a16="http://schemas.microsoft.com/office/drawing/2014/main" id="{B595512E-E612-40FD-A616-60CF5967D22D}"/>
            </a:ext>
          </a:extLst>
        </xdr:cNvPr>
        <xdr:cNvCxnSpPr/>
      </xdr:nvCxnSpPr>
      <xdr:spPr>
        <a:xfrm>
          <a:off x="12125325" y="14763750"/>
          <a:ext cx="1143000" cy="6096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76</xdr:row>
      <xdr:rowOff>0</xdr:rowOff>
    </xdr:from>
    <xdr:to>
      <xdr:col>29</xdr:col>
      <xdr:colOff>333375</xdr:colOff>
      <xdr:row>78</xdr:row>
      <xdr:rowOff>228600</xdr:rowOff>
    </xdr:to>
    <xdr:cxnSp macro="">
      <xdr:nvCxnSpPr>
        <xdr:cNvPr id="543" name="Straight Connector 542">
          <a:extLst>
            <a:ext uri="{FF2B5EF4-FFF2-40B4-BE49-F238E27FC236}">
              <a16:creationId xmlns:a16="http://schemas.microsoft.com/office/drawing/2014/main" id="{D394BFBE-F8A3-4E5D-8353-1BD3C4BD6C82}"/>
            </a:ext>
          </a:extLst>
        </xdr:cNvPr>
        <xdr:cNvCxnSpPr/>
      </xdr:nvCxnSpPr>
      <xdr:spPr>
        <a:xfrm>
          <a:off x="13335000" y="14763750"/>
          <a:ext cx="1209675" cy="6096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76</xdr:row>
      <xdr:rowOff>0</xdr:rowOff>
    </xdr:from>
    <xdr:to>
      <xdr:col>32</xdr:col>
      <xdr:colOff>333375</xdr:colOff>
      <xdr:row>78</xdr:row>
      <xdr:rowOff>228600</xdr:rowOff>
    </xdr:to>
    <xdr:cxnSp macro="">
      <xdr:nvCxnSpPr>
        <xdr:cNvPr id="544" name="Straight Connector 543">
          <a:extLst>
            <a:ext uri="{FF2B5EF4-FFF2-40B4-BE49-F238E27FC236}">
              <a16:creationId xmlns:a16="http://schemas.microsoft.com/office/drawing/2014/main" id="{B8517DB6-EC14-417E-9D55-85752753AE5E}"/>
            </a:ext>
          </a:extLst>
        </xdr:cNvPr>
        <xdr:cNvCxnSpPr/>
      </xdr:nvCxnSpPr>
      <xdr:spPr>
        <a:xfrm>
          <a:off x="14554200" y="14763750"/>
          <a:ext cx="1181100" cy="6096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76</xdr:row>
      <xdr:rowOff>0</xdr:rowOff>
    </xdr:from>
    <xdr:to>
      <xdr:col>35</xdr:col>
      <xdr:colOff>285750</xdr:colOff>
      <xdr:row>78</xdr:row>
      <xdr:rowOff>228600</xdr:rowOff>
    </xdr:to>
    <xdr:cxnSp macro="">
      <xdr:nvCxnSpPr>
        <xdr:cNvPr id="545" name="Straight Connector 544">
          <a:extLst>
            <a:ext uri="{FF2B5EF4-FFF2-40B4-BE49-F238E27FC236}">
              <a16:creationId xmlns:a16="http://schemas.microsoft.com/office/drawing/2014/main" id="{CE7A5DC5-CC83-4CE6-91A3-7ECD2C2575C6}"/>
            </a:ext>
          </a:extLst>
        </xdr:cNvPr>
        <xdr:cNvCxnSpPr/>
      </xdr:nvCxnSpPr>
      <xdr:spPr>
        <a:xfrm>
          <a:off x="15801975" y="14763750"/>
          <a:ext cx="704850" cy="6096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76</xdr:row>
      <xdr:rowOff>0</xdr:rowOff>
    </xdr:from>
    <xdr:to>
      <xdr:col>38</xdr:col>
      <xdr:colOff>276225</xdr:colOff>
      <xdr:row>78</xdr:row>
      <xdr:rowOff>228600</xdr:rowOff>
    </xdr:to>
    <xdr:cxnSp macro="">
      <xdr:nvCxnSpPr>
        <xdr:cNvPr id="546" name="Straight Connector 545">
          <a:extLst>
            <a:ext uri="{FF2B5EF4-FFF2-40B4-BE49-F238E27FC236}">
              <a16:creationId xmlns:a16="http://schemas.microsoft.com/office/drawing/2014/main" id="{B06D091A-F4D0-4242-8F84-563450EE52B2}"/>
            </a:ext>
          </a:extLst>
        </xdr:cNvPr>
        <xdr:cNvCxnSpPr/>
      </xdr:nvCxnSpPr>
      <xdr:spPr>
        <a:xfrm>
          <a:off x="16506825" y="14763750"/>
          <a:ext cx="752475" cy="6096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79</xdr:row>
      <xdr:rowOff>0</xdr:rowOff>
    </xdr:from>
    <xdr:to>
      <xdr:col>38</xdr:col>
      <xdr:colOff>276225</xdr:colOff>
      <xdr:row>81</xdr:row>
      <xdr:rowOff>228600</xdr:rowOff>
    </xdr:to>
    <xdr:cxnSp macro="">
      <xdr:nvCxnSpPr>
        <xdr:cNvPr id="547" name="Straight Connector 546">
          <a:extLst>
            <a:ext uri="{FF2B5EF4-FFF2-40B4-BE49-F238E27FC236}">
              <a16:creationId xmlns:a16="http://schemas.microsoft.com/office/drawing/2014/main" id="{55D4E4D0-FF4A-478D-852E-EE146B52C639}"/>
            </a:ext>
          </a:extLst>
        </xdr:cNvPr>
        <xdr:cNvCxnSpPr/>
      </xdr:nvCxnSpPr>
      <xdr:spPr>
        <a:xfrm>
          <a:off x="16506825" y="15392400"/>
          <a:ext cx="7524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79</xdr:row>
      <xdr:rowOff>0</xdr:rowOff>
    </xdr:from>
    <xdr:to>
      <xdr:col>35</xdr:col>
      <xdr:colOff>285750</xdr:colOff>
      <xdr:row>81</xdr:row>
      <xdr:rowOff>228600</xdr:rowOff>
    </xdr:to>
    <xdr:cxnSp macro="">
      <xdr:nvCxnSpPr>
        <xdr:cNvPr id="548" name="Straight Connector 547">
          <a:extLst>
            <a:ext uri="{FF2B5EF4-FFF2-40B4-BE49-F238E27FC236}">
              <a16:creationId xmlns:a16="http://schemas.microsoft.com/office/drawing/2014/main" id="{133723DA-B2CC-4D76-AB58-424407AE7538}"/>
            </a:ext>
          </a:extLst>
        </xdr:cNvPr>
        <xdr:cNvCxnSpPr/>
      </xdr:nvCxnSpPr>
      <xdr:spPr>
        <a:xfrm>
          <a:off x="15801975" y="15392400"/>
          <a:ext cx="7048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79</xdr:row>
      <xdr:rowOff>0</xdr:rowOff>
    </xdr:from>
    <xdr:to>
      <xdr:col>32</xdr:col>
      <xdr:colOff>333375</xdr:colOff>
      <xdr:row>81</xdr:row>
      <xdr:rowOff>228600</xdr:rowOff>
    </xdr:to>
    <xdr:cxnSp macro="">
      <xdr:nvCxnSpPr>
        <xdr:cNvPr id="549" name="Straight Connector 548">
          <a:extLst>
            <a:ext uri="{FF2B5EF4-FFF2-40B4-BE49-F238E27FC236}">
              <a16:creationId xmlns:a16="http://schemas.microsoft.com/office/drawing/2014/main" id="{B46E540B-1CB6-4FA6-B9FD-52189663451C}"/>
            </a:ext>
          </a:extLst>
        </xdr:cNvPr>
        <xdr:cNvCxnSpPr/>
      </xdr:nvCxnSpPr>
      <xdr:spPr>
        <a:xfrm>
          <a:off x="14554200" y="15392400"/>
          <a:ext cx="11811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79</xdr:row>
      <xdr:rowOff>0</xdr:rowOff>
    </xdr:from>
    <xdr:to>
      <xdr:col>29</xdr:col>
      <xdr:colOff>333375</xdr:colOff>
      <xdr:row>81</xdr:row>
      <xdr:rowOff>228600</xdr:rowOff>
    </xdr:to>
    <xdr:cxnSp macro="">
      <xdr:nvCxnSpPr>
        <xdr:cNvPr id="550" name="Straight Connector 549">
          <a:extLst>
            <a:ext uri="{FF2B5EF4-FFF2-40B4-BE49-F238E27FC236}">
              <a16:creationId xmlns:a16="http://schemas.microsoft.com/office/drawing/2014/main" id="{58B320C7-5BDC-4337-8C85-EF9FDCC5B90A}"/>
            </a:ext>
          </a:extLst>
        </xdr:cNvPr>
        <xdr:cNvCxnSpPr/>
      </xdr:nvCxnSpPr>
      <xdr:spPr>
        <a:xfrm>
          <a:off x="13335000" y="15392400"/>
          <a:ext cx="12096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79</xdr:row>
      <xdr:rowOff>0</xdr:rowOff>
    </xdr:from>
    <xdr:to>
      <xdr:col>26</xdr:col>
      <xdr:colOff>323850</xdr:colOff>
      <xdr:row>81</xdr:row>
      <xdr:rowOff>228600</xdr:rowOff>
    </xdr:to>
    <xdr:cxnSp macro="">
      <xdr:nvCxnSpPr>
        <xdr:cNvPr id="551" name="Straight Connector 550">
          <a:extLst>
            <a:ext uri="{FF2B5EF4-FFF2-40B4-BE49-F238E27FC236}">
              <a16:creationId xmlns:a16="http://schemas.microsoft.com/office/drawing/2014/main" id="{C4EEF3AC-7DC4-431C-8FF3-0FF007974DD9}"/>
            </a:ext>
          </a:extLst>
        </xdr:cNvPr>
        <xdr:cNvCxnSpPr/>
      </xdr:nvCxnSpPr>
      <xdr:spPr>
        <a:xfrm>
          <a:off x="12125325" y="15392400"/>
          <a:ext cx="11430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79</xdr:row>
      <xdr:rowOff>0</xdr:rowOff>
    </xdr:from>
    <xdr:to>
      <xdr:col>23</xdr:col>
      <xdr:colOff>333375</xdr:colOff>
      <xdr:row>81</xdr:row>
      <xdr:rowOff>228600</xdr:rowOff>
    </xdr:to>
    <xdr:cxnSp macro="">
      <xdr:nvCxnSpPr>
        <xdr:cNvPr id="552" name="Straight Connector 551">
          <a:extLst>
            <a:ext uri="{FF2B5EF4-FFF2-40B4-BE49-F238E27FC236}">
              <a16:creationId xmlns:a16="http://schemas.microsoft.com/office/drawing/2014/main" id="{E8A27BCD-F85B-4DEA-83F1-FF13D10D77FD}"/>
            </a:ext>
          </a:extLst>
        </xdr:cNvPr>
        <xdr:cNvCxnSpPr/>
      </xdr:nvCxnSpPr>
      <xdr:spPr>
        <a:xfrm>
          <a:off x="10944225" y="15392400"/>
          <a:ext cx="11620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79</xdr:row>
      <xdr:rowOff>0</xdr:rowOff>
    </xdr:from>
    <xdr:to>
      <xdr:col>20</xdr:col>
      <xdr:colOff>333375</xdr:colOff>
      <xdr:row>81</xdr:row>
      <xdr:rowOff>228600</xdr:rowOff>
    </xdr:to>
    <xdr:cxnSp macro="">
      <xdr:nvCxnSpPr>
        <xdr:cNvPr id="553" name="Straight Connector 552">
          <a:extLst>
            <a:ext uri="{FF2B5EF4-FFF2-40B4-BE49-F238E27FC236}">
              <a16:creationId xmlns:a16="http://schemas.microsoft.com/office/drawing/2014/main" id="{FAF7ED2C-0A93-4E80-AB71-FBD8B3D329FD}"/>
            </a:ext>
          </a:extLst>
        </xdr:cNvPr>
        <xdr:cNvCxnSpPr/>
      </xdr:nvCxnSpPr>
      <xdr:spPr>
        <a:xfrm>
          <a:off x="9782175" y="15392400"/>
          <a:ext cx="11334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9525</xdr:colOff>
      <xdr:row>73</xdr:row>
      <xdr:rowOff>0</xdr:rowOff>
    </xdr:from>
    <xdr:to>
      <xdr:col>6</xdr:col>
      <xdr:colOff>0</xdr:colOff>
      <xdr:row>75</xdr:row>
      <xdr:rowOff>238125</xdr:rowOff>
    </xdr:to>
    <xdr:cxnSp macro="">
      <xdr:nvCxnSpPr>
        <xdr:cNvPr id="554" name="Straight Connector 553">
          <a:extLst>
            <a:ext uri="{FF2B5EF4-FFF2-40B4-BE49-F238E27FC236}">
              <a16:creationId xmlns:a16="http://schemas.microsoft.com/office/drawing/2014/main" id="{BF43E3E1-576B-46E7-A5AF-C6E91DA4E7F5}"/>
            </a:ext>
          </a:extLst>
        </xdr:cNvPr>
        <xdr:cNvCxnSpPr/>
      </xdr:nvCxnSpPr>
      <xdr:spPr>
        <a:xfrm rot="10800000" flipV="1">
          <a:off x="3505200" y="14192250"/>
          <a:ext cx="11811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73</xdr:row>
      <xdr:rowOff>0</xdr:rowOff>
    </xdr:from>
    <xdr:to>
      <xdr:col>5</xdr:col>
      <xdr:colOff>333375</xdr:colOff>
      <xdr:row>75</xdr:row>
      <xdr:rowOff>228600</xdr:rowOff>
    </xdr:to>
    <xdr:cxnSp macro="">
      <xdr:nvCxnSpPr>
        <xdr:cNvPr id="555" name="Straight Connector 554">
          <a:extLst>
            <a:ext uri="{FF2B5EF4-FFF2-40B4-BE49-F238E27FC236}">
              <a16:creationId xmlns:a16="http://schemas.microsoft.com/office/drawing/2014/main" id="{B7271733-0218-43E7-9DB4-012A4C94AEA2}"/>
            </a:ext>
          </a:extLst>
        </xdr:cNvPr>
        <xdr:cNvCxnSpPr/>
      </xdr:nvCxnSpPr>
      <xdr:spPr>
        <a:xfrm>
          <a:off x="3495675" y="14192250"/>
          <a:ext cx="11715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73</xdr:row>
      <xdr:rowOff>0</xdr:rowOff>
    </xdr:from>
    <xdr:to>
      <xdr:col>8</xdr:col>
      <xdr:colOff>333375</xdr:colOff>
      <xdr:row>75</xdr:row>
      <xdr:rowOff>228600</xdr:rowOff>
    </xdr:to>
    <xdr:cxnSp macro="">
      <xdr:nvCxnSpPr>
        <xdr:cNvPr id="556" name="Straight Connector 555">
          <a:extLst>
            <a:ext uri="{FF2B5EF4-FFF2-40B4-BE49-F238E27FC236}">
              <a16:creationId xmlns:a16="http://schemas.microsoft.com/office/drawing/2014/main" id="{F0761B50-AE33-4D2A-B42D-4FF1EADE1D7F}"/>
            </a:ext>
          </a:extLst>
        </xdr:cNvPr>
        <xdr:cNvCxnSpPr/>
      </xdr:nvCxnSpPr>
      <xdr:spPr>
        <a:xfrm>
          <a:off x="4686300" y="14192250"/>
          <a:ext cx="11906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73</xdr:row>
      <xdr:rowOff>0</xdr:rowOff>
    </xdr:from>
    <xdr:to>
      <xdr:col>11</xdr:col>
      <xdr:colOff>333375</xdr:colOff>
      <xdr:row>75</xdr:row>
      <xdr:rowOff>228600</xdr:rowOff>
    </xdr:to>
    <xdr:cxnSp macro="">
      <xdr:nvCxnSpPr>
        <xdr:cNvPr id="557" name="Straight Connector 556">
          <a:extLst>
            <a:ext uri="{FF2B5EF4-FFF2-40B4-BE49-F238E27FC236}">
              <a16:creationId xmlns:a16="http://schemas.microsoft.com/office/drawing/2014/main" id="{86D59617-9C97-4914-BBF6-9F20D4C2CACE}"/>
            </a:ext>
          </a:extLst>
        </xdr:cNvPr>
        <xdr:cNvCxnSpPr/>
      </xdr:nvCxnSpPr>
      <xdr:spPr>
        <a:xfrm>
          <a:off x="5962650" y="14192250"/>
          <a:ext cx="12001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73</xdr:row>
      <xdr:rowOff>0</xdr:rowOff>
    </xdr:from>
    <xdr:to>
      <xdr:col>14</xdr:col>
      <xdr:colOff>333375</xdr:colOff>
      <xdr:row>75</xdr:row>
      <xdr:rowOff>228600</xdr:rowOff>
    </xdr:to>
    <xdr:cxnSp macro="">
      <xdr:nvCxnSpPr>
        <xdr:cNvPr id="558" name="Straight Connector 557">
          <a:extLst>
            <a:ext uri="{FF2B5EF4-FFF2-40B4-BE49-F238E27FC236}">
              <a16:creationId xmlns:a16="http://schemas.microsoft.com/office/drawing/2014/main" id="{59463D31-7B2D-4BC4-AF33-74C7D903D0A0}"/>
            </a:ext>
          </a:extLst>
        </xdr:cNvPr>
        <xdr:cNvCxnSpPr/>
      </xdr:nvCxnSpPr>
      <xdr:spPr>
        <a:xfrm>
          <a:off x="7267575" y="14192250"/>
          <a:ext cx="11811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73</xdr:row>
      <xdr:rowOff>0</xdr:rowOff>
    </xdr:from>
    <xdr:to>
      <xdr:col>17</xdr:col>
      <xdr:colOff>333375</xdr:colOff>
      <xdr:row>75</xdr:row>
      <xdr:rowOff>228600</xdr:rowOff>
    </xdr:to>
    <xdr:cxnSp macro="">
      <xdr:nvCxnSpPr>
        <xdr:cNvPr id="559" name="Straight Connector 558">
          <a:extLst>
            <a:ext uri="{FF2B5EF4-FFF2-40B4-BE49-F238E27FC236}">
              <a16:creationId xmlns:a16="http://schemas.microsoft.com/office/drawing/2014/main" id="{7D7B0F80-4FE9-410E-9FBA-A3C624088166}"/>
            </a:ext>
          </a:extLst>
        </xdr:cNvPr>
        <xdr:cNvCxnSpPr/>
      </xdr:nvCxnSpPr>
      <xdr:spPr>
        <a:xfrm>
          <a:off x="8515350" y="14192250"/>
          <a:ext cx="11525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73</xdr:row>
      <xdr:rowOff>0</xdr:rowOff>
    </xdr:from>
    <xdr:to>
      <xdr:col>20</xdr:col>
      <xdr:colOff>333375</xdr:colOff>
      <xdr:row>75</xdr:row>
      <xdr:rowOff>228600</xdr:rowOff>
    </xdr:to>
    <xdr:cxnSp macro="">
      <xdr:nvCxnSpPr>
        <xdr:cNvPr id="560" name="Straight Connector 559">
          <a:extLst>
            <a:ext uri="{FF2B5EF4-FFF2-40B4-BE49-F238E27FC236}">
              <a16:creationId xmlns:a16="http://schemas.microsoft.com/office/drawing/2014/main" id="{C8698631-320E-43DA-A136-82B7554A7E3A}"/>
            </a:ext>
          </a:extLst>
        </xdr:cNvPr>
        <xdr:cNvCxnSpPr/>
      </xdr:nvCxnSpPr>
      <xdr:spPr>
        <a:xfrm>
          <a:off x="9782175" y="14192250"/>
          <a:ext cx="11334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73</xdr:row>
      <xdr:rowOff>0</xdr:rowOff>
    </xdr:from>
    <xdr:to>
      <xdr:col>23</xdr:col>
      <xdr:colOff>333375</xdr:colOff>
      <xdr:row>75</xdr:row>
      <xdr:rowOff>228600</xdr:rowOff>
    </xdr:to>
    <xdr:cxnSp macro="">
      <xdr:nvCxnSpPr>
        <xdr:cNvPr id="561" name="Straight Connector 560">
          <a:extLst>
            <a:ext uri="{FF2B5EF4-FFF2-40B4-BE49-F238E27FC236}">
              <a16:creationId xmlns:a16="http://schemas.microsoft.com/office/drawing/2014/main" id="{46A81495-2D36-429D-B7B6-C0CBD5F4E222}"/>
            </a:ext>
          </a:extLst>
        </xdr:cNvPr>
        <xdr:cNvCxnSpPr/>
      </xdr:nvCxnSpPr>
      <xdr:spPr>
        <a:xfrm>
          <a:off x="10944225" y="14192250"/>
          <a:ext cx="11620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73</xdr:row>
      <xdr:rowOff>0</xdr:rowOff>
    </xdr:from>
    <xdr:to>
      <xdr:col>26</xdr:col>
      <xdr:colOff>323850</xdr:colOff>
      <xdr:row>75</xdr:row>
      <xdr:rowOff>228600</xdr:rowOff>
    </xdr:to>
    <xdr:cxnSp macro="">
      <xdr:nvCxnSpPr>
        <xdr:cNvPr id="562" name="Straight Connector 561">
          <a:extLst>
            <a:ext uri="{FF2B5EF4-FFF2-40B4-BE49-F238E27FC236}">
              <a16:creationId xmlns:a16="http://schemas.microsoft.com/office/drawing/2014/main" id="{72A451AE-98D1-4E4C-AF23-12457B65FD6E}"/>
            </a:ext>
          </a:extLst>
        </xdr:cNvPr>
        <xdr:cNvCxnSpPr/>
      </xdr:nvCxnSpPr>
      <xdr:spPr>
        <a:xfrm>
          <a:off x="12125325" y="14192250"/>
          <a:ext cx="11430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73</xdr:row>
      <xdr:rowOff>0</xdr:rowOff>
    </xdr:from>
    <xdr:to>
      <xdr:col>29</xdr:col>
      <xdr:colOff>333375</xdr:colOff>
      <xdr:row>75</xdr:row>
      <xdr:rowOff>228600</xdr:rowOff>
    </xdr:to>
    <xdr:cxnSp macro="">
      <xdr:nvCxnSpPr>
        <xdr:cNvPr id="563" name="Straight Connector 562">
          <a:extLst>
            <a:ext uri="{FF2B5EF4-FFF2-40B4-BE49-F238E27FC236}">
              <a16:creationId xmlns:a16="http://schemas.microsoft.com/office/drawing/2014/main" id="{C558061F-B675-4B1A-B697-97141C6E8A15}"/>
            </a:ext>
          </a:extLst>
        </xdr:cNvPr>
        <xdr:cNvCxnSpPr/>
      </xdr:nvCxnSpPr>
      <xdr:spPr>
        <a:xfrm>
          <a:off x="13335000" y="14192250"/>
          <a:ext cx="12096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73</xdr:row>
      <xdr:rowOff>0</xdr:rowOff>
    </xdr:from>
    <xdr:to>
      <xdr:col>32</xdr:col>
      <xdr:colOff>333375</xdr:colOff>
      <xdr:row>75</xdr:row>
      <xdr:rowOff>228600</xdr:rowOff>
    </xdr:to>
    <xdr:cxnSp macro="">
      <xdr:nvCxnSpPr>
        <xdr:cNvPr id="564" name="Straight Connector 563">
          <a:extLst>
            <a:ext uri="{FF2B5EF4-FFF2-40B4-BE49-F238E27FC236}">
              <a16:creationId xmlns:a16="http://schemas.microsoft.com/office/drawing/2014/main" id="{E9DB83EF-B4C1-4248-97F0-45403E7BFD8F}"/>
            </a:ext>
          </a:extLst>
        </xdr:cNvPr>
        <xdr:cNvCxnSpPr/>
      </xdr:nvCxnSpPr>
      <xdr:spPr>
        <a:xfrm>
          <a:off x="14554200" y="14192250"/>
          <a:ext cx="11811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73</xdr:row>
      <xdr:rowOff>0</xdr:rowOff>
    </xdr:from>
    <xdr:to>
      <xdr:col>35</xdr:col>
      <xdr:colOff>285750</xdr:colOff>
      <xdr:row>75</xdr:row>
      <xdr:rowOff>228600</xdr:rowOff>
    </xdr:to>
    <xdr:cxnSp macro="">
      <xdr:nvCxnSpPr>
        <xdr:cNvPr id="565" name="Straight Connector 564">
          <a:extLst>
            <a:ext uri="{FF2B5EF4-FFF2-40B4-BE49-F238E27FC236}">
              <a16:creationId xmlns:a16="http://schemas.microsoft.com/office/drawing/2014/main" id="{736DD30E-EFD3-44AB-9654-32EA501F7735}"/>
            </a:ext>
          </a:extLst>
        </xdr:cNvPr>
        <xdr:cNvCxnSpPr/>
      </xdr:nvCxnSpPr>
      <xdr:spPr>
        <a:xfrm>
          <a:off x="15801975" y="14192250"/>
          <a:ext cx="7048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73</xdr:row>
      <xdr:rowOff>0</xdr:rowOff>
    </xdr:from>
    <xdr:to>
      <xdr:col>38</xdr:col>
      <xdr:colOff>276225</xdr:colOff>
      <xdr:row>75</xdr:row>
      <xdr:rowOff>228600</xdr:rowOff>
    </xdr:to>
    <xdr:cxnSp macro="">
      <xdr:nvCxnSpPr>
        <xdr:cNvPr id="566" name="Straight Connector 565">
          <a:extLst>
            <a:ext uri="{FF2B5EF4-FFF2-40B4-BE49-F238E27FC236}">
              <a16:creationId xmlns:a16="http://schemas.microsoft.com/office/drawing/2014/main" id="{51168057-7D45-499F-A1CD-AA6575947B7E}"/>
            </a:ext>
          </a:extLst>
        </xdr:cNvPr>
        <xdr:cNvCxnSpPr/>
      </xdr:nvCxnSpPr>
      <xdr:spPr>
        <a:xfrm>
          <a:off x="16506825" y="14192250"/>
          <a:ext cx="7524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73</xdr:row>
      <xdr:rowOff>9525</xdr:rowOff>
    </xdr:from>
    <xdr:to>
      <xdr:col>38</xdr:col>
      <xdr:colOff>333375</xdr:colOff>
      <xdr:row>76</xdr:row>
      <xdr:rowOff>0</xdr:rowOff>
    </xdr:to>
    <xdr:cxnSp macro="">
      <xdr:nvCxnSpPr>
        <xdr:cNvPr id="567" name="Straight Connector 566">
          <a:extLst>
            <a:ext uri="{FF2B5EF4-FFF2-40B4-BE49-F238E27FC236}">
              <a16:creationId xmlns:a16="http://schemas.microsoft.com/office/drawing/2014/main" id="{896FF3F8-BD02-4ABE-A650-CD8B0FC3C59C}"/>
            </a:ext>
          </a:extLst>
        </xdr:cNvPr>
        <xdr:cNvCxnSpPr/>
      </xdr:nvCxnSpPr>
      <xdr:spPr>
        <a:xfrm rot="10800000" flipV="1">
          <a:off x="16506825" y="14201775"/>
          <a:ext cx="75247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73</xdr:row>
      <xdr:rowOff>0</xdr:rowOff>
    </xdr:from>
    <xdr:to>
      <xdr:col>33</xdr:col>
      <xdr:colOff>47625</xdr:colOff>
      <xdr:row>75</xdr:row>
      <xdr:rowOff>238125</xdr:rowOff>
    </xdr:to>
    <xdr:cxnSp macro="">
      <xdr:nvCxnSpPr>
        <xdr:cNvPr id="568" name="Straight Connector 567">
          <a:extLst>
            <a:ext uri="{FF2B5EF4-FFF2-40B4-BE49-F238E27FC236}">
              <a16:creationId xmlns:a16="http://schemas.microsoft.com/office/drawing/2014/main" id="{46FF3949-CADA-4601-B0F3-13AC14FD6C37}"/>
            </a:ext>
          </a:extLst>
        </xdr:cNvPr>
        <xdr:cNvCxnSpPr/>
      </xdr:nvCxnSpPr>
      <xdr:spPr>
        <a:xfrm rot="10800000" flipV="1">
          <a:off x="14554200" y="14192250"/>
          <a:ext cx="12954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73</xdr:row>
      <xdr:rowOff>0</xdr:rowOff>
    </xdr:from>
    <xdr:to>
      <xdr:col>36</xdr:col>
      <xdr:colOff>0</xdr:colOff>
      <xdr:row>75</xdr:row>
      <xdr:rowOff>238125</xdr:rowOff>
    </xdr:to>
    <xdr:cxnSp macro="">
      <xdr:nvCxnSpPr>
        <xdr:cNvPr id="569" name="Straight Connector 568">
          <a:extLst>
            <a:ext uri="{FF2B5EF4-FFF2-40B4-BE49-F238E27FC236}">
              <a16:creationId xmlns:a16="http://schemas.microsoft.com/office/drawing/2014/main" id="{FA35F054-BEB1-400F-B0E6-874CFF6D16A1}"/>
            </a:ext>
          </a:extLst>
        </xdr:cNvPr>
        <xdr:cNvCxnSpPr/>
      </xdr:nvCxnSpPr>
      <xdr:spPr>
        <a:xfrm rot="10800000" flipV="1">
          <a:off x="15801975" y="14192250"/>
          <a:ext cx="7048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73</xdr:row>
      <xdr:rowOff>0</xdr:rowOff>
    </xdr:from>
    <xdr:to>
      <xdr:col>30</xdr:col>
      <xdr:colOff>47625</xdr:colOff>
      <xdr:row>75</xdr:row>
      <xdr:rowOff>238125</xdr:rowOff>
    </xdr:to>
    <xdr:cxnSp macro="">
      <xdr:nvCxnSpPr>
        <xdr:cNvPr id="570" name="Straight Connector 569">
          <a:extLst>
            <a:ext uri="{FF2B5EF4-FFF2-40B4-BE49-F238E27FC236}">
              <a16:creationId xmlns:a16="http://schemas.microsoft.com/office/drawing/2014/main" id="{707EAE6E-0A8D-437C-8D94-368A71921A47}"/>
            </a:ext>
          </a:extLst>
        </xdr:cNvPr>
        <xdr:cNvCxnSpPr/>
      </xdr:nvCxnSpPr>
      <xdr:spPr>
        <a:xfrm rot="10800000" flipV="1">
          <a:off x="13335000" y="14192250"/>
          <a:ext cx="12668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73</xdr:row>
      <xdr:rowOff>0</xdr:rowOff>
    </xdr:from>
    <xdr:to>
      <xdr:col>27</xdr:col>
      <xdr:colOff>38100</xdr:colOff>
      <xdr:row>75</xdr:row>
      <xdr:rowOff>238125</xdr:rowOff>
    </xdr:to>
    <xdr:cxnSp macro="">
      <xdr:nvCxnSpPr>
        <xdr:cNvPr id="571" name="Straight Connector 570">
          <a:extLst>
            <a:ext uri="{FF2B5EF4-FFF2-40B4-BE49-F238E27FC236}">
              <a16:creationId xmlns:a16="http://schemas.microsoft.com/office/drawing/2014/main" id="{868E45AA-FD64-4BC1-8976-B4DAF868E849}"/>
            </a:ext>
          </a:extLst>
        </xdr:cNvPr>
        <xdr:cNvCxnSpPr/>
      </xdr:nvCxnSpPr>
      <xdr:spPr>
        <a:xfrm rot="10800000" flipV="1">
          <a:off x="12125325" y="14192250"/>
          <a:ext cx="12477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73</xdr:row>
      <xdr:rowOff>0</xdr:rowOff>
    </xdr:from>
    <xdr:to>
      <xdr:col>24</xdr:col>
      <xdr:colOff>47625</xdr:colOff>
      <xdr:row>75</xdr:row>
      <xdr:rowOff>238125</xdr:rowOff>
    </xdr:to>
    <xdr:cxnSp macro="">
      <xdr:nvCxnSpPr>
        <xdr:cNvPr id="572" name="Straight Connector 571">
          <a:extLst>
            <a:ext uri="{FF2B5EF4-FFF2-40B4-BE49-F238E27FC236}">
              <a16:creationId xmlns:a16="http://schemas.microsoft.com/office/drawing/2014/main" id="{0532E0D7-2D4F-4F69-A39C-9ADAD4EA387A}"/>
            </a:ext>
          </a:extLst>
        </xdr:cNvPr>
        <xdr:cNvCxnSpPr/>
      </xdr:nvCxnSpPr>
      <xdr:spPr>
        <a:xfrm rot="10800000" flipV="1">
          <a:off x="10944225" y="14192250"/>
          <a:ext cx="12287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73</xdr:row>
      <xdr:rowOff>0</xdr:rowOff>
    </xdr:from>
    <xdr:to>
      <xdr:col>21</xdr:col>
      <xdr:colOff>38100</xdr:colOff>
      <xdr:row>75</xdr:row>
      <xdr:rowOff>238125</xdr:rowOff>
    </xdr:to>
    <xdr:cxnSp macro="">
      <xdr:nvCxnSpPr>
        <xdr:cNvPr id="573" name="Straight Connector 572">
          <a:extLst>
            <a:ext uri="{FF2B5EF4-FFF2-40B4-BE49-F238E27FC236}">
              <a16:creationId xmlns:a16="http://schemas.microsoft.com/office/drawing/2014/main" id="{25C8FFF4-EBC5-43B3-BAE5-D6861E775CF2}"/>
            </a:ext>
          </a:extLst>
        </xdr:cNvPr>
        <xdr:cNvCxnSpPr/>
      </xdr:nvCxnSpPr>
      <xdr:spPr>
        <a:xfrm rot="10800000" flipV="1">
          <a:off x="9782175" y="14192250"/>
          <a:ext cx="12001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73</xdr:row>
      <xdr:rowOff>0</xdr:rowOff>
    </xdr:from>
    <xdr:to>
      <xdr:col>18</xdr:col>
      <xdr:colOff>47625</xdr:colOff>
      <xdr:row>75</xdr:row>
      <xdr:rowOff>238125</xdr:rowOff>
    </xdr:to>
    <xdr:cxnSp macro="">
      <xdr:nvCxnSpPr>
        <xdr:cNvPr id="574" name="Straight Connector 573">
          <a:extLst>
            <a:ext uri="{FF2B5EF4-FFF2-40B4-BE49-F238E27FC236}">
              <a16:creationId xmlns:a16="http://schemas.microsoft.com/office/drawing/2014/main" id="{58494E40-24E0-4ECF-A6E1-5A4D6C2A0194}"/>
            </a:ext>
          </a:extLst>
        </xdr:cNvPr>
        <xdr:cNvCxnSpPr/>
      </xdr:nvCxnSpPr>
      <xdr:spPr>
        <a:xfrm rot="10800000" flipV="1">
          <a:off x="8515350" y="14192250"/>
          <a:ext cx="13144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73</xdr:row>
      <xdr:rowOff>0</xdr:rowOff>
    </xdr:from>
    <xdr:to>
      <xdr:col>15</xdr:col>
      <xdr:colOff>47625</xdr:colOff>
      <xdr:row>75</xdr:row>
      <xdr:rowOff>238125</xdr:rowOff>
    </xdr:to>
    <xdr:cxnSp macro="">
      <xdr:nvCxnSpPr>
        <xdr:cNvPr id="575" name="Straight Connector 574">
          <a:extLst>
            <a:ext uri="{FF2B5EF4-FFF2-40B4-BE49-F238E27FC236}">
              <a16:creationId xmlns:a16="http://schemas.microsoft.com/office/drawing/2014/main" id="{3CA140E7-3995-4F71-B22D-8A09870D1DD7}"/>
            </a:ext>
          </a:extLst>
        </xdr:cNvPr>
        <xdr:cNvCxnSpPr/>
      </xdr:nvCxnSpPr>
      <xdr:spPr>
        <a:xfrm rot="10800000" flipV="1">
          <a:off x="7267575" y="14192250"/>
          <a:ext cx="12954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73</xdr:row>
      <xdr:rowOff>0</xdr:rowOff>
    </xdr:from>
    <xdr:to>
      <xdr:col>12</xdr:col>
      <xdr:colOff>47625</xdr:colOff>
      <xdr:row>75</xdr:row>
      <xdr:rowOff>238125</xdr:rowOff>
    </xdr:to>
    <xdr:cxnSp macro="">
      <xdr:nvCxnSpPr>
        <xdr:cNvPr id="576" name="Straight Connector 575">
          <a:extLst>
            <a:ext uri="{FF2B5EF4-FFF2-40B4-BE49-F238E27FC236}">
              <a16:creationId xmlns:a16="http://schemas.microsoft.com/office/drawing/2014/main" id="{8AD52271-0625-4250-8E00-2341DAD2E319}"/>
            </a:ext>
          </a:extLst>
        </xdr:cNvPr>
        <xdr:cNvCxnSpPr/>
      </xdr:nvCxnSpPr>
      <xdr:spPr>
        <a:xfrm rot="10800000" flipV="1">
          <a:off x="5962650" y="14192250"/>
          <a:ext cx="13525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73</xdr:row>
      <xdr:rowOff>0</xdr:rowOff>
    </xdr:from>
    <xdr:to>
      <xdr:col>9</xdr:col>
      <xdr:colOff>47625</xdr:colOff>
      <xdr:row>75</xdr:row>
      <xdr:rowOff>238125</xdr:rowOff>
    </xdr:to>
    <xdr:cxnSp macro="">
      <xdr:nvCxnSpPr>
        <xdr:cNvPr id="577" name="Straight Connector 576">
          <a:extLst>
            <a:ext uri="{FF2B5EF4-FFF2-40B4-BE49-F238E27FC236}">
              <a16:creationId xmlns:a16="http://schemas.microsoft.com/office/drawing/2014/main" id="{B49ADCE3-09A1-466C-B64F-C7DA22A67384}"/>
            </a:ext>
          </a:extLst>
        </xdr:cNvPr>
        <xdr:cNvCxnSpPr/>
      </xdr:nvCxnSpPr>
      <xdr:spPr>
        <a:xfrm rot="10800000" flipV="1">
          <a:off x="4686300" y="14192250"/>
          <a:ext cx="13239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82</xdr:row>
      <xdr:rowOff>0</xdr:rowOff>
    </xdr:from>
    <xdr:to>
      <xdr:col>5</xdr:col>
      <xdr:colOff>333375</xdr:colOff>
      <xdr:row>84</xdr:row>
      <xdr:rowOff>228600</xdr:rowOff>
    </xdr:to>
    <xdr:cxnSp macro="">
      <xdr:nvCxnSpPr>
        <xdr:cNvPr id="578" name="Straight Connector 577">
          <a:extLst>
            <a:ext uri="{FF2B5EF4-FFF2-40B4-BE49-F238E27FC236}">
              <a16:creationId xmlns:a16="http://schemas.microsoft.com/office/drawing/2014/main" id="{309C036D-1A53-45DC-BDB8-07E9B97FBB55}"/>
            </a:ext>
          </a:extLst>
        </xdr:cNvPr>
        <xdr:cNvCxnSpPr/>
      </xdr:nvCxnSpPr>
      <xdr:spPr>
        <a:xfrm>
          <a:off x="3495675" y="15963900"/>
          <a:ext cx="11715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82</xdr:row>
      <xdr:rowOff>0</xdr:rowOff>
    </xdr:from>
    <xdr:to>
      <xdr:col>8</xdr:col>
      <xdr:colOff>333375</xdr:colOff>
      <xdr:row>84</xdr:row>
      <xdr:rowOff>228600</xdr:rowOff>
    </xdr:to>
    <xdr:cxnSp macro="">
      <xdr:nvCxnSpPr>
        <xdr:cNvPr id="579" name="Straight Connector 578">
          <a:extLst>
            <a:ext uri="{FF2B5EF4-FFF2-40B4-BE49-F238E27FC236}">
              <a16:creationId xmlns:a16="http://schemas.microsoft.com/office/drawing/2014/main" id="{6B573DB5-D0EB-43DE-985F-3DF7E376EA5C}"/>
            </a:ext>
          </a:extLst>
        </xdr:cNvPr>
        <xdr:cNvCxnSpPr/>
      </xdr:nvCxnSpPr>
      <xdr:spPr>
        <a:xfrm>
          <a:off x="4686300" y="15963900"/>
          <a:ext cx="11906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82</xdr:row>
      <xdr:rowOff>0</xdr:rowOff>
    </xdr:from>
    <xdr:to>
      <xdr:col>11</xdr:col>
      <xdr:colOff>333375</xdr:colOff>
      <xdr:row>84</xdr:row>
      <xdr:rowOff>228600</xdr:rowOff>
    </xdr:to>
    <xdr:cxnSp macro="">
      <xdr:nvCxnSpPr>
        <xdr:cNvPr id="580" name="Straight Connector 579">
          <a:extLst>
            <a:ext uri="{FF2B5EF4-FFF2-40B4-BE49-F238E27FC236}">
              <a16:creationId xmlns:a16="http://schemas.microsoft.com/office/drawing/2014/main" id="{C55DAC59-5D75-4EDD-A3CD-52B42339F244}"/>
            </a:ext>
          </a:extLst>
        </xdr:cNvPr>
        <xdr:cNvCxnSpPr/>
      </xdr:nvCxnSpPr>
      <xdr:spPr>
        <a:xfrm>
          <a:off x="5962650" y="15963900"/>
          <a:ext cx="12001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85</xdr:row>
      <xdr:rowOff>0</xdr:rowOff>
    </xdr:from>
    <xdr:to>
      <xdr:col>5</xdr:col>
      <xdr:colOff>333375</xdr:colOff>
      <xdr:row>87</xdr:row>
      <xdr:rowOff>228600</xdr:rowOff>
    </xdr:to>
    <xdr:cxnSp macro="">
      <xdr:nvCxnSpPr>
        <xdr:cNvPr id="581" name="Straight Connector 580">
          <a:extLst>
            <a:ext uri="{FF2B5EF4-FFF2-40B4-BE49-F238E27FC236}">
              <a16:creationId xmlns:a16="http://schemas.microsoft.com/office/drawing/2014/main" id="{0DAA7FBE-F2F3-4258-BFA2-7DF3A7261D0A}"/>
            </a:ext>
          </a:extLst>
        </xdr:cNvPr>
        <xdr:cNvCxnSpPr/>
      </xdr:nvCxnSpPr>
      <xdr:spPr>
        <a:xfrm>
          <a:off x="3495675" y="16535400"/>
          <a:ext cx="11715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85</xdr:row>
      <xdr:rowOff>0</xdr:rowOff>
    </xdr:from>
    <xdr:to>
      <xdr:col>8</xdr:col>
      <xdr:colOff>333375</xdr:colOff>
      <xdr:row>87</xdr:row>
      <xdr:rowOff>228600</xdr:rowOff>
    </xdr:to>
    <xdr:cxnSp macro="">
      <xdr:nvCxnSpPr>
        <xdr:cNvPr id="582" name="Straight Connector 581">
          <a:extLst>
            <a:ext uri="{FF2B5EF4-FFF2-40B4-BE49-F238E27FC236}">
              <a16:creationId xmlns:a16="http://schemas.microsoft.com/office/drawing/2014/main" id="{9D041CF1-A0F8-4FB4-8767-AA27F7C943D7}"/>
            </a:ext>
          </a:extLst>
        </xdr:cNvPr>
        <xdr:cNvCxnSpPr/>
      </xdr:nvCxnSpPr>
      <xdr:spPr>
        <a:xfrm>
          <a:off x="4686300" y="16535400"/>
          <a:ext cx="11906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85</xdr:row>
      <xdr:rowOff>0</xdr:rowOff>
    </xdr:from>
    <xdr:to>
      <xdr:col>11</xdr:col>
      <xdr:colOff>333375</xdr:colOff>
      <xdr:row>87</xdr:row>
      <xdr:rowOff>228600</xdr:rowOff>
    </xdr:to>
    <xdr:cxnSp macro="">
      <xdr:nvCxnSpPr>
        <xdr:cNvPr id="583" name="Straight Connector 582">
          <a:extLst>
            <a:ext uri="{FF2B5EF4-FFF2-40B4-BE49-F238E27FC236}">
              <a16:creationId xmlns:a16="http://schemas.microsoft.com/office/drawing/2014/main" id="{D53DFC55-6B31-43A9-B533-C55E18323737}"/>
            </a:ext>
          </a:extLst>
        </xdr:cNvPr>
        <xdr:cNvCxnSpPr/>
      </xdr:nvCxnSpPr>
      <xdr:spPr>
        <a:xfrm>
          <a:off x="5962650" y="16535400"/>
          <a:ext cx="12001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85</xdr:row>
      <xdr:rowOff>0</xdr:rowOff>
    </xdr:from>
    <xdr:to>
      <xdr:col>14</xdr:col>
      <xdr:colOff>333375</xdr:colOff>
      <xdr:row>87</xdr:row>
      <xdr:rowOff>228600</xdr:rowOff>
    </xdr:to>
    <xdr:cxnSp macro="">
      <xdr:nvCxnSpPr>
        <xdr:cNvPr id="584" name="Straight Connector 583">
          <a:extLst>
            <a:ext uri="{FF2B5EF4-FFF2-40B4-BE49-F238E27FC236}">
              <a16:creationId xmlns:a16="http://schemas.microsoft.com/office/drawing/2014/main" id="{6FB70129-E075-4F29-A3AC-3C1E583ADC97}"/>
            </a:ext>
          </a:extLst>
        </xdr:cNvPr>
        <xdr:cNvCxnSpPr/>
      </xdr:nvCxnSpPr>
      <xdr:spPr>
        <a:xfrm>
          <a:off x="7267575" y="16535400"/>
          <a:ext cx="11811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82</xdr:row>
      <xdr:rowOff>0</xdr:rowOff>
    </xdr:from>
    <xdr:to>
      <xdr:col>14</xdr:col>
      <xdr:colOff>333375</xdr:colOff>
      <xdr:row>84</xdr:row>
      <xdr:rowOff>228600</xdr:rowOff>
    </xdr:to>
    <xdr:cxnSp macro="">
      <xdr:nvCxnSpPr>
        <xdr:cNvPr id="585" name="Straight Connector 584">
          <a:extLst>
            <a:ext uri="{FF2B5EF4-FFF2-40B4-BE49-F238E27FC236}">
              <a16:creationId xmlns:a16="http://schemas.microsoft.com/office/drawing/2014/main" id="{BCB4EF05-E057-4F1E-8758-B82E0548AAE7}"/>
            </a:ext>
          </a:extLst>
        </xdr:cNvPr>
        <xdr:cNvCxnSpPr/>
      </xdr:nvCxnSpPr>
      <xdr:spPr>
        <a:xfrm>
          <a:off x="7267575" y="15963900"/>
          <a:ext cx="11811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82</xdr:row>
      <xdr:rowOff>0</xdr:rowOff>
    </xdr:from>
    <xdr:to>
      <xdr:col>17</xdr:col>
      <xdr:colOff>333375</xdr:colOff>
      <xdr:row>84</xdr:row>
      <xdr:rowOff>228600</xdr:rowOff>
    </xdr:to>
    <xdr:cxnSp macro="">
      <xdr:nvCxnSpPr>
        <xdr:cNvPr id="586" name="Straight Connector 585">
          <a:extLst>
            <a:ext uri="{FF2B5EF4-FFF2-40B4-BE49-F238E27FC236}">
              <a16:creationId xmlns:a16="http://schemas.microsoft.com/office/drawing/2014/main" id="{E22F6DAF-243E-468F-87A6-42873F584D32}"/>
            </a:ext>
          </a:extLst>
        </xdr:cNvPr>
        <xdr:cNvCxnSpPr/>
      </xdr:nvCxnSpPr>
      <xdr:spPr>
        <a:xfrm>
          <a:off x="8515350" y="15963900"/>
          <a:ext cx="11525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85</xdr:row>
      <xdr:rowOff>0</xdr:rowOff>
    </xdr:from>
    <xdr:to>
      <xdr:col>17</xdr:col>
      <xdr:colOff>333375</xdr:colOff>
      <xdr:row>87</xdr:row>
      <xdr:rowOff>228600</xdr:rowOff>
    </xdr:to>
    <xdr:cxnSp macro="">
      <xdr:nvCxnSpPr>
        <xdr:cNvPr id="587" name="Straight Connector 586">
          <a:extLst>
            <a:ext uri="{FF2B5EF4-FFF2-40B4-BE49-F238E27FC236}">
              <a16:creationId xmlns:a16="http://schemas.microsoft.com/office/drawing/2014/main" id="{425EBD4D-B0E5-4514-92BD-84A5827F4148}"/>
            </a:ext>
          </a:extLst>
        </xdr:cNvPr>
        <xdr:cNvCxnSpPr/>
      </xdr:nvCxnSpPr>
      <xdr:spPr>
        <a:xfrm>
          <a:off x="8515350" y="16535400"/>
          <a:ext cx="11525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82</xdr:row>
      <xdr:rowOff>0</xdr:rowOff>
    </xdr:from>
    <xdr:to>
      <xdr:col>5</xdr:col>
      <xdr:colOff>333375</xdr:colOff>
      <xdr:row>84</xdr:row>
      <xdr:rowOff>238125</xdr:rowOff>
    </xdr:to>
    <xdr:cxnSp macro="">
      <xdr:nvCxnSpPr>
        <xdr:cNvPr id="588" name="Straight Connector 587">
          <a:extLst>
            <a:ext uri="{FF2B5EF4-FFF2-40B4-BE49-F238E27FC236}">
              <a16:creationId xmlns:a16="http://schemas.microsoft.com/office/drawing/2014/main" id="{B0ABDD75-FAA5-41B0-8B24-716E2F271DE3}"/>
            </a:ext>
          </a:extLst>
        </xdr:cNvPr>
        <xdr:cNvCxnSpPr/>
      </xdr:nvCxnSpPr>
      <xdr:spPr>
        <a:xfrm rot="10800000" flipV="1">
          <a:off x="3495675" y="15963900"/>
          <a:ext cx="11715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82</xdr:row>
      <xdr:rowOff>0</xdr:rowOff>
    </xdr:from>
    <xdr:to>
      <xdr:col>11</xdr:col>
      <xdr:colOff>333375</xdr:colOff>
      <xdr:row>84</xdr:row>
      <xdr:rowOff>238125</xdr:rowOff>
    </xdr:to>
    <xdr:cxnSp macro="">
      <xdr:nvCxnSpPr>
        <xdr:cNvPr id="589" name="Straight Connector 588">
          <a:extLst>
            <a:ext uri="{FF2B5EF4-FFF2-40B4-BE49-F238E27FC236}">
              <a16:creationId xmlns:a16="http://schemas.microsoft.com/office/drawing/2014/main" id="{EE2AB53F-90D0-4D55-9E86-1F8326736634}"/>
            </a:ext>
          </a:extLst>
        </xdr:cNvPr>
        <xdr:cNvCxnSpPr/>
      </xdr:nvCxnSpPr>
      <xdr:spPr>
        <a:xfrm rot="10800000" flipV="1">
          <a:off x="5962650" y="15963900"/>
          <a:ext cx="12001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82</xdr:row>
      <xdr:rowOff>0</xdr:rowOff>
    </xdr:from>
    <xdr:to>
      <xdr:col>8</xdr:col>
      <xdr:colOff>333375</xdr:colOff>
      <xdr:row>84</xdr:row>
      <xdr:rowOff>238125</xdr:rowOff>
    </xdr:to>
    <xdr:cxnSp macro="">
      <xdr:nvCxnSpPr>
        <xdr:cNvPr id="590" name="Straight Connector 589">
          <a:extLst>
            <a:ext uri="{FF2B5EF4-FFF2-40B4-BE49-F238E27FC236}">
              <a16:creationId xmlns:a16="http://schemas.microsoft.com/office/drawing/2014/main" id="{0E5532C0-B93F-471B-B43C-C266BF81CD70}"/>
            </a:ext>
          </a:extLst>
        </xdr:cNvPr>
        <xdr:cNvCxnSpPr/>
      </xdr:nvCxnSpPr>
      <xdr:spPr>
        <a:xfrm rot="10800000" flipV="1">
          <a:off x="4686300" y="15963900"/>
          <a:ext cx="11906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82</xdr:row>
      <xdr:rowOff>0</xdr:rowOff>
    </xdr:from>
    <xdr:to>
      <xdr:col>14</xdr:col>
      <xdr:colOff>333375</xdr:colOff>
      <xdr:row>84</xdr:row>
      <xdr:rowOff>238125</xdr:rowOff>
    </xdr:to>
    <xdr:cxnSp macro="">
      <xdr:nvCxnSpPr>
        <xdr:cNvPr id="591" name="Straight Connector 590">
          <a:extLst>
            <a:ext uri="{FF2B5EF4-FFF2-40B4-BE49-F238E27FC236}">
              <a16:creationId xmlns:a16="http://schemas.microsoft.com/office/drawing/2014/main" id="{6575421F-EF7F-443F-A8A2-D034EF2441EC}"/>
            </a:ext>
          </a:extLst>
        </xdr:cNvPr>
        <xdr:cNvCxnSpPr/>
      </xdr:nvCxnSpPr>
      <xdr:spPr>
        <a:xfrm rot="10800000" flipV="1">
          <a:off x="7267575" y="15963900"/>
          <a:ext cx="11811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82</xdr:row>
      <xdr:rowOff>0</xdr:rowOff>
    </xdr:from>
    <xdr:to>
      <xdr:col>17</xdr:col>
      <xdr:colOff>333375</xdr:colOff>
      <xdr:row>84</xdr:row>
      <xdr:rowOff>238125</xdr:rowOff>
    </xdr:to>
    <xdr:cxnSp macro="">
      <xdr:nvCxnSpPr>
        <xdr:cNvPr id="592" name="Straight Connector 591">
          <a:extLst>
            <a:ext uri="{FF2B5EF4-FFF2-40B4-BE49-F238E27FC236}">
              <a16:creationId xmlns:a16="http://schemas.microsoft.com/office/drawing/2014/main" id="{75B11BBA-3FD7-4418-AC9D-517D08092F0F}"/>
            </a:ext>
          </a:extLst>
        </xdr:cNvPr>
        <xdr:cNvCxnSpPr/>
      </xdr:nvCxnSpPr>
      <xdr:spPr>
        <a:xfrm rot="10800000" flipV="1">
          <a:off x="8515350" y="15963900"/>
          <a:ext cx="11525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85</xdr:row>
      <xdr:rowOff>0</xdr:rowOff>
    </xdr:from>
    <xdr:to>
      <xdr:col>5</xdr:col>
      <xdr:colOff>333375</xdr:colOff>
      <xdr:row>87</xdr:row>
      <xdr:rowOff>238125</xdr:rowOff>
    </xdr:to>
    <xdr:cxnSp macro="">
      <xdr:nvCxnSpPr>
        <xdr:cNvPr id="593" name="Straight Connector 592">
          <a:extLst>
            <a:ext uri="{FF2B5EF4-FFF2-40B4-BE49-F238E27FC236}">
              <a16:creationId xmlns:a16="http://schemas.microsoft.com/office/drawing/2014/main" id="{968533B9-FA6B-4534-96BB-2FB1D51A8EF4}"/>
            </a:ext>
          </a:extLst>
        </xdr:cNvPr>
        <xdr:cNvCxnSpPr/>
      </xdr:nvCxnSpPr>
      <xdr:spPr>
        <a:xfrm rot="10800000" flipV="1">
          <a:off x="3495675" y="16535400"/>
          <a:ext cx="11715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85</xdr:row>
      <xdr:rowOff>0</xdr:rowOff>
    </xdr:from>
    <xdr:to>
      <xdr:col>8</xdr:col>
      <xdr:colOff>333375</xdr:colOff>
      <xdr:row>87</xdr:row>
      <xdr:rowOff>238125</xdr:rowOff>
    </xdr:to>
    <xdr:cxnSp macro="">
      <xdr:nvCxnSpPr>
        <xdr:cNvPr id="594" name="Straight Connector 593">
          <a:extLst>
            <a:ext uri="{FF2B5EF4-FFF2-40B4-BE49-F238E27FC236}">
              <a16:creationId xmlns:a16="http://schemas.microsoft.com/office/drawing/2014/main" id="{3C0A5ADF-2827-4361-8441-51E3B9E37C59}"/>
            </a:ext>
          </a:extLst>
        </xdr:cNvPr>
        <xdr:cNvCxnSpPr/>
      </xdr:nvCxnSpPr>
      <xdr:spPr>
        <a:xfrm rot="10800000" flipV="1">
          <a:off x="4686300" y="16535400"/>
          <a:ext cx="11906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85</xdr:row>
      <xdr:rowOff>0</xdr:rowOff>
    </xdr:from>
    <xdr:to>
      <xdr:col>11</xdr:col>
      <xdr:colOff>333375</xdr:colOff>
      <xdr:row>87</xdr:row>
      <xdr:rowOff>238125</xdr:rowOff>
    </xdr:to>
    <xdr:cxnSp macro="">
      <xdr:nvCxnSpPr>
        <xdr:cNvPr id="595" name="Straight Connector 594">
          <a:extLst>
            <a:ext uri="{FF2B5EF4-FFF2-40B4-BE49-F238E27FC236}">
              <a16:creationId xmlns:a16="http://schemas.microsoft.com/office/drawing/2014/main" id="{580A832D-F99C-40E0-8553-CA6168271831}"/>
            </a:ext>
          </a:extLst>
        </xdr:cNvPr>
        <xdr:cNvCxnSpPr/>
      </xdr:nvCxnSpPr>
      <xdr:spPr>
        <a:xfrm rot="10800000" flipV="1">
          <a:off x="5962650" y="16535400"/>
          <a:ext cx="12001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85</xdr:row>
      <xdr:rowOff>0</xdr:rowOff>
    </xdr:from>
    <xdr:to>
      <xdr:col>14</xdr:col>
      <xdr:colOff>333375</xdr:colOff>
      <xdr:row>87</xdr:row>
      <xdr:rowOff>238125</xdr:rowOff>
    </xdr:to>
    <xdr:cxnSp macro="">
      <xdr:nvCxnSpPr>
        <xdr:cNvPr id="596" name="Straight Connector 595">
          <a:extLst>
            <a:ext uri="{FF2B5EF4-FFF2-40B4-BE49-F238E27FC236}">
              <a16:creationId xmlns:a16="http://schemas.microsoft.com/office/drawing/2014/main" id="{5385161C-3FC2-4843-9CBB-8C5E12673C1A}"/>
            </a:ext>
          </a:extLst>
        </xdr:cNvPr>
        <xdr:cNvCxnSpPr/>
      </xdr:nvCxnSpPr>
      <xdr:spPr>
        <a:xfrm rot="10800000" flipV="1">
          <a:off x="7267575" y="16535400"/>
          <a:ext cx="11811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85</xdr:row>
      <xdr:rowOff>0</xdr:rowOff>
    </xdr:from>
    <xdr:to>
      <xdr:col>17</xdr:col>
      <xdr:colOff>333375</xdr:colOff>
      <xdr:row>87</xdr:row>
      <xdr:rowOff>238125</xdr:rowOff>
    </xdr:to>
    <xdr:cxnSp macro="">
      <xdr:nvCxnSpPr>
        <xdr:cNvPr id="597" name="Straight Connector 596">
          <a:extLst>
            <a:ext uri="{FF2B5EF4-FFF2-40B4-BE49-F238E27FC236}">
              <a16:creationId xmlns:a16="http://schemas.microsoft.com/office/drawing/2014/main" id="{E76B9F1F-AEE5-40DA-9FBC-D3424DF1C1BC}"/>
            </a:ext>
          </a:extLst>
        </xdr:cNvPr>
        <xdr:cNvCxnSpPr/>
      </xdr:nvCxnSpPr>
      <xdr:spPr>
        <a:xfrm rot="10800000" flipV="1">
          <a:off x="8515350" y="16535400"/>
          <a:ext cx="11525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85</xdr:row>
      <xdr:rowOff>0</xdr:rowOff>
    </xdr:from>
    <xdr:to>
      <xdr:col>20</xdr:col>
      <xdr:colOff>333375</xdr:colOff>
      <xdr:row>87</xdr:row>
      <xdr:rowOff>238125</xdr:rowOff>
    </xdr:to>
    <xdr:cxnSp macro="">
      <xdr:nvCxnSpPr>
        <xdr:cNvPr id="598" name="Straight Connector 597">
          <a:extLst>
            <a:ext uri="{FF2B5EF4-FFF2-40B4-BE49-F238E27FC236}">
              <a16:creationId xmlns:a16="http://schemas.microsoft.com/office/drawing/2014/main" id="{E5FF7469-CD94-48ED-A23D-0AF0ED107146}"/>
            </a:ext>
          </a:extLst>
        </xdr:cNvPr>
        <xdr:cNvCxnSpPr/>
      </xdr:nvCxnSpPr>
      <xdr:spPr>
        <a:xfrm rot="10800000" flipV="1">
          <a:off x="9782175" y="16535400"/>
          <a:ext cx="11334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85</xdr:row>
      <xdr:rowOff>0</xdr:rowOff>
    </xdr:from>
    <xdr:to>
      <xdr:col>23</xdr:col>
      <xdr:colOff>333375</xdr:colOff>
      <xdr:row>87</xdr:row>
      <xdr:rowOff>238125</xdr:rowOff>
    </xdr:to>
    <xdr:cxnSp macro="">
      <xdr:nvCxnSpPr>
        <xdr:cNvPr id="599" name="Straight Connector 598">
          <a:extLst>
            <a:ext uri="{FF2B5EF4-FFF2-40B4-BE49-F238E27FC236}">
              <a16:creationId xmlns:a16="http://schemas.microsoft.com/office/drawing/2014/main" id="{2EDAB3E1-64A2-442A-BD6A-2E4E3C123264}"/>
            </a:ext>
          </a:extLst>
        </xdr:cNvPr>
        <xdr:cNvCxnSpPr/>
      </xdr:nvCxnSpPr>
      <xdr:spPr>
        <a:xfrm rot="10800000" flipV="1">
          <a:off x="10944225" y="16535400"/>
          <a:ext cx="11620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82</xdr:row>
      <xdr:rowOff>0</xdr:rowOff>
    </xdr:from>
    <xdr:to>
      <xdr:col>20</xdr:col>
      <xdr:colOff>333375</xdr:colOff>
      <xdr:row>84</xdr:row>
      <xdr:rowOff>238125</xdr:rowOff>
    </xdr:to>
    <xdr:cxnSp macro="">
      <xdr:nvCxnSpPr>
        <xdr:cNvPr id="600" name="Straight Connector 599">
          <a:extLst>
            <a:ext uri="{FF2B5EF4-FFF2-40B4-BE49-F238E27FC236}">
              <a16:creationId xmlns:a16="http://schemas.microsoft.com/office/drawing/2014/main" id="{01161230-DAE4-4BEB-9B33-3238F4582E64}"/>
            </a:ext>
          </a:extLst>
        </xdr:cNvPr>
        <xdr:cNvCxnSpPr/>
      </xdr:nvCxnSpPr>
      <xdr:spPr>
        <a:xfrm rot="10800000" flipV="1">
          <a:off x="9782175" y="15963900"/>
          <a:ext cx="11334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82</xdr:row>
      <xdr:rowOff>0</xdr:rowOff>
    </xdr:from>
    <xdr:to>
      <xdr:col>23</xdr:col>
      <xdr:colOff>333375</xdr:colOff>
      <xdr:row>84</xdr:row>
      <xdr:rowOff>238125</xdr:rowOff>
    </xdr:to>
    <xdr:cxnSp macro="">
      <xdr:nvCxnSpPr>
        <xdr:cNvPr id="601" name="Straight Connector 600">
          <a:extLst>
            <a:ext uri="{FF2B5EF4-FFF2-40B4-BE49-F238E27FC236}">
              <a16:creationId xmlns:a16="http://schemas.microsoft.com/office/drawing/2014/main" id="{D2B4C16A-BF99-4619-A739-09B43498B952}"/>
            </a:ext>
          </a:extLst>
        </xdr:cNvPr>
        <xdr:cNvCxnSpPr/>
      </xdr:nvCxnSpPr>
      <xdr:spPr>
        <a:xfrm rot="10800000" flipV="1">
          <a:off x="10944225" y="15963900"/>
          <a:ext cx="11620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82</xdr:row>
      <xdr:rowOff>0</xdr:rowOff>
    </xdr:from>
    <xdr:to>
      <xdr:col>26</xdr:col>
      <xdr:colOff>323850</xdr:colOff>
      <xdr:row>84</xdr:row>
      <xdr:rowOff>238125</xdr:rowOff>
    </xdr:to>
    <xdr:cxnSp macro="">
      <xdr:nvCxnSpPr>
        <xdr:cNvPr id="602" name="Straight Connector 601">
          <a:extLst>
            <a:ext uri="{FF2B5EF4-FFF2-40B4-BE49-F238E27FC236}">
              <a16:creationId xmlns:a16="http://schemas.microsoft.com/office/drawing/2014/main" id="{74273CEF-97F0-4D6C-9A9D-62888E8D3BAF}"/>
            </a:ext>
          </a:extLst>
        </xdr:cNvPr>
        <xdr:cNvCxnSpPr/>
      </xdr:nvCxnSpPr>
      <xdr:spPr>
        <a:xfrm rot="10800000" flipV="1">
          <a:off x="12125325" y="15963900"/>
          <a:ext cx="11430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85</xdr:row>
      <xdr:rowOff>0</xdr:rowOff>
    </xdr:from>
    <xdr:to>
      <xdr:col>26</xdr:col>
      <xdr:colOff>323850</xdr:colOff>
      <xdr:row>87</xdr:row>
      <xdr:rowOff>238125</xdr:rowOff>
    </xdr:to>
    <xdr:cxnSp macro="">
      <xdr:nvCxnSpPr>
        <xdr:cNvPr id="603" name="Straight Connector 602">
          <a:extLst>
            <a:ext uri="{FF2B5EF4-FFF2-40B4-BE49-F238E27FC236}">
              <a16:creationId xmlns:a16="http://schemas.microsoft.com/office/drawing/2014/main" id="{85843112-6533-4BF5-BA56-D40EB70539CC}"/>
            </a:ext>
          </a:extLst>
        </xdr:cNvPr>
        <xdr:cNvCxnSpPr/>
      </xdr:nvCxnSpPr>
      <xdr:spPr>
        <a:xfrm rot="10800000" flipV="1">
          <a:off x="12125325" y="16535400"/>
          <a:ext cx="11430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82</xdr:row>
      <xdr:rowOff>0</xdr:rowOff>
    </xdr:from>
    <xdr:to>
      <xdr:col>29</xdr:col>
      <xdr:colOff>333375</xdr:colOff>
      <xdr:row>84</xdr:row>
      <xdr:rowOff>238125</xdr:rowOff>
    </xdr:to>
    <xdr:cxnSp macro="">
      <xdr:nvCxnSpPr>
        <xdr:cNvPr id="604" name="Straight Connector 603">
          <a:extLst>
            <a:ext uri="{FF2B5EF4-FFF2-40B4-BE49-F238E27FC236}">
              <a16:creationId xmlns:a16="http://schemas.microsoft.com/office/drawing/2014/main" id="{7EFAB26A-E088-4E39-A46A-504B12D7DFFB}"/>
            </a:ext>
          </a:extLst>
        </xdr:cNvPr>
        <xdr:cNvCxnSpPr/>
      </xdr:nvCxnSpPr>
      <xdr:spPr>
        <a:xfrm rot="10800000" flipV="1">
          <a:off x="13335000" y="15963900"/>
          <a:ext cx="12096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82</xdr:row>
      <xdr:rowOff>0</xdr:rowOff>
    </xdr:from>
    <xdr:to>
      <xdr:col>32</xdr:col>
      <xdr:colOff>333375</xdr:colOff>
      <xdr:row>84</xdr:row>
      <xdr:rowOff>238125</xdr:rowOff>
    </xdr:to>
    <xdr:cxnSp macro="">
      <xdr:nvCxnSpPr>
        <xdr:cNvPr id="605" name="Straight Connector 604">
          <a:extLst>
            <a:ext uri="{FF2B5EF4-FFF2-40B4-BE49-F238E27FC236}">
              <a16:creationId xmlns:a16="http://schemas.microsoft.com/office/drawing/2014/main" id="{DE93D393-AFA5-4C69-8B0E-50FBB070A3CA}"/>
            </a:ext>
          </a:extLst>
        </xdr:cNvPr>
        <xdr:cNvCxnSpPr/>
      </xdr:nvCxnSpPr>
      <xdr:spPr>
        <a:xfrm rot="10800000" flipV="1">
          <a:off x="14554200" y="15963900"/>
          <a:ext cx="11811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82</xdr:row>
      <xdr:rowOff>0</xdr:rowOff>
    </xdr:from>
    <xdr:to>
      <xdr:col>35</xdr:col>
      <xdr:colOff>285750</xdr:colOff>
      <xdr:row>84</xdr:row>
      <xdr:rowOff>238125</xdr:rowOff>
    </xdr:to>
    <xdr:cxnSp macro="">
      <xdr:nvCxnSpPr>
        <xdr:cNvPr id="606" name="Straight Connector 605">
          <a:extLst>
            <a:ext uri="{FF2B5EF4-FFF2-40B4-BE49-F238E27FC236}">
              <a16:creationId xmlns:a16="http://schemas.microsoft.com/office/drawing/2014/main" id="{44C64C6B-07A4-4638-A986-FC29ABE2A143}"/>
            </a:ext>
          </a:extLst>
        </xdr:cNvPr>
        <xdr:cNvCxnSpPr/>
      </xdr:nvCxnSpPr>
      <xdr:spPr>
        <a:xfrm rot="10800000" flipV="1">
          <a:off x="15801975" y="15963900"/>
          <a:ext cx="7048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82</xdr:row>
      <xdr:rowOff>0</xdr:rowOff>
    </xdr:from>
    <xdr:to>
      <xdr:col>38</xdr:col>
      <xdr:colOff>276225</xdr:colOff>
      <xdr:row>84</xdr:row>
      <xdr:rowOff>238125</xdr:rowOff>
    </xdr:to>
    <xdr:cxnSp macro="">
      <xdr:nvCxnSpPr>
        <xdr:cNvPr id="607" name="Straight Connector 606">
          <a:extLst>
            <a:ext uri="{FF2B5EF4-FFF2-40B4-BE49-F238E27FC236}">
              <a16:creationId xmlns:a16="http://schemas.microsoft.com/office/drawing/2014/main" id="{6EF19924-63CB-450B-884F-FB2170C7C3AE}"/>
            </a:ext>
          </a:extLst>
        </xdr:cNvPr>
        <xdr:cNvCxnSpPr/>
      </xdr:nvCxnSpPr>
      <xdr:spPr>
        <a:xfrm rot="10800000" flipV="1">
          <a:off x="16506825" y="15963900"/>
          <a:ext cx="7524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85</xdr:row>
      <xdr:rowOff>0</xdr:rowOff>
    </xdr:from>
    <xdr:to>
      <xdr:col>38</xdr:col>
      <xdr:colOff>276225</xdr:colOff>
      <xdr:row>87</xdr:row>
      <xdr:rowOff>238125</xdr:rowOff>
    </xdr:to>
    <xdr:cxnSp macro="">
      <xdr:nvCxnSpPr>
        <xdr:cNvPr id="608" name="Straight Connector 607">
          <a:extLst>
            <a:ext uri="{FF2B5EF4-FFF2-40B4-BE49-F238E27FC236}">
              <a16:creationId xmlns:a16="http://schemas.microsoft.com/office/drawing/2014/main" id="{B6560E31-7DE1-405D-821C-6D9EF70D5B44}"/>
            </a:ext>
          </a:extLst>
        </xdr:cNvPr>
        <xdr:cNvCxnSpPr/>
      </xdr:nvCxnSpPr>
      <xdr:spPr>
        <a:xfrm rot="10800000" flipV="1">
          <a:off x="16506825" y="16535400"/>
          <a:ext cx="7524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85</xdr:row>
      <xdr:rowOff>0</xdr:rowOff>
    </xdr:from>
    <xdr:to>
      <xdr:col>35</xdr:col>
      <xdr:colOff>285750</xdr:colOff>
      <xdr:row>87</xdr:row>
      <xdr:rowOff>238125</xdr:rowOff>
    </xdr:to>
    <xdr:cxnSp macro="">
      <xdr:nvCxnSpPr>
        <xdr:cNvPr id="609" name="Straight Connector 608">
          <a:extLst>
            <a:ext uri="{FF2B5EF4-FFF2-40B4-BE49-F238E27FC236}">
              <a16:creationId xmlns:a16="http://schemas.microsoft.com/office/drawing/2014/main" id="{D3F371F1-CB17-4FCD-A71A-05F2154AD7C7}"/>
            </a:ext>
          </a:extLst>
        </xdr:cNvPr>
        <xdr:cNvCxnSpPr/>
      </xdr:nvCxnSpPr>
      <xdr:spPr>
        <a:xfrm rot="10800000" flipV="1">
          <a:off x="15801975" y="16535400"/>
          <a:ext cx="7048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85</xdr:row>
      <xdr:rowOff>0</xdr:rowOff>
    </xdr:from>
    <xdr:to>
      <xdr:col>32</xdr:col>
      <xdr:colOff>333375</xdr:colOff>
      <xdr:row>87</xdr:row>
      <xdr:rowOff>238125</xdr:rowOff>
    </xdr:to>
    <xdr:cxnSp macro="">
      <xdr:nvCxnSpPr>
        <xdr:cNvPr id="610" name="Straight Connector 609">
          <a:extLst>
            <a:ext uri="{FF2B5EF4-FFF2-40B4-BE49-F238E27FC236}">
              <a16:creationId xmlns:a16="http://schemas.microsoft.com/office/drawing/2014/main" id="{B2527005-AB5B-4498-9F47-EDD6797021DD}"/>
            </a:ext>
          </a:extLst>
        </xdr:cNvPr>
        <xdr:cNvCxnSpPr/>
      </xdr:nvCxnSpPr>
      <xdr:spPr>
        <a:xfrm rot="10800000" flipV="1">
          <a:off x="14554200" y="16535400"/>
          <a:ext cx="11811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85</xdr:row>
      <xdr:rowOff>0</xdr:rowOff>
    </xdr:from>
    <xdr:to>
      <xdr:col>29</xdr:col>
      <xdr:colOff>333375</xdr:colOff>
      <xdr:row>87</xdr:row>
      <xdr:rowOff>238125</xdr:rowOff>
    </xdr:to>
    <xdr:cxnSp macro="">
      <xdr:nvCxnSpPr>
        <xdr:cNvPr id="611" name="Straight Connector 610">
          <a:extLst>
            <a:ext uri="{FF2B5EF4-FFF2-40B4-BE49-F238E27FC236}">
              <a16:creationId xmlns:a16="http://schemas.microsoft.com/office/drawing/2014/main" id="{38660554-E6FA-4D54-A7A1-3B3F758AA978}"/>
            </a:ext>
          </a:extLst>
        </xdr:cNvPr>
        <xdr:cNvCxnSpPr/>
      </xdr:nvCxnSpPr>
      <xdr:spPr>
        <a:xfrm rot="10800000" flipV="1">
          <a:off x="13335000" y="16535400"/>
          <a:ext cx="12096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82</xdr:row>
      <xdr:rowOff>0</xdr:rowOff>
    </xdr:from>
    <xdr:to>
      <xdr:col>20</xdr:col>
      <xdr:colOff>333375</xdr:colOff>
      <xdr:row>84</xdr:row>
      <xdr:rowOff>228600</xdr:rowOff>
    </xdr:to>
    <xdr:cxnSp macro="">
      <xdr:nvCxnSpPr>
        <xdr:cNvPr id="612" name="Straight Connector 611">
          <a:extLst>
            <a:ext uri="{FF2B5EF4-FFF2-40B4-BE49-F238E27FC236}">
              <a16:creationId xmlns:a16="http://schemas.microsoft.com/office/drawing/2014/main" id="{8CB73FAB-D595-4C9F-B95A-88A10ECD8643}"/>
            </a:ext>
          </a:extLst>
        </xdr:cNvPr>
        <xdr:cNvCxnSpPr/>
      </xdr:nvCxnSpPr>
      <xdr:spPr>
        <a:xfrm>
          <a:off x="9782175" y="15963900"/>
          <a:ext cx="11334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82</xdr:row>
      <xdr:rowOff>0</xdr:rowOff>
    </xdr:from>
    <xdr:to>
      <xdr:col>23</xdr:col>
      <xdr:colOff>333375</xdr:colOff>
      <xdr:row>84</xdr:row>
      <xdr:rowOff>228600</xdr:rowOff>
    </xdr:to>
    <xdr:cxnSp macro="">
      <xdr:nvCxnSpPr>
        <xdr:cNvPr id="613" name="Straight Connector 612">
          <a:extLst>
            <a:ext uri="{FF2B5EF4-FFF2-40B4-BE49-F238E27FC236}">
              <a16:creationId xmlns:a16="http://schemas.microsoft.com/office/drawing/2014/main" id="{71041E9B-8597-4BF5-955B-CFEC2A1D1A2A}"/>
            </a:ext>
          </a:extLst>
        </xdr:cNvPr>
        <xdr:cNvCxnSpPr/>
      </xdr:nvCxnSpPr>
      <xdr:spPr>
        <a:xfrm>
          <a:off x="10944225" y="15963900"/>
          <a:ext cx="11620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82</xdr:row>
      <xdr:rowOff>0</xdr:rowOff>
    </xdr:from>
    <xdr:to>
      <xdr:col>26</xdr:col>
      <xdr:colOff>323850</xdr:colOff>
      <xdr:row>84</xdr:row>
      <xdr:rowOff>228600</xdr:rowOff>
    </xdr:to>
    <xdr:cxnSp macro="">
      <xdr:nvCxnSpPr>
        <xdr:cNvPr id="614" name="Straight Connector 613">
          <a:extLst>
            <a:ext uri="{FF2B5EF4-FFF2-40B4-BE49-F238E27FC236}">
              <a16:creationId xmlns:a16="http://schemas.microsoft.com/office/drawing/2014/main" id="{A08FBFF7-D177-47C1-B6CE-7C54E61BCFF3}"/>
            </a:ext>
          </a:extLst>
        </xdr:cNvPr>
        <xdr:cNvCxnSpPr/>
      </xdr:nvCxnSpPr>
      <xdr:spPr>
        <a:xfrm>
          <a:off x="12125325" y="15963900"/>
          <a:ext cx="11430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82</xdr:row>
      <xdr:rowOff>0</xdr:rowOff>
    </xdr:from>
    <xdr:to>
      <xdr:col>29</xdr:col>
      <xdr:colOff>333375</xdr:colOff>
      <xdr:row>84</xdr:row>
      <xdr:rowOff>228600</xdr:rowOff>
    </xdr:to>
    <xdr:cxnSp macro="">
      <xdr:nvCxnSpPr>
        <xdr:cNvPr id="615" name="Straight Connector 614">
          <a:extLst>
            <a:ext uri="{FF2B5EF4-FFF2-40B4-BE49-F238E27FC236}">
              <a16:creationId xmlns:a16="http://schemas.microsoft.com/office/drawing/2014/main" id="{7E1189D7-73A0-4FF0-A84A-D5FAFBA5EEC7}"/>
            </a:ext>
          </a:extLst>
        </xdr:cNvPr>
        <xdr:cNvCxnSpPr/>
      </xdr:nvCxnSpPr>
      <xdr:spPr>
        <a:xfrm>
          <a:off x="13335000" y="15963900"/>
          <a:ext cx="12096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82</xdr:row>
      <xdr:rowOff>0</xdr:rowOff>
    </xdr:from>
    <xdr:to>
      <xdr:col>32</xdr:col>
      <xdr:colOff>333375</xdr:colOff>
      <xdr:row>84</xdr:row>
      <xdr:rowOff>228600</xdr:rowOff>
    </xdr:to>
    <xdr:cxnSp macro="">
      <xdr:nvCxnSpPr>
        <xdr:cNvPr id="616" name="Straight Connector 615">
          <a:extLst>
            <a:ext uri="{FF2B5EF4-FFF2-40B4-BE49-F238E27FC236}">
              <a16:creationId xmlns:a16="http://schemas.microsoft.com/office/drawing/2014/main" id="{BDC936FE-9841-4633-A75F-C2181222ADE0}"/>
            </a:ext>
          </a:extLst>
        </xdr:cNvPr>
        <xdr:cNvCxnSpPr/>
      </xdr:nvCxnSpPr>
      <xdr:spPr>
        <a:xfrm>
          <a:off x="14554200" y="15963900"/>
          <a:ext cx="11811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82</xdr:row>
      <xdr:rowOff>0</xdr:rowOff>
    </xdr:from>
    <xdr:to>
      <xdr:col>35</xdr:col>
      <xdr:colOff>285750</xdr:colOff>
      <xdr:row>84</xdr:row>
      <xdr:rowOff>228600</xdr:rowOff>
    </xdr:to>
    <xdr:cxnSp macro="">
      <xdr:nvCxnSpPr>
        <xdr:cNvPr id="617" name="Straight Connector 616">
          <a:extLst>
            <a:ext uri="{FF2B5EF4-FFF2-40B4-BE49-F238E27FC236}">
              <a16:creationId xmlns:a16="http://schemas.microsoft.com/office/drawing/2014/main" id="{18BC4933-AB83-40EA-B08D-4EB291970701}"/>
            </a:ext>
          </a:extLst>
        </xdr:cNvPr>
        <xdr:cNvCxnSpPr/>
      </xdr:nvCxnSpPr>
      <xdr:spPr>
        <a:xfrm>
          <a:off x="15801975" y="15963900"/>
          <a:ext cx="7048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82</xdr:row>
      <xdr:rowOff>0</xdr:rowOff>
    </xdr:from>
    <xdr:to>
      <xdr:col>38</xdr:col>
      <xdr:colOff>276225</xdr:colOff>
      <xdr:row>84</xdr:row>
      <xdr:rowOff>228600</xdr:rowOff>
    </xdr:to>
    <xdr:cxnSp macro="">
      <xdr:nvCxnSpPr>
        <xdr:cNvPr id="618" name="Straight Connector 617">
          <a:extLst>
            <a:ext uri="{FF2B5EF4-FFF2-40B4-BE49-F238E27FC236}">
              <a16:creationId xmlns:a16="http://schemas.microsoft.com/office/drawing/2014/main" id="{3C496239-A6A2-4D8E-AB35-9F38D416D739}"/>
            </a:ext>
          </a:extLst>
        </xdr:cNvPr>
        <xdr:cNvCxnSpPr/>
      </xdr:nvCxnSpPr>
      <xdr:spPr>
        <a:xfrm>
          <a:off x="16506825" y="15963900"/>
          <a:ext cx="7524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85</xdr:row>
      <xdr:rowOff>0</xdr:rowOff>
    </xdr:from>
    <xdr:to>
      <xdr:col>38</xdr:col>
      <xdr:colOff>276225</xdr:colOff>
      <xdr:row>87</xdr:row>
      <xdr:rowOff>228600</xdr:rowOff>
    </xdr:to>
    <xdr:cxnSp macro="">
      <xdr:nvCxnSpPr>
        <xdr:cNvPr id="619" name="Straight Connector 618">
          <a:extLst>
            <a:ext uri="{FF2B5EF4-FFF2-40B4-BE49-F238E27FC236}">
              <a16:creationId xmlns:a16="http://schemas.microsoft.com/office/drawing/2014/main" id="{44319189-F203-4E81-8C18-FBDB4DB2A8D9}"/>
            </a:ext>
          </a:extLst>
        </xdr:cNvPr>
        <xdr:cNvCxnSpPr/>
      </xdr:nvCxnSpPr>
      <xdr:spPr>
        <a:xfrm>
          <a:off x="16506825" y="16535400"/>
          <a:ext cx="7524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85</xdr:row>
      <xdr:rowOff>0</xdr:rowOff>
    </xdr:from>
    <xdr:to>
      <xdr:col>35</xdr:col>
      <xdr:colOff>285750</xdr:colOff>
      <xdr:row>87</xdr:row>
      <xdr:rowOff>228600</xdr:rowOff>
    </xdr:to>
    <xdr:cxnSp macro="">
      <xdr:nvCxnSpPr>
        <xdr:cNvPr id="620" name="Straight Connector 619">
          <a:extLst>
            <a:ext uri="{FF2B5EF4-FFF2-40B4-BE49-F238E27FC236}">
              <a16:creationId xmlns:a16="http://schemas.microsoft.com/office/drawing/2014/main" id="{8B747481-CE81-4717-8A80-3AFAAAC09AC5}"/>
            </a:ext>
          </a:extLst>
        </xdr:cNvPr>
        <xdr:cNvCxnSpPr/>
      </xdr:nvCxnSpPr>
      <xdr:spPr>
        <a:xfrm>
          <a:off x="15801975" y="16535400"/>
          <a:ext cx="7048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85</xdr:row>
      <xdr:rowOff>0</xdr:rowOff>
    </xdr:from>
    <xdr:to>
      <xdr:col>32</xdr:col>
      <xdr:colOff>333375</xdr:colOff>
      <xdr:row>87</xdr:row>
      <xdr:rowOff>228600</xdr:rowOff>
    </xdr:to>
    <xdr:cxnSp macro="">
      <xdr:nvCxnSpPr>
        <xdr:cNvPr id="621" name="Straight Connector 620">
          <a:extLst>
            <a:ext uri="{FF2B5EF4-FFF2-40B4-BE49-F238E27FC236}">
              <a16:creationId xmlns:a16="http://schemas.microsoft.com/office/drawing/2014/main" id="{BA668DEA-8097-492C-8EAD-0154FFC57F45}"/>
            </a:ext>
          </a:extLst>
        </xdr:cNvPr>
        <xdr:cNvCxnSpPr/>
      </xdr:nvCxnSpPr>
      <xdr:spPr>
        <a:xfrm>
          <a:off x="14554200" y="16535400"/>
          <a:ext cx="11811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85</xdr:row>
      <xdr:rowOff>0</xdr:rowOff>
    </xdr:from>
    <xdr:to>
      <xdr:col>29</xdr:col>
      <xdr:colOff>333375</xdr:colOff>
      <xdr:row>87</xdr:row>
      <xdr:rowOff>228600</xdr:rowOff>
    </xdr:to>
    <xdr:cxnSp macro="">
      <xdr:nvCxnSpPr>
        <xdr:cNvPr id="622" name="Straight Connector 621">
          <a:extLst>
            <a:ext uri="{FF2B5EF4-FFF2-40B4-BE49-F238E27FC236}">
              <a16:creationId xmlns:a16="http://schemas.microsoft.com/office/drawing/2014/main" id="{3DF8FA8E-1F1E-4C59-B9A3-5F2535CE606D}"/>
            </a:ext>
          </a:extLst>
        </xdr:cNvPr>
        <xdr:cNvCxnSpPr/>
      </xdr:nvCxnSpPr>
      <xdr:spPr>
        <a:xfrm>
          <a:off x="13335000" y="16535400"/>
          <a:ext cx="12096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85</xdr:row>
      <xdr:rowOff>0</xdr:rowOff>
    </xdr:from>
    <xdr:to>
      <xdr:col>26</xdr:col>
      <xdr:colOff>323850</xdr:colOff>
      <xdr:row>87</xdr:row>
      <xdr:rowOff>228600</xdr:rowOff>
    </xdr:to>
    <xdr:cxnSp macro="">
      <xdr:nvCxnSpPr>
        <xdr:cNvPr id="623" name="Straight Connector 622">
          <a:extLst>
            <a:ext uri="{FF2B5EF4-FFF2-40B4-BE49-F238E27FC236}">
              <a16:creationId xmlns:a16="http://schemas.microsoft.com/office/drawing/2014/main" id="{39AA9D4A-B9A9-4D25-BD9E-EA6ACDFFF25A}"/>
            </a:ext>
          </a:extLst>
        </xdr:cNvPr>
        <xdr:cNvCxnSpPr/>
      </xdr:nvCxnSpPr>
      <xdr:spPr>
        <a:xfrm>
          <a:off x="12125325" y="16535400"/>
          <a:ext cx="11430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85</xdr:row>
      <xdr:rowOff>0</xdr:rowOff>
    </xdr:from>
    <xdr:to>
      <xdr:col>23</xdr:col>
      <xdr:colOff>333375</xdr:colOff>
      <xdr:row>87</xdr:row>
      <xdr:rowOff>228600</xdr:rowOff>
    </xdr:to>
    <xdr:cxnSp macro="">
      <xdr:nvCxnSpPr>
        <xdr:cNvPr id="624" name="Straight Connector 623">
          <a:extLst>
            <a:ext uri="{FF2B5EF4-FFF2-40B4-BE49-F238E27FC236}">
              <a16:creationId xmlns:a16="http://schemas.microsoft.com/office/drawing/2014/main" id="{A8FE08C7-5D69-4118-8C03-BB2077807CF8}"/>
            </a:ext>
          </a:extLst>
        </xdr:cNvPr>
        <xdr:cNvCxnSpPr/>
      </xdr:nvCxnSpPr>
      <xdr:spPr>
        <a:xfrm>
          <a:off x="10944225" y="16535400"/>
          <a:ext cx="11620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85</xdr:row>
      <xdr:rowOff>0</xdr:rowOff>
    </xdr:from>
    <xdr:to>
      <xdr:col>20</xdr:col>
      <xdr:colOff>333375</xdr:colOff>
      <xdr:row>87</xdr:row>
      <xdr:rowOff>228600</xdr:rowOff>
    </xdr:to>
    <xdr:cxnSp macro="">
      <xdr:nvCxnSpPr>
        <xdr:cNvPr id="625" name="Straight Connector 624">
          <a:extLst>
            <a:ext uri="{FF2B5EF4-FFF2-40B4-BE49-F238E27FC236}">
              <a16:creationId xmlns:a16="http://schemas.microsoft.com/office/drawing/2014/main" id="{633671A9-B6C8-4E0F-8204-1A93634D428A}"/>
            </a:ext>
          </a:extLst>
        </xdr:cNvPr>
        <xdr:cNvCxnSpPr/>
      </xdr:nvCxnSpPr>
      <xdr:spPr>
        <a:xfrm>
          <a:off x="9782175" y="16535400"/>
          <a:ext cx="11334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88</xdr:row>
      <xdr:rowOff>0</xdr:rowOff>
    </xdr:from>
    <xdr:to>
      <xdr:col>5</xdr:col>
      <xdr:colOff>333375</xdr:colOff>
      <xdr:row>90</xdr:row>
      <xdr:rowOff>228600</xdr:rowOff>
    </xdr:to>
    <xdr:cxnSp macro="">
      <xdr:nvCxnSpPr>
        <xdr:cNvPr id="626" name="Straight Connector 625">
          <a:extLst>
            <a:ext uri="{FF2B5EF4-FFF2-40B4-BE49-F238E27FC236}">
              <a16:creationId xmlns:a16="http://schemas.microsoft.com/office/drawing/2014/main" id="{93E6704E-554F-46A9-92AC-895617971227}"/>
            </a:ext>
          </a:extLst>
        </xdr:cNvPr>
        <xdr:cNvCxnSpPr/>
      </xdr:nvCxnSpPr>
      <xdr:spPr>
        <a:xfrm>
          <a:off x="3495675" y="17106900"/>
          <a:ext cx="11715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88</xdr:row>
      <xdr:rowOff>0</xdr:rowOff>
    </xdr:from>
    <xdr:to>
      <xdr:col>8</xdr:col>
      <xdr:colOff>333375</xdr:colOff>
      <xdr:row>90</xdr:row>
      <xdr:rowOff>228600</xdr:rowOff>
    </xdr:to>
    <xdr:cxnSp macro="">
      <xdr:nvCxnSpPr>
        <xdr:cNvPr id="627" name="Straight Connector 626">
          <a:extLst>
            <a:ext uri="{FF2B5EF4-FFF2-40B4-BE49-F238E27FC236}">
              <a16:creationId xmlns:a16="http://schemas.microsoft.com/office/drawing/2014/main" id="{7CB5D455-A0BF-4669-887B-67B5854C66F7}"/>
            </a:ext>
          </a:extLst>
        </xdr:cNvPr>
        <xdr:cNvCxnSpPr/>
      </xdr:nvCxnSpPr>
      <xdr:spPr>
        <a:xfrm>
          <a:off x="4686300" y="17106900"/>
          <a:ext cx="11906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88</xdr:row>
      <xdr:rowOff>0</xdr:rowOff>
    </xdr:from>
    <xdr:to>
      <xdr:col>11</xdr:col>
      <xdr:colOff>333375</xdr:colOff>
      <xdr:row>90</xdr:row>
      <xdr:rowOff>228600</xdr:rowOff>
    </xdr:to>
    <xdr:cxnSp macro="">
      <xdr:nvCxnSpPr>
        <xdr:cNvPr id="628" name="Straight Connector 627">
          <a:extLst>
            <a:ext uri="{FF2B5EF4-FFF2-40B4-BE49-F238E27FC236}">
              <a16:creationId xmlns:a16="http://schemas.microsoft.com/office/drawing/2014/main" id="{F84D1DFC-363A-4CFB-8CED-C7C0A22775A7}"/>
            </a:ext>
          </a:extLst>
        </xdr:cNvPr>
        <xdr:cNvCxnSpPr/>
      </xdr:nvCxnSpPr>
      <xdr:spPr>
        <a:xfrm>
          <a:off x="5962650" y="17106900"/>
          <a:ext cx="12001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88</xdr:row>
      <xdr:rowOff>0</xdr:rowOff>
    </xdr:from>
    <xdr:to>
      <xdr:col>14</xdr:col>
      <xdr:colOff>333375</xdr:colOff>
      <xdr:row>90</xdr:row>
      <xdr:rowOff>228600</xdr:rowOff>
    </xdr:to>
    <xdr:cxnSp macro="">
      <xdr:nvCxnSpPr>
        <xdr:cNvPr id="629" name="Straight Connector 628">
          <a:extLst>
            <a:ext uri="{FF2B5EF4-FFF2-40B4-BE49-F238E27FC236}">
              <a16:creationId xmlns:a16="http://schemas.microsoft.com/office/drawing/2014/main" id="{F2D89D65-612B-4B01-98B1-E884E69AB5DE}"/>
            </a:ext>
          </a:extLst>
        </xdr:cNvPr>
        <xdr:cNvCxnSpPr/>
      </xdr:nvCxnSpPr>
      <xdr:spPr>
        <a:xfrm>
          <a:off x="7267575" y="17106900"/>
          <a:ext cx="11811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88</xdr:row>
      <xdr:rowOff>0</xdr:rowOff>
    </xdr:from>
    <xdr:to>
      <xdr:col>17</xdr:col>
      <xdr:colOff>333375</xdr:colOff>
      <xdr:row>90</xdr:row>
      <xdr:rowOff>228600</xdr:rowOff>
    </xdr:to>
    <xdr:cxnSp macro="">
      <xdr:nvCxnSpPr>
        <xdr:cNvPr id="630" name="Straight Connector 629">
          <a:extLst>
            <a:ext uri="{FF2B5EF4-FFF2-40B4-BE49-F238E27FC236}">
              <a16:creationId xmlns:a16="http://schemas.microsoft.com/office/drawing/2014/main" id="{0BA7415D-BF3A-4A0A-8222-1B4E4639AF6D}"/>
            </a:ext>
          </a:extLst>
        </xdr:cNvPr>
        <xdr:cNvCxnSpPr/>
      </xdr:nvCxnSpPr>
      <xdr:spPr>
        <a:xfrm>
          <a:off x="8515350" y="17106900"/>
          <a:ext cx="11525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88</xdr:row>
      <xdr:rowOff>0</xdr:rowOff>
    </xdr:from>
    <xdr:to>
      <xdr:col>5</xdr:col>
      <xdr:colOff>333375</xdr:colOff>
      <xdr:row>90</xdr:row>
      <xdr:rowOff>238125</xdr:rowOff>
    </xdr:to>
    <xdr:cxnSp macro="">
      <xdr:nvCxnSpPr>
        <xdr:cNvPr id="631" name="Straight Connector 630">
          <a:extLst>
            <a:ext uri="{FF2B5EF4-FFF2-40B4-BE49-F238E27FC236}">
              <a16:creationId xmlns:a16="http://schemas.microsoft.com/office/drawing/2014/main" id="{57E75999-F4C3-4929-ADD3-535D1BB847D2}"/>
            </a:ext>
          </a:extLst>
        </xdr:cNvPr>
        <xdr:cNvCxnSpPr/>
      </xdr:nvCxnSpPr>
      <xdr:spPr>
        <a:xfrm rot="10800000" flipV="1">
          <a:off x="3495675" y="17106900"/>
          <a:ext cx="11715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88</xdr:row>
      <xdr:rowOff>0</xdr:rowOff>
    </xdr:from>
    <xdr:to>
      <xdr:col>11</xdr:col>
      <xdr:colOff>333375</xdr:colOff>
      <xdr:row>90</xdr:row>
      <xdr:rowOff>238125</xdr:rowOff>
    </xdr:to>
    <xdr:cxnSp macro="">
      <xdr:nvCxnSpPr>
        <xdr:cNvPr id="632" name="Straight Connector 631">
          <a:extLst>
            <a:ext uri="{FF2B5EF4-FFF2-40B4-BE49-F238E27FC236}">
              <a16:creationId xmlns:a16="http://schemas.microsoft.com/office/drawing/2014/main" id="{E0D145D8-0CF7-48D1-8BDF-274C201AF2AC}"/>
            </a:ext>
          </a:extLst>
        </xdr:cNvPr>
        <xdr:cNvCxnSpPr/>
      </xdr:nvCxnSpPr>
      <xdr:spPr>
        <a:xfrm rot="10800000" flipV="1">
          <a:off x="5962650" y="17106900"/>
          <a:ext cx="12001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88</xdr:row>
      <xdr:rowOff>0</xdr:rowOff>
    </xdr:from>
    <xdr:to>
      <xdr:col>8</xdr:col>
      <xdr:colOff>333375</xdr:colOff>
      <xdr:row>90</xdr:row>
      <xdr:rowOff>238125</xdr:rowOff>
    </xdr:to>
    <xdr:cxnSp macro="">
      <xdr:nvCxnSpPr>
        <xdr:cNvPr id="633" name="Straight Connector 632">
          <a:extLst>
            <a:ext uri="{FF2B5EF4-FFF2-40B4-BE49-F238E27FC236}">
              <a16:creationId xmlns:a16="http://schemas.microsoft.com/office/drawing/2014/main" id="{AA1D731D-C1A1-478B-9732-57C93E86B392}"/>
            </a:ext>
          </a:extLst>
        </xdr:cNvPr>
        <xdr:cNvCxnSpPr/>
      </xdr:nvCxnSpPr>
      <xdr:spPr>
        <a:xfrm rot="10800000" flipV="1">
          <a:off x="4686300" y="17106900"/>
          <a:ext cx="11906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88</xdr:row>
      <xdr:rowOff>0</xdr:rowOff>
    </xdr:from>
    <xdr:to>
      <xdr:col>14</xdr:col>
      <xdr:colOff>333375</xdr:colOff>
      <xdr:row>90</xdr:row>
      <xdr:rowOff>238125</xdr:rowOff>
    </xdr:to>
    <xdr:cxnSp macro="">
      <xdr:nvCxnSpPr>
        <xdr:cNvPr id="634" name="Straight Connector 633">
          <a:extLst>
            <a:ext uri="{FF2B5EF4-FFF2-40B4-BE49-F238E27FC236}">
              <a16:creationId xmlns:a16="http://schemas.microsoft.com/office/drawing/2014/main" id="{077E8FF5-9DAD-416B-81F4-CF01D1D2B41F}"/>
            </a:ext>
          </a:extLst>
        </xdr:cNvPr>
        <xdr:cNvCxnSpPr/>
      </xdr:nvCxnSpPr>
      <xdr:spPr>
        <a:xfrm rot="10800000" flipV="1">
          <a:off x="7267575" y="17106900"/>
          <a:ext cx="11811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88</xdr:row>
      <xdr:rowOff>0</xdr:rowOff>
    </xdr:from>
    <xdr:to>
      <xdr:col>17</xdr:col>
      <xdr:colOff>333375</xdr:colOff>
      <xdr:row>90</xdr:row>
      <xdr:rowOff>238125</xdr:rowOff>
    </xdr:to>
    <xdr:cxnSp macro="">
      <xdr:nvCxnSpPr>
        <xdr:cNvPr id="635" name="Straight Connector 634">
          <a:extLst>
            <a:ext uri="{FF2B5EF4-FFF2-40B4-BE49-F238E27FC236}">
              <a16:creationId xmlns:a16="http://schemas.microsoft.com/office/drawing/2014/main" id="{6C0AD6C1-B7A5-4FBA-8FC5-1353D8CCB4FB}"/>
            </a:ext>
          </a:extLst>
        </xdr:cNvPr>
        <xdr:cNvCxnSpPr/>
      </xdr:nvCxnSpPr>
      <xdr:spPr>
        <a:xfrm rot="10800000" flipV="1">
          <a:off x="8515350" y="17106900"/>
          <a:ext cx="11525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88</xdr:row>
      <xdr:rowOff>0</xdr:rowOff>
    </xdr:from>
    <xdr:to>
      <xdr:col>20</xdr:col>
      <xdr:colOff>333375</xdr:colOff>
      <xdr:row>90</xdr:row>
      <xdr:rowOff>238125</xdr:rowOff>
    </xdr:to>
    <xdr:cxnSp macro="">
      <xdr:nvCxnSpPr>
        <xdr:cNvPr id="636" name="Straight Connector 635">
          <a:extLst>
            <a:ext uri="{FF2B5EF4-FFF2-40B4-BE49-F238E27FC236}">
              <a16:creationId xmlns:a16="http://schemas.microsoft.com/office/drawing/2014/main" id="{C2A741D0-E8E7-4040-A85B-571632B50590}"/>
            </a:ext>
          </a:extLst>
        </xdr:cNvPr>
        <xdr:cNvCxnSpPr/>
      </xdr:nvCxnSpPr>
      <xdr:spPr>
        <a:xfrm rot="10800000" flipV="1">
          <a:off x="9782175" y="17106900"/>
          <a:ext cx="11334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88</xdr:row>
      <xdr:rowOff>0</xdr:rowOff>
    </xdr:from>
    <xdr:to>
      <xdr:col>23</xdr:col>
      <xdr:colOff>333375</xdr:colOff>
      <xdr:row>90</xdr:row>
      <xdr:rowOff>238125</xdr:rowOff>
    </xdr:to>
    <xdr:cxnSp macro="">
      <xdr:nvCxnSpPr>
        <xdr:cNvPr id="637" name="Straight Connector 636">
          <a:extLst>
            <a:ext uri="{FF2B5EF4-FFF2-40B4-BE49-F238E27FC236}">
              <a16:creationId xmlns:a16="http://schemas.microsoft.com/office/drawing/2014/main" id="{D45480B7-807A-4F79-A106-B991823898AF}"/>
            </a:ext>
          </a:extLst>
        </xdr:cNvPr>
        <xdr:cNvCxnSpPr/>
      </xdr:nvCxnSpPr>
      <xdr:spPr>
        <a:xfrm rot="10800000" flipV="1">
          <a:off x="10944225" y="17106900"/>
          <a:ext cx="11620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88</xdr:row>
      <xdr:rowOff>0</xdr:rowOff>
    </xdr:from>
    <xdr:to>
      <xdr:col>26</xdr:col>
      <xdr:colOff>323850</xdr:colOff>
      <xdr:row>90</xdr:row>
      <xdr:rowOff>238125</xdr:rowOff>
    </xdr:to>
    <xdr:cxnSp macro="">
      <xdr:nvCxnSpPr>
        <xdr:cNvPr id="638" name="Straight Connector 637">
          <a:extLst>
            <a:ext uri="{FF2B5EF4-FFF2-40B4-BE49-F238E27FC236}">
              <a16:creationId xmlns:a16="http://schemas.microsoft.com/office/drawing/2014/main" id="{13DF146A-9EE6-42C2-B973-D74CFC030AE3}"/>
            </a:ext>
          </a:extLst>
        </xdr:cNvPr>
        <xdr:cNvCxnSpPr/>
      </xdr:nvCxnSpPr>
      <xdr:spPr>
        <a:xfrm rot="10800000" flipV="1">
          <a:off x="12125325" y="17106900"/>
          <a:ext cx="11430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88</xdr:row>
      <xdr:rowOff>0</xdr:rowOff>
    </xdr:from>
    <xdr:to>
      <xdr:col>29</xdr:col>
      <xdr:colOff>333375</xdr:colOff>
      <xdr:row>90</xdr:row>
      <xdr:rowOff>238125</xdr:rowOff>
    </xdr:to>
    <xdr:cxnSp macro="">
      <xdr:nvCxnSpPr>
        <xdr:cNvPr id="639" name="Straight Connector 638">
          <a:extLst>
            <a:ext uri="{FF2B5EF4-FFF2-40B4-BE49-F238E27FC236}">
              <a16:creationId xmlns:a16="http://schemas.microsoft.com/office/drawing/2014/main" id="{97081122-077B-429A-BF33-E06568560A1E}"/>
            </a:ext>
          </a:extLst>
        </xdr:cNvPr>
        <xdr:cNvCxnSpPr/>
      </xdr:nvCxnSpPr>
      <xdr:spPr>
        <a:xfrm rot="10800000" flipV="1">
          <a:off x="13335000" y="17106900"/>
          <a:ext cx="12096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88</xdr:row>
      <xdr:rowOff>0</xdr:rowOff>
    </xdr:from>
    <xdr:to>
      <xdr:col>32</xdr:col>
      <xdr:colOff>333375</xdr:colOff>
      <xdr:row>90</xdr:row>
      <xdr:rowOff>238125</xdr:rowOff>
    </xdr:to>
    <xdr:cxnSp macro="">
      <xdr:nvCxnSpPr>
        <xdr:cNvPr id="640" name="Straight Connector 639">
          <a:extLst>
            <a:ext uri="{FF2B5EF4-FFF2-40B4-BE49-F238E27FC236}">
              <a16:creationId xmlns:a16="http://schemas.microsoft.com/office/drawing/2014/main" id="{BE74726F-E88D-4CE2-9909-A2EFE445FF0E}"/>
            </a:ext>
          </a:extLst>
        </xdr:cNvPr>
        <xdr:cNvCxnSpPr/>
      </xdr:nvCxnSpPr>
      <xdr:spPr>
        <a:xfrm rot="10800000" flipV="1">
          <a:off x="14554200" y="17106900"/>
          <a:ext cx="11811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88</xdr:row>
      <xdr:rowOff>0</xdr:rowOff>
    </xdr:from>
    <xdr:to>
      <xdr:col>35</xdr:col>
      <xdr:colOff>285750</xdr:colOff>
      <xdr:row>90</xdr:row>
      <xdr:rowOff>238125</xdr:rowOff>
    </xdr:to>
    <xdr:cxnSp macro="">
      <xdr:nvCxnSpPr>
        <xdr:cNvPr id="641" name="Straight Connector 640">
          <a:extLst>
            <a:ext uri="{FF2B5EF4-FFF2-40B4-BE49-F238E27FC236}">
              <a16:creationId xmlns:a16="http://schemas.microsoft.com/office/drawing/2014/main" id="{B9E0F6E7-DDED-4EFD-8B13-8DDCA9A28394}"/>
            </a:ext>
          </a:extLst>
        </xdr:cNvPr>
        <xdr:cNvCxnSpPr/>
      </xdr:nvCxnSpPr>
      <xdr:spPr>
        <a:xfrm rot="10800000" flipV="1">
          <a:off x="15801975" y="17106900"/>
          <a:ext cx="7048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88</xdr:row>
      <xdr:rowOff>0</xdr:rowOff>
    </xdr:from>
    <xdr:to>
      <xdr:col>38</xdr:col>
      <xdr:colOff>276225</xdr:colOff>
      <xdr:row>90</xdr:row>
      <xdr:rowOff>238125</xdr:rowOff>
    </xdr:to>
    <xdr:cxnSp macro="">
      <xdr:nvCxnSpPr>
        <xdr:cNvPr id="642" name="Straight Connector 641">
          <a:extLst>
            <a:ext uri="{FF2B5EF4-FFF2-40B4-BE49-F238E27FC236}">
              <a16:creationId xmlns:a16="http://schemas.microsoft.com/office/drawing/2014/main" id="{B68F952D-94DE-479E-B228-21495BE5955F}"/>
            </a:ext>
          </a:extLst>
        </xdr:cNvPr>
        <xdr:cNvCxnSpPr/>
      </xdr:nvCxnSpPr>
      <xdr:spPr>
        <a:xfrm rot="10800000" flipV="1">
          <a:off x="16506825" y="17106900"/>
          <a:ext cx="7524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97</xdr:row>
      <xdr:rowOff>0</xdr:rowOff>
    </xdr:from>
    <xdr:to>
      <xdr:col>38</xdr:col>
      <xdr:colOff>276225</xdr:colOff>
      <xdr:row>97</xdr:row>
      <xdr:rowOff>0</xdr:rowOff>
    </xdr:to>
    <xdr:cxnSp macro="">
      <xdr:nvCxnSpPr>
        <xdr:cNvPr id="643" name="Straight Connector 642">
          <a:extLst>
            <a:ext uri="{FF2B5EF4-FFF2-40B4-BE49-F238E27FC236}">
              <a16:creationId xmlns:a16="http://schemas.microsoft.com/office/drawing/2014/main" id="{5890AE93-1107-4FB9-9B8F-E7612FDB258A}"/>
            </a:ext>
          </a:extLst>
        </xdr:cNvPr>
        <xdr:cNvCxnSpPr/>
      </xdr:nvCxnSpPr>
      <xdr:spPr>
        <a:xfrm rot="10800000" flipV="1">
          <a:off x="16506825" y="18249900"/>
          <a:ext cx="7524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97</xdr:row>
      <xdr:rowOff>0</xdr:rowOff>
    </xdr:from>
    <xdr:to>
      <xdr:col>35</xdr:col>
      <xdr:colOff>285750</xdr:colOff>
      <xdr:row>97</xdr:row>
      <xdr:rowOff>0</xdr:rowOff>
    </xdr:to>
    <xdr:cxnSp macro="">
      <xdr:nvCxnSpPr>
        <xdr:cNvPr id="644" name="Straight Connector 643">
          <a:extLst>
            <a:ext uri="{FF2B5EF4-FFF2-40B4-BE49-F238E27FC236}">
              <a16:creationId xmlns:a16="http://schemas.microsoft.com/office/drawing/2014/main" id="{EF637FD3-8C30-4C9B-94EE-DE5473C35202}"/>
            </a:ext>
          </a:extLst>
        </xdr:cNvPr>
        <xdr:cNvCxnSpPr/>
      </xdr:nvCxnSpPr>
      <xdr:spPr>
        <a:xfrm rot="10800000" flipV="1">
          <a:off x="15801975" y="18249900"/>
          <a:ext cx="7048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97</xdr:row>
      <xdr:rowOff>0</xdr:rowOff>
    </xdr:from>
    <xdr:to>
      <xdr:col>32</xdr:col>
      <xdr:colOff>333375</xdr:colOff>
      <xdr:row>97</xdr:row>
      <xdr:rowOff>0</xdr:rowOff>
    </xdr:to>
    <xdr:cxnSp macro="">
      <xdr:nvCxnSpPr>
        <xdr:cNvPr id="645" name="Straight Connector 644">
          <a:extLst>
            <a:ext uri="{FF2B5EF4-FFF2-40B4-BE49-F238E27FC236}">
              <a16:creationId xmlns:a16="http://schemas.microsoft.com/office/drawing/2014/main" id="{8739665D-1309-4756-8F7B-BF12814A8A55}"/>
            </a:ext>
          </a:extLst>
        </xdr:cNvPr>
        <xdr:cNvCxnSpPr/>
      </xdr:nvCxnSpPr>
      <xdr:spPr>
        <a:xfrm rot="10800000" flipV="1">
          <a:off x="14554200" y="18249900"/>
          <a:ext cx="11811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88</xdr:row>
      <xdr:rowOff>0</xdr:rowOff>
    </xdr:from>
    <xdr:to>
      <xdr:col>20</xdr:col>
      <xdr:colOff>333375</xdr:colOff>
      <xdr:row>90</xdr:row>
      <xdr:rowOff>228600</xdr:rowOff>
    </xdr:to>
    <xdr:cxnSp macro="">
      <xdr:nvCxnSpPr>
        <xdr:cNvPr id="646" name="Straight Connector 645">
          <a:extLst>
            <a:ext uri="{FF2B5EF4-FFF2-40B4-BE49-F238E27FC236}">
              <a16:creationId xmlns:a16="http://schemas.microsoft.com/office/drawing/2014/main" id="{DFC4D6E1-874E-4140-930B-796B9F311B4C}"/>
            </a:ext>
          </a:extLst>
        </xdr:cNvPr>
        <xdr:cNvCxnSpPr/>
      </xdr:nvCxnSpPr>
      <xdr:spPr>
        <a:xfrm>
          <a:off x="9782175" y="17106900"/>
          <a:ext cx="11334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88</xdr:row>
      <xdr:rowOff>0</xdr:rowOff>
    </xdr:from>
    <xdr:to>
      <xdr:col>23</xdr:col>
      <xdr:colOff>333375</xdr:colOff>
      <xdr:row>90</xdr:row>
      <xdr:rowOff>228600</xdr:rowOff>
    </xdr:to>
    <xdr:cxnSp macro="">
      <xdr:nvCxnSpPr>
        <xdr:cNvPr id="647" name="Straight Connector 646">
          <a:extLst>
            <a:ext uri="{FF2B5EF4-FFF2-40B4-BE49-F238E27FC236}">
              <a16:creationId xmlns:a16="http://schemas.microsoft.com/office/drawing/2014/main" id="{63044BF9-1319-4EF5-940D-BC9E45B0C502}"/>
            </a:ext>
          </a:extLst>
        </xdr:cNvPr>
        <xdr:cNvCxnSpPr/>
      </xdr:nvCxnSpPr>
      <xdr:spPr>
        <a:xfrm>
          <a:off x="10944225" y="17106900"/>
          <a:ext cx="11620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88</xdr:row>
      <xdr:rowOff>0</xdr:rowOff>
    </xdr:from>
    <xdr:to>
      <xdr:col>26</xdr:col>
      <xdr:colOff>323850</xdr:colOff>
      <xdr:row>90</xdr:row>
      <xdr:rowOff>228600</xdr:rowOff>
    </xdr:to>
    <xdr:cxnSp macro="">
      <xdr:nvCxnSpPr>
        <xdr:cNvPr id="648" name="Straight Connector 647">
          <a:extLst>
            <a:ext uri="{FF2B5EF4-FFF2-40B4-BE49-F238E27FC236}">
              <a16:creationId xmlns:a16="http://schemas.microsoft.com/office/drawing/2014/main" id="{5EE540D0-FB3D-4BD9-8CAD-34C953259D54}"/>
            </a:ext>
          </a:extLst>
        </xdr:cNvPr>
        <xdr:cNvCxnSpPr/>
      </xdr:nvCxnSpPr>
      <xdr:spPr>
        <a:xfrm>
          <a:off x="12125325" y="17106900"/>
          <a:ext cx="11430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88</xdr:row>
      <xdr:rowOff>0</xdr:rowOff>
    </xdr:from>
    <xdr:to>
      <xdr:col>29</xdr:col>
      <xdr:colOff>333375</xdr:colOff>
      <xdr:row>90</xdr:row>
      <xdr:rowOff>228600</xdr:rowOff>
    </xdr:to>
    <xdr:cxnSp macro="">
      <xdr:nvCxnSpPr>
        <xdr:cNvPr id="649" name="Straight Connector 648">
          <a:extLst>
            <a:ext uri="{FF2B5EF4-FFF2-40B4-BE49-F238E27FC236}">
              <a16:creationId xmlns:a16="http://schemas.microsoft.com/office/drawing/2014/main" id="{5628D604-B5DC-4A6A-A64A-F2814504D87B}"/>
            </a:ext>
          </a:extLst>
        </xdr:cNvPr>
        <xdr:cNvCxnSpPr/>
      </xdr:nvCxnSpPr>
      <xdr:spPr>
        <a:xfrm>
          <a:off x="13335000" y="17106900"/>
          <a:ext cx="12096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88</xdr:row>
      <xdr:rowOff>0</xdr:rowOff>
    </xdr:from>
    <xdr:to>
      <xdr:col>32</xdr:col>
      <xdr:colOff>333375</xdr:colOff>
      <xdr:row>90</xdr:row>
      <xdr:rowOff>228600</xdr:rowOff>
    </xdr:to>
    <xdr:cxnSp macro="">
      <xdr:nvCxnSpPr>
        <xdr:cNvPr id="650" name="Straight Connector 649">
          <a:extLst>
            <a:ext uri="{FF2B5EF4-FFF2-40B4-BE49-F238E27FC236}">
              <a16:creationId xmlns:a16="http://schemas.microsoft.com/office/drawing/2014/main" id="{E605842B-106E-4977-B845-573F23DF8C24}"/>
            </a:ext>
          </a:extLst>
        </xdr:cNvPr>
        <xdr:cNvCxnSpPr/>
      </xdr:nvCxnSpPr>
      <xdr:spPr>
        <a:xfrm>
          <a:off x="14554200" y="17106900"/>
          <a:ext cx="11811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88</xdr:row>
      <xdr:rowOff>0</xdr:rowOff>
    </xdr:from>
    <xdr:to>
      <xdr:col>35</xdr:col>
      <xdr:colOff>285750</xdr:colOff>
      <xdr:row>90</xdr:row>
      <xdr:rowOff>228600</xdr:rowOff>
    </xdr:to>
    <xdr:cxnSp macro="">
      <xdr:nvCxnSpPr>
        <xdr:cNvPr id="651" name="Straight Connector 650">
          <a:extLst>
            <a:ext uri="{FF2B5EF4-FFF2-40B4-BE49-F238E27FC236}">
              <a16:creationId xmlns:a16="http://schemas.microsoft.com/office/drawing/2014/main" id="{F3CC78C1-B91F-470E-A23F-213231CF1CA2}"/>
            </a:ext>
          </a:extLst>
        </xdr:cNvPr>
        <xdr:cNvCxnSpPr/>
      </xdr:nvCxnSpPr>
      <xdr:spPr>
        <a:xfrm>
          <a:off x="15801975" y="17106900"/>
          <a:ext cx="7048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88</xdr:row>
      <xdr:rowOff>0</xdr:rowOff>
    </xdr:from>
    <xdr:to>
      <xdr:col>38</xdr:col>
      <xdr:colOff>276225</xdr:colOff>
      <xdr:row>90</xdr:row>
      <xdr:rowOff>228600</xdr:rowOff>
    </xdr:to>
    <xdr:cxnSp macro="">
      <xdr:nvCxnSpPr>
        <xdr:cNvPr id="652" name="Straight Connector 651">
          <a:extLst>
            <a:ext uri="{FF2B5EF4-FFF2-40B4-BE49-F238E27FC236}">
              <a16:creationId xmlns:a16="http://schemas.microsoft.com/office/drawing/2014/main" id="{6BFD97FD-09F8-4EBC-B2BE-55790ACD558E}"/>
            </a:ext>
          </a:extLst>
        </xdr:cNvPr>
        <xdr:cNvCxnSpPr/>
      </xdr:nvCxnSpPr>
      <xdr:spPr>
        <a:xfrm>
          <a:off x="16506825" y="17106900"/>
          <a:ext cx="7524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94</xdr:row>
      <xdr:rowOff>0</xdr:rowOff>
    </xdr:from>
    <xdr:to>
      <xdr:col>5</xdr:col>
      <xdr:colOff>333375</xdr:colOff>
      <xdr:row>96</xdr:row>
      <xdr:rowOff>228600</xdr:rowOff>
    </xdr:to>
    <xdr:cxnSp macro="">
      <xdr:nvCxnSpPr>
        <xdr:cNvPr id="653" name="Straight Connector 652">
          <a:extLst>
            <a:ext uri="{FF2B5EF4-FFF2-40B4-BE49-F238E27FC236}">
              <a16:creationId xmlns:a16="http://schemas.microsoft.com/office/drawing/2014/main" id="{A455A843-ED75-4D57-B380-C69A6BF5351D}"/>
            </a:ext>
          </a:extLst>
        </xdr:cNvPr>
        <xdr:cNvCxnSpPr/>
      </xdr:nvCxnSpPr>
      <xdr:spPr>
        <a:xfrm>
          <a:off x="3495675" y="17678400"/>
          <a:ext cx="11715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94</xdr:row>
      <xdr:rowOff>0</xdr:rowOff>
    </xdr:from>
    <xdr:to>
      <xdr:col>8</xdr:col>
      <xdr:colOff>333375</xdr:colOff>
      <xdr:row>96</xdr:row>
      <xdr:rowOff>228600</xdr:rowOff>
    </xdr:to>
    <xdr:cxnSp macro="">
      <xdr:nvCxnSpPr>
        <xdr:cNvPr id="654" name="Straight Connector 653">
          <a:extLst>
            <a:ext uri="{FF2B5EF4-FFF2-40B4-BE49-F238E27FC236}">
              <a16:creationId xmlns:a16="http://schemas.microsoft.com/office/drawing/2014/main" id="{6CFB29D4-7D24-4BC8-A058-9538D8A0B3D2}"/>
            </a:ext>
          </a:extLst>
        </xdr:cNvPr>
        <xdr:cNvCxnSpPr/>
      </xdr:nvCxnSpPr>
      <xdr:spPr>
        <a:xfrm>
          <a:off x="4686300" y="17678400"/>
          <a:ext cx="11906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94</xdr:row>
      <xdr:rowOff>0</xdr:rowOff>
    </xdr:from>
    <xdr:to>
      <xdr:col>11</xdr:col>
      <xdr:colOff>333375</xdr:colOff>
      <xdr:row>96</xdr:row>
      <xdr:rowOff>228600</xdr:rowOff>
    </xdr:to>
    <xdr:cxnSp macro="">
      <xdr:nvCxnSpPr>
        <xdr:cNvPr id="655" name="Straight Connector 654">
          <a:extLst>
            <a:ext uri="{FF2B5EF4-FFF2-40B4-BE49-F238E27FC236}">
              <a16:creationId xmlns:a16="http://schemas.microsoft.com/office/drawing/2014/main" id="{26ADCAE0-BBC0-4959-BFCC-997FCC6018D9}"/>
            </a:ext>
          </a:extLst>
        </xdr:cNvPr>
        <xdr:cNvCxnSpPr/>
      </xdr:nvCxnSpPr>
      <xdr:spPr>
        <a:xfrm>
          <a:off x="5962650" y="17678400"/>
          <a:ext cx="12001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94</xdr:row>
      <xdr:rowOff>0</xdr:rowOff>
    </xdr:from>
    <xdr:to>
      <xdr:col>14</xdr:col>
      <xdr:colOff>333375</xdr:colOff>
      <xdr:row>96</xdr:row>
      <xdr:rowOff>228600</xdr:rowOff>
    </xdr:to>
    <xdr:cxnSp macro="">
      <xdr:nvCxnSpPr>
        <xdr:cNvPr id="656" name="Straight Connector 655">
          <a:extLst>
            <a:ext uri="{FF2B5EF4-FFF2-40B4-BE49-F238E27FC236}">
              <a16:creationId xmlns:a16="http://schemas.microsoft.com/office/drawing/2014/main" id="{89E94B92-025B-4FE8-9019-FF3DDD7B143B}"/>
            </a:ext>
          </a:extLst>
        </xdr:cNvPr>
        <xdr:cNvCxnSpPr/>
      </xdr:nvCxnSpPr>
      <xdr:spPr>
        <a:xfrm>
          <a:off x="7267575" y="17678400"/>
          <a:ext cx="11811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94</xdr:row>
      <xdr:rowOff>0</xdr:rowOff>
    </xdr:from>
    <xdr:to>
      <xdr:col>17</xdr:col>
      <xdr:colOff>333375</xdr:colOff>
      <xdr:row>96</xdr:row>
      <xdr:rowOff>228600</xdr:rowOff>
    </xdr:to>
    <xdr:cxnSp macro="">
      <xdr:nvCxnSpPr>
        <xdr:cNvPr id="657" name="Straight Connector 656">
          <a:extLst>
            <a:ext uri="{FF2B5EF4-FFF2-40B4-BE49-F238E27FC236}">
              <a16:creationId xmlns:a16="http://schemas.microsoft.com/office/drawing/2014/main" id="{DDB224D3-85A2-4D4E-8957-67DD8D3D1D5A}"/>
            </a:ext>
          </a:extLst>
        </xdr:cNvPr>
        <xdr:cNvCxnSpPr/>
      </xdr:nvCxnSpPr>
      <xdr:spPr>
        <a:xfrm>
          <a:off x="8515350" y="17678400"/>
          <a:ext cx="11525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94</xdr:row>
      <xdr:rowOff>0</xdr:rowOff>
    </xdr:from>
    <xdr:to>
      <xdr:col>5</xdr:col>
      <xdr:colOff>333375</xdr:colOff>
      <xdr:row>96</xdr:row>
      <xdr:rowOff>238125</xdr:rowOff>
    </xdr:to>
    <xdr:cxnSp macro="">
      <xdr:nvCxnSpPr>
        <xdr:cNvPr id="658" name="Straight Connector 657">
          <a:extLst>
            <a:ext uri="{FF2B5EF4-FFF2-40B4-BE49-F238E27FC236}">
              <a16:creationId xmlns:a16="http://schemas.microsoft.com/office/drawing/2014/main" id="{18884983-1188-40B2-9932-E98ECAD0A70E}"/>
            </a:ext>
          </a:extLst>
        </xdr:cNvPr>
        <xdr:cNvCxnSpPr/>
      </xdr:nvCxnSpPr>
      <xdr:spPr>
        <a:xfrm rot="10800000" flipV="1">
          <a:off x="3495675" y="17678400"/>
          <a:ext cx="11715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94</xdr:row>
      <xdr:rowOff>0</xdr:rowOff>
    </xdr:from>
    <xdr:to>
      <xdr:col>8</xdr:col>
      <xdr:colOff>333375</xdr:colOff>
      <xdr:row>96</xdr:row>
      <xdr:rowOff>238125</xdr:rowOff>
    </xdr:to>
    <xdr:cxnSp macro="">
      <xdr:nvCxnSpPr>
        <xdr:cNvPr id="659" name="Straight Connector 658">
          <a:extLst>
            <a:ext uri="{FF2B5EF4-FFF2-40B4-BE49-F238E27FC236}">
              <a16:creationId xmlns:a16="http://schemas.microsoft.com/office/drawing/2014/main" id="{49F19A4D-A4BB-40F9-8050-7B322AFA9A70}"/>
            </a:ext>
          </a:extLst>
        </xdr:cNvPr>
        <xdr:cNvCxnSpPr/>
      </xdr:nvCxnSpPr>
      <xdr:spPr>
        <a:xfrm rot="10800000" flipV="1">
          <a:off x="4686300" y="17678400"/>
          <a:ext cx="11906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94</xdr:row>
      <xdr:rowOff>0</xdr:rowOff>
    </xdr:from>
    <xdr:to>
      <xdr:col>11</xdr:col>
      <xdr:colOff>333375</xdr:colOff>
      <xdr:row>96</xdr:row>
      <xdr:rowOff>238125</xdr:rowOff>
    </xdr:to>
    <xdr:cxnSp macro="">
      <xdr:nvCxnSpPr>
        <xdr:cNvPr id="660" name="Straight Connector 659">
          <a:extLst>
            <a:ext uri="{FF2B5EF4-FFF2-40B4-BE49-F238E27FC236}">
              <a16:creationId xmlns:a16="http://schemas.microsoft.com/office/drawing/2014/main" id="{568B5E69-5854-4995-8C16-EBED6DA1E2C3}"/>
            </a:ext>
          </a:extLst>
        </xdr:cNvPr>
        <xdr:cNvCxnSpPr/>
      </xdr:nvCxnSpPr>
      <xdr:spPr>
        <a:xfrm rot="10800000" flipV="1">
          <a:off x="5962650" y="17678400"/>
          <a:ext cx="12001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94</xdr:row>
      <xdr:rowOff>0</xdr:rowOff>
    </xdr:from>
    <xdr:to>
      <xdr:col>14</xdr:col>
      <xdr:colOff>333375</xdr:colOff>
      <xdr:row>96</xdr:row>
      <xdr:rowOff>238125</xdr:rowOff>
    </xdr:to>
    <xdr:cxnSp macro="">
      <xdr:nvCxnSpPr>
        <xdr:cNvPr id="661" name="Straight Connector 660">
          <a:extLst>
            <a:ext uri="{FF2B5EF4-FFF2-40B4-BE49-F238E27FC236}">
              <a16:creationId xmlns:a16="http://schemas.microsoft.com/office/drawing/2014/main" id="{CC60D058-6D3B-4C04-AA44-5D1196B8E361}"/>
            </a:ext>
          </a:extLst>
        </xdr:cNvPr>
        <xdr:cNvCxnSpPr/>
      </xdr:nvCxnSpPr>
      <xdr:spPr>
        <a:xfrm rot="10800000" flipV="1">
          <a:off x="7267575" y="17678400"/>
          <a:ext cx="11811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94</xdr:row>
      <xdr:rowOff>0</xdr:rowOff>
    </xdr:from>
    <xdr:to>
      <xdr:col>17</xdr:col>
      <xdr:colOff>333375</xdr:colOff>
      <xdr:row>96</xdr:row>
      <xdr:rowOff>238125</xdr:rowOff>
    </xdr:to>
    <xdr:cxnSp macro="">
      <xdr:nvCxnSpPr>
        <xdr:cNvPr id="662" name="Straight Connector 661">
          <a:extLst>
            <a:ext uri="{FF2B5EF4-FFF2-40B4-BE49-F238E27FC236}">
              <a16:creationId xmlns:a16="http://schemas.microsoft.com/office/drawing/2014/main" id="{7D330DFA-28C8-4836-BC19-75CCF694E1A0}"/>
            </a:ext>
          </a:extLst>
        </xdr:cNvPr>
        <xdr:cNvCxnSpPr/>
      </xdr:nvCxnSpPr>
      <xdr:spPr>
        <a:xfrm rot="10800000" flipV="1">
          <a:off x="8515350" y="17678400"/>
          <a:ext cx="11525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94</xdr:row>
      <xdr:rowOff>0</xdr:rowOff>
    </xdr:from>
    <xdr:to>
      <xdr:col>20</xdr:col>
      <xdr:colOff>333375</xdr:colOff>
      <xdr:row>96</xdr:row>
      <xdr:rowOff>238125</xdr:rowOff>
    </xdr:to>
    <xdr:cxnSp macro="">
      <xdr:nvCxnSpPr>
        <xdr:cNvPr id="663" name="Straight Connector 662">
          <a:extLst>
            <a:ext uri="{FF2B5EF4-FFF2-40B4-BE49-F238E27FC236}">
              <a16:creationId xmlns:a16="http://schemas.microsoft.com/office/drawing/2014/main" id="{B1DC390C-3A4A-4403-BB1D-BAE5AFBA66E5}"/>
            </a:ext>
          </a:extLst>
        </xdr:cNvPr>
        <xdr:cNvCxnSpPr/>
      </xdr:nvCxnSpPr>
      <xdr:spPr>
        <a:xfrm rot="10800000" flipV="1">
          <a:off x="9782175" y="17678400"/>
          <a:ext cx="11334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94</xdr:row>
      <xdr:rowOff>0</xdr:rowOff>
    </xdr:from>
    <xdr:to>
      <xdr:col>23</xdr:col>
      <xdr:colOff>333375</xdr:colOff>
      <xdr:row>96</xdr:row>
      <xdr:rowOff>238125</xdr:rowOff>
    </xdr:to>
    <xdr:cxnSp macro="">
      <xdr:nvCxnSpPr>
        <xdr:cNvPr id="664" name="Straight Connector 663">
          <a:extLst>
            <a:ext uri="{FF2B5EF4-FFF2-40B4-BE49-F238E27FC236}">
              <a16:creationId xmlns:a16="http://schemas.microsoft.com/office/drawing/2014/main" id="{559EA29F-31F9-4AA3-BE63-F05B891CD5DB}"/>
            </a:ext>
          </a:extLst>
        </xdr:cNvPr>
        <xdr:cNvCxnSpPr/>
      </xdr:nvCxnSpPr>
      <xdr:spPr>
        <a:xfrm rot="10800000" flipV="1">
          <a:off x="10944225" y="17678400"/>
          <a:ext cx="11620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94</xdr:row>
      <xdr:rowOff>0</xdr:rowOff>
    </xdr:from>
    <xdr:to>
      <xdr:col>26</xdr:col>
      <xdr:colOff>323850</xdr:colOff>
      <xdr:row>96</xdr:row>
      <xdr:rowOff>238125</xdr:rowOff>
    </xdr:to>
    <xdr:cxnSp macro="">
      <xdr:nvCxnSpPr>
        <xdr:cNvPr id="665" name="Straight Connector 664">
          <a:extLst>
            <a:ext uri="{FF2B5EF4-FFF2-40B4-BE49-F238E27FC236}">
              <a16:creationId xmlns:a16="http://schemas.microsoft.com/office/drawing/2014/main" id="{D68C2D57-BC82-478C-B544-1A995AD9CF05}"/>
            </a:ext>
          </a:extLst>
        </xdr:cNvPr>
        <xdr:cNvCxnSpPr/>
      </xdr:nvCxnSpPr>
      <xdr:spPr>
        <a:xfrm rot="10800000" flipV="1">
          <a:off x="12125325" y="17678400"/>
          <a:ext cx="11430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94</xdr:row>
      <xdr:rowOff>0</xdr:rowOff>
    </xdr:from>
    <xdr:to>
      <xdr:col>38</xdr:col>
      <xdr:colOff>276225</xdr:colOff>
      <xdr:row>96</xdr:row>
      <xdr:rowOff>238125</xdr:rowOff>
    </xdr:to>
    <xdr:cxnSp macro="">
      <xdr:nvCxnSpPr>
        <xdr:cNvPr id="666" name="Straight Connector 665">
          <a:extLst>
            <a:ext uri="{FF2B5EF4-FFF2-40B4-BE49-F238E27FC236}">
              <a16:creationId xmlns:a16="http://schemas.microsoft.com/office/drawing/2014/main" id="{5890AE93-1107-4FB9-9B8F-E7612FDB258A}"/>
            </a:ext>
          </a:extLst>
        </xdr:cNvPr>
        <xdr:cNvCxnSpPr/>
      </xdr:nvCxnSpPr>
      <xdr:spPr>
        <a:xfrm rot="10800000" flipV="1">
          <a:off x="16506825" y="17678400"/>
          <a:ext cx="7524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94</xdr:row>
      <xdr:rowOff>0</xdr:rowOff>
    </xdr:from>
    <xdr:to>
      <xdr:col>35</xdr:col>
      <xdr:colOff>285750</xdr:colOff>
      <xdr:row>96</xdr:row>
      <xdr:rowOff>238125</xdr:rowOff>
    </xdr:to>
    <xdr:cxnSp macro="">
      <xdr:nvCxnSpPr>
        <xdr:cNvPr id="667" name="Straight Connector 666">
          <a:extLst>
            <a:ext uri="{FF2B5EF4-FFF2-40B4-BE49-F238E27FC236}">
              <a16:creationId xmlns:a16="http://schemas.microsoft.com/office/drawing/2014/main" id="{EF637FD3-8C30-4C9B-94EE-DE5473C35202}"/>
            </a:ext>
          </a:extLst>
        </xdr:cNvPr>
        <xdr:cNvCxnSpPr/>
      </xdr:nvCxnSpPr>
      <xdr:spPr>
        <a:xfrm rot="10800000" flipV="1">
          <a:off x="15801975" y="17678400"/>
          <a:ext cx="7048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94</xdr:row>
      <xdr:rowOff>0</xdr:rowOff>
    </xdr:from>
    <xdr:to>
      <xdr:col>32</xdr:col>
      <xdr:colOff>333375</xdr:colOff>
      <xdr:row>96</xdr:row>
      <xdr:rowOff>238125</xdr:rowOff>
    </xdr:to>
    <xdr:cxnSp macro="">
      <xdr:nvCxnSpPr>
        <xdr:cNvPr id="668" name="Straight Connector 667">
          <a:extLst>
            <a:ext uri="{FF2B5EF4-FFF2-40B4-BE49-F238E27FC236}">
              <a16:creationId xmlns:a16="http://schemas.microsoft.com/office/drawing/2014/main" id="{8739665D-1309-4756-8F7B-BF12814A8A55}"/>
            </a:ext>
          </a:extLst>
        </xdr:cNvPr>
        <xdr:cNvCxnSpPr/>
      </xdr:nvCxnSpPr>
      <xdr:spPr>
        <a:xfrm rot="10800000" flipV="1">
          <a:off x="14554200" y="17678400"/>
          <a:ext cx="11811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94</xdr:row>
      <xdr:rowOff>0</xdr:rowOff>
    </xdr:from>
    <xdr:to>
      <xdr:col>29</xdr:col>
      <xdr:colOff>333375</xdr:colOff>
      <xdr:row>96</xdr:row>
      <xdr:rowOff>238125</xdr:rowOff>
    </xdr:to>
    <xdr:cxnSp macro="">
      <xdr:nvCxnSpPr>
        <xdr:cNvPr id="669" name="Straight Connector 668">
          <a:extLst>
            <a:ext uri="{FF2B5EF4-FFF2-40B4-BE49-F238E27FC236}">
              <a16:creationId xmlns:a16="http://schemas.microsoft.com/office/drawing/2014/main" id="{53C78320-9308-449C-B3F1-66B41FA2050C}"/>
            </a:ext>
          </a:extLst>
        </xdr:cNvPr>
        <xdr:cNvCxnSpPr/>
      </xdr:nvCxnSpPr>
      <xdr:spPr>
        <a:xfrm rot="10800000" flipV="1">
          <a:off x="13335000" y="17678400"/>
          <a:ext cx="12096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94</xdr:row>
      <xdr:rowOff>0</xdr:rowOff>
    </xdr:from>
    <xdr:to>
      <xdr:col>38</xdr:col>
      <xdr:colOff>276225</xdr:colOff>
      <xdr:row>96</xdr:row>
      <xdr:rowOff>228600</xdr:rowOff>
    </xdr:to>
    <xdr:cxnSp macro="">
      <xdr:nvCxnSpPr>
        <xdr:cNvPr id="670" name="Straight Connector 669">
          <a:extLst>
            <a:ext uri="{FF2B5EF4-FFF2-40B4-BE49-F238E27FC236}">
              <a16:creationId xmlns:a16="http://schemas.microsoft.com/office/drawing/2014/main" id="{E8B654D5-0F32-4B0F-BA12-77906F9A492A}"/>
            </a:ext>
          </a:extLst>
        </xdr:cNvPr>
        <xdr:cNvCxnSpPr/>
      </xdr:nvCxnSpPr>
      <xdr:spPr>
        <a:xfrm>
          <a:off x="16506825" y="17678400"/>
          <a:ext cx="7524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94</xdr:row>
      <xdr:rowOff>0</xdr:rowOff>
    </xdr:from>
    <xdr:to>
      <xdr:col>35</xdr:col>
      <xdr:colOff>285750</xdr:colOff>
      <xdr:row>96</xdr:row>
      <xdr:rowOff>228600</xdr:rowOff>
    </xdr:to>
    <xdr:cxnSp macro="">
      <xdr:nvCxnSpPr>
        <xdr:cNvPr id="671" name="Straight Connector 670">
          <a:extLst>
            <a:ext uri="{FF2B5EF4-FFF2-40B4-BE49-F238E27FC236}">
              <a16:creationId xmlns:a16="http://schemas.microsoft.com/office/drawing/2014/main" id="{DA35DBFD-6A7F-4FC8-8CEB-DC181F328BAB}"/>
            </a:ext>
          </a:extLst>
        </xdr:cNvPr>
        <xdr:cNvCxnSpPr/>
      </xdr:nvCxnSpPr>
      <xdr:spPr>
        <a:xfrm>
          <a:off x="15801975" y="17678400"/>
          <a:ext cx="7048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94</xdr:row>
      <xdr:rowOff>0</xdr:rowOff>
    </xdr:from>
    <xdr:to>
      <xdr:col>32</xdr:col>
      <xdr:colOff>333375</xdr:colOff>
      <xdr:row>96</xdr:row>
      <xdr:rowOff>228600</xdr:rowOff>
    </xdr:to>
    <xdr:cxnSp macro="">
      <xdr:nvCxnSpPr>
        <xdr:cNvPr id="672" name="Straight Connector 671">
          <a:extLst>
            <a:ext uri="{FF2B5EF4-FFF2-40B4-BE49-F238E27FC236}">
              <a16:creationId xmlns:a16="http://schemas.microsoft.com/office/drawing/2014/main" id="{37D78EBB-4203-4B37-8F43-1148C0B0CB6E}"/>
            </a:ext>
          </a:extLst>
        </xdr:cNvPr>
        <xdr:cNvCxnSpPr/>
      </xdr:nvCxnSpPr>
      <xdr:spPr>
        <a:xfrm>
          <a:off x="14554200" y="17678400"/>
          <a:ext cx="11811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94</xdr:row>
      <xdr:rowOff>0</xdr:rowOff>
    </xdr:from>
    <xdr:to>
      <xdr:col>29</xdr:col>
      <xdr:colOff>333375</xdr:colOff>
      <xdr:row>96</xdr:row>
      <xdr:rowOff>228600</xdr:rowOff>
    </xdr:to>
    <xdr:cxnSp macro="">
      <xdr:nvCxnSpPr>
        <xdr:cNvPr id="673" name="Straight Connector 672">
          <a:extLst>
            <a:ext uri="{FF2B5EF4-FFF2-40B4-BE49-F238E27FC236}">
              <a16:creationId xmlns:a16="http://schemas.microsoft.com/office/drawing/2014/main" id="{D2FBF2D1-4463-4A00-BB16-4B7D5EB726E0}"/>
            </a:ext>
          </a:extLst>
        </xdr:cNvPr>
        <xdr:cNvCxnSpPr/>
      </xdr:nvCxnSpPr>
      <xdr:spPr>
        <a:xfrm>
          <a:off x="13335000" y="17678400"/>
          <a:ext cx="12096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94</xdr:row>
      <xdr:rowOff>0</xdr:rowOff>
    </xdr:from>
    <xdr:to>
      <xdr:col>26</xdr:col>
      <xdr:colOff>323850</xdr:colOff>
      <xdr:row>96</xdr:row>
      <xdr:rowOff>228600</xdr:rowOff>
    </xdr:to>
    <xdr:cxnSp macro="">
      <xdr:nvCxnSpPr>
        <xdr:cNvPr id="674" name="Straight Connector 673">
          <a:extLst>
            <a:ext uri="{FF2B5EF4-FFF2-40B4-BE49-F238E27FC236}">
              <a16:creationId xmlns:a16="http://schemas.microsoft.com/office/drawing/2014/main" id="{FF580589-3F25-484D-8F0A-6E087A2272D6}"/>
            </a:ext>
          </a:extLst>
        </xdr:cNvPr>
        <xdr:cNvCxnSpPr/>
      </xdr:nvCxnSpPr>
      <xdr:spPr>
        <a:xfrm>
          <a:off x="12125325" y="17678400"/>
          <a:ext cx="11430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94</xdr:row>
      <xdr:rowOff>0</xdr:rowOff>
    </xdr:from>
    <xdr:to>
      <xdr:col>23</xdr:col>
      <xdr:colOff>333375</xdr:colOff>
      <xdr:row>96</xdr:row>
      <xdr:rowOff>228600</xdr:rowOff>
    </xdr:to>
    <xdr:cxnSp macro="">
      <xdr:nvCxnSpPr>
        <xdr:cNvPr id="675" name="Straight Connector 674">
          <a:extLst>
            <a:ext uri="{FF2B5EF4-FFF2-40B4-BE49-F238E27FC236}">
              <a16:creationId xmlns:a16="http://schemas.microsoft.com/office/drawing/2014/main" id="{1983AB73-3F79-4D6F-BAD5-FCFA73C02EA9}"/>
            </a:ext>
          </a:extLst>
        </xdr:cNvPr>
        <xdr:cNvCxnSpPr/>
      </xdr:nvCxnSpPr>
      <xdr:spPr>
        <a:xfrm>
          <a:off x="10944225" y="17678400"/>
          <a:ext cx="11620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94</xdr:row>
      <xdr:rowOff>0</xdr:rowOff>
    </xdr:from>
    <xdr:to>
      <xdr:col>20</xdr:col>
      <xdr:colOff>333375</xdr:colOff>
      <xdr:row>96</xdr:row>
      <xdr:rowOff>228600</xdr:rowOff>
    </xdr:to>
    <xdr:cxnSp macro="">
      <xdr:nvCxnSpPr>
        <xdr:cNvPr id="676" name="Straight Connector 675">
          <a:extLst>
            <a:ext uri="{FF2B5EF4-FFF2-40B4-BE49-F238E27FC236}">
              <a16:creationId xmlns:a16="http://schemas.microsoft.com/office/drawing/2014/main" id="{B2A77CBD-C285-4017-B3B5-1E98858C92C7}"/>
            </a:ext>
          </a:extLst>
        </xdr:cNvPr>
        <xdr:cNvCxnSpPr/>
      </xdr:nvCxnSpPr>
      <xdr:spPr>
        <a:xfrm>
          <a:off x="9782175" y="17678400"/>
          <a:ext cx="11334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91</xdr:row>
      <xdr:rowOff>0</xdr:rowOff>
    </xdr:from>
    <xdr:to>
      <xdr:col>5</xdr:col>
      <xdr:colOff>333375</xdr:colOff>
      <xdr:row>93</xdr:row>
      <xdr:rowOff>228600</xdr:rowOff>
    </xdr:to>
    <xdr:cxnSp macro="">
      <xdr:nvCxnSpPr>
        <xdr:cNvPr id="677" name="Straight Connector 676">
          <a:extLst>
            <a:ext uri="{FF2B5EF4-FFF2-40B4-BE49-F238E27FC236}">
              <a16:creationId xmlns:a16="http://schemas.microsoft.com/office/drawing/2014/main" id="{A455A843-ED75-4D57-B380-C69A6BF5351D}"/>
            </a:ext>
          </a:extLst>
        </xdr:cNvPr>
        <xdr:cNvCxnSpPr/>
      </xdr:nvCxnSpPr>
      <xdr:spPr>
        <a:xfrm>
          <a:off x="3495675" y="18249900"/>
          <a:ext cx="11715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91</xdr:row>
      <xdr:rowOff>0</xdr:rowOff>
    </xdr:from>
    <xdr:to>
      <xdr:col>8</xdr:col>
      <xdr:colOff>333375</xdr:colOff>
      <xdr:row>93</xdr:row>
      <xdr:rowOff>228600</xdr:rowOff>
    </xdr:to>
    <xdr:cxnSp macro="">
      <xdr:nvCxnSpPr>
        <xdr:cNvPr id="678" name="Straight Connector 677">
          <a:extLst>
            <a:ext uri="{FF2B5EF4-FFF2-40B4-BE49-F238E27FC236}">
              <a16:creationId xmlns:a16="http://schemas.microsoft.com/office/drawing/2014/main" id="{6CFB29D4-7D24-4BC8-A058-9538D8A0B3D2}"/>
            </a:ext>
          </a:extLst>
        </xdr:cNvPr>
        <xdr:cNvCxnSpPr/>
      </xdr:nvCxnSpPr>
      <xdr:spPr>
        <a:xfrm>
          <a:off x="4686300" y="18249900"/>
          <a:ext cx="11906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91</xdr:row>
      <xdr:rowOff>0</xdr:rowOff>
    </xdr:from>
    <xdr:to>
      <xdr:col>11</xdr:col>
      <xdr:colOff>333375</xdr:colOff>
      <xdr:row>93</xdr:row>
      <xdr:rowOff>228600</xdr:rowOff>
    </xdr:to>
    <xdr:cxnSp macro="">
      <xdr:nvCxnSpPr>
        <xdr:cNvPr id="679" name="Straight Connector 678">
          <a:extLst>
            <a:ext uri="{FF2B5EF4-FFF2-40B4-BE49-F238E27FC236}">
              <a16:creationId xmlns:a16="http://schemas.microsoft.com/office/drawing/2014/main" id="{26ADCAE0-BBC0-4959-BFCC-997FCC6018D9}"/>
            </a:ext>
          </a:extLst>
        </xdr:cNvPr>
        <xdr:cNvCxnSpPr/>
      </xdr:nvCxnSpPr>
      <xdr:spPr>
        <a:xfrm>
          <a:off x="5962650" y="18249900"/>
          <a:ext cx="12001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91</xdr:row>
      <xdr:rowOff>0</xdr:rowOff>
    </xdr:from>
    <xdr:to>
      <xdr:col>14</xdr:col>
      <xdr:colOff>333375</xdr:colOff>
      <xdr:row>93</xdr:row>
      <xdr:rowOff>228600</xdr:rowOff>
    </xdr:to>
    <xdr:cxnSp macro="">
      <xdr:nvCxnSpPr>
        <xdr:cNvPr id="680" name="Straight Connector 679">
          <a:extLst>
            <a:ext uri="{FF2B5EF4-FFF2-40B4-BE49-F238E27FC236}">
              <a16:creationId xmlns:a16="http://schemas.microsoft.com/office/drawing/2014/main" id="{89E94B92-025B-4FE8-9019-FF3DDD7B143B}"/>
            </a:ext>
          </a:extLst>
        </xdr:cNvPr>
        <xdr:cNvCxnSpPr/>
      </xdr:nvCxnSpPr>
      <xdr:spPr>
        <a:xfrm>
          <a:off x="7267575" y="18249900"/>
          <a:ext cx="11811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91</xdr:row>
      <xdr:rowOff>0</xdr:rowOff>
    </xdr:from>
    <xdr:to>
      <xdr:col>17</xdr:col>
      <xdr:colOff>333375</xdr:colOff>
      <xdr:row>93</xdr:row>
      <xdr:rowOff>228600</xdr:rowOff>
    </xdr:to>
    <xdr:cxnSp macro="">
      <xdr:nvCxnSpPr>
        <xdr:cNvPr id="681" name="Straight Connector 680">
          <a:extLst>
            <a:ext uri="{FF2B5EF4-FFF2-40B4-BE49-F238E27FC236}">
              <a16:creationId xmlns:a16="http://schemas.microsoft.com/office/drawing/2014/main" id="{DDB224D3-85A2-4D4E-8957-67DD8D3D1D5A}"/>
            </a:ext>
          </a:extLst>
        </xdr:cNvPr>
        <xdr:cNvCxnSpPr/>
      </xdr:nvCxnSpPr>
      <xdr:spPr>
        <a:xfrm>
          <a:off x="8515350" y="18249900"/>
          <a:ext cx="11525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91</xdr:row>
      <xdr:rowOff>0</xdr:rowOff>
    </xdr:from>
    <xdr:to>
      <xdr:col>5</xdr:col>
      <xdr:colOff>333375</xdr:colOff>
      <xdr:row>93</xdr:row>
      <xdr:rowOff>238125</xdr:rowOff>
    </xdr:to>
    <xdr:cxnSp macro="">
      <xdr:nvCxnSpPr>
        <xdr:cNvPr id="682" name="Straight Connector 681">
          <a:extLst>
            <a:ext uri="{FF2B5EF4-FFF2-40B4-BE49-F238E27FC236}">
              <a16:creationId xmlns:a16="http://schemas.microsoft.com/office/drawing/2014/main" id="{18884983-1188-40B2-9932-E98ECAD0A70E}"/>
            </a:ext>
          </a:extLst>
        </xdr:cNvPr>
        <xdr:cNvCxnSpPr/>
      </xdr:nvCxnSpPr>
      <xdr:spPr>
        <a:xfrm rot="10800000" flipV="1">
          <a:off x="3495675" y="18249900"/>
          <a:ext cx="11715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91</xdr:row>
      <xdr:rowOff>0</xdr:rowOff>
    </xdr:from>
    <xdr:to>
      <xdr:col>8</xdr:col>
      <xdr:colOff>333375</xdr:colOff>
      <xdr:row>93</xdr:row>
      <xdr:rowOff>238125</xdr:rowOff>
    </xdr:to>
    <xdr:cxnSp macro="">
      <xdr:nvCxnSpPr>
        <xdr:cNvPr id="683" name="Straight Connector 682">
          <a:extLst>
            <a:ext uri="{FF2B5EF4-FFF2-40B4-BE49-F238E27FC236}">
              <a16:creationId xmlns:a16="http://schemas.microsoft.com/office/drawing/2014/main" id="{49F19A4D-A4BB-40F9-8050-7B322AFA9A70}"/>
            </a:ext>
          </a:extLst>
        </xdr:cNvPr>
        <xdr:cNvCxnSpPr/>
      </xdr:nvCxnSpPr>
      <xdr:spPr>
        <a:xfrm rot="10800000" flipV="1">
          <a:off x="4686300" y="18249900"/>
          <a:ext cx="11906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91</xdr:row>
      <xdr:rowOff>0</xdr:rowOff>
    </xdr:from>
    <xdr:to>
      <xdr:col>11</xdr:col>
      <xdr:colOff>333375</xdr:colOff>
      <xdr:row>93</xdr:row>
      <xdr:rowOff>238125</xdr:rowOff>
    </xdr:to>
    <xdr:cxnSp macro="">
      <xdr:nvCxnSpPr>
        <xdr:cNvPr id="684" name="Straight Connector 683">
          <a:extLst>
            <a:ext uri="{FF2B5EF4-FFF2-40B4-BE49-F238E27FC236}">
              <a16:creationId xmlns:a16="http://schemas.microsoft.com/office/drawing/2014/main" id="{568B5E69-5854-4995-8C16-EBED6DA1E2C3}"/>
            </a:ext>
          </a:extLst>
        </xdr:cNvPr>
        <xdr:cNvCxnSpPr/>
      </xdr:nvCxnSpPr>
      <xdr:spPr>
        <a:xfrm rot="10800000" flipV="1">
          <a:off x="5962650" y="18249900"/>
          <a:ext cx="12001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91</xdr:row>
      <xdr:rowOff>0</xdr:rowOff>
    </xdr:from>
    <xdr:to>
      <xdr:col>14</xdr:col>
      <xdr:colOff>333375</xdr:colOff>
      <xdr:row>93</xdr:row>
      <xdr:rowOff>238125</xdr:rowOff>
    </xdr:to>
    <xdr:cxnSp macro="">
      <xdr:nvCxnSpPr>
        <xdr:cNvPr id="685" name="Straight Connector 684">
          <a:extLst>
            <a:ext uri="{FF2B5EF4-FFF2-40B4-BE49-F238E27FC236}">
              <a16:creationId xmlns:a16="http://schemas.microsoft.com/office/drawing/2014/main" id="{CC60D058-6D3B-4C04-AA44-5D1196B8E361}"/>
            </a:ext>
          </a:extLst>
        </xdr:cNvPr>
        <xdr:cNvCxnSpPr/>
      </xdr:nvCxnSpPr>
      <xdr:spPr>
        <a:xfrm rot="10800000" flipV="1">
          <a:off x="7267575" y="18249900"/>
          <a:ext cx="11811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91</xdr:row>
      <xdr:rowOff>0</xdr:rowOff>
    </xdr:from>
    <xdr:to>
      <xdr:col>17</xdr:col>
      <xdr:colOff>333375</xdr:colOff>
      <xdr:row>93</xdr:row>
      <xdr:rowOff>238125</xdr:rowOff>
    </xdr:to>
    <xdr:cxnSp macro="">
      <xdr:nvCxnSpPr>
        <xdr:cNvPr id="686" name="Straight Connector 685">
          <a:extLst>
            <a:ext uri="{FF2B5EF4-FFF2-40B4-BE49-F238E27FC236}">
              <a16:creationId xmlns:a16="http://schemas.microsoft.com/office/drawing/2014/main" id="{7D330DFA-28C8-4836-BC19-75CCF694E1A0}"/>
            </a:ext>
          </a:extLst>
        </xdr:cNvPr>
        <xdr:cNvCxnSpPr/>
      </xdr:nvCxnSpPr>
      <xdr:spPr>
        <a:xfrm rot="10800000" flipV="1">
          <a:off x="8515350" y="18249900"/>
          <a:ext cx="11525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91</xdr:row>
      <xdr:rowOff>0</xdr:rowOff>
    </xdr:from>
    <xdr:to>
      <xdr:col>20</xdr:col>
      <xdr:colOff>333375</xdr:colOff>
      <xdr:row>93</xdr:row>
      <xdr:rowOff>238125</xdr:rowOff>
    </xdr:to>
    <xdr:cxnSp macro="">
      <xdr:nvCxnSpPr>
        <xdr:cNvPr id="687" name="Straight Connector 686">
          <a:extLst>
            <a:ext uri="{FF2B5EF4-FFF2-40B4-BE49-F238E27FC236}">
              <a16:creationId xmlns:a16="http://schemas.microsoft.com/office/drawing/2014/main" id="{B1DC390C-3A4A-4403-BB1D-BAE5AFBA66E5}"/>
            </a:ext>
          </a:extLst>
        </xdr:cNvPr>
        <xdr:cNvCxnSpPr/>
      </xdr:nvCxnSpPr>
      <xdr:spPr>
        <a:xfrm rot="10800000" flipV="1">
          <a:off x="9782175" y="18249900"/>
          <a:ext cx="11334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91</xdr:row>
      <xdr:rowOff>0</xdr:rowOff>
    </xdr:from>
    <xdr:to>
      <xdr:col>23</xdr:col>
      <xdr:colOff>333375</xdr:colOff>
      <xdr:row>93</xdr:row>
      <xdr:rowOff>238125</xdr:rowOff>
    </xdr:to>
    <xdr:cxnSp macro="">
      <xdr:nvCxnSpPr>
        <xdr:cNvPr id="688" name="Straight Connector 687">
          <a:extLst>
            <a:ext uri="{FF2B5EF4-FFF2-40B4-BE49-F238E27FC236}">
              <a16:creationId xmlns:a16="http://schemas.microsoft.com/office/drawing/2014/main" id="{559EA29F-31F9-4AA3-BE63-F05B891CD5DB}"/>
            </a:ext>
          </a:extLst>
        </xdr:cNvPr>
        <xdr:cNvCxnSpPr/>
      </xdr:nvCxnSpPr>
      <xdr:spPr>
        <a:xfrm rot="10800000" flipV="1">
          <a:off x="10944225" y="18249900"/>
          <a:ext cx="11620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91</xdr:row>
      <xdr:rowOff>0</xdr:rowOff>
    </xdr:from>
    <xdr:to>
      <xdr:col>26</xdr:col>
      <xdr:colOff>323850</xdr:colOff>
      <xdr:row>93</xdr:row>
      <xdr:rowOff>238125</xdr:rowOff>
    </xdr:to>
    <xdr:cxnSp macro="">
      <xdr:nvCxnSpPr>
        <xdr:cNvPr id="689" name="Straight Connector 688">
          <a:extLst>
            <a:ext uri="{FF2B5EF4-FFF2-40B4-BE49-F238E27FC236}">
              <a16:creationId xmlns:a16="http://schemas.microsoft.com/office/drawing/2014/main" id="{D68C2D57-BC82-478C-B544-1A995AD9CF05}"/>
            </a:ext>
          </a:extLst>
        </xdr:cNvPr>
        <xdr:cNvCxnSpPr/>
      </xdr:nvCxnSpPr>
      <xdr:spPr>
        <a:xfrm rot="10800000" flipV="1">
          <a:off x="12125325" y="18249900"/>
          <a:ext cx="11430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91</xdr:row>
      <xdr:rowOff>0</xdr:rowOff>
    </xdr:from>
    <xdr:to>
      <xdr:col>38</xdr:col>
      <xdr:colOff>276225</xdr:colOff>
      <xdr:row>93</xdr:row>
      <xdr:rowOff>238125</xdr:rowOff>
    </xdr:to>
    <xdr:cxnSp macro="">
      <xdr:nvCxnSpPr>
        <xdr:cNvPr id="690" name="Straight Connector 689">
          <a:extLst>
            <a:ext uri="{FF2B5EF4-FFF2-40B4-BE49-F238E27FC236}">
              <a16:creationId xmlns:a16="http://schemas.microsoft.com/office/drawing/2014/main" id="{5890AE93-1107-4FB9-9B8F-E7612FDB258A}"/>
            </a:ext>
          </a:extLst>
        </xdr:cNvPr>
        <xdr:cNvCxnSpPr/>
      </xdr:nvCxnSpPr>
      <xdr:spPr>
        <a:xfrm rot="10800000" flipV="1">
          <a:off x="16964025" y="18249900"/>
          <a:ext cx="7524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91</xdr:row>
      <xdr:rowOff>0</xdr:rowOff>
    </xdr:from>
    <xdr:to>
      <xdr:col>35</xdr:col>
      <xdr:colOff>285750</xdr:colOff>
      <xdr:row>93</xdr:row>
      <xdr:rowOff>238125</xdr:rowOff>
    </xdr:to>
    <xdr:cxnSp macro="">
      <xdr:nvCxnSpPr>
        <xdr:cNvPr id="691" name="Straight Connector 690">
          <a:extLst>
            <a:ext uri="{FF2B5EF4-FFF2-40B4-BE49-F238E27FC236}">
              <a16:creationId xmlns:a16="http://schemas.microsoft.com/office/drawing/2014/main" id="{EF637FD3-8C30-4C9B-94EE-DE5473C35202}"/>
            </a:ext>
          </a:extLst>
        </xdr:cNvPr>
        <xdr:cNvCxnSpPr/>
      </xdr:nvCxnSpPr>
      <xdr:spPr>
        <a:xfrm rot="10800000" flipV="1">
          <a:off x="15801975" y="18249900"/>
          <a:ext cx="11144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91</xdr:row>
      <xdr:rowOff>0</xdr:rowOff>
    </xdr:from>
    <xdr:to>
      <xdr:col>32</xdr:col>
      <xdr:colOff>333375</xdr:colOff>
      <xdr:row>93</xdr:row>
      <xdr:rowOff>238125</xdr:rowOff>
    </xdr:to>
    <xdr:cxnSp macro="">
      <xdr:nvCxnSpPr>
        <xdr:cNvPr id="692" name="Straight Connector 691">
          <a:extLst>
            <a:ext uri="{FF2B5EF4-FFF2-40B4-BE49-F238E27FC236}">
              <a16:creationId xmlns:a16="http://schemas.microsoft.com/office/drawing/2014/main" id="{8739665D-1309-4756-8F7B-BF12814A8A55}"/>
            </a:ext>
          </a:extLst>
        </xdr:cNvPr>
        <xdr:cNvCxnSpPr/>
      </xdr:nvCxnSpPr>
      <xdr:spPr>
        <a:xfrm rot="10800000" flipV="1">
          <a:off x="14554200" y="18249900"/>
          <a:ext cx="11811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91</xdr:row>
      <xdr:rowOff>0</xdr:rowOff>
    </xdr:from>
    <xdr:to>
      <xdr:col>29</xdr:col>
      <xdr:colOff>333375</xdr:colOff>
      <xdr:row>93</xdr:row>
      <xdr:rowOff>238125</xdr:rowOff>
    </xdr:to>
    <xdr:cxnSp macro="">
      <xdr:nvCxnSpPr>
        <xdr:cNvPr id="693" name="Straight Connector 692">
          <a:extLst>
            <a:ext uri="{FF2B5EF4-FFF2-40B4-BE49-F238E27FC236}">
              <a16:creationId xmlns:a16="http://schemas.microsoft.com/office/drawing/2014/main" id="{53C78320-9308-449C-B3F1-66B41FA2050C}"/>
            </a:ext>
          </a:extLst>
        </xdr:cNvPr>
        <xdr:cNvCxnSpPr/>
      </xdr:nvCxnSpPr>
      <xdr:spPr>
        <a:xfrm rot="10800000" flipV="1">
          <a:off x="13335000" y="18249900"/>
          <a:ext cx="12096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91</xdr:row>
      <xdr:rowOff>0</xdr:rowOff>
    </xdr:from>
    <xdr:to>
      <xdr:col>38</xdr:col>
      <xdr:colOff>276225</xdr:colOff>
      <xdr:row>93</xdr:row>
      <xdr:rowOff>228600</xdr:rowOff>
    </xdr:to>
    <xdr:cxnSp macro="">
      <xdr:nvCxnSpPr>
        <xdr:cNvPr id="694" name="Straight Connector 693">
          <a:extLst>
            <a:ext uri="{FF2B5EF4-FFF2-40B4-BE49-F238E27FC236}">
              <a16:creationId xmlns:a16="http://schemas.microsoft.com/office/drawing/2014/main" id="{E8B654D5-0F32-4B0F-BA12-77906F9A492A}"/>
            </a:ext>
          </a:extLst>
        </xdr:cNvPr>
        <xdr:cNvCxnSpPr/>
      </xdr:nvCxnSpPr>
      <xdr:spPr>
        <a:xfrm>
          <a:off x="16964025" y="18249900"/>
          <a:ext cx="7524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91</xdr:row>
      <xdr:rowOff>0</xdr:rowOff>
    </xdr:from>
    <xdr:to>
      <xdr:col>35</xdr:col>
      <xdr:colOff>285750</xdr:colOff>
      <xdr:row>93</xdr:row>
      <xdr:rowOff>228600</xdr:rowOff>
    </xdr:to>
    <xdr:cxnSp macro="">
      <xdr:nvCxnSpPr>
        <xdr:cNvPr id="695" name="Straight Connector 694">
          <a:extLst>
            <a:ext uri="{FF2B5EF4-FFF2-40B4-BE49-F238E27FC236}">
              <a16:creationId xmlns:a16="http://schemas.microsoft.com/office/drawing/2014/main" id="{DA35DBFD-6A7F-4FC8-8CEB-DC181F328BAB}"/>
            </a:ext>
          </a:extLst>
        </xdr:cNvPr>
        <xdr:cNvCxnSpPr/>
      </xdr:nvCxnSpPr>
      <xdr:spPr>
        <a:xfrm>
          <a:off x="15801975" y="18249900"/>
          <a:ext cx="11144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91</xdr:row>
      <xdr:rowOff>0</xdr:rowOff>
    </xdr:from>
    <xdr:to>
      <xdr:col>32</xdr:col>
      <xdr:colOff>333375</xdr:colOff>
      <xdr:row>93</xdr:row>
      <xdr:rowOff>228600</xdr:rowOff>
    </xdr:to>
    <xdr:cxnSp macro="">
      <xdr:nvCxnSpPr>
        <xdr:cNvPr id="696" name="Straight Connector 695">
          <a:extLst>
            <a:ext uri="{FF2B5EF4-FFF2-40B4-BE49-F238E27FC236}">
              <a16:creationId xmlns:a16="http://schemas.microsoft.com/office/drawing/2014/main" id="{37D78EBB-4203-4B37-8F43-1148C0B0CB6E}"/>
            </a:ext>
          </a:extLst>
        </xdr:cNvPr>
        <xdr:cNvCxnSpPr/>
      </xdr:nvCxnSpPr>
      <xdr:spPr>
        <a:xfrm>
          <a:off x="14554200" y="18249900"/>
          <a:ext cx="11811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91</xdr:row>
      <xdr:rowOff>0</xdr:rowOff>
    </xdr:from>
    <xdr:to>
      <xdr:col>29</xdr:col>
      <xdr:colOff>333375</xdr:colOff>
      <xdr:row>93</xdr:row>
      <xdr:rowOff>228600</xdr:rowOff>
    </xdr:to>
    <xdr:cxnSp macro="">
      <xdr:nvCxnSpPr>
        <xdr:cNvPr id="697" name="Straight Connector 696">
          <a:extLst>
            <a:ext uri="{FF2B5EF4-FFF2-40B4-BE49-F238E27FC236}">
              <a16:creationId xmlns:a16="http://schemas.microsoft.com/office/drawing/2014/main" id="{D2FBF2D1-4463-4A00-BB16-4B7D5EB726E0}"/>
            </a:ext>
          </a:extLst>
        </xdr:cNvPr>
        <xdr:cNvCxnSpPr/>
      </xdr:nvCxnSpPr>
      <xdr:spPr>
        <a:xfrm>
          <a:off x="13335000" y="18249900"/>
          <a:ext cx="12096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91</xdr:row>
      <xdr:rowOff>0</xdr:rowOff>
    </xdr:from>
    <xdr:to>
      <xdr:col>26</xdr:col>
      <xdr:colOff>323850</xdr:colOff>
      <xdr:row>93</xdr:row>
      <xdr:rowOff>228600</xdr:rowOff>
    </xdr:to>
    <xdr:cxnSp macro="">
      <xdr:nvCxnSpPr>
        <xdr:cNvPr id="698" name="Straight Connector 697">
          <a:extLst>
            <a:ext uri="{FF2B5EF4-FFF2-40B4-BE49-F238E27FC236}">
              <a16:creationId xmlns:a16="http://schemas.microsoft.com/office/drawing/2014/main" id="{FF580589-3F25-484D-8F0A-6E087A2272D6}"/>
            </a:ext>
          </a:extLst>
        </xdr:cNvPr>
        <xdr:cNvCxnSpPr/>
      </xdr:nvCxnSpPr>
      <xdr:spPr>
        <a:xfrm>
          <a:off x="12125325" y="18249900"/>
          <a:ext cx="11430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91</xdr:row>
      <xdr:rowOff>0</xdr:rowOff>
    </xdr:from>
    <xdr:to>
      <xdr:col>23</xdr:col>
      <xdr:colOff>333375</xdr:colOff>
      <xdr:row>93</xdr:row>
      <xdr:rowOff>228600</xdr:rowOff>
    </xdr:to>
    <xdr:cxnSp macro="">
      <xdr:nvCxnSpPr>
        <xdr:cNvPr id="699" name="Straight Connector 698">
          <a:extLst>
            <a:ext uri="{FF2B5EF4-FFF2-40B4-BE49-F238E27FC236}">
              <a16:creationId xmlns:a16="http://schemas.microsoft.com/office/drawing/2014/main" id="{1983AB73-3F79-4D6F-BAD5-FCFA73C02EA9}"/>
            </a:ext>
          </a:extLst>
        </xdr:cNvPr>
        <xdr:cNvCxnSpPr/>
      </xdr:nvCxnSpPr>
      <xdr:spPr>
        <a:xfrm>
          <a:off x="10944225" y="18249900"/>
          <a:ext cx="11620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91</xdr:row>
      <xdr:rowOff>0</xdr:rowOff>
    </xdr:from>
    <xdr:to>
      <xdr:col>20</xdr:col>
      <xdr:colOff>333375</xdr:colOff>
      <xdr:row>93</xdr:row>
      <xdr:rowOff>228600</xdr:rowOff>
    </xdr:to>
    <xdr:cxnSp macro="">
      <xdr:nvCxnSpPr>
        <xdr:cNvPr id="700" name="Straight Connector 699">
          <a:extLst>
            <a:ext uri="{FF2B5EF4-FFF2-40B4-BE49-F238E27FC236}">
              <a16:creationId xmlns:a16="http://schemas.microsoft.com/office/drawing/2014/main" id="{B2A77CBD-C285-4017-B3B5-1E98858C92C7}"/>
            </a:ext>
          </a:extLst>
        </xdr:cNvPr>
        <xdr:cNvCxnSpPr/>
      </xdr:nvCxnSpPr>
      <xdr:spPr>
        <a:xfrm>
          <a:off x="9782175" y="18249900"/>
          <a:ext cx="11334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10</xdr:row>
      <xdr:rowOff>9525</xdr:rowOff>
    </xdr:from>
    <xdr:to>
      <xdr:col>6</xdr:col>
      <xdr:colOff>9525</xdr:colOff>
      <xdr:row>13</xdr:row>
      <xdr:rowOff>9525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0DFE6A82-ED86-4FAD-8656-3D90480FF830}"/>
            </a:ext>
          </a:extLst>
        </xdr:cNvPr>
        <xdr:cNvCxnSpPr/>
      </xdr:nvCxnSpPr>
      <xdr:spPr>
        <a:xfrm>
          <a:off x="3505200" y="1924050"/>
          <a:ext cx="1190625" cy="5810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9525</xdr:colOff>
      <xdr:row>10</xdr:row>
      <xdr:rowOff>0</xdr:rowOff>
    </xdr:from>
    <xdr:to>
      <xdr:col>6</xdr:col>
      <xdr:colOff>0</xdr:colOff>
      <xdr:row>12</xdr:row>
      <xdr:rowOff>238124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52BF95E8-760A-4A7B-B0EC-25AECCAEE24F}"/>
            </a:ext>
          </a:extLst>
        </xdr:cNvPr>
        <xdr:cNvCxnSpPr/>
      </xdr:nvCxnSpPr>
      <xdr:spPr>
        <a:xfrm rot="10800000" flipV="1">
          <a:off x="3505200" y="1914525"/>
          <a:ext cx="1181100" cy="58102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13</xdr:row>
      <xdr:rowOff>9525</xdr:rowOff>
    </xdr:from>
    <xdr:to>
      <xdr:col>6</xdr:col>
      <xdr:colOff>0</xdr:colOff>
      <xdr:row>16</xdr:row>
      <xdr:rowOff>0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0CF2F4E9-57E0-4F73-BD3A-81F4142D8D43}"/>
            </a:ext>
          </a:extLst>
        </xdr:cNvPr>
        <xdr:cNvCxnSpPr/>
      </xdr:nvCxnSpPr>
      <xdr:spPr>
        <a:xfrm>
          <a:off x="3495675" y="2505075"/>
          <a:ext cx="119062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13</xdr:row>
      <xdr:rowOff>9525</xdr:rowOff>
    </xdr:from>
    <xdr:to>
      <xdr:col>5</xdr:col>
      <xdr:colOff>333375</xdr:colOff>
      <xdr:row>16</xdr:row>
      <xdr:rowOff>0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4EE6F24A-8A12-4B0A-B947-43ABAEA27E52}"/>
            </a:ext>
          </a:extLst>
        </xdr:cNvPr>
        <xdr:cNvCxnSpPr/>
      </xdr:nvCxnSpPr>
      <xdr:spPr>
        <a:xfrm rot="10800000" flipV="1">
          <a:off x="3495675" y="2505075"/>
          <a:ext cx="117157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16</xdr:row>
      <xdr:rowOff>0</xdr:rowOff>
    </xdr:from>
    <xdr:to>
      <xdr:col>5</xdr:col>
      <xdr:colOff>333375</xdr:colOff>
      <xdr:row>18</xdr:row>
      <xdr:rowOff>228600</xdr:rowOff>
    </xdr:to>
    <xdr:cxnSp macro="">
      <xdr:nvCxnSpPr>
        <xdr:cNvPr id="6" name="Straight Connector 5">
          <a:extLst>
            <a:ext uri="{FF2B5EF4-FFF2-40B4-BE49-F238E27FC236}">
              <a16:creationId xmlns:a16="http://schemas.microsoft.com/office/drawing/2014/main" id="{AD3367CF-D29A-4D20-B3C3-3123FAA7DED4}"/>
            </a:ext>
          </a:extLst>
        </xdr:cNvPr>
        <xdr:cNvCxnSpPr/>
      </xdr:nvCxnSpPr>
      <xdr:spPr>
        <a:xfrm>
          <a:off x="3495675" y="3067050"/>
          <a:ext cx="11715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19</xdr:row>
      <xdr:rowOff>0</xdr:rowOff>
    </xdr:from>
    <xdr:to>
      <xdr:col>5</xdr:col>
      <xdr:colOff>333375</xdr:colOff>
      <xdr:row>21</xdr:row>
      <xdr:rowOff>228600</xdr:rowOff>
    </xdr:to>
    <xdr:cxnSp macro="">
      <xdr:nvCxnSpPr>
        <xdr:cNvPr id="7" name="Straight Connector 6">
          <a:extLst>
            <a:ext uri="{FF2B5EF4-FFF2-40B4-BE49-F238E27FC236}">
              <a16:creationId xmlns:a16="http://schemas.microsoft.com/office/drawing/2014/main" id="{A00274A3-ADEF-461A-AFC3-3D499A9CC57A}"/>
            </a:ext>
          </a:extLst>
        </xdr:cNvPr>
        <xdr:cNvCxnSpPr/>
      </xdr:nvCxnSpPr>
      <xdr:spPr>
        <a:xfrm>
          <a:off x="3495675" y="3638550"/>
          <a:ext cx="11715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22</xdr:row>
      <xdr:rowOff>0</xdr:rowOff>
    </xdr:from>
    <xdr:to>
      <xdr:col>5</xdr:col>
      <xdr:colOff>333375</xdr:colOff>
      <xdr:row>24</xdr:row>
      <xdr:rowOff>228600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id="{E678F0AB-446E-4F50-BD76-8D3BD3D356D5}"/>
            </a:ext>
          </a:extLst>
        </xdr:cNvPr>
        <xdr:cNvCxnSpPr/>
      </xdr:nvCxnSpPr>
      <xdr:spPr>
        <a:xfrm>
          <a:off x="3495675" y="4210050"/>
          <a:ext cx="11715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37</xdr:row>
      <xdr:rowOff>0</xdr:rowOff>
    </xdr:from>
    <xdr:to>
      <xdr:col>5</xdr:col>
      <xdr:colOff>333375</xdr:colOff>
      <xdr:row>39</xdr:row>
      <xdr:rowOff>228600</xdr:rowOff>
    </xdr:to>
    <xdr:cxnSp macro="">
      <xdr:nvCxnSpPr>
        <xdr:cNvPr id="9" name="Straight Connector 8">
          <a:extLst>
            <a:ext uri="{FF2B5EF4-FFF2-40B4-BE49-F238E27FC236}">
              <a16:creationId xmlns:a16="http://schemas.microsoft.com/office/drawing/2014/main" id="{20803E1B-1360-488F-8D09-1ACCD6369A47}"/>
            </a:ext>
          </a:extLst>
        </xdr:cNvPr>
        <xdr:cNvCxnSpPr/>
      </xdr:nvCxnSpPr>
      <xdr:spPr>
        <a:xfrm>
          <a:off x="3495675" y="7067550"/>
          <a:ext cx="11715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9525</xdr:colOff>
      <xdr:row>16</xdr:row>
      <xdr:rowOff>0</xdr:rowOff>
    </xdr:from>
    <xdr:to>
      <xdr:col>6</xdr:col>
      <xdr:colOff>0</xdr:colOff>
      <xdr:row>18</xdr:row>
      <xdr:rowOff>238125</xdr:rowOff>
    </xdr:to>
    <xdr:cxnSp macro="">
      <xdr:nvCxnSpPr>
        <xdr:cNvPr id="10" name="Straight Connector 9">
          <a:extLst>
            <a:ext uri="{FF2B5EF4-FFF2-40B4-BE49-F238E27FC236}">
              <a16:creationId xmlns:a16="http://schemas.microsoft.com/office/drawing/2014/main" id="{6452644B-A90E-47F2-9A74-634D582C51F6}"/>
            </a:ext>
          </a:extLst>
        </xdr:cNvPr>
        <xdr:cNvCxnSpPr/>
      </xdr:nvCxnSpPr>
      <xdr:spPr>
        <a:xfrm rot="10800000" flipV="1">
          <a:off x="3505200" y="3067050"/>
          <a:ext cx="11811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19</xdr:row>
      <xdr:rowOff>9525</xdr:rowOff>
    </xdr:from>
    <xdr:to>
      <xdr:col>5</xdr:col>
      <xdr:colOff>333375</xdr:colOff>
      <xdr:row>22</xdr:row>
      <xdr:rowOff>0</xdr:rowOff>
    </xdr:to>
    <xdr:cxnSp macro="">
      <xdr:nvCxnSpPr>
        <xdr:cNvPr id="11" name="Straight Connector 10">
          <a:extLst>
            <a:ext uri="{FF2B5EF4-FFF2-40B4-BE49-F238E27FC236}">
              <a16:creationId xmlns:a16="http://schemas.microsoft.com/office/drawing/2014/main" id="{7398A120-E745-464F-B480-F641233D515B}"/>
            </a:ext>
          </a:extLst>
        </xdr:cNvPr>
        <xdr:cNvCxnSpPr/>
      </xdr:nvCxnSpPr>
      <xdr:spPr>
        <a:xfrm rot="10800000" flipV="1">
          <a:off x="3495675" y="3648075"/>
          <a:ext cx="117157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22</xdr:row>
      <xdr:rowOff>9525</xdr:rowOff>
    </xdr:from>
    <xdr:to>
      <xdr:col>5</xdr:col>
      <xdr:colOff>333375</xdr:colOff>
      <xdr:row>25</xdr:row>
      <xdr:rowOff>0</xdr:rowOff>
    </xdr:to>
    <xdr:cxnSp macro="">
      <xdr:nvCxnSpPr>
        <xdr:cNvPr id="12" name="Straight Connector 11">
          <a:extLst>
            <a:ext uri="{FF2B5EF4-FFF2-40B4-BE49-F238E27FC236}">
              <a16:creationId xmlns:a16="http://schemas.microsoft.com/office/drawing/2014/main" id="{ADE5EAB6-1A85-4C52-90CD-127E571D2CFA}"/>
            </a:ext>
          </a:extLst>
        </xdr:cNvPr>
        <xdr:cNvCxnSpPr/>
      </xdr:nvCxnSpPr>
      <xdr:spPr>
        <a:xfrm rot="10800000" flipV="1">
          <a:off x="3495675" y="4219575"/>
          <a:ext cx="117157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37</xdr:row>
      <xdr:rowOff>9525</xdr:rowOff>
    </xdr:from>
    <xdr:to>
      <xdr:col>5</xdr:col>
      <xdr:colOff>333375</xdr:colOff>
      <xdr:row>40</xdr:row>
      <xdr:rowOff>0</xdr:rowOff>
    </xdr:to>
    <xdr:cxnSp macro="">
      <xdr:nvCxnSpPr>
        <xdr:cNvPr id="13" name="Straight Connector 12">
          <a:extLst>
            <a:ext uri="{FF2B5EF4-FFF2-40B4-BE49-F238E27FC236}">
              <a16:creationId xmlns:a16="http://schemas.microsoft.com/office/drawing/2014/main" id="{DCB34C68-33E8-4090-9364-7F2E971E86AC}"/>
            </a:ext>
          </a:extLst>
        </xdr:cNvPr>
        <xdr:cNvCxnSpPr/>
      </xdr:nvCxnSpPr>
      <xdr:spPr>
        <a:xfrm rot="10800000" flipV="1">
          <a:off x="3495675" y="7077075"/>
          <a:ext cx="117157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10</xdr:row>
      <xdr:rowOff>0</xdr:rowOff>
    </xdr:from>
    <xdr:to>
      <xdr:col>8</xdr:col>
      <xdr:colOff>333375</xdr:colOff>
      <xdr:row>13</xdr:row>
      <xdr:rowOff>9525</xdr:rowOff>
    </xdr:to>
    <xdr:cxnSp macro="">
      <xdr:nvCxnSpPr>
        <xdr:cNvPr id="14" name="Straight Connector 13">
          <a:extLst>
            <a:ext uri="{FF2B5EF4-FFF2-40B4-BE49-F238E27FC236}">
              <a16:creationId xmlns:a16="http://schemas.microsoft.com/office/drawing/2014/main" id="{BD0CB32F-DFA6-445B-BC59-E7EC63A1AEE6}"/>
            </a:ext>
          </a:extLst>
        </xdr:cNvPr>
        <xdr:cNvCxnSpPr/>
      </xdr:nvCxnSpPr>
      <xdr:spPr>
        <a:xfrm>
          <a:off x="4686300" y="1914525"/>
          <a:ext cx="1190625" cy="5905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9525</xdr:colOff>
      <xdr:row>10</xdr:row>
      <xdr:rowOff>0</xdr:rowOff>
    </xdr:from>
    <xdr:to>
      <xdr:col>9</xdr:col>
      <xdr:colOff>0</xdr:colOff>
      <xdr:row>12</xdr:row>
      <xdr:rowOff>238124</xdr:rowOff>
    </xdr:to>
    <xdr:cxnSp macro="">
      <xdr:nvCxnSpPr>
        <xdr:cNvPr id="15" name="Straight Connector 14">
          <a:extLst>
            <a:ext uri="{FF2B5EF4-FFF2-40B4-BE49-F238E27FC236}">
              <a16:creationId xmlns:a16="http://schemas.microsoft.com/office/drawing/2014/main" id="{146196B2-9DC4-4B1A-A712-496FA9F5BFA1}"/>
            </a:ext>
          </a:extLst>
        </xdr:cNvPr>
        <xdr:cNvCxnSpPr/>
      </xdr:nvCxnSpPr>
      <xdr:spPr>
        <a:xfrm rot="10800000" flipV="1">
          <a:off x="4695825" y="1914525"/>
          <a:ext cx="1266825" cy="58102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13</xdr:row>
      <xdr:rowOff>9525</xdr:rowOff>
    </xdr:from>
    <xdr:to>
      <xdr:col>9</xdr:col>
      <xdr:colOff>0</xdr:colOff>
      <xdr:row>16</xdr:row>
      <xdr:rowOff>0</xdr:rowOff>
    </xdr:to>
    <xdr:cxnSp macro="">
      <xdr:nvCxnSpPr>
        <xdr:cNvPr id="16" name="Straight Connector 15">
          <a:extLst>
            <a:ext uri="{FF2B5EF4-FFF2-40B4-BE49-F238E27FC236}">
              <a16:creationId xmlns:a16="http://schemas.microsoft.com/office/drawing/2014/main" id="{086272A9-1C86-4FFD-8A83-D2A479AD5613}"/>
            </a:ext>
          </a:extLst>
        </xdr:cNvPr>
        <xdr:cNvCxnSpPr/>
      </xdr:nvCxnSpPr>
      <xdr:spPr>
        <a:xfrm>
          <a:off x="4686300" y="2505075"/>
          <a:ext cx="1276350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13</xdr:row>
      <xdr:rowOff>9525</xdr:rowOff>
    </xdr:from>
    <xdr:to>
      <xdr:col>8</xdr:col>
      <xdr:colOff>333375</xdr:colOff>
      <xdr:row>16</xdr:row>
      <xdr:rowOff>0</xdr:rowOff>
    </xdr:to>
    <xdr:cxnSp macro="">
      <xdr:nvCxnSpPr>
        <xdr:cNvPr id="17" name="Straight Connector 16">
          <a:extLst>
            <a:ext uri="{FF2B5EF4-FFF2-40B4-BE49-F238E27FC236}">
              <a16:creationId xmlns:a16="http://schemas.microsoft.com/office/drawing/2014/main" id="{2903F3D5-3BEE-4E6F-8325-BC4BBD9691E7}"/>
            </a:ext>
          </a:extLst>
        </xdr:cNvPr>
        <xdr:cNvCxnSpPr/>
      </xdr:nvCxnSpPr>
      <xdr:spPr>
        <a:xfrm rot="10800000" flipV="1">
          <a:off x="4686300" y="2505075"/>
          <a:ext cx="119062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16</xdr:row>
      <xdr:rowOff>0</xdr:rowOff>
    </xdr:from>
    <xdr:to>
      <xdr:col>8</xdr:col>
      <xdr:colOff>333375</xdr:colOff>
      <xdr:row>18</xdr:row>
      <xdr:rowOff>228600</xdr:rowOff>
    </xdr:to>
    <xdr:cxnSp macro="">
      <xdr:nvCxnSpPr>
        <xdr:cNvPr id="18" name="Straight Connector 17">
          <a:extLst>
            <a:ext uri="{FF2B5EF4-FFF2-40B4-BE49-F238E27FC236}">
              <a16:creationId xmlns:a16="http://schemas.microsoft.com/office/drawing/2014/main" id="{506005A8-2AC9-4AFC-A0C5-95B1FEBF8F20}"/>
            </a:ext>
          </a:extLst>
        </xdr:cNvPr>
        <xdr:cNvCxnSpPr/>
      </xdr:nvCxnSpPr>
      <xdr:spPr>
        <a:xfrm>
          <a:off x="4686300" y="3067050"/>
          <a:ext cx="11906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19</xdr:row>
      <xdr:rowOff>0</xdr:rowOff>
    </xdr:from>
    <xdr:to>
      <xdr:col>8</xdr:col>
      <xdr:colOff>333375</xdr:colOff>
      <xdr:row>21</xdr:row>
      <xdr:rowOff>228600</xdr:rowOff>
    </xdr:to>
    <xdr:cxnSp macro="">
      <xdr:nvCxnSpPr>
        <xdr:cNvPr id="19" name="Straight Connector 18">
          <a:extLst>
            <a:ext uri="{FF2B5EF4-FFF2-40B4-BE49-F238E27FC236}">
              <a16:creationId xmlns:a16="http://schemas.microsoft.com/office/drawing/2014/main" id="{1C4504F6-5752-40FA-BF63-C20AE03CE681}"/>
            </a:ext>
          </a:extLst>
        </xdr:cNvPr>
        <xdr:cNvCxnSpPr/>
      </xdr:nvCxnSpPr>
      <xdr:spPr>
        <a:xfrm>
          <a:off x="4686300" y="3638550"/>
          <a:ext cx="11906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22</xdr:row>
      <xdr:rowOff>0</xdr:rowOff>
    </xdr:from>
    <xdr:to>
      <xdr:col>8</xdr:col>
      <xdr:colOff>333375</xdr:colOff>
      <xdr:row>24</xdr:row>
      <xdr:rowOff>228600</xdr:rowOff>
    </xdr:to>
    <xdr:cxnSp macro="">
      <xdr:nvCxnSpPr>
        <xdr:cNvPr id="20" name="Straight Connector 19">
          <a:extLst>
            <a:ext uri="{FF2B5EF4-FFF2-40B4-BE49-F238E27FC236}">
              <a16:creationId xmlns:a16="http://schemas.microsoft.com/office/drawing/2014/main" id="{7002C3F8-184F-4581-A8DB-F5AF093CA0D8}"/>
            </a:ext>
          </a:extLst>
        </xdr:cNvPr>
        <xdr:cNvCxnSpPr/>
      </xdr:nvCxnSpPr>
      <xdr:spPr>
        <a:xfrm>
          <a:off x="4686300" y="4210050"/>
          <a:ext cx="11906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37</xdr:row>
      <xdr:rowOff>0</xdr:rowOff>
    </xdr:from>
    <xdr:to>
      <xdr:col>8</xdr:col>
      <xdr:colOff>333375</xdr:colOff>
      <xdr:row>39</xdr:row>
      <xdr:rowOff>228600</xdr:rowOff>
    </xdr:to>
    <xdr:cxnSp macro="">
      <xdr:nvCxnSpPr>
        <xdr:cNvPr id="21" name="Straight Connector 20">
          <a:extLst>
            <a:ext uri="{FF2B5EF4-FFF2-40B4-BE49-F238E27FC236}">
              <a16:creationId xmlns:a16="http://schemas.microsoft.com/office/drawing/2014/main" id="{B263B0CE-A029-4384-B1DD-48B85F3F6670}"/>
            </a:ext>
          </a:extLst>
        </xdr:cNvPr>
        <xdr:cNvCxnSpPr/>
      </xdr:nvCxnSpPr>
      <xdr:spPr>
        <a:xfrm>
          <a:off x="4686300" y="7067550"/>
          <a:ext cx="11906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9525</xdr:colOff>
      <xdr:row>16</xdr:row>
      <xdr:rowOff>0</xdr:rowOff>
    </xdr:from>
    <xdr:to>
      <xdr:col>9</xdr:col>
      <xdr:colOff>0</xdr:colOff>
      <xdr:row>18</xdr:row>
      <xdr:rowOff>238125</xdr:rowOff>
    </xdr:to>
    <xdr:cxnSp macro="">
      <xdr:nvCxnSpPr>
        <xdr:cNvPr id="22" name="Straight Connector 21">
          <a:extLst>
            <a:ext uri="{FF2B5EF4-FFF2-40B4-BE49-F238E27FC236}">
              <a16:creationId xmlns:a16="http://schemas.microsoft.com/office/drawing/2014/main" id="{21226D13-D3E5-4C34-B5CA-E4B9511E14D6}"/>
            </a:ext>
          </a:extLst>
        </xdr:cNvPr>
        <xdr:cNvCxnSpPr/>
      </xdr:nvCxnSpPr>
      <xdr:spPr>
        <a:xfrm rot="10800000" flipV="1">
          <a:off x="4695825" y="3067050"/>
          <a:ext cx="12668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19</xdr:row>
      <xdr:rowOff>9525</xdr:rowOff>
    </xdr:from>
    <xdr:to>
      <xdr:col>8</xdr:col>
      <xdr:colOff>333375</xdr:colOff>
      <xdr:row>22</xdr:row>
      <xdr:rowOff>0</xdr:rowOff>
    </xdr:to>
    <xdr:cxnSp macro="">
      <xdr:nvCxnSpPr>
        <xdr:cNvPr id="23" name="Straight Connector 22">
          <a:extLst>
            <a:ext uri="{FF2B5EF4-FFF2-40B4-BE49-F238E27FC236}">
              <a16:creationId xmlns:a16="http://schemas.microsoft.com/office/drawing/2014/main" id="{DC99C742-8E90-4140-BFA3-D01EDA123B6E}"/>
            </a:ext>
          </a:extLst>
        </xdr:cNvPr>
        <xdr:cNvCxnSpPr/>
      </xdr:nvCxnSpPr>
      <xdr:spPr>
        <a:xfrm rot="10800000" flipV="1">
          <a:off x="4686300" y="3648075"/>
          <a:ext cx="119062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22</xdr:row>
      <xdr:rowOff>9525</xdr:rowOff>
    </xdr:from>
    <xdr:to>
      <xdr:col>8</xdr:col>
      <xdr:colOff>333375</xdr:colOff>
      <xdr:row>25</xdr:row>
      <xdr:rowOff>0</xdr:rowOff>
    </xdr:to>
    <xdr:cxnSp macro="">
      <xdr:nvCxnSpPr>
        <xdr:cNvPr id="24" name="Straight Connector 23">
          <a:extLst>
            <a:ext uri="{FF2B5EF4-FFF2-40B4-BE49-F238E27FC236}">
              <a16:creationId xmlns:a16="http://schemas.microsoft.com/office/drawing/2014/main" id="{18BA9349-08DD-42A5-8692-F12AB7BC1FAE}"/>
            </a:ext>
          </a:extLst>
        </xdr:cNvPr>
        <xdr:cNvCxnSpPr/>
      </xdr:nvCxnSpPr>
      <xdr:spPr>
        <a:xfrm rot="10800000" flipV="1">
          <a:off x="4686300" y="4219575"/>
          <a:ext cx="119062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37</xdr:row>
      <xdr:rowOff>9525</xdr:rowOff>
    </xdr:from>
    <xdr:to>
      <xdr:col>8</xdr:col>
      <xdr:colOff>333375</xdr:colOff>
      <xdr:row>40</xdr:row>
      <xdr:rowOff>0</xdr:rowOff>
    </xdr:to>
    <xdr:cxnSp macro="">
      <xdr:nvCxnSpPr>
        <xdr:cNvPr id="25" name="Straight Connector 24">
          <a:extLst>
            <a:ext uri="{FF2B5EF4-FFF2-40B4-BE49-F238E27FC236}">
              <a16:creationId xmlns:a16="http://schemas.microsoft.com/office/drawing/2014/main" id="{A43F1ECB-58E6-4B63-9213-0EE830BD343B}"/>
            </a:ext>
          </a:extLst>
        </xdr:cNvPr>
        <xdr:cNvCxnSpPr/>
      </xdr:nvCxnSpPr>
      <xdr:spPr>
        <a:xfrm rot="10800000" flipV="1">
          <a:off x="4686300" y="7077075"/>
          <a:ext cx="119062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9525</xdr:colOff>
      <xdr:row>10</xdr:row>
      <xdr:rowOff>9525</xdr:rowOff>
    </xdr:from>
    <xdr:to>
      <xdr:col>12</xdr:col>
      <xdr:colOff>0</xdr:colOff>
      <xdr:row>13</xdr:row>
      <xdr:rowOff>9525</xdr:rowOff>
    </xdr:to>
    <xdr:cxnSp macro="">
      <xdr:nvCxnSpPr>
        <xdr:cNvPr id="26" name="Straight Connector 25">
          <a:extLst>
            <a:ext uri="{FF2B5EF4-FFF2-40B4-BE49-F238E27FC236}">
              <a16:creationId xmlns:a16="http://schemas.microsoft.com/office/drawing/2014/main" id="{5AF3844E-0E0C-4944-BFF4-B0E800B9BE30}"/>
            </a:ext>
          </a:extLst>
        </xdr:cNvPr>
        <xdr:cNvCxnSpPr/>
      </xdr:nvCxnSpPr>
      <xdr:spPr>
        <a:xfrm>
          <a:off x="5972175" y="1924050"/>
          <a:ext cx="1295400" cy="5810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9525</xdr:colOff>
      <xdr:row>10</xdr:row>
      <xdr:rowOff>0</xdr:rowOff>
    </xdr:from>
    <xdr:to>
      <xdr:col>12</xdr:col>
      <xdr:colOff>0</xdr:colOff>
      <xdr:row>12</xdr:row>
      <xdr:rowOff>238124</xdr:rowOff>
    </xdr:to>
    <xdr:cxnSp macro="">
      <xdr:nvCxnSpPr>
        <xdr:cNvPr id="27" name="Straight Connector 26">
          <a:extLst>
            <a:ext uri="{FF2B5EF4-FFF2-40B4-BE49-F238E27FC236}">
              <a16:creationId xmlns:a16="http://schemas.microsoft.com/office/drawing/2014/main" id="{EE034C89-CACD-444E-923D-780E74523F92}"/>
            </a:ext>
          </a:extLst>
        </xdr:cNvPr>
        <xdr:cNvCxnSpPr/>
      </xdr:nvCxnSpPr>
      <xdr:spPr>
        <a:xfrm rot="10800000" flipV="1">
          <a:off x="5972175" y="1914525"/>
          <a:ext cx="1295400" cy="58102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13</xdr:row>
      <xdr:rowOff>9525</xdr:rowOff>
    </xdr:from>
    <xdr:to>
      <xdr:col>12</xdr:col>
      <xdr:colOff>0</xdr:colOff>
      <xdr:row>16</xdr:row>
      <xdr:rowOff>0</xdr:rowOff>
    </xdr:to>
    <xdr:cxnSp macro="">
      <xdr:nvCxnSpPr>
        <xdr:cNvPr id="28" name="Straight Connector 27">
          <a:extLst>
            <a:ext uri="{FF2B5EF4-FFF2-40B4-BE49-F238E27FC236}">
              <a16:creationId xmlns:a16="http://schemas.microsoft.com/office/drawing/2014/main" id="{16330630-3B7E-4492-BDE5-CA6928ADF86B}"/>
            </a:ext>
          </a:extLst>
        </xdr:cNvPr>
        <xdr:cNvCxnSpPr/>
      </xdr:nvCxnSpPr>
      <xdr:spPr>
        <a:xfrm>
          <a:off x="5962650" y="2505075"/>
          <a:ext cx="130492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13</xdr:row>
      <xdr:rowOff>9525</xdr:rowOff>
    </xdr:from>
    <xdr:to>
      <xdr:col>11</xdr:col>
      <xdr:colOff>333375</xdr:colOff>
      <xdr:row>16</xdr:row>
      <xdr:rowOff>0</xdr:rowOff>
    </xdr:to>
    <xdr:cxnSp macro="">
      <xdr:nvCxnSpPr>
        <xdr:cNvPr id="29" name="Straight Connector 28">
          <a:extLst>
            <a:ext uri="{FF2B5EF4-FFF2-40B4-BE49-F238E27FC236}">
              <a16:creationId xmlns:a16="http://schemas.microsoft.com/office/drawing/2014/main" id="{3A4CB386-2E0B-4A8C-8364-FB91CC38DD17}"/>
            </a:ext>
          </a:extLst>
        </xdr:cNvPr>
        <xdr:cNvCxnSpPr/>
      </xdr:nvCxnSpPr>
      <xdr:spPr>
        <a:xfrm rot="10800000" flipV="1">
          <a:off x="5962650" y="2505075"/>
          <a:ext cx="1200150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16</xdr:row>
      <xdr:rowOff>0</xdr:rowOff>
    </xdr:from>
    <xdr:to>
      <xdr:col>11</xdr:col>
      <xdr:colOff>333375</xdr:colOff>
      <xdr:row>18</xdr:row>
      <xdr:rowOff>228600</xdr:rowOff>
    </xdr:to>
    <xdr:cxnSp macro="">
      <xdr:nvCxnSpPr>
        <xdr:cNvPr id="30" name="Straight Connector 29">
          <a:extLst>
            <a:ext uri="{FF2B5EF4-FFF2-40B4-BE49-F238E27FC236}">
              <a16:creationId xmlns:a16="http://schemas.microsoft.com/office/drawing/2014/main" id="{237AA114-49F8-48AA-B83A-963D98A9575B}"/>
            </a:ext>
          </a:extLst>
        </xdr:cNvPr>
        <xdr:cNvCxnSpPr/>
      </xdr:nvCxnSpPr>
      <xdr:spPr>
        <a:xfrm>
          <a:off x="5962650" y="3067050"/>
          <a:ext cx="12001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19</xdr:row>
      <xdr:rowOff>0</xdr:rowOff>
    </xdr:from>
    <xdr:to>
      <xdr:col>11</xdr:col>
      <xdr:colOff>333375</xdr:colOff>
      <xdr:row>21</xdr:row>
      <xdr:rowOff>228600</xdr:rowOff>
    </xdr:to>
    <xdr:cxnSp macro="">
      <xdr:nvCxnSpPr>
        <xdr:cNvPr id="31" name="Straight Connector 30">
          <a:extLst>
            <a:ext uri="{FF2B5EF4-FFF2-40B4-BE49-F238E27FC236}">
              <a16:creationId xmlns:a16="http://schemas.microsoft.com/office/drawing/2014/main" id="{19BB65F3-15A8-4EEC-8ADC-5BE7E5050403}"/>
            </a:ext>
          </a:extLst>
        </xdr:cNvPr>
        <xdr:cNvCxnSpPr/>
      </xdr:nvCxnSpPr>
      <xdr:spPr>
        <a:xfrm>
          <a:off x="5962650" y="3638550"/>
          <a:ext cx="12001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22</xdr:row>
      <xdr:rowOff>0</xdr:rowOff>
    </xdr:from>
    <xdr:to>
      <xdr:col>11</xdr:col>
      <xdr:colOff>333375</xdr:colOff>
      <xdr:row>24</xdr:row>
      <xdr:rowOff>228600</xdr:rowOff>
    </xdr:to>
    <xdr:cxnSp macro="">
      <xdr:nvCxnSpPr>
        <xdr:cNvPr id="32" name="Straight Connector 31">
          <a:extLst>
            <a:ext uri="{FF2B5EF4-FFF2-40B4-BE49-F238E27FC236}">
              <a16:creationId xmlns:a16="http://schemas.microsoft.com/office/drawing/2014/main" id="{D1FC7D54-9916-4294-83D9-AF03172B4967}"/>
            </a:ext>
          </a:extLst>
        </xdr:cNvPr>
        <xdr:cNvCxnSpPr/>
      </xdr:nvCxnSpPr>
      <xdr:spPr>
        <a:xfrm>
          <a:off x="5962650" y="4210050"/>
          <a:ext cx="12001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37</xdr:row>
      <xdr:rowOff>0</xdr:rowOff>
    </xdr:from>
    <xdr:to>
      <xdr:col>11</xdr:col>
      <xdr:colOff>333375</xdr:colOff>
      <xdr:row>39</xdr:row>
      <xdr:rowOff>228600</xdr:rowOff>
    </xdr:to>
    <xdr:cxnSp macro="">
      <xdr:nvCxnSpPr>
        <xdr:cNvPr id="33" name="Straight Connector 32">
          <a:extLst>
            <a:ext uri="{FF2B5EF4-FFF2-40B4-BE49-F238E27FC236}">
              <a16:creationId xmlns:a16="http://schemas.microsoft.com/office/drawing/2014/main" id="{ADB4474D-74E9-4D6E-B093-F200B6546FAE}"/>
            </a:ext>
          </a:extLst>
        </xdr:cNvPr>
        <xdr:cNvCxnSpPr/>
      </xdr:nvCxnSpPr>
      <xdr:spPr>
        <a:xfrm>
          <a:off x="5962650" y="7067550"/>
          <a:ext cx="12001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9525</xdr:colOff>
      <xdr:row>16</xdr:row>
      <xdr:rowOff>0</xdr:rowOff>
    </xdr:from>
    <xdr:to>
      <xdr:col>12</xdr:col>
      <xdr:colOff>0</xdr:colOff>
      <xdr:row>18</xdr:row>
      <xdr:rowOff>238125</xdr:rowOff>
    </xdr:to>
    <xdr:cxnSp macro="">
      <xdr:nvCxnSpPr>
        <xdr:cNvPr id="34" name="Straight Connector 33">
          <a:extLst>
            <a:ext uri="{FF2B5EF4-FFF2-40B4-BE49-F238E27FC236}">
              <a16:creationId xmlns:a16="http://schemas.microsoft.com/office/drawing/2014/main" id="{CE9F5251-A894-4FB1-BE94-B357236533CA}"/>
            </a:ext>
          </a:extLst>
        </xdr:cNvPr>
        <xdr:cNvCxnSpPr/>
      </xdr:nvCxnSpPr>
      <xdr:spPr>
        <a:xfrm rot="10800000" flipV="1">
          <a:off x="5972175" y="3067050"/>
          <a:ext cx="12954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19</xdr:row>
      <xdr:rowOff>9525</xdr:rowOff>
    </xdr:from>
    <xdr:to>
      <xdr:col>11</xdr:col>
      <xdr:colOff>333375</xdr:colOff>
      <xdr:row>22</xdr:row>
      <xdr:rowOff>0</xdr:rowOff>
    </xdr:to>
    <xdr:cxnSp macro="">
      <xdr:nvCxnSpPr>
        <xdr:cNvPr id="35" name="Straight Connector 34">
          <a:extLst>
            <a:ext uri="{FF2B5EF4-FFF2-40B4-BE49-F238E27FC236}">
              <a16:creationId xmlns:a16="http://schemas.microsoft.com/office/drawing/2014/main" id="{E1CD30EF-CC21-4B71-8283-FC17A6555E25}"/>
            </a:ext>
          </a:extLst>
        </xdr:cNvPr>
        <xdr:cNvCxnSpPr/>
      </xdr:nvCxnSpPr>
      <xdr:spPr>
        <a:xfrm rot="10800000" flipV="1">
          <a:off x="5962650" y="3648075"/>
          <a:ext cx="1200150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22</xdr:row>
      <xdr:rowOff>9525</xdr:rowOff>
    </xdr:from>
    <xdr:to>
      <xdr:col>11</xdr:col>
      <xdr:colOff>333375</xdr:colOff>
      <xdr:row>25</xdr:row>
      <xdr:rowOff>0</xdr:rowOff>
    </xdr:to>
    <xdr:cxnSp macro="">
      <xdr:nvCxnSpPr>
        <xdr:cNvPr id="36" name="Straight Connector 35">
          <a:extLst>
            <a:ext uri="{FF2B5EF4-FFF2-40B4-BE49-F238E27FC236}">
              <a16:creationId xmlns:a16="http://schemas.microsoft.com/office/drawing/2014/main" id="{4AC3D5F7-608A-4AA2-B3B2-369020B3BBA0}"/>
            </a:ext>
          </a:extLst>
        </xdr:cNvPr>
        <xdr:cNvCxnSpPr/>
      </xdr:nvCxnSpPr>
      <xdr:spPr>
        <a:xfrm rot="10800000" flipV="1">
          <a:off x="5962650" y="4219575"/>
          <a:ext cx="1200150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37</xdr:row>
      <xdr:rowOff>9525</xdr:rowOff>
    </xdr:from>
    <xdr:to>
      <xdr:col>11</xdr:col>
      <xdr:colOff>333375</xdr:colOff>
      <xdr:row>40</xdr:row>
      <xdr:rowOff>0</xdr:rowOff>
    </xdr:to>
    <xdr:cxnSp macro="">
      <xdr:nvCxnSpPr>
        <xdr:cNvPr id="37" name="Straight Connector 36">
          <a:extLst>
            <a:ext uri="{FF2B5EF4-FFF2-40B4-BE49-F238E27FC236}">
              <a16:creationId xmlns:a16="http://schemas.microsoft.com/office/drawing/2014/main" id="{57DABCF3-6164-474B-B377-A15F7AB4C6CB}"/>
            </a:ext>
          </a:extLst>
        </xdr:cNvPr>
        <xdr:cNvCxnSpPr/>
      </xdr:nvCxnSpPr>
      <xdr:spPr>
        <a:xfrm rot="10800000" flipV="1">
          <a:off x="5962650" y="7077075"/>
          <a:ext cx="1200150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9525</xdr:colOff>
      <xdr:row>10</xdr:row>
      <xdr:rowOff>9525</xdr:rowOff>
    </xdr:from>
    <xdr:to>
      <xdr:col>15</xdr:col>
      <xdr:colOff>0</xdr:colOff>
      <xdr:row>13</xdr:row>
      <xdr:rowOff>9525</xdr:rowOff>
    </xdr:to>
    <xdr:cxnSp macro="">
      <xdr:nvCxnSpPr>
        <xdr:cNvPr id="38" name="Straight Connector 37">
          <a:extLst>
            <a:ext uri="{FF2B5EF4-FFF2-40B4-BE49-F238E27FC236}">
              <a16:creationId xmlns:a16="http://schemas.microsoft.com/office/drawing/2014/main" id="{21893C32-BF05-488A-9479-64F653131B75}"/>
            </a:ext>
          </a:extLst>
        </xdr:cNvPr>
        <xdr:cNvCxnSpPr/>
      </xdr:nvCxnSpPr>
      <xdr:spPr>
        <a:xfrm>
          <a:off x="7277100" y="1924050"/>
          <a:ext cx="1238250" cy="5810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9525</xdr:colOff>
      <xdr:row>10</xdr:row>
      <xdr:rowOff>0</xdr:rowOff>
    </xdr:from>
    <xdr:to>
      <xdr:col>15</xdr:col>
      <xdr:colOff>0</xdr:colOff>
      <xdr:row>12</xdr:row>
      <xdr:rowOff>238124</xdr:rowOff>
    </xdr:to>
    <xdr:cxnSp macro="">
      <xdr:nvCxnSpPr>
        <xdr:cNvPr id="39" name="Straight Connector 38">
          <a:extLst>
            <a:ext uri="{FF2B5EF4-FFF2-40B4-BE49-F238E27FC236}">
              <a16:creationId xmlns:a16="http://schemas.microsoft.com/office/drawing/2014/main" id="{6599A6F2-F80C-45C9-BB2D-110DD29401AA}"/>
            </a:ext>
          </a:extLst>
        </xdr:cNvPr>
        <xdr:cNvCxnSpPr/>
      </xdr:nvCxnSpPr>
      <xdr:spPr>
        <a:xfrm rot="10800000" flipV="1">
          <a:off x="7277100" y="1914525"/>
          <a:ext cx="1238250" cy="58102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13</xdr:row>
      <xdr:rowOff>9525</xdr:rowOff>
    </xdr:from>
    <xdr:to>
      <xdr:col>15</xdr:col>
      <xdr:colOff>0</xdr:colOff>
      <xdr:row>16</xdr:row>
      <xdr:rowOff>0</xdr:rowOff>
    </xdr:to>
    <xdr:cxnSp macro="">
      <xdr:nvCxnSpPr>
        <xdr:cNvPr id="40" name="Straight Connector 39">
          <a:extLst>
            <a:ext uri="{FF2B5EF4-FFF2-40B4-BE49-F238E27FC236}">
              <a16:creationId xmlns:a16="http://schemas.microsoft.com/office/drawing/2014/main" id="{8C2C62A7-8CA5-4033-9EC6-31123137B48C}"/>
            </a:ext>
          </a:extLst>
        </xdr:cNvPr>
        <xdr:cNvCxnSpPr/>
      </xdr:nvCxnSpPr>
      <xdr:spPr>
        <a:xfrm>
          <a:off x="7267575" y="2505075"/>
          <a:ext cx="124777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13</xdr:row>
      <xdr:rowOff>9525</xdr:rowOff>
    </xdr:from>
    <xdr:to>
      <xdr:col>14</xdr:col>
      <xdr:colOff>333375</xdr:colOff>
      <xdr:row>16</xdr:row>
      <xdr:rowOff>0</xdr:rowOff>
    </xdr:to>
    <xdr:cxnSp macro="">
      <xdr:nvCxnSpPr>
        <xdr:cNvPr id="41" name="Straight Connector 40">
          <a:extLst>
            <a:ext uri="{FF2B5EF4-FFF2-40B4-BE49-F238E27FC236}">
              <a16:creationId xmlns:a16="http://schemas.microsoft.com/office/drawing/2014/main" id="{D86E176F-87F2-4415-80E2-853AF9DBB920}"/>
            </a:ext>
          </a:extLst>
        </xdr:cNvPr>
        <xdr:cNvCxnSpPr/>
      </xdr:nvCxnSpPr>
      <xdr:spPr>
        <a:xfrm rot="10800000" flipV="1">
          <a:off x="7267575" y="2505075"/>
          <a:ext cx="1181100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16</xdr:row>
      <xdr:rowOff>0</xdr:rowOff>
    </xdr:from>
    <xdr:to>
      <xdr:col>14</xdr:col>
      <xdr:colOff>333375</xdr:colOff>
      <xdr:row>18</xdr:row>
      <xdr:rowOff>228600</xdr:rowOff>
    </xdr:to>
    <xdr:cxnSp macro="">
      <xdr:nvCxnSpPr>
        <xdr:cNvPr id="42" name="Straight Connector 41">
          <a:extLst>
            <a:ext uri="{FF2B5EF4-FFF2-40B4-BE49-F238E27FC236}">
              <a16:creationId xmlns:a16="http://schemas.microsoft.com/office/drawing/2014/main" id="{6960F76F-997E-4A05-8CDB-91A72F228AA7}"/>
            </a:ext>
          </a:extLst>
        </xdr:cNvPr>
        <xdr:cNvCxnSpPr/>
      </xdr:nvCxnSpPr>
      <xdr:spPr>
        <a:xfrm>
          <a:off x="7267575" y="3067050"/>
          <a:ext cx="11811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19</xdr:row>
      <xdr:rowOff>0</xdr:rowOff>
    </xdr:from>
    <xdr:to>
      <xdr:col>14</xdr:col>
      <xdr:colOff>333375</xdr:colOff>
      <xdr:row>21</xdr:row>
      <xdr:rowOff>228600</xdr:rowOff>
    </xdr:to>
    <xdr:cxnSp macro="">
      <xdr:nvCxnSpPr>
        <xdr:cNvPr id="43" name="Straight Connector 42">
          <a:extLst>
            <a:ext uri="{FF2B5EF4-FFF2-40B4-BE49-F238E27FC236}">
              <a16:creationId xmlns:a16="http://schemas.microsoft.com/office/drawing/2014/main" id="{E4867B3D-1DCC-486E-94EB-2B0154A8937C}"/>
            </a:ext>
          </a:extLst>
        </xdr:cNvPr>
        <xdr:cNvCxnSpPr/>
      </xdr:nvCxnSpPr>
      <xdr:spPr>
        <a:xfrm>
          <a:off x="7267575" y="3638550"/>
          <a:ext cx="11811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22</xdr:row>
      <xdr:rowOff>0</xdr:rowOff>
    </xdr:from>
    <xdr:to>
      <xdr:col>14</xdr:col>
      <xdr:colOff>333375</xdr:colOff>
      <xdr:row>24</xdr:row>
      <xdr:rowOff>228600</xdr:rowOff>
    </xdr:to>
    <xdr:cxnSp macro="">
      <xdr:nvCxnSpPr>
        <xdr:cNvPr id="44" name="Straight Connector 43">
          <a:extLst>
            <a:ext uri="{FF2B5EF4-FFF2-40B4-BE49-F238E27FC236}">
              <a16:creationId xmlns:a16="http://schemas.microsoft.com/office/drawing/2014/main" id="{89219359-56CF-4B55-A2E3-153899D90625}"/>
            </a:ext>
          </a:extLst>
        </xdr:cNvPr>
        <xdr:cNvCxnSpPr/>
      </xdr:nvCxnSpPr>
      <xdr:spPr>
        <a:xfrm>
          <a:off x="7267575" y="4210050"/>
          <a:ext cx="11811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37</xdr:row>
      <xdr:rowOff>0</xdr:rowOff>
    </xdr:from>
    <xdr:to>
      <xdr:col>14</xdr:col>
      <xdr:colOff>333375</xdr:colOff>
      <xdr:row>39</xdr:row>
      <xdr:rowOff>228600</xdr:rowOff>
    </xdr:to>
    <xdr:cxnSp macro="">
      <xdr:nvCxnSpPr>
        <xdr:cNvPr id="45" name="Straight Connector 44">
          <a:extLst>
            <a:ext uri="{FF2B5EF4-FFF2-40B4-BE49-F238E27FC236}">
              <a16:creationId xmlns:a16="http://schemas.microsoft.com/office/drawing/2014/main" id="{37FA099E-B617-4772-8D54-699E7951BD33}"/>
            </a:ext>
          </a:extLst>
        </xdr:cNvPr>
        <xdr:cNvCxnSpPr/>
      </xdr:nvCxnSpPr>
      <xdr:spPr>
        <a:xfrm>
          <a:off x="7267575" y="7067550"/>
          <a:ext cx="11811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9525</xdr:colOff>
      <xdr:row>16</xdr:row>
      <xdr:rowOff>0</xdr:rowOff>
    </xdr:from>
    <xdr:to>
      <xdr:col>15</xdr:col>
      <xdr:colOff>0</xdr:colOff>
      <xdr:row>18</xdr:row>
      <xdr:rowOff>238125</xdr:rowOff>
    </xdr:to>
    <xdr:cxnSp macro="">
      <xdr:nvCxnSpPr>
        <xdr:cNvPr id="46" name="Straight Connector 45">
          <a:extLst>
            <a:ext uri="{FF2B5EF4-FFF2-40B4-BE49-F238E27FC236}">
              <a16:creationId xmlns:a16="http://schemas.microsoft.com/office/drawing/2014/main" id="{82FE96A8-B353-4CBE-928E-6F9C145F44A1}"/>
            </a:ext>
          </a:extLst>
        </xdr:cNvPr>
        <xdr:cNvCxnSpPr/>
      </xdr:nvCxnSpPr>
      <xdr:spPr>
        <a:xfrm rot="10800000" flipV="1">
          <a:off x="7277100" y="3067050"/>
          <a:ext cx="12382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19</xdr:row>
      <xdr:rowOff>9525</xdr:rowOff>
    </xdr:from>
    <xdr:to>
      <xdr:col>14</xdr:col>
      <xdr:colOff>333375</xdr:colOff>
      <xdr:row>22</xdr:row>
      <xdr:rowOff>0</xdr:rowOff>
    </xdr:to>
    <xdr:cxnSp macro="">
      <xdr:nvCxnSpPr>
        <xdr:cNvPr id="47" name="Straight Connector 46">
          <a:extLst>
            <a:ext uri="{FF2B5EF4-FFF2-40B4-BE49-F238E27FC236}">
              <a16:creationId xmlns:a16="http://schemas.microsoft.com/office/drawing/2014/main" id="{E15C8F47-2F5E-4644-98CF-AAA2FB3B1F8F}"/>
            </a:ext>
          </a:extLst>
        </xdr:cNvPr>
        <xdr:cNvCxnSpPr/>
      </xdr:nvCxnSpPr>
      <xdr:spPr>
        <a:xfrm rot="10800000" flipV="1">
          <a:off x="7267575" y="3648075"/>
          <a:ext cx="1181100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22</xdr:row>
      <xdr:rowOff>9525</xdr:rowOff>
    </xdr:from>
    <xdr:to>
      <xdr:col>14</xdr:col>
      <xdr:colOff>333375</xdr:colOff>
      <xdr:row>25</xdr:row>
      <xdr:rowOff>0</xdr:rowOff>
    </xdr:to>
    <xdr:cxnSp macro="">
      <xdr:nvCxnSpPr>
        <xdr:cNvPr id="48" name="Straight Connector 47">
          <a:extLst>
            <a:ext uri="{FF2B5EF4-FFF2-40B4-BE49-F238E27FC236}">
              <a16:creationId xmlns:a16="http://schemas.microsoft.com/office/drawing/2014/main" id="{E90A58BE-548E-4F66-982A-6350E774B254}"/>
            </a:ext>
          </a:extLst>
        </xdr:cNvPr>
        <xdr:cNvCxnSpPr/>
      </xdr:nvCxnSpPr>
      <xdr:spPr>
        <a:xfrm rot="10800000" flipV="1">
          <a:off x="7267575" y="4219575"/>
          <a:ext cx="1181100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37</xdr:row>
      <xdr:rowOff>9525</xdr:rowOff>
    </xdr:from>
    <xdr:to>
      <xdr:col>14</xdr:col>
      <xdr:colOff>333375</xdr:colOff>
      <xdr:row>40</xdr:row>
      <xdr:rowOff>0</xdr:rowOff>
    </xdr:to>
    <xdr:cxnSp macro="">
      <xdr:nvCxnSpPr>
        <xdr:cNvPr id="49" name="Straight Connector 48">
          <a:extLst>
            <a:ext uri="{FF2B5EF4-FFF2-40B4-BE49-F238E27FC236}">
              <a16:creationId xmlns:a16="http://schemas.microsoft.com/office/drawing/2014/main" id="{DDCC6B39-0880-4448-9296-BA0B19D2BDE9}"/>
            </a:ext>
          </a:extLst>
        </xdr:cNvPr>
        <xdr:cNvCxnSpPr/>
      </xdr:nvCxnSpPr>
      <xdr:spPr>
        <a:xfrm rot="10800000" flipV="1">
          <a:off x="7267575" y="7077075"/>
          <a:ext cx="1181100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9525</xdr:colOff>
      <xdr:row>10</xdr:row>
      <xdr:rowOff>9525</xdr:rowOff>
    </xdr:from>
    <xdr:to>
      <xdr:col>18</xdr:col>
      <xdr:colOff>0</xdr:colOff>
      <xdr:row>13</xdr:row>
      <xdr:rowOff>0</xdr:rowOff>
    </xdr:to>
    <xdr:cxnSp macro="">
      <xdr:nvCxnSpPr>
        <xdr:cNvPr id="50" name="Straight Connector 49">
          <a:extLst>
            <a:ext uri="{FF2B5EF4-FFF2-40B4-BE49-F238E27FC236}">
              <a16:creationId xmlns:a16="http://schemas.microsoft.com/office/drawing/2014/main" id="{CF01C5BB-0043-40A3-8406-8406EC66F3D4}"/>
            </a:ext>
          </a:extLst>
        </xdr:cNvPr>
        <xdr:cNvCxnSpPr/>
      </xdr:nvCxnSpPr>
      <xdr:spPr>
        <a:xfrm>
          <a:off x="8524875" y="1924050"/>
          <a:ext cx="12573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9525</xdr:colOff>
      <xdr:row>10</xdr:row>
      <xdr:rowOff>0</xdr:rowOff>
    </xdr:from>
    <xdr:to>
      <xdr:col>18</xdr:col>
      <xdr:colOff>0</xdr:colOff>
      <xdr:row>12</xdr:row>
      <xdr:rowOff>238124</xdr:rowOff>
    </xdr:to>
    <xdr:cxnSp macro="">
      <xdr:nvCxnSpPr>
        <xdr:cNvPr id="51" name="Straight Connector 50">
          <a:extLst>
            <a:ext uri="{FF2B5EF4-FFF2-40B4-BE49-F238E27FC236}">
              <a16:creationId xmlns:a16="http://schemas.microsoft.com/office/drawing/2014/main" id="{74BAB9E8-C7B8-496D-873D-73B644AE322C}"/>
            </a:ext>
          </a:extLst>
        </xdr:cNvPr>
        <xdr:cNvCxnSpPr/>
      </xdr:nvCxnSpPr>
      <xdr:spPr>
        <a:xfrm rot="10800000" flipV="1">
          <a:off x="8524875" y="1914525"/>
          <a:ext cx="1257300" cy="58102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13</xdr:row>
      <xdr:rowOff>9525</xdr:rowOff>
    </xdr:from>
    <xdr:to>
      <xdr:col>18</xdr:col>
      <xdr:colOff>0</xdr:colOff>
      <xdr:row>16</xdr:row>
      <xdr:rowOff>0</xdr:rowOff>
    </xdr:to>
    <xdr:cxnSp macro="">
      <xdr:nvCxnSpPr>
        <xdr:cNvPr id="52" name="Straight Connector 51">
          <a:extLst>
            <a:ext uri="{FF2B5EF4-FFF2-40B4-BE49-F238E27FC236}">
              <a16:creationId xmlns:a16="http://schemas.microsoft.com/office/drawing/2014/main" id="{9DE6392E-BB76-4DEF-8EA1-D35850D14810}"/>
            </a:ext>
          </a:extLst>
        </xdr:cNvPr>
        <xdr:cNvCxnSpPr/>
      </xdr:nvCxnSpPr>
      <xdr:spPr>
        <a:xfrm>
          <a:off x="8515350" y="2505075"/>
          <a:ext cx="126682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13</xdr:row>
      <xdr:rowOff>9525</xdr:rowOff>
    </xdr:from>
    <xdr:to>
      <xdr:col>17</xdr:col>
      <xdr:colOff>333375</xdr:colOff>
      <xdr:row>16</xdr:row>
      <xdr:rowOff>0</xdr:rowOff>
    </xdr:to>
    <xdr:cxnSp macro="">
      <xdr:nvCxnSpPr>
        <xdr:cNvPr id="53" name="Straight Connector 52">
          <a:extLst>
            <a:ext uri="{FF2B5EF4-FFF2-40B4-BE49-F238E27FC236}">
              <a16:creationId xmlns:a16="http://schemas.microsoft.com/office/drawing/2014/main" id="{FC0FAD57-FC34-4020-B24E-982CFE810140}"/>
            </a:ext>
          </a:extLst>
        </xdr:cNvPr>
        <xdr:cNvCxnSpPr/>
      </xdr:nvCxnSpPr>
      <xdr:spPr>
        <a:xfrm rot="10800000" flipV="1">
          <a:off x="8515350" y="2505075"/>
          <a:ext cx="115252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16</xdr:row>
      <xdr:rowOff>0</xdr:rowOff>
    </xdr:from>
    <xdr:to>
      <xdr:col>17</xdr:col>
      <xdr:colOff>333375</xdr:colOff>
      <xdr:row>18</xdr:row>
      <xdr:rowOff>228600</xdr:rowOff>
    </xdr:to>
    <xdr:cxnSp macro="">
      <xdr:nvCxnSpPr>
        <xdr:cNvPr id="54" name="Straight Connector 53">
          <a:extLst>
            <a:ext uri="{FF2B5EF4-FFF2-40B4-BE49-F238E27FC236}">
              <a16:creationId xmlns:a16="http://schemas.microsoft.com/office/drawing/2014/main" id="{09D79976-9F59-485A-9B48-01BAE1D7DE4F}"/>
            </a:ext>
          </a:extLst>
        </xdr:cNvPr>
        <xdr:cNvCxnSpPr/>
      </xdr:nvCxnSpPr>
      <xdr:spPr>
        <a:xfrm>
          <a:off x="8515350" y="3067050"/>
          <a:ext cx="11525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19</xdr:row>
      <xdr:rowOff>0</xdr:rowOff>
    </xdr:from>
    <xdr:to>
      <xdr:col>17</xdr:col>
      <xdr:colOff>333375</xdr:colOff>
      <xdr:row>21</xdr:row>
      <xdr:rowOff>228600</xdr:rowOff>
    </xdr:to>
    <xdr:cxnSp macro="">
      <xdr:nvCxnSpPr>
        <xdr:cNvPr id="55" name="Straight Connector 54">
          <a:extLst>
            <a:ext uri="{FF2B5EF4-FFF2-40B4-BE49-F238E27FC236}">
              <a16:creationId xmlns:a16="http://schemas.microsoft.com/office/drawing/2014/main" id="{F1F72DCE-FD54-4F6A-A2CA-E4D1FCD174A9}"/>
            </a:ext>
          </a:extLst>
        </xdr:cNvPr>
        <xdr:cNvCxnSpPr/>
      </xdr:nvCxnSpPr>
      <xdr:spPr>
        <a:xfrm>
          <a:off x="8515350" y="3638550"/>
          <a:ext cx="11525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22</xdr:row>
      <xdr:rowOff>0</xdr:rowOff>
    </xdr:from>
    <xdr:to>
      <xdr:col>17</xdr:col>
      <xdr:colOff>333375</xdr:colOff>
      <xdr:row>24</xdr:row>
      <xdr:rowOff>228600</xdr:rowOff>
    </xdr:to>
    <xdr:cxnSp macro="">
      <xdr:nvCxnSpPr>
        <xdr:cNvPr id="56" name="Straight Connector 55">
          <a:extLst>
            <a:ext uri="{FF2B5EF4-FFF2-40B4-BE49-F238E27FC236}">
              <a16:creationId xmlns:a16="http://schemas.microsoft.com/office/drawing/2014/main" id="{7640E1D9-C7E9-4FC1-A57D-63D0FB17E1FF}"/>
            </a:ext>
          </a:extLst>
        </xdr:cNvPr>
        <xdr:cNvCxnSpPr/>
      </xdr:nvCxnSpPr>
      <xdr:spPr>
        <a:xfrm>
          <a:off x="8515350" y="4210050"/>
          <a:ext cx="11525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37</xdr:row>
      <xdr:rowOff>0</xdr:rowOff>
    </xdr:from>
    <xdr:to>
      <xdr:col>17</xdr:col>
      <xdr:colOff>333375</xdr:colOff>
      <xdr:row>39</xdr:row>
      <xdr:rowOff>228600</xdr:rowOff>
    </xdr:to>
    <xdr:cxnSp macro="">
      <xdr:nvCxnSpPr>
        <xdr:cNvPr id="57" name="Straight Connector 56">
          <a:extLst>
            <a:ext uri="{FF2B5EF4-FFF2-40B4-BE49-F238E27FC236}">
              <a16:creationId xmlns:a16="http://schemas.microsoft.com/office/drawing/2014/main" id="{5179E3B6-67C1-4286-BCD2-221CEECD4C5B}"/>
            </a:ext>
          </a:extLst>
        </xdr:cNvPr>
        <xdr:cNvCxnSpPr/>
      </xdr:nvCxnSpPr>
      <xdr:spPr>
        <a:xfrm>
          <a:off x="8515350" y="7067550"/>
          <a:ext cx="11525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9525</xdr:colOff>
      <xdr:row>16</xdr:row>
      <xdr:rowOff>0</xdr:rowOff>
    </xdr:from>
    <xdr:to>
      <xdr:col>18</xdr:col>
      <xdr:colOff>0</xdr:colOff>
      <xdr:row>18</xdr:row>
      <xdr:rowOff>238125</xdr:rowOff>
    </xdr:to>
    <xdr:cxnSp macro="">
      <xdr:nvCxnSpPr>
        <xdr:cNvPr id="58" name="Straight Connector 57">
          <a:extLst>
            <a:ext uri="{FF2B5EF4-FFF2-40B4-BE49-F238E27FC236}">
              <a16:creationId xmlns:a16="http://schemas.microsoft.com/office/drawing/2014/main" id="{DDF8640F-89A5-49C7-B390-746D18FE183C}"/>
            </a:ext>
          </a:extLst>
        </xdr:cNvPr>
        <xdr:cNvCxnSpPr/>
      </xdr:nvCxnSpPr>
      <xdr:spPr>
        <a:xfrm rot="10800000" flipV="1">
          <a:off x="8524875" y="3067050"/>
          <a:ext cx="12573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19</xdr:row>
      <xdr:rowOff>9525</xdr:rowOff>
    </xdr:from>
    <xdr:to>
      <xdr:col>17</xdr:col>
      <xdr:colOff>333375</xdr:colOff>
      <xdr:row>22</xdr:row>
      <xdr:rowOff>0</xdr:rowOff>
    </xdr:to>
    <xdr:cxnSp macro="">
      <xdr:nvCxnSpPr>
        <xdr:cNvPr id="59" name="Straight Connector 58">
          <a:extLst>
            <a:ext uri="{FF2B5EF4-FFF2-40B4-BE49-F238E27FC236}">
              <a16:creationId xmlns:a16="http://schemas.microsoft.com/office/drawing/2014/main" id="{57CC3425-9298-46A1-9271-BA71B5BCEC2B}"/>
            </a:ext>
          </a:extLst>
        </xdr:cNvPr>
        <xdr:cNvCxnSpPr/>
      </xdr:nvCxnSpPr>
      <xdr:spPr>
        <a:xfrm rot="10800000" flipV="1">
          <a:off x="8515350" y="3648075"/>
          <a:ext cx="115252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22</xdr:row>
      <xdr:rowOff>9525</xdr:rowOff>
    </xdr:from>
    <xdr:to>
      <xdr:col>17</xdr:col>
      <xdr:colOff>333375</xdr:colOff>
      <xdr:row>25</xdr:row>
      <xdr:rowOff>0</xdr:rowOff>
    </xdr:to>
    <xdr:cxnSp macro="">
      <xdr:nvCxnSpPr>
        <xdr:cNvPr id="60" name="Straight Connector 59">
          <a:extLst>
            <a:ext uri="{FF2B5EF4-FFF2-40B4-BE49-F238E27FC236}">
              <a16:creationId xmlns:a16="http://schemas.microsoft.com/office/drawing/2014/main" id="{30BC81FA-2C44-4F82-B5A2-CF8375CAE992}"/>
            </a:ext>
          </a:extLst>
        </xdr:cNvPr>
        <xdr:cNvCxnSpPr/>
      </xdr:nvCxnSpPr>
      <xdr:spPr>
        <a:xfrm rot="10800000" flipV="1">
          <a:off x="8515350" y="4219575"/>
          <a:ext cx="115252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37</xdr:row>
      <xdr:rowOff>9525</xdr:rowOff>
    </xdr:from>
    <xdr:to>
      <xdr:col>17</xdr:col>
      <xdr:colOff>333375</xdr:colOff>
      <xdr:row>40</xdr:row>
      <xdr:rowOff>0</xdr:rowOff>
    </xdr:to>
    <xdr:cxnSp macro="">
      <xdr:nvCxnSpPr>
        <xdr:cNvPr id="61" name="Straight Connector 60">
          <a:extLst>
            <a:ext uri="{FF2B5EF4-FFF2-40B4-BE49-F238E27FC236}">
              <a16:creationId xmlns:a16="http://schemas.microsoft.com/office/drawing/2014/main" id="{E6CE26EB-A6B5-48D4-9F2B-A457B1CC0B4D}"/>
            </a:ext>
          </a:extLst>
        </xdr:cNvPr>
        <xdr:cNvCxnSpPr/>
      </xdr:nvCxnSpPr>
      <xdr:spPr>
        <a:xfrm rot="10800000" flipV="1">
          <a:off x="8515350" y="7077075"/>
          <a:ext cx="115252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9525</xdr:colOff>
      <xdr:row>10</xdr:row>
      <xdr:rowOff>9525</xdr:rowOff>
    </xdr:from>
    <xdr:to>
      <xdr:col>21</xdr:col>
      <xdr:colOff>9525</xdr:colOff>
      <xdr:row>13</xdr:row>
      <xdr:rowOff>9525</xdr:rowOff>
    </xdr:to>
    <xdr:cxnSp macro="">
      <xdr:nvCxnSpPr>
        <xdr:cNvPr id="62" name="Straight Connector 61">
          <a:extLst>
            <a:ext uri="{FF2B5EF4-FFF2-40B4-BE49-F238E27FC236}">
              <a16:creationId xmlns:a16="http://schemas.microsoft.com/office/drawing/2014/main" id="{B4F00782-59E0-4E86-B4D7-D9548E814B1B}"/>
            </a:ext>
          </a:extLst>
        </xdr:cNvPr>
        <xdr:cNvCxnSpPr/>
      </xdr:nvCxnSpPr>
      <xdr:spPr>
        <a:xfrm>
          <a:off x="9791700" y="1924050"/>
          <a:ext cx="1162050" cy="5810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9525</xdr:colOff>
      <xdr:row>10</xdr:row>
      <xdr:rowOff>0</xdr:rowOff>
    </xdr:from>
    <xdr:to>
      <xdr:col>21</xdr:col>
      <xdr:colOff>0</xdr:colOff>
      <xdr:row>12</xdr:row>
      <xdr:rowOff>238124</xdr:rowOff>
    </xdr:to>
    <xdr:cxnSp macro="">
      <xdr:nvCxnSpPr>
        <xdr:cNvPr id="63" name="Straight Connector 62">
          <a:extLst>
            <a:ext uri="{FF2B5EF4-FFF2-40B4-BE49-F238E27FC236}">
              <a16:creationId xmlns:a16="http://schemas.microsoft.com/office/drawing/2014/main" id="{2165EF58-CAB6-41DB-99DA-3035383A0EE5}"/>
            </a:ext>
          </a:extLst>
        </xdr:cNvPr>
        <xdr:cNvCxnSpPr/>
      </xdr:nvCxnSpPr>
      <xdr:spPr>
        <a:xfrm rot="10800000" flipV="1">
          <a:off x="9791700" y="1914525"/>
          <a:ext cx="1152525" cy="58102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13</xdr:row>
      <xdr:rowOff>9525</xdr:rowOff>
    </xdr:from>
    <xdr:to>
      <xdr:col>21</xdr:col>
      <xdr:colOff>0</xdr:colOff>
      <xdr:row>16</xdr:row>
      <xdr:rowOff>0</xdr:rowOff>
    </xdr:to>
    <xdr:cxnSp macro="">
      <xdr:nvCxnSpPr>
        <xdr:cNvPr id="64" name="Straight Connector 63">
          <a:extLst>
            <a:ext uri="{FF2B5EF4-FFF2-40B4-BE49-F238E27FC236}">
              <a16:creationId xmlns:a16="http://schemas.microsoft.com/office/drawing/2014/main" id="{C211F744-8DC3-4EF6-94D5-959BAC8BA029}"/>
            </a:ext>
          </a:extLst>
        </xdr:cNvPr>
        <xdr:cNvCxnSpPr/>
      </xdr:nvCxnSpPr>
      <xdr:spPr>
        <a:xfrm>
          <a:off x="9782175" y="2505075"/>
          <a:ext cx="1162050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13</xdr:row>
      <xdr:rowOff>9525</xdr:rowOff>
    </xdr:from>
    <xdr:to>
      <xdr:col>20</xdr:col>
      <xdr:colOff>333375</xdr:colOff>
      <xdr:row>16</xdr:row>
      <xdr:rowOff>0</xdr:rowOff>
    </xdr:to>
    <xdr:cxnSp macro="">
      <xdr:nvCxnSpPr>
        <xdr:cNvPr id="65" name="Straight Connector 64">
          <a:extLst>
            <a:ext uri="{FF2B5EF4-FFF2-40B4-BE49-F238E27FC236}">
              <a16:creationId xmlns:a16="http://schemas.microsoft.com/office/drawing/2014/main" id="{F17E34AA-283B-46CD-A642-CCBB09B4C70E}"/>
            </a:ext>
          </a:extLst>
        </xdr:cNvPr>
        <xdr:cNvCxnSpPr/>
      </xdr:nvCxnSpPr>
      <xdr:spPr>
        <a:xfrm rot="10800000" flipV="1">
          <a:off x="9782175" y="2505075"/>
          <a:ext cx="113347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16</xdr:row>
      <xdr:rowOff>0</xdr:rowOff>
    </xdr:from>
    <xdr:to>
      <xdr:col>20</xdr:col>
      <xdr:colOff>333375</xdr:colOff>
      <xdr:row>18</xdr:row>
      <xdr:rowOff>228600</xdr:rowOff>
    </xdr:to>
    <xdr:cxnSp macro="">
      <xdr:nvCxnSpPr>
        <xdr:cNvPr id="66" name="Straight Connector 65">
          <a:extLst>
            <a:ext uri="{FF2B5EF4-FFF2-40B4-BE49-F238E27FC236}">
              <a16:creationId xmlns:a16="http://schemas.microsoft.com/office/drawing/2014/main" id="{664EF86A-2865-43AD-9D30-0ACF2BD72228}"/>
            </a:ext>
          </a:extLst>
        </xdr:cNvPr>
        <xdr:cNvCxnSpPr/>
      </xdr:nvCxnSpPr>
      <xdr:spPr>
        <a:xfrm>
          <a:off x="9782175" y="3067050"/>
          <a:ext cx="11334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19</xdr:row>
      <xdr:rowOff>0</xdr:rowOff>
    </xdr:from>
    <xdr:to>
      <xdr:col>20</xdr:col>
      <xdr:colOff>333375</xdr:colOff>
      <xdr:row>21</xdr:row>
      <xdr:rowOff>228600</xdr:rowOff>
    </xdr:to>
    <xdr:cxnSp macro="">
      <xdr:nvCxnSpPr>
        <xdr:cNvPr id="67" name="Straight Connector 66">
          <a:extLst>
            <a:ext uri="{FF2B5EF4-FFF2-40B4-BE49-F238E27FC236}">
              <a16:creationId xmlns:a16="http://schemas.microsoft.com/office/drawing/2014/main" id="{BA3575E5-2B48-49EA-883D-EDBD38A4113F}"/>
            </a:ext>
          </a:extLst>
        </xdr:cNvPr>
        <xdr:cNvCxnSpPr/>
      </xdr:nvCxnSpPr>
      <xdr:spPr>
        <a:xfrm>
          <a:off x="9782175" y="3638550"/>
          <a:ext cx="11334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22</xdr:row>
      <xdr:rowOff>0</xdr:rowOff>
    </xdr:from>
    <xdr:to>
      <xdr:col>20</xdr:col>
      <xdr:colOff>333375</xdr:colOff>
      <xdr:row>24</xdr:row>
      <xdr:rowOff>228600</xdr:rowOff>
    </xdr:to>
    <xdr:cxnSp macro="">
      <xdr:nvCxnSpPr>
        <xdr:cNvPr id="68" name="Straight Connector 67">
          <a:extLst>
            <a:ext uri="{FF2B5EF4-FFF2-40B4-BE49-F238E27FC236}">
              <a16:creationId xmlns:a16="http://schemas.microsoft.com/office/drawing/2014/main" id="{1336815F-6B0A-4DAD-B936-063CCA434EEF}"/>
            </a:ext>
          </a:extLst>
        </xdr:cNvPr>
        <xdr:cNvCxnSpPr/>
      </xdr:nvCxnSpPr>
      <xdr:spPr>
        <a:xfrm>
          <a:off x="9782175" y="4210050"/>
          <a:ext cx="11334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37</xdr:row>
      <xdr:rowOff>0</xdr:rowOff>
    </xdr:from>
    <xdr:to>
      <xdr:col>20</xdr:col>
      <xdr:colOff>333375</xdr:colOff>
      <xdr:row>39</xdr:row>
      <xdr:rowOff>228600</xdr:rowOff>
    </xdr:to>
    <xdr:cxnSp macro="">
      <xdr:nvCxnSpPr>
        <xdr:cNvPr id="69" name="Straight Connector 68">
          <a:extLst>
            <a:ext uri="{FF2B5EF4-FFF2-40B4-BE49-F238E27FC236}">
              <a16:creationId xmlns:a16="http://schemas.microsoft.com/office/drawing/2014/main" id="{BC9A0D0E-D65A-45EC-B212-8C8AACB60555}"/>
            </a:ext>
          </a:extLst>
        </xdr:cNvPr>
        <xdr:cNvCxnSpPr/>
      </xdr:nvCxnSpPr>
      <xdr:spPr>
        <a:xfrm>
          <a:off x="9782175" y="7067550"/>
          <a:ext cx="11334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9525</xdr:colOff>
      <xdr:row>16</xdr:row>
      <xdr:rowOff>0</xdr:rowOff>
    </xdr:from>
    <xdr:to>
      <xdr:col>21</xdr:col>
      <xdr:colOff>0</xdr:colOff>
      <xdr:row>18</xdr:row>
      <xdr:rowOff>238125</xdr:rowOff>
    </xdr:to>
    <xdr:cxnSp macro="">
      <xdr:nvCxnSpPr>
        <xdr:cNvPr id="70" name="Straight Connector 69">
          <a:extLst>
            <a:ext uri="{FF2B5EF4-FFF2-40B4-BE49-F238E27FC236}">
              <a16:creationId xmlns:a16="http://schemas.microsoft.com/office/drawing/2014/main" id="{1E5378AA-5D82-419C-AE4A-05D32AB4F8F5}"/>
            </a:ext>
          </a:extLst>
        </xdr:cNvPr>
        <xdr:cNvCxnSpPr/>
      </xdr:nvCxnSpPr>
      <xdr:spPr>
        <a:xfrm rot="10800000" flipV="1">
          <a:off x="9791700" y="3067050"/>
          <a:ext cx="11525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19</xdr:row>
      <xdr:rowOff>9525</xdr:rowOff>
    </xdr:from>
    <xdr:to>
      <xdr:col>20</xdr:col>
      <xdr:colOff>333375</xdr:colOff>
      <xdr:row>22</xdr:row>
      <xdr:rowOff>0</xdr:rowOff>
    </xdr:to>
    <xdr:cxnSp macro="">
      <xdr:nvCxnSpPr>
        <xdr:cNvPr id="71" name="Straight Connector 70">
          <a:extLst>
            <a:ext uri="{FF2B5EF4-FFF2-40B4-BE49-F238E27FC236}">
              <a16:creationId xmlns:a16="http://schemas.microsoft.com/office/drawing/2014/main" id="{36587477-DE22-4236-9684-BC5D11B91AFA}"/>
            </a:ext>
          </a:extLst>
        </xdr:cNvPr>
        <xdr:cNvCxnSpPr/>
      </xdr:nvCxnSpPr>
      <xdr:spPr>
        <a:xfrm rot="10800000" flipV="1">
          <a:off x="9782175" y="3648075"/>
          <a:ext cx="113347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22</xdr:row>
      <xdr:rowOff>9525</xdr:rowOff>
    </xdr:from>
    <xdr:to>
      <xdr:col>20</xdr:col>
      <xdr:colOff>333375</xdr:colOff>
      <xdr:row>25</xdr:row>
      <xdr:rowOff>0</xdr:rowOff>
    </xdr:to>
    <xdr:cxnSp macro="">
      <xdr:nvCxnSpPr>
        <xdr:cNvPr id="72" name="Straight Connector 71">
          <a:extLst>
            <a:ext uri="{FF2B5EF4-FFF2-40B4-BE49-F238E27FC236}">
              <a16:creationId xmlns:a16="http://schemas.microsoft.com/office/drawing/2014/main" id="{1E2F7E84-14F9-486D-8E88-A6BE671E426C}"/>
            </a:ext>
          </a:extLst>
        </xdr:cNvPr>
        <xdr:cNvCxnSpPr/>
      </xdr:nvCxnSpPr>
      <xdr:spPr>
        <a:xfrm rot="10800000" flipV="1">
          <a:off x="9782175" y="4219575"/>
          <a:ext cx="113347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37</xdr:row>
      <xdr:rowOff>9525</xdr:rowOff>
    </xdr:from>
    <xdr:to>
      <xdr:col>20</xdr:col>
      <xdr:colOff>333375</xdr:colOff>
      <xdr:row>40</xdr:row>
      <xdr:rowOff>0</xdr:rowOff>
    </xdr:to>
    <xdr:cxnSp macro="">
      <xdr:nvCxnSpPr>
        <xdr:cNvPr id="73" name="Straight Connector 72">
          <a:extLst>
            <a:ext uri="{FF2B5EF4-FFF2-40B4-BE49-F238E27FC236}">
              <a16:creationId xmlns:a16="http://schemas.microsoft.com/office/drawing/2014/main" id="{524E6C3E-9F21-48D2-8525-60A64588746E}"/>
            </a:ext>
          </a:extLst>
        </xdr:cNvPr>
        <xdr:cNvCxnSpPr/>
      </xdr:nvCxnSpPr>
      <xdr:spPr>
        <a:xfrm rot="10800000" flipV="1">
          <a:off x="9782175" y="7077075"/>
          <a:ext cx="113347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9525</xdr:colOff>
      <xdr:row>10</xdr:row>
      <xdr:rowOff>9525</xdr:rowOff>
    </xdr:from>
    <xdr:to>
      <xdr:col>23</xdr:col>
      <xdr:colOff>342900</xdr:colOff>
      <xdr:row>12</xdr:row>
      <xdr:rowOff>238125</xdr:rowOff>
    </xdr:to>
    <xdr:cxnSp macro="">
      <xdr:nvCxnSpPr>
        <xdr:cNvPr id="74" name="Straight Connector 73">
          <a:extLst>
            <a:ext uri="{FF2B5EF4-FFF2-40B4-BE49-F238E27FC236}">
              <a16:creationId xmlns:a16="http://schemas.microsoft.com/office/drawing/2014/main" id="{612B7214-2025-4190-B5BC-DA967F8F33B5}"/>
            </a:ext>
          </a:extLst>
        </xdr:cNvPr>
        <xdr:cNvCxnSpPr/>
      </xdr:nvCxnSpPr>
      <xdr:spPr>
        <a:xfrm>
          <a:off x="10953750" y="1924050"/>
          <a:ext cx="11620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9525</xdr:colOff>
      <xdr:row>10</xdr:row>
      <xdr:rowOff>0</xdr:rowOff>
    </xdr:from>
    <xdr:to>
      <xdr:col>24</xdr:col>
      <xdr:colOff>0</xdr:colOff>
      <xdr:row>12</xdr:row>
      <xdr:rowOff>238124</xdr:rowOff>
    </xdr:to>
    <xdr:cxnSp macro="">
      <xdr:nvCxnSpPr>
        <xdr:cNvPr id="75" name="Straight Connector 74">
          <a:extLst>
            <a:ext uri="{FF2B5EF4-FFF2-40B4-BE49-F238E27FC236}">
              <a16:creationId xmlns:a16="http://schemas.microsoft.com/office/drawing/2014/main" id="{9C12E68F-77F4-4A6B-B2E8-93E99E35A572}"/>
            </a:ext>
          </a:extLst>
        </xdr:cNvPr>
        <xdr:cNvCxnSpPr/>
      </xdr:nvCxnSpPr>
      <xdr:spPr>
        <a:xfrm rot="10800000" flipV="1">
          <a:off x="10953750" y="1914525"/>
          <a:ext cx="1171575" cy="58102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13</xdr:row>
      <xdr:rowOff>9525</xdr:rowOff>
    </xdr:from>
    <xdr:to>
      <xdr:col>24</xdr:col>
      <xdr:colOff>0</xdr:colOff>
      <xdr:row>16</xdr:row>
      <xdr:rowOff>0</xdr:rowOff>
    </xdr:to>
    <xdr:cxnSp macro="">
      <xdr:nvCxnSpPr>
        <xdr:cNvPr id="76" name="Straight Connector 75">
          <a:extLst>
            <a:ext uri="{FF2B5EF4-FFF2-40B4-BE49-F238E27FC236}">
              <a16:creationId xmlns:a16="http://schemas.microsoft.com/office/drawing/2014/main" id="{0863B889-5241-4712-8786-56553579F383}"/>
            </a:ext>
          </a:extLst>
        </xdr:cNvPr>
        <xdr:cNvCxnSpPr/>
      </xdr:nvCxnSpPr>
      <xdr:spPr>
        <a:xfrm>
          <a:off x="10944225" y="2505075"/>
          <a:ext cx="1181100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13</xdr:row>
      <xdr:rowOff>9525</xdr:rowOff>
    </xdr:from>
    <xdr:to>
      <xdr:col>23</xdr:col>
      <xdr:colOff>333375</xdr:colOff>
      <xdr:row>16</xdr:row>
      <xdr:rowOff>0</xdr:rowOff>
    </xdr:to>
    <xdr:cxnSp macro="">
      <xdr:nvCxnSpPr>
        <xdr:cNvPr id="77" name="Straight Connector 76">
          <a:extLst>
            <a:ext uri="{FF2B5EF4-FFF2-40B4-BE49-F238E27FC236}">
              <a16:creationId xmlns:a16="http://schemas.microsoft.com/office/drawing/2014/main" id="{83BFF841-ACC4-4328-AF97-EEB8BB259181}"/>
            </a:ext>
          </a:extLst>
        </xdr:cNvPr>
        <xdr:cNvCxnSpPr/>
      </xdr:nvCxnSpPr>
      <xdr:spPr>
        <a:xfrm rot="10800000" flipV="1">
          <a:off x="10944225" y="2505075"/>
          <a:ext cx="1162050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16</xdr:row>
      <xdr:rowOff>0</xdr:rowOff>
    </xdr:from>
    <xdr:to>
      <xdr:col>23</xdr:col>
      <xdr:colOff>333375</xdr:colOff>
      <xdr:row>18</xdr:row>
      <xdr:rowOff>228600</xdr:rowOff>
    </xdr:to>
    <xdr:cxnSp macro="">
      <xdr:nvCxnSpPr>
        <xdr:cNvPr id="78" name="Straight Connector 77">
          <a:extLst>
            <a:ext uri="{FF2B5EF4-FFF2-40B4-BE49-F238E27FC236}">
              <a16:creationId xmlns:a16="http://schemas.microsoft.com/office/drawing/2014/main" id="{5367C8AB-593E-4A44-A989-E59F24424181}"/>
            </a:ext>
          </a:extLst>
        </xdr:cNvPr>
        <xdr:cNvCxnSpPr/>
      </xdr:nvCxnSpPr>
      <xdr:spPr>
        <a:xfrm>
          <a:off x="10944225" y="3067050"/>
          <a:ext cx="11620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19</xdr:row>
      <xdr:rowOff>0</xdr:rowOff>
    </xdr:from>
    <xdr:to>
      <xdr:col>23</xdr:col>
      <xdr:colOff>333375</xdr:colOff>
      <xdr:row>21</xdr:row>
      <xdr:rowOff>228600</xdr:rowOff>
    </xdr:to>
    <xdr:cxnSp macro="">
      <xdr:nvCxnSpPr>
        <xdr:cNvPr id="79" name="Straight Connector 78">
          <a:extLst>
            <a:ext uri="{FF2B5EF4-FFF2-40B4-BE49-F238E27FC236}">
              <a16:creationId xmlns:a16="http://schemas.microsoft.com/office/drawing/2014/main" id="{7381D6D9-FDDE-4094-BFB9-34A4E36A7ED6}"/>
            </a:ext>
          </a:extLst>
        </xdr:cNvPr>
        <xdr:cNvCxnSpPr/>
      </xdr:nvCxnSpPr>
      <xdr:spPr>
        <a:xfrm>
          <a:off x="10944225" y="3638550"/>
          <a:ext cx="11620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22</xdr:row>
      <xdr:rowOff>0</xdr:rowOff>
    </xdr:from>
    <xdr:to>
      <xdr:col>23</xdr:col>
      <xdr:colOff>333375</xdr:colOff>
      <xdr:row>24</xdr:row>
      <xdr:rowOff>228600</xdr:rowOff>
    </xdr:to>
    <xdr:cxnSp macro="">
      <xdr:nvCxnSpPr>
        <xdr:cNvPr id="80" name="Straight Connector 79">
          <a:extLst>
            <a:ext uri="{FF2B5EF4-FFF2-40B4-BE49-F238E27FC236}">
              <a16:creationId xmlns:a16="http://schemas.microsoft.com/office/drawing/2014/main" id="{34B15F1E-64E5-4D31-93AE-9778D1F69C76}"/>
            </a:ext>
          </a:extLst>
        </xdr:cNvPr>
        <xdr:cNvCxnSpPr/>
      </xdr:nvCxnSpPr>
      <xdr:spPr>
        <a:xfrm>
          <a:off x="10944225" y="4210050"/>
          <a:ext cx="11620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37</xdr:row>
      <xdr:rowOff>0</xdr:rowOff>
    </xdr:from>
    <xdr:to>
      <xdr:col>23</xdr:col>
      <xdr:colOff>333375</xdr:colOff>
      <xdr:row>39</xdr:row>
      <xdr:rowOff>228600</xdr:rowOff>
    </xdr:to>
    <xdr:cxnSp macro="">
      <xdr:nvCxnSpPr>
        <xdr:cNvPr id="81" name="Straight Connector 80">
          <a:extLst>
            <a:ext uri="{FF2B5EF4-FFF2-40B4-BE49-F238E27FC236}">
              <a16:creationId xmlns:a16="http://schemas.microsoft.com/office/drawing/2014/main" id="{8A0F32AA-74CF-4E2F-9E0A-D29C53B7F427}"/>
            </a:ext>
          </a:extLst>
        </xdr:cNvPr>
        <xdr:cNvCxnSpPr/>
      </xdr:nvCxnSpPr>
      <xdr:spPr>
        <a:xfrm>
          <a:off x="10944225" y="7067550"/>
          <a:ext cx="11620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9525</xdr:colOff>
      <xdr:row>16</xdr:row>
      <xdr:rowOff>0</xdr:rowOff>
    </xdr:from>
    <xdr:to>
      <xdr:col>24</xdr:col>
      <xdr:colOff>0</xdr:colOff>
      <xdr:row>18</xdr:row>
      <xdr:rowOff>238125</xdr:rowOff>
    </xdr:to>
    <xdr:cxnSp macro="">
      <xdr:nvCxnSpPr>
        <xdr:cNvPr id="82" name="Straight Connector 81">
          <a:extLst>
            <a:ext uri="{FF2B5EF4-FFF2-40B4-BE49-F238E27FC236}">
              <a16:creationId xmlns:a16="http://schemas.microsoft.com/office/drawing/2014/main" id="{2DF3B7AC-5D94-40AD-84A4-5A3E50B6B36C}"/>
            </a:ext>
          </a:extLst>
        </xdr:cNvPr>
        <xdr:cNvCxnSpPr/>
      </xdr:nvCxnSpPr>
      <xdr:spPr>
        <a:xfrm rot="10800000" flipV="1">
          <a:off x="10953750" y="3067050"/>
          <a:ext cx="11715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19</xdr:row>
      <xdr:rowOff>9525</xdr:rowOff>
    </xdr:from>
    <xdr:to>
      <xdr:col>23</xdr:col>
      <xdr:colOff>333375</xdr:colOff>
      <xdr:row>22</xdr:row>
      <xdr:rowOff>0</xdr:rowOff>
    </xdr:to>
    <xdr:cxnSp macro="">
      <xdr:nvCxnSpPr>
        <xdr:cNvPr id="83" name="Straight Connector 82">
          <a:extLst>
            <a:ext uri="{FF2B5EF4-FFF2-40B4-BE49-F238E27FC236}">
              <a16:creationId xmlns:a16="http://schemas.microsoft.com/office/drawing/2014/main" id="{2E7F13A0-870E-45D9-B57B-3408ADDF7F85}"/>
            </a:ext>
          </a:extLst>
        </xdr:cNvPr>
        <xdr:cNvCxnSpPr/>
      </xdr:nvCxnSpPr>
      <xdr:spPr>
        <a:xfrm rot="10800000" flipV="1">
          <a:off x="10944225" y="3648075"/>
          <a:ext cx="1162050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22</xdr:row>
      <xdr:rowOff>9525</xdr:rowOff>
    </xdr:from>
    <xdr:to>
      <xdr:col>23</xdr:col>
      <xdr:colOff>333375</xdr:colOff>
      <xdr:row>25</xdr:row>
      <xdr:rowOff>0</xdr:rowOff>
    </xdr:to>
    <xdr:cxnSp macro="">
      <xdr:nvCxnSpPr>
        <xdr:cNvPr id="84" name="Straight Connector 83">
          <a:extLst>
            <a:ext uri="{FF2B5EF4-FFF2-40B4-BE49-F238E27FC236}">
              <a16:creationId xmlns:a16="http://schemas.microsoft.com/office/drawing/2014/main" id="{862CC3F6-9EEC-43F5-ABE5-7E41E30647A6}"/>
            </a:ext>
          </a:extLst>
        </xdr:cNvPr>
        <xdr:cNvCxnSpPr/>
      </xdr:nvCxnSpPr>
      <xdr:spPr>
        <a:xfrm rot="10800000" flipV="1">
          <a:off x="10944225" y="4219575"/>
          <a:ext cx="1162050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37</xdr:row>
      <xdr:rowOff>9525</xdr:rowOff>
    </xdr:from>
    <xdr:to>
      <xdr:col>23</xdr:col>
      <xdr:colOff>333375</xdr:colOff>
      <xdr:row>40</xdr:row>
      <xdr:rowOff>0</xdr:rowOff>
    </xdr:to>
    <xdr:cxnSp macro="">
      <xdr:nvCxnSpPr>
        <xdr:cNvPr id="85" name="Straight Connector 84">
          <a:extLst>
            <a:ext uri="{FF2B5EF4-FFF2-40B4-BE49-F238E27FC236}">
              <a16:creationId xmlns:a16="http://schemas.microsoft.com/office/drawing/2014/main" id="{B5CB3141-96EA-42FE-A72D-F81B1A5761C3}"/>
            </a:ext>
          </a:extLst>
        </xdr:cNvPr>
        <xdr:cNvCxnSpPr/>
      </xdr:nvCxnSpPr>
      <xdr:spPr>
        <a:xfrm rot="10800000" flipV="1">
          <a:off x="10944225" y="7077075"/>
          <a:ext cx="1162050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9525</xdr:colOff>
      <xdr:row>10</xdr:row>
      <xdr:rowOff>9525</xdr:rowOff>
    </xdr:from>
    <xdr:to>
      <xdr:col>26</xdr:col>
      <xdr:colOff>342900</xdr:colOff>
      <xdr:row>12</xdr:row>
      <xdr:rowOff>238125</xdr:rowOff>
    </xdr:to>
    <xdr:cxnSp macro="">
      <xdr:nvCxnSpPr>
        <xdr:cNvPr id="86" name="Straight Connector 85">
          <a:extLst>
            <a:ext uri="{FF2B5EF4-FFF2-40B4-BE49-F238E27FC236}">
              <a16:creationId xmlns:a16="http://schemas.microsoft.com/office/drawing/2014/main" id="{799AB26C-F916-426B-8F20-1B4D3833626A}"/>
            </a:ext>
          </a:extLst>
        </xdr:cNvPr>
        <xdr:cNvCxnSpPr/>
      </xdr:nvCxnSpPr>
      <xdr:spPr>
        <a:xfrm>
          <a:off x="12134850" y="1924050"/>
          <a:ext cx="11525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9525</xdr:colOff>
      <xdr:row>10</xdr:row>
      <xdr:rowOff>0</xdr:rowOff>
    </xdr:from>
    <xdr:to>
      <xdr:col>27</xdr:col>
      <xdr:colOff>0</xdr:colOff>
      <xdr:row>12</xdr:row>
      <xdr:rowOff>238124</xdr:rowOff>
    </xdr:to>
    <xdr:cxnSp macro="">
      <xdr:nvCxnSpPr>
        <xdr:cNvPr id="87" name="Straight Connector 86">
          <a:extLst>
            <a:ext uri="{FF2B5EF4-FFF2-40B4-BE49-F238E27FC236}">
              <a16:creationId xmlns:a16="http://schemas.microsoft.com/office/drawing/2014/main" id="{1C6F4A72-3F43-4C08-9E0D-25586B1378AB}"/>
            </a:ext>
          </a:extLst>
        </xdr:cNvPr>
        <xdr:cNvCxnSpPr/>
      </xdr:nvCxnSpPr>
      <xdr:spPr>
        <a:xfrm rot="10800000" flipV="1">
          <a:off x="12134850" y="1914525"/>
          <a:ext cx="1200150" cy="58102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323850</xdr:colOff>
      <xdr:row>13</xdr:row>
      <xdr:rowOff>0</xdr:rowOff>
    </xdr:from>
    <xdr:to>
      <xdr:col>26</xdr:col>
      <xdr:colOff>295275</xdr:colOff>
      <xdr:row>15</xdr:row>
      <xdr:rowOff>180975</xdr:rowOff>
    </xdr:to>
    <xdr:cxnSp macro="">
      <xdr:nvCxnSpPr>
        <xdr:cNvPr id="88" name="Straight Connector 87">
          <a:extLst>
            <a:ext uri="{FF2B5EF4-FFF2-40B4-BE49-F238E27FC236}">
              <a16:creationId xmlns:a16="http://schemas.microsoft.com/office/drawing/2014/main" id="{6ECBCDBF-96A4-40C1-81D6-8F1D865AD2F8}"/>
            </a:ext>
          </a:extLst>
        </xdr:cNvPr>
        <xdr:cNvCxnSpPr/>
      </xdr:nvCxnSpPr>
      <xdr:spPr>
        <a:xfrm>
          <a:off x="12096750" y="2495550"/>
          <a:ext cx="1143000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13</xdr:row>
      <xdr:rowOff>9525</xdr:rowOff>
    </xdr:from>
    <xdr:to>
      <xdr:col>26</xdr:col>
      <xdr:colOff>333375</xdr:colOff>
      <xdr:row>16</xdr:row>
      <xdr:rowOff>0</xdr:rowOff>
    </xdr:to>
    <xdr:cxnSp macro="">
      <xdr:nvCxnSpPr>
        <xdr:cNvPr id="89" name="Straight Connector 88">
          <a:extLst>
            <a:ext uri="{FF2B5EF4-FFF2-40B4-BE49-F238E27FC236}">
              <a16:creationId xmlns:a16="http://schemas.microsoft.com/office/drawing/2014/main" id="{55F7459B-F551-421F-9CDE-B725174C94C6}"/>
            </a:ext>
          </a:extLst>
        </xdr:cNvPr>
        <xdr:cNvCxnSpPr/>
      </xdr:nvCxnSpPr>
      <xdr:spPr>
        <a:xfrm rot="10800000" flipV="1">
          <a:off x="12125325" y="2505075"/>
          <a:ext cx="115252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16</xdr:row>
      <xdr:rowOff>0</xdr:rowOff>
    </xdr:from>
    <xdr:to>
      <xdr:col>26</xdr:col>
      <xdr:colOff>333375</xdr:colOff>
      <xdr:row>18</xdr:row>
      <xdr:rowOff>228600</xdr:rowOff>
    </xdr:to>
    <xdr:cxnSp macro="">
      <xdr:nvCxnSpPr>
        <xdr:cNvPr id="90" name="Straight Connector 89">
          <a:extLst>
            <a:ext uri="{FF2B5EF4-FFF2-40B4-BE49-F238E27FC236}">
              <a16:creationId xmlns:a16="http://schemas.microsoft.com/office/drawing/2014/main" id="{AC770D5F-769D-4CBD-8A87-0CB7C4883851}"/>
            </a:ext>
          </a:extLst>
        </xdr:cNvPr>
        <xdr:cNvCxnSpPr/>
      </xdr:nvCxnSpPr>
      <xdr:spPr>
        <a:xfrm>
          <a:off x="12125325" y="3067050"/>
          <a:ext cx="11525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19</xdr:row>
      <xdr:rowOff>0</xdr:rowOff>
    </xdr:from>
    <xdr:to>
      <xdr:col>26</xdr:col>
      <xdr:colOff>333375</xdr:colOff>
      <xdr:row>21</xdr:row>
      <xdr:rowOff>228600</xdr:rowOff>
    </xdr:to>
    <xdr:cxnSp macro="">
      <xdr:nvCxnSpPr>
        <xdr:cNvPr id="91" name="Straight Connector 90">
          <a:extLst>
            <a:ext uri="{FF2B5EF4-FFF2-40B4-BE49-F238E27FC236}">
              <a16:creationId xmlns:a16="http://schemas.microsoft.com/office/drawing/2014/main" id="{B491B223-AF32-4671-948C-134C6DB6B0F3}"/>
            </a:ext>
          </a:extLst>
        </xdr:cNvPr>
        <xdr:cNvCxnSpPr/>
      </xdr:nvCxnSpPr>
      <xdr:spPr>
        <a:xfrm>
          <a:off x="12125325" y="3638550"/>
          <a:ext cx="11525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22</xdr:row>
      <xdr:rowOff>0</xdr:rowOff>
    </xdr:from>
    <xdr:to>
      <xdr:col>26</xdr:col>
      <xdr:colOff>333375</xdr:colOff>
      <xdr:row>24</xdr:row>
      <xdr:rowOff>228600</xdr:rowOff>
    </xdr:to>
    <xdr:cxnSp macro="">
      <xdr:nvCxnSpPr>
        <xdr:cNvPr id="92" name="Straight Connector 91">
          <a:extLst>
            <a:ext uri="{FF2B5EF4-FFF2-40B4-BE49-F238E27FC236}">
              <a16:creationId xmlns:a16="http://schemas.microsoft.com/office/drawing/2014/main" id="{EDF2749C-7422-4BF1-B2EC-B1F8E7109093}"/>
            </a:ext>
          </a:extLst>
        </xdr:cNvPr>
        <xdr:cNvCxnSpPr/>
      </xdr:nvCxnSpPr>
      <xdr:spPr>
        <a:xfrm>
          <a:off x="12125325" y="4210050"/>
          <a:ext cx="11525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37</xdr:row>
      <xdr:rowOff>0</xdr:rowOff>
    </xdr:from>
    <xdr:to>
      <xdr:col>26</xdr:col>
      <xdr:colOff>333375</xdr:colOff>
      <xdr:row>39</xdr:row>
      <xdr:rowOff>228600</xdr:rowOff>
    </xdr:to>
    <xdr:cxnSp macro="">
      <xdr:nvCxnSpPr>
        <xdr:cNvPr id="93" name="Straight Connector 92">
          <a:extLst>
            <a:ext uri="{FF2B5EF4-FFF2-40B4-BE49-F238E27FC236}">
              <a16:creationId xmlns:a16="http://schemas.microsoft.com/office/drawing/2014/main" id="{D2419223-02AD-4B2C-9C84-7CFD71A108C7}"/>
            </a:ext>
          </a:extLst>
        </xdr:cNvPr>
        <xdr:cNvCxnSpPr/>
      </xdr:nvCxnSpPr>
      <xdr:spPr>
        <a:xfrm>
          <a:off x="12125325" y="7067550"/>
          <a:ext cx="11525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9525</xdr:colOff>
      <xdr:row>16</xdr:row>
      <xdr:rowOff>0</xdr:rowOff>
    </xdr:from>
    <xdr:to>
      <xdr:col>27</xdr:col>
      <xdr:colOff>0</xdr:colOff>
      <xdr:row>18</xdr:row>
      <xdr:rowOff>238125</xdr:rowOff>
    </xdr:to>
    <xdr:cxnSp macro="">
      <xdr:nvCxnSpPr>
        <xdr:cNvPr id="94" name="Straight Connector 93">
          <a:extLst>
            <a:ext uri="{FF2B5EF4-FFF2-40B4-BE49-F238E27FC236}">
              <a16:creationId xmlns:a16="http://schemas.microsoft.com/office/drawing/2014/main" id="{410B6E59-745A-4290-8357-69AC9D94FE47}"/>
            </a:ext>
          </a:extLst>
        </xdr:cNvPr>
        <xdr:cNvCxnSpPr/>
      </xdr:nvCxnSpPr>
      <xdr:spPr>
        <a:xfrm rot="10800000" flipV="1">
          <a:off x="12134850" y="3067050"/>
          <a:ext cx="12001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19</xdr:row>
      <xdr:rowOff>9525</xdr:rowOff>
    </xdr:from>
    <xdr:to>
      <xdr:col>26</xdr:col>
      <xdr:colOff>333375</xdr:colOff>
      <xdr:row>22</xdr:row>
      <xdr:rowOff>0</xdr:rowOff>
    </xdr:to>
    <xdr:cxnSp macro="">
      <xdr:nvCxnSpPr>
        <xdr:cNvPr id="95" name="Straight Connector 94">
          <a:extLst>
            <a:ext uri="{FF2B5EF4-FFF2-40B4-BE49-F238E27FC236}">
              <a16:creationId xmlns:a16="http://schemas.microsoft.com/office/drawing/2014/main" id="{A4965FA3-D46E-4D22-A26D-264F4E2E332C}"/>
            </a:ext>
          </a:extLst>
        </xdr:cNvPr>
        <xdr:cNvCxnSpPr/>
      </xdr:nvCxnSpPr>
      <xdr:spPr>
        <a:xfrm rot="10800000" flipV="1">
          <a:off x="12125325" y="3648075"/>
          <a:ext cx="115252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22</xdr:row>
      <xdr:rowOff>9525</xdr:rowOff>
    </xdr:from>
    <xdr:to>
      <xdr:col>26</xdr:col>
      <xdr:colOff>333375</xdr:colOff>
      <xdr:row>25</xdr:row>
      <xdr:rowOff>0</xdr:rowOff>
    </xdr:to>
    <xdr:cxnSp macro="">
      <xdr:nvCxnSpPr>
        <xdr:cNvPr id="96" name="Straight Connector 95">
          <a:extLst>
            <a:ext uri="{FF2B5EF4-FFF2-40B4-BE49-F238E27FC236}">
              <a16:creationId xmlns:a16="http://schemas.microsoft.com/office/drawing/2014/main" id="{772A83DA-D7D2-4CF4-A48E-CE06CBA2030B}"/>
            </a:ext>
          </a:extLst>
        </xdr:cNvPr>
        <xdr:cNvCxnSpPr/>
      </xdr:nvCxnSpPr>
      <xdr:spPr>
        <a:xfrm rot="10800000" flipV="1">
          <a:off x="12125325" y="4219575"/>
          <a:ext cx="115252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37</xdr:row>
      <xdr:rowOff>9525</xdr:rowOff>
    </xdr:from>
    <xdr:to>
      <xdr:col>26</xdr:col>
      <xdr:colOff>333375</xdr:colOff>
      <xdr:row>40</xdr:row>
      <xdr:rowOff>0</xdr:rowOff>
    </xdr:to>
    <xdr:cxnSp macro="">
      <xdr:nvCxnSpPr>
        <xdr:cNvPr id="97" name="Straight Connector 96">
          <a:extLst>
            <a:ext uri="{FF2B5EF4-FFF2-40B4-BE49-F238E27FC236}">
              <a16:creationId xmlns:a16="http://schemas.microsoft.com/office/drawing/2014/main" id="{9975AAAF-B0A7-461F-A7B6-4F13C6493C38}"/>
            </a:ext>
          </a:extLst>
        </xdr:cNvPr>
        <xdr:cNvCxnSpPr/>
      </xdr:nvCxnSpPr>
      <xdr:spPr>
        <a:xfrm rot="10800000" flipV="1">
          <a:off x="12125325" y="7077075"/>
          <a:ext cx="115252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9525</xdr:colOff>
      <xdr:row>10</xdr:row>
      <xdr:rowOff>9525</xdr:rowOff>
    </xdr:from>
    <xdr:to>
      <xdr:col>29</xdr:col>
      <xdr:colOff>342900</xdr:colOff>
      <xdr:row>12</xdr:row>
      <xdr:rowOff>238125</xdr:rowOff>
    </xdr:to>
    <xdr:cxnSp macro="">
      <xdr:nvCxnSpPr>
        <xdr:cNvPr id="98" name="Straight Connector 97">
          <a:extLst>
            <a:ext uri="{FF2B5EF4-FFF2-40B4-BE49-F238E27FC236}">
              <a16:creationId xmlns:a16="http://schemas.microsoft.com/office/drawing/2014/main" id="{916D3FC5-06B3-433A-8456-B7A0091C3FD2}"/>
            </a:ext>
          </a:extLst>
        </xdr:cNvPr>
        <xdr:cNvCxnSpPr/>
      </xdr:nvCxnSpPr>
      <xdr:spPr>
        <a:xfrm>
          <a:off x="13344525" y="1924050"/>
          <a:ext cx="12096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9525</xdr:colOff>
      <xdr:row>10</xdr:row>
      <xdr:rowOff>0</xdr:rowOff>
    </xdr:from>
    <xdr:to>
      <xdr:col>30</xdr:col>
      <xdr:colOff>0</xdr:colOff>
      <xdr:row>12</xdr:row>
      <xdr:rowOff>238124</xdr:rowOff>
    </xdr:to>
    <xdr:cxnSp macro="">
      <xdr:nvCxnSpPr>
        <xdr:cNvPr id="99" name="Straight Connector 98">
          <a:extLst>
            <a:ext uri="{FF2B5EF4-FFF2-40B4-BE49-F238E27FC236}">
              <a16:creationId xmlns:a16="http://schemas.microsoft.com/office/drawing/2014/main" id="{648506BC-00AD-432E-9B7F-76A42C10B113}"/>
            </a:ext>
          </a:extLst>
        </xdr:cNvPr>
        <xdr:cNvCxnSpPr/>
      </xdr:nvCxnSpPr>
      <xdr:spPr>
        <a:xfrm rot="10800000" flipV="1">
          <a:off x="13344525" y="1914525"/>
          <a:ext cx="1209675" cy="58102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13</xdr:row>
      <xdr:rowOff>9525</xdr:rowOff>
    </xdr:from>
    <xdr:to>
      <xdr:col>30</xdr:col>
      <xdr:colOff>0</xdr:colOff>
      <xdr:row>16</xdr:row>
      <xdr:rowOff>0</xdr:rowOff>
    </xdr:to>
    <xdr:cxnSp macro="">
      <xdr:nvCxnSpPr>
        <xdr:cNvPr id="100" name="Straight Connector 99">
          <a:extLst>
            <a:ext uri="{FF2B5EF4-FFF2-40B4-BE49-F238E27FC236}">
              <a16:creationId xmlns:a16="http://schemas.microsoft.com/office/drawing/2014/main" id="{38BD51CE-76F7-44D7-A7EB-C28E05BD2CCD}"/>
            </a:ext>
          </a:extLst>
        </xdr:cNvPr>
        <xdr:cNvCxnSpPr/>
      </xdr:nvCxnSpPr>
      <xdr:spPr>
        <a:xfrm>
          <a:off x="13335000" y="2505075"/>
          <a:ext cx="1219200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13</xdr:row>
      <xdr:rowOff>9525</xdr:rowOff>
    </xdr:from>
    <xdr:to>
      <xdr:col>29</xdr:col>
      <xdr:colOff>333375</xdr:colOff>
      <xdr:row>16</xdr:row>
      <xdr:rowOff>0</xdr:rowOff>
    </xdr:to>
    <xdr:cxnSp macro="">
      <xdr:nvCxnSpPr>
        <xdr:cNvPr id="101" name="Straight Connector 100">
          <a:extLst>
            <a:ext uri="{FF2B5EF4-FFF2-40B4-BE49-F238E27FC236}">
              <a16:creationId xmlns:a16="http://schemas.microsoft.com/office/drawing/2014/main" id="{5A26E3F6-D052-4699-9122-8F5C9BE25F67}"/>
            </a:ext>
          </a:extLst>
        </xdr:cNvPr>
        <xdr:cNvCxnSpPr/>
      </xdr:nvCxnSpPr>
      <xdr:spPr>
        <a:xfrm rot="10800000" flipV="1">
          <a:off x="13335000" y="2505075"/>
          <a:ext cx="120967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16</xdr:row>
      <xdr:rowOff>0</xdr:rowOff>
    </xdr:from>
    <xdr:to>
      <xdr:col>29</xdr:col>
      <xdr:colOff>333375</xdr:colOff>
      <xdr:row>18</xdr:row>
      <xdr:rowOff>228600</xdr:rowOff>
    </xdr:to>
    <xdr:cxnSp macro="">
      <xdr:nvCxnSpPr>
        <xdr:cNvPr id="102" name="Straight Connector 101">
          <a:extLst>
            <a:ext uri="{FF2B5EF4-FFF2-40B4-BE49-F238E27FC236}">
              <a16:creationId xmlns:a16="http://schemas.microsoft.com/office/drawing/2014/main" id="{25E16B0E-0AC7-4F54-8C88-FF08E1534580}"/>
            </a:ext>
          </a:extLst>
        </xdr:cNvPr>
        <xdr:cNvCxnSpPr/>
      </xdr:nvCxnSpPr>
      <xdr:spPr>
        <a:xfrm>
          <a:off x="13335000" y="3067050"/>
          <a:ext cx="12096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19</xdr:row>
      <xdr:rowOff>0</xdr:rowOff>
    </xdr:from>
    <xdr:to>
      <xdr:col>29</xdr:col>
      <xdr:colOff>333375</xdr:colOff>
      <xdr:row>21</xdr:row>
      <xdr:rowOff>228600</xdr:rowOff>
    </xdr:to>
    <xdr:cxnSp macro="">
      <xdr:nvCxnSpPr>
        <xdr:cNvPr id="103" name="Straight Connector 102">
          <a:extLst>
            <a:ext uri="{FF2B5EF4-FFF2-40B4-BE49-F238E27FC236}">
              <a16:creationId xmlns:a16="http://schemas.microsoft.com/office/drawing/2014/main" id="{DD74C73F-2782-427E-8D24-11727E66F17A}"/>
            </a:ext>
          </a:extLst>
        </xdr:cNvPr>
        <xdr:cNvCxnSpPr/>
      </xdr:nvCxnSpPr>
      <xdr:spPr>
        <a:xfrm>
          <a:off x="13335000" y="3638550"/>
          <a:ext cx="12096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22</xdr:row>
      <xdr:rowOff>0</xdr:rowOff>
    </xdr:from>
    <xdr:to>
      <xdr:col>29</xdr:col>
      <xdr:colOff>333375</xdr:colOff>
      <xdr:row>24</xdr:row>
      <xdr:rowOff>228600</xdr:rowOff>
    </xdr:to>
    <xdr:cxnSp macro="">
      <xdr:nvCxnSpPr>
        <xdr:cNvPr id="104" name="Straight Connector 103">
          <a:extLst>
            <a:ext uri="{FF2B5EF4-FFF2-40B4-BE49-F238E27FC236}">
              <a16:creationId xmlns:a16="http://schemas.microsoft.com/office/drawing/2014/main" id="{605B5730-E678-4405-A786-7E3C4C8B012E}"/>
            </a:ext>
          </a:extLst>
        </xdr:cNvPr>
        <xdr:cNvCxnSpPr/>
      </xdr:nvCxnSpPr>
      <xdr:spPr>
        <a:xfrm>
          <a:off x="13335000" y="4210050"/>
          <a:ext cx="12096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333375</xdr:colOff>
      <xdr:row>39</xdr:row>
      <xdr:rowOff>228600</xdr:rowOff>
    </xdr:to>
    <xdr:cxnSp macro="">
      <xdr:nvCxnSpPr>
        <xdr:cNvPr id="105" name="Straight Connector 104">
          <a:extLst>
            <a:ext uri="{FF2B5EF4-FFF2-40B4-BE49-F238E27FC236}">
              <a16:creationId xmlns:a16="http://schemas.microsoft.com/office/drawing/2014/main" id="{EC293C3F-4258-4A23-8789-37027D6B16C2}"/>
            </a:ext>
          </a:extLst>
        </xdr:cNvPr>
        <xdr:cNvCxnSpPr/>
      </xdr:nvCxnSpPr>
      <xdr:spPr>
        <a:xfrm>
          <a:off x="13335000" y="7067550"/>
          <a:ext cx="12096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9525</xdr:colOff>
      <xdr:row>16</xdr:row>
      <xdr:rowOff>0</xdr:rowOff>
    </xdr:from>
    <xdr:to>
      <xdr:col>30</xdr:col>
      <xdr:colOff>0</xdr:colOff>
      <xdr:row>18</xdr:row>
      <xdr:rowOff>238125</xdr:rowOff>
    </xdr:to>
    <xdr:cxnSp macro="">
      <xdr:nvCxnSpPr>
        <xdr:cNvPr id="106" name="Straight Connector 105">
          <a:extLst>
            <a:ext uri="{FF2B5EF4-FFF2-40B4-BE49-F238E27FC236}">
              <a16:creationId xmlns:a16="http://schemas.microsoft.com/office/drawing/2014/main" id="{F166B790-8118-4A54-BF0B-AD1ECE0994D3}"/>
            </a:ext>
          </a:extLst>
        </xdr:cNvPr>
        <xdr:cNvCxnSpPr/>
      </xdr:nvCxnSpPr>
      <xdr:spPr>
        <a:xfrm rot="10800000" flipV="1">
          <a:off x="13344525" y="3067050"/>
          <a:ext cx="12096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19</xdr:row>
      <xdr:rowOff>9525</xdr:rowOff>
    </xdr:from>
    <xdr:to>
      <xdr:col>29</xdr:col>
      <xdr:colOff>333375</xdr:colOff>
      <xdr:row>22</xdr:row>
      <xdr:rowOff>0</xdr:rowOff>
    </xdr:to>
    <xdr:cxnSp macro="">
      <xdr:nvCxnSpPr>
        <xdr:cNvPr id="107" name="Straight Connector 106">
          <a:extLst>
            <a:ext uri="{FF2B5EF4-FFF2-40B4-BE49-F238E27FC236}">
              <a16:creationId xmlns:a16="http://schemas.microsoft.com/office/drawing/2014/main" id="{128E7149-4B55-43C9-B8B5-4D809EBBEDE4}"/>
            </a:ext>
          </a:extLst>
        </xdr:cNvPr>
        <xdr:cNvCxnSpPr/>
      </xdr:nvCxnSpPr>
      <xdr:spPr>
        <a:xfrm rot="10800000" flipV="1">
          <a:off x="13335000" y="3648075"/>
          <a:ext cx="120967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22</xdr:row>
      <xdr:rowOff>9525</xdr:rowOff>
    </xdr:from>
    <xdr:to>
      <xdr:col>29</xdr:col>
      <xdr:colOff>333375</xdr:colOff>
      <xdr:row>25</xdr:row>
      <xdr:rowOff>0</xdr:rowOff>
    </xdr:to>
    <xdr:cxnSp macro="">
      <xdr:nvCxnSpPr>
        <xdr:cNvPr id="108" name="Straight Connector 107">
          <a:extLst>
            <a:ext uri="{FF2B5EF4-FFF2-40B4-BE49-F238E27FC236}">
              <a16:creationId xmlns:a16="http://schemas.microsoft.com/office/drawing/2014/main" id="{40EE90BD-A38D-4D7A-9394-F3A572F83DEF}"/>
            </a:ext>
          </a:extLst>
        </xdr:cNvPr>
        <xdr:cNvCxnSpPr/>
      </xdr:nvCxnSpPr>
      <xdr:spPr>
        <a:xfrm rot="10800000" flipV="1">
          <a:off x="13335000" y="4219575"/>
          <a:ext cx="120967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37</xdr:row>
      <xdr:rowOff>9525</xdr:rowOff>
    </xdr:from>
    <xdr:to>
      <xdr:col>29</xdr:col>
      <xdr:colOff>333375</xdr:colOff>
      <xdr:row>40</xdr:row>
      <xdr:rowOff>0</xdr:rowOff>
    </xdr:to>
    <xdr:cxnSp macro="">
      <xdr:nvCxnSpPr>
        <xdr:cNvPr id="109" name="Straight Connector 108">
          <a:extLst>
            <a:ext uri="{FF2B5EF4-FFF2-40B4-BE49-F238E27FC236}">
              <a16:creationId xmlns:a16="http://schemas.microsoft.com/office/drawing/2014/main" id="{1FAAFE71-67FE-47DA-A05A-57D69A3A87CC}"/>
            </a:ext>
          </a:extLst>
        </xdr:cNvPr>
        <xdr:cNvCxnSpPr/>
      </xdr:nvCxnSpPr>
      <xdr:spPr>
        <a:xfrm rot="10800000" flipV="1">
          <a:off x="13335000" y="7077075"/>
          <a:ext cx="120967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9525</xdr:colOff>
      <xdr:row>10</xdr:row>
      <xdr:rowOff>9525</xdr:rowOff>
    </xdr:from>
    <xdr:to>
      <xdr:col>32</xdr:col>
      <xdr:colOff>342900</xdr:colOff>
      <xdr:row>12</xdr:row>
      <xdr:rowOff>238125</xdr:rowOff>
    </xdr:to>
    <xdr:cxnSp macro="">
      <xdr:nvCxnSpPr>
        <xdr:cNvPr id="110" name="Straight Connector 109">
          <a:extLst>
            <a:ext uri="{FF2B5EF4-FFF2-40B4-BE49-F238E27FC236}">
              <a16:creationId xmlns:a16="http://schemas.microsoft.com/office/drawing/2014/main" id="{36E1FA44-8F7C-4768-B55B-82DA5FEB0EB5}"/>
            </a:ext>
          </a:extLst>
        </xdr:cNvPr>
        <xdr:cNvCxnSpPr/>
      </xdr:nvCxnSpPr>
      <xdr:spPr>
        <a:xfrm>
          <a:off x="14563725" y="1924050"/>
          <a:ext cx="11811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9525</xdr:colOff>
      <xdr:row>10</xdr:row>
      <xdr:rowOff>0</xdr:rowOff>
    </xdr:from>
    <xdr:to>
      <xdr:col>33</xdr:col>
      <xdr:colOff>0</xdr:colOff>
      <xdr:row>12</xdr:row>
      <xdr:rowOff>238124</xdr:rowOff>
    </xdr:to>
    <xdr:cxnSp macro="">
      <xdr:nvCxnSpPr>
        <xdr:cNvPr id="111" name="Straight Connector 110">
          <a:extLst>
            <a:ext uri="{FF2B5EF4-FFF2-40B4-BE49-F238E27FC236}">
              <a16:creationId xmlns:a16="http://schemas.microsoft.com/office/drawing/2014/main" id="{98FF2ABB-F521-417C-A9CF-21FDACF28DD1}"/>
            </a:ext>
          </a:extLst>
        </xdr:cNvPr>
        <xdr:cNvCxnSpPr/>
      </xdr:nvCxnSpPr>
      <xdr:spPr>
        <a:xfrm rot="10800000" flipV="1">
          <a:off x="14563725" y="1914525"/>
          <a:ext cx="1238250" cy="58102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13</xdr:row>
      <xdr:rowOff>9525</xdr:rowOff>
    </xdr:from>
    <xdr:to>
      <xdr:col>33</xdr:col>
      <xdr:colOff>0</xdr:colOff>
      <xdr:row>16</xdr:row>
      <xdr:rowOff>0</xdr:rowOff>
    </xdr:to>
    <xdr:cxnSp macro="">
      <xdr:nvCxnSpPr>
        <xdr:cNvPr id="112" name="Straight Connector 111">
          <a:extLst>
            <a:ext uri="{FF2B5EF4-FFF2-40B4-BE49-F238E27FC236}">
              <a16:creationId xmlns:a16="http://schemas.microsoft.com/office/drawing/2014/main" id="{B365E0F9-31AA-47CD-9FDF-51B640B8057A}"/>
            </a:ext>
          </a:extLst>
        </xdr:cNvPr>
        <xdr:cNvCxnSpPr/>
      </xdr:nvCxnSpPr>
      <xdr:spPr>
        <a:xfrm>
          <a:off x="14554200" y="2505075"/>
          <a:ext cx="124777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13</xdr:row>
      <xdr:rowOff>9525</xdr:rowOff>
    </xdr:from>
    <xdr:to>
      <xdr:col>32</xdr:col>
      <xdr:colOff>333375</xdr:colOff>
      <xdr:row>16</xdr:row>
      <xdr:rowOff>0</xdr:rowOff>
    </xdr:to>
    <xdr:cxnSp macro="">
      <xdr:nvCxnSpPr>
        <xdr:cNvPr id="113" name="Straight Connector 112">
          <a:extLst>
            <a:ext uri="{FF2B5EF4-FFF2-40B4-BE49-F238E27FC236}">
              <a16:creationId xmlns:a16="http://schemas.microsoft.com/office/drawing/2014/main" id="{B45C73D6-D6D8-4DFE-9E74-7113B762E171}"/>
            </a:ext>
          </a:extLst>
        </xdr:cNvPr>
        <xdr:cNvCxnSpPr/>
      </xdr:nvCxnSpPr>
      <xdr:spPr>
        <a:xfrm rot="10800000" flipV="1">
          <a:off x="14554200" y="2505075"/>
          <a:ext cx="1181100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16</xdr:row>
      <xdr:rowOff>0</xdr:rowOff>
    </xdr:from>
    <xdr:to>
      <xdr:col>32</xdr:col>
      <xdr:colOff>333375</xdr:colOff>
      <xdr:row>18</xdr:row>
      <xdr:rowOff>228600</xdr:rowOff>
    </xdr:to>
    <xdr:cxnSp macro="">
      <xdr:nvCxnSpPr>
        <xdr:cNvPr id="114" name="Straight Connector 113">
          <a:extLst>
            <a:ext uri="{FF2B5EF4-FFF2-40B4-BE49-F238E27FC236}">
              <a16:creationId xmlns:a16="http://schemas.microsoft.com/office/drawing/2014/main" id="{C9FD781E-B507-4C9E-A9DC-743A65BCE15D}"/>
            </a:ext>
          </a:extLst>
        </xdr:cNvPr>
        <xdr:cNvCxnSpPr/>
      </xdr:nvCxnSpPr>
      <xdr:spPr>
        <a:xfrm>
          <a:off x="14554200" y="3067050"/>
          <a:ext cx="11811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19</xdr:row>
      <xdr:rowOff>0</xdr:rowOff>
    </xdr:from>
    <xdr:to>
      <xdr:col>32</xdr:col>
      <xdr:colOff>333375</xdr:colOff>
      <xdr:row>21</xdr:row>
      <xdr:rowOff>228600</xdr:rowOff>
    </xdr:to>
    <xdr:cxnSp macro="">
      <xdr:nvCxnSpPr>
        <xdr:cNvPr id="115" name="Straight Connector 114">
          <a:extLst>
            <a:ext uri="{FF2B5EF4-FFF2-40B4-BE49-F238E27FC236}">
              <a16:creationId xmlns:a16="http://schemas.microsoft.com/office/drawing/2014/main" id="{7C336B29-E302-4CEF-AABF-53AB2E22DCDC}"/>
            </a:ext>
          </a:extLst>
        </xdr:cNvPr>
        <xdr:cNvCxnSpPr/>
      </xdr:nvCxnSpPr>
      <xdr:spPr>
        <a:xfrm>
          <a:off x="14554200" y="3638550"/>
          <a:ext cx="11811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22</xdr:row>
      <xdr:rowOff>0</xdr:rowOff>
    </xdr:from>
    <xdr:to>
      <xdr:col>32</xdr:col>
      <xdr:colOff>333375</xdr:colOff>
      <xdr:row>24</xdr:row>
      <xdr:rowOff>228600</xdr:rowOff>
    </xdr:to>
    <xdr:cxnSp macro="">
      <xdr:nvCxnSpPr>
        <xdr:cNvPr id="116" name="Straight Connector 115">
          <a:extLst>
            <a:ext uri="{FF2B5EF4-FFF2-40B4-BE49-F238E27FC236}">
              <a16:creationId xmlns:a16="http://schemas.microsoft.com/office/drawing/2014/main" id="{1BDF2EBF-5BC6-4A22-8A55-9F8391DDCE4A}"/>
            </a:ext>
          </a:extLst>
        </xdr:cNvPr>
        <xdr:cNvCxnSpPr/>
      </xdr:nvCxnSpPr>
      <xdr:spPr>
        <a:xfrm>
          <a:off x="14554200" y="4210050"/>
          <a:ext cx="11811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37</xdr:row>
      <xdr:rowOff>0</xdr:rowOff>
    </xdr:from>
    <xdr:to>
      <xdr:col>32</xdr:col>
      <xdr:colOff>333375</xdr:colOff>
      <xdr:row>39</xdr:row>
      <xdr:rowOff>228600</xdr:rowOff>
    </xdr:to>
    <xdr:cxnSp macro="">
      <xdr:nvCxnSpPr>
        <xdr:cNvPr id="117" name="Straight Connector 116">
          <a:extLst>
            <a:ext uri="{FF2B5EF4-FFF2-40B4-BE49-F238E27FC236}">
              <a16:creationId xmlns:a16="http://schemas.microsoft.com/office/drawing/2014/main" id="{6F8198E2-C1F2-4C9C-83BF-DC3FEBFD718F}"/>
            </a:ext>
          </a:extLst>
        </xdr:cNvPr>
        <xdr:cNvCxnSpPr/>
      </xdr:nvCxnSpPr>
      <xdr:spPr>
        <a:xfrm>
          <a:off x="14554200" y="7067550"/>
          <a:ext cx="11811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9525</xdr:colOff>
      <xdr:row>16</xdr:row>
      <xdr:rowOff>0</xdr:rowOff>
    </xdr:from>
    <xdr:to>
      <xdr:col>33</xdr:col>
      <xdr:colOff>0</xdr:colOff>
      <xdr:row>18</xdr:row>
      <xdr:rowOff>238125</xdr:rowOff>
    </xdr:to>
    <xdr:cxnSp macro="">
      <xdr:nvCxnSpPr>
        <xdr:cNvPr id="118" name="Straight Connector 117">
          <a:extLst>
            <a:ext uri="{FF2B5EF4-FFF2-40B4-BE49-F238E27FC236}">
              <a16:creationId xmlns:a16="http://schemas.microsoft.com/office/drawing/2014/main" id="{E145FFBC-A30D-4DD6-A962-7E1B23104733}"/>
            </a:ext>
          </a:extLst>
        </xdr:cNvPr>
        <xdr:cNvCxnSpPr/>
      </xdr:nvCxnSpPr>
      <xdr:spPr>
        <a:xfrm rot="10800000" flipV="1">
          <a:off x="14563725" y="3067050"/>
          <a:ext cx="12382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19</xdr:row>
      <xdr:rowOff>9525</xdr:rowOff>
    </xdr:from>
    <xdr:to>
      <xdr:col>32</xdr:col>
      <xdr:colOff>333375</xdr:colOff>
      <xdr:row>22</xdr:row>
      <xdr:rowOff>0</xdr:rowOff>
    </xdr:to>
    <xdr:cxnSp macro="">
      <xdr:nvCxnSpPr>
        <xdr:cNvPr id="119" name="Straight Connector 118">
          <a:extLst>
            <a:ext uri="{FF2B5EF4-FFF2-40B4-BE49-F238E27FC236}">
              <a16:creationId xmlns:a16="http://schemas.microsoft.com/office/drawing/2014/main" id="{7C62286F-F0FC-4B43-BBA6-2B3A62A91811}"/>
            </a:ext>
          </a:extLst>
        </xdr:cNvPr>
        <xdr:cNvCxnSpPr/>
      </xdr:nvCxnSpPr>
      <xdr:spPr>
        <a:xfrm rot="10800000" flipV="1">
          <a:off x="14554200" y="3648075"/>
          <a:ext cx="1181100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22</xdr:row>
      <xdr:rowOff>9525</xdr:rowOff>
    </xdr:from>
    <xdr:to>
      <xdr:col>32</xdr:col>
      <xdr:colOff>333375</xdr:colOff>
      <xdr:row>25</xdr:row>
      <xdr:rowOff>0</xdr:rowOff>
    </xdr:to>
    <xdr:cxnSp macro="">
      <xdr:nvCxnSpPr>
        <xdr:cNvPr id="120" name="Straight Connector 119">
          <a:extLst>
            <a:ext uri="{FF2B5EF4-FFF2-40B4-BE49-F238E27FC236}">
              <a16:creationId xmlns:a16="http://schemas.microsoft.com/office/drawing/2014/main" id="{7EC7DFFA-4FED-4B1D-AA7E-B108C8F22214}"/>
            </a:ext>
          </a:extLst>
        </xdr:cNvPr>
        <xdr:cNvCxnSpPr/>
      </xdr:nvCxnSpPr>
      <xdr:spPr>
        <a:xfrm rot="10800000" flipV="1">
          <a:off x="14554200" y="4219575"/>
          <a:ext cx="1181100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37</xdr:row>
      <xdr:rowOff>9525</xdr:rowOff>
    </xdr:from>
    <xdr:to>
      <xdr:col>32</xdr:col>
      <xdr:colOff>333375</xdr:colOff>
      <xdr:row>40</xdr:row>
      <xdr:rowOff>0</xdr:rowOff>
    </xdr:to>
    <xdr:cxnSp macro="">
      <xdr:nvCxnSpPr>
        <xdr:cNvPr id="121" name="Straight Connector 120">
          <a:extLst>
            <a:ext uri="{FF2B5EF4-FFF2-40B4-BE49-F238E27FC236}">
              <a16:creationId xmlns:a16="http://schemas.microsoft.com/office/drawing/2014/main" id="{6E72D9E4-8DE4-44B4-B587-A2F44D789039}"/>
            </a:ext>
          </a:extLst>
        </xdr:cNvPr>
        <xdr:cNvCxnSpPr/>
      </xdr:nvCxnSpPr>
      <xdr:spPr>
        <a:xfrm rot="10800000" flipV="1">
          <a:off x="14554200" y="7077075"/>
          <a:ext cx="1181100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9525</xdr:colOff>
      <xdr:row>10</xdr:row>
      <xdr:rowOff>9525</xdr:rowOff>
    </xdr:from>
    <xdr:to>
      <xdr:col>35</xdr:col>
      <xdr:colOff>342900</xdr:colOff>
      <xdr:row>12</xdr:row>
      <xdr:rowOff>238125</xdr:rowOff>
    </xdr:to>
    <xdr:cxnSp macro="">
      <xdr:nvCxnSpPr>
        <xdr:cNvPr id="122" name="Straight Connector 121">
          <a:extLst>
            <a:ext uri="{FF2B5EF4-FFF2-40B4-BE49-F238E27FC236}">
              <a16:creationId xmlns:a16="http://schemas.microsoft.com/office/drawing/2014/main" id="{221D3300-8AC8-4D0B-BB3A-2A10E051E075}"/>
            </a:ext>
          </a:extLst>
        </xdr:cNvPr>
        <xdr:cNvCxnSpPr/>
      </xdr:nvCxnSpPr>
      <xdr:spPr>
        <a:xfrm>
          <a:off x="15811500" y="1924050"/>
          <a:ext cx="11525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9525</xdr:colOff>
      <xdr:row>10</xdr:row>
      <xdr:rowOff>0</xdr:rowOff>
    </xdr:from>
    <xdr:to>
      <xdr:col>36</xdr:col>
      <xdr:colOff>0</xdr:colOff>
      <xdr:row>12</xdr:row>
      <xdr:rowOff>238124</xdr:rowOff>
    </xdr:to>
    <xdr:cxnSp macro="">
      <xdr:nvCxnSpPr>
        <xdr:cNvPr id="123" name="Straight Connector 122">
          <a:extLst>
            <a:ext uri="{FF2B5EF4-FFF2-40B4-BE49-F238E27FC236}">
              <a16:creationId xmlns:a16="http://schemas.microsoft.com/office/drawing/2014/main" id="{507463E9-EC05-45ED-B85A-5E2697C52813}"/>
            </a:ext>
          </a:extLst>
        </xdr:cNvPr>
        <xdr:cNvCxnSpPr/>
      </xdr:nvCxnSpPr>
      <xdr:spPr>
        <a:xfrm rot="10800000" flipV="1">
          <a:off x="15811500" y="1914525"/>
          <a:ext cx="1152525" cy="58102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13</xdr:row>
      <xdr:rowOff>9525</xdr:rowOff>
    </xdr:from>
    <xdr:to>
      <xdr:col>36</xdr:col>
      <xdr:colOff>0</xdr:colOff>
      <xdr:row>16</xdr:row>
      <xdr:rowOff>0</xdr:rowOff>
    </xdr:to>
    <xdr:cxnSp macro="">
      <xdr:nvCxnSpPr>
        <xdr:cNvPr id="124" name="Straight Connector 123">
          <a:extLst>
            <a:ext uri="{FF2B5EF4-FFF2-40B4-BE49-F238E27FC236}">
              <a16:creationId xmlns:a16="http://schemas.microsoft.com/office/drawing/2014/main" id="{C7C18E00-5E47-41F8-B0E8-8AAD308AD74E}"/>
            </a:ext>
          </a:extLst>
        </xdr:cNvPr>
        <xdr:cNvCxnSpPr/>
      </xdr:nvCxnSpPr>
      <xdr:spPr>
        <a:xfrm>
          <a:off x="15801975" y="2505075"/>
          <a:ext cx="1162050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13</xdr:row>
      <xdr:rowOff>9525</xdr:rowOff>
    </xdr:from>
    <xdr:to>
      <xdr:col>35</xdr:col>
      <xdr:colOff>333375</xdr:colOff>
      <xdr:row>16</xdr:row>
      <xdr:rowOff>0</xdr:rowOff>
    </xdr:to>
    <xdr:cxnSp macro="">
      <xdr:nvCxnSpPr>
        <xdr:cNvPr id="125" name="Straight Connector 124">
          <a:extLst>
            <a:ext uri="{FF2B5EF4-FFF2-40B4-BE49-F238E27FC236}">
              <a16:creationId xmlns:a16="http://schemas.microsoft.com/office/drawing/2014/main" id="{DD53BF2C-7678-4B4C-9AA1-765300CD61CB}"/>
            </a:ext>
          </a:extLst>
        </xdr:cNvPr>
        <xdr:cNvCxnSpPr/>
      </xdr:nvCxnSpPr>
      <xdr:spPr>
        <a:xfrm rot="10800000" flipV="1">
          <a:off x="15801975" y="2505075"/>
          <a:ext cx="1162050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16</xdr:row>
      <xdr:rowOff>0</xdr:rowOff>
    </xdr:from>
    <xdr:to>
      <xdr:col>35</xdr:col>
      <xdr:colOff>333375</xdr:colOff>
      <xdr:row>18</xdr:row>
      <xdr:rowOff>228600</xdr:rowOff>
    </xdr:to>
    <xdr:cxnSp macro="">
      <xdr:nvCxnSpPr>
        <xdr:cNvPr id="126" name="Straight Connector 125">
          <a:extLst>
            <a:ext uri="{FF2B5EF4-FFF2-40B4-BE49-F238E27FC236}">
              <a16:creationId xmlns:a16="http://schemas.microsoft.com/office/drawing/2014/main" id="{2D85B9EE-E012-4B2C-BA66-D613EC155565}"/>
            </a:ext>
          </a:extLst>
        </xdr:cNvPr>
        <xdr:cNvCxnSpPr/>
      </xdr:nvCxnSpPr>
      <xdr:spPr>
        <a:xfrm>
          <a:off x="15801975" y="3067050"/>
          <a:ext cx="11620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19</xdr:row>
      <xdr:rowOff>0</xdr:rowOff>
    </xdr:from>
    <xdr:to>
      <xdr:col>35</xdr:col>
      <xdr:colOff>333375</xdr:colOff>
      <xdr:row>21</xdr:row>
      <xdr:rowOff>228600</xdr:rowOff>
    </xdr:to>
    <xdr:cxnSp macro="">
      <xdr:nvCxnSpPr>
        <xdr:cNvPr id="127" name="Straight Connector 126">
          <a:extLst>
            <a:ext uri="{FF2B5EF4-FFF2-40B4-BE49-F238E27FC236}">
              <a16:creationId xmlns:a16="http://schemas.microsoft.com/office/drawing/2014/main" id="{5FD1B794-7E54-422F-9236-D6569D935A02}"/>
            </a:ext>
          </a:extLst>
        </xdr:cNvPr>
        <xdr:cNvCxnSpPr/>
      </xdr:nvCxnSpPr>
      <xdr:spPr>
        <a:xfrm>
          <a:off x="15801975" y="3638550"/>
          <a:ext cx="11620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22</xdr:row>
      <xdr:rowOff>0</xdr:rowOff>
    </xdr:from>
    <xdr:to>
      <xdr:col>35</xdr:col>
      <xdr:colOff>333375</xdr:colOff>
      <xdr:row>24</xdr:row>
      <xdr:rowOff>228600</xdr:rowOff>
    </xdr:to>
    <xdr:cxnSp macro="">
      <xdr:nvCxnSpPr>
        <xdr:cNvPr id="128" name="Straight Connector 127">
          <a:extLst>
            <a:ext uri="{FF2B5EF4-FFF2-40B4-BE49-F238E27FC236}">
              <a16:creationId xmlns:a16="http://schemas.microsoft.com/office/drawing/2014/main" id="{BD851184-8E2C-4DC0-9705-E1A8580CCCBF}"/>
            </a:ext>
          </a:extLst>
        </xdr:cNvPr>
        <xdr:cNvCxnSpPr/>
      </xdr:nvCxnSpPr>
      <xdr:spPr>
        <a:xfrm>
          <a:off x="15801975" y="4210050"/>
          <a:ext cx="11620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37</xdr:row>
      <xdr:rowOff>0</xdr:rowOff>
    </xdr:from>
    <xdr:to>
      <xdr:col>35</xdr:col>
      <xdr:colOff>333375</xdr:colOff>
      <xdr:row>39</xdr:row>
      <xdr:rowOff>228600</xdr:rowOff>
    </xdr:to>
    <xdr:cxnSp macro="">
      <xdr:nvCxnSpPr>
        <xdr:cNvPr id="129" name="Straight Connector 128">
          <a:extLst>
            <a:ext uri="{FF2B5EF4-FFF2-40B4-BE49-F238E27FC236}">
              <a16:creationId xmlns:a16="http://schemas.microsoft.com/office/drawing/2014/main" id="{BEB422BF-4233-4BAA-9AD7-F357FC3277A4}"/>
            </a:ext>
          </a:extLst>
        </xdr:cNvPr>
        <xdr:cNvCxnSpPr/>
      </xdr:nvCxnSpPr>
      <xdr:spPr>
        <a:xfrm>
          <a:off x="15801975" y="7067550"/>
          <a:ext cx="11620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9525</xdr:colOff>
      <xdr:row>16</xdr:row>
      <xdr:rowOff>0</xdr:rowOff>
    </xdr:from>
    <xdr:to>
      <xdr:col>36</xdr:col>
      <xdr:colOff>0</xdr:colOff>
      <xdr:row>18</xdr:row>
      <xdr:rowOff>238125</xdr:rowOff>
    </xdr:to>
    <xdr:cxnSp macro="">
      <xdr:nvCxnSpPr>
        <xdr:cNvPr id="130" name="Straight Connector 129">
          <a:extLst>
            <a:ext uri="{FF2B5EF4-FFF2-40B4-BE49-F238E27FC236}">
              <a16:creationId xmlns:a16="http://schemas.microsoft.com/office/drawing/2014/main" id="{829924ED-270B-4AD5-9650-7E03F890F147}"/>
            </a:ext>
          </a:extLst>
        </xdr:cNvPr>
        <xdr:cNvCxnSpPr/>
      </xdr:nvCxnSpPr>
      <xdr:spPr>
        <a:xfrm rot="10800000" flipV="1">
          <a:off x="15811500" y="3067050"/>
          <a:ext cx="11525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19</xdr:row>
      <xdr:rowOff>9525</xdr:rowOff>
    </xdr:from>
    <xdr:to>
      <xdr:col>35</xdr:col>
      <xdr:colOff>333375</xdr:colOff>
      <xdr:row>22</xdr:row>
      <xdr:rowOff>0</xdr:rowOff>
    </xdr:to>
    <xdr:cxnSp macro="">
      <xdr:nvCxnSpPr>
        <xdr:cNvPr id="131" name="Straight Connector 130">
          <a:extLst>
            <a:ext uri="{FF2B5EF4-FFF2-40B4-BE49-F238E27FC236}">
              <a16:creationId xmlns:a16="http://schemas.microsoft.com/office/drawing/2014/main" id="{33D29519-65C0-4FA0-BAF1-1E6E05D5AA16}"/>
            </a:ext>
          </a:extLst>
        </xdr:cNvPr>
        <xdr:cNvCxnSpPr/>
      </xdr:nvCxnSpPr>
      <xdr:spPr>
        <a:xfrm rot="10800000" flipV="1">
          <a:off x="15801975" y="3648075"/>
          <a:ext cx="1162050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22</xdr:row>
      <xdr:rowOff>9525</xdr:rowOff>
    </xdr:from>
    <xdr:to>
      <xdr:col>35</xdr:col>
      <xdr:colOff>333375</xdr:colOff>
      <xdr:row>25</xdr:row>
      <xdr:rowOff>0</xdr:rowOff>
    </xdr:to>
    <xdr:cxnSp macro="">
      <xdr:nvCxnSpPr>
        <xdr:cNvPr id="132" name="Straight Connector 131">
          <a:extLst>
            <a:ext uri="{FF2B5EF4-FFF2-40B4-BE49-F238E27FC236}">
              <a16:creationId xmlns:a16="http://schemas.microsoft.com/office/drawing/2014/main" id="{2E29FBD1-BFA9-4F53-AE9F-AEEB0F03B363}"/>
            </a:ext>
          </a:extLst>
        </xdr:cNvPr>
        <xdr:cNvCxnSpPr/>
      </xdr:nvCxnSpPr>
      <xdr:spPr>
        <a:xfrm rot="10800000" flipV="1">
          <a:off x="15801975" y="4219575"/>
          <a:ext cx="1162050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37</xdr:row>
      <xdr:rowOff>9525</xdr:rowOff>
    </xdr:from>
    <xdr:to>
      <xdr:col>35</xdr:col>
      <xdr:colOff>333375</xdr:colOff>
      <xdr:row>40</xdr:row>
      <xdr:rowOff>0</xdr:rowOff>
    </xdr:to>
    <xdr:cxnSp macro="">
      <xdr:nvCxnSpPr>
        <xdr:cNvPr id="133" name="Straight Connector 132">
          <a:extLst>
            <a:ext uri="{FF2B5EF4-FFF2-40B4-BE49-F238E27FC236}">
              <a16:creationId xmlns:a16="http://schemas.microsoft.com/office/drawing/2014/main" id="{6952C4F8-4380-48A1-A64B-CD8FC1E5F040}"/>
            </a:ext>
          </a:extLst>
        </xdr:cNvPr>
        <xdr:cNvCxnSpPr/>
      </xdr:nvCxnSpPr>
      <xdr:spPr>
        <a:xfrm rot="10800000" flipV="1">
          <a:off x="15801975" y="7077075"/>
          <a:ext cx="1162050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9525</xdr:colOff>
      <xdr:row>10</xdr:row>
      <xdr:rowOff>9525</xdr:rowOff>
    </xdr:from>
    <xdr:to>
      <xdr:col>38</xdr:col>
      <xdr:colOff>342900</xdr:colOff>
      <xdr:row>12</xdr:row>
      <xdr:rowOff>238125</xdr:rowOff>
    </xdr:to>
    <xdr:cxnSp macro="">
      <xdr:nvCxnSpPr>
        <xdr:cNvPr id="134" name="Straight Connector 133">
          <a:extLst>
            <a:ext uri="{FF2B5EF4-FFF2-40B4-BE49-F238E27FC236}">
              <a16:creationId xmlns:a16="http://schemas.microsoft.com/office/drawing/2014/main" id="{44BDF0E9-1441-4269-A0E6-BE6698801D51}"/>
            </a:ext>
          </a:extLst>
        </xdr:cNvPr>
        <xdr:cNvCxnSpPr/>
      </xdr:nvCxnSpPr>
      <xdr:spPr>
        <a:xfrm>
          <a:off x="16973550" y="1924050"/>
          <a:ext cx="7429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9525</xdr:colOff>
      <xdr:row>10</xdr:row>
      <xdr:rowOff>0</xdr:rowOff>
    </xdr:from>
    <xdr:to>
      <xdr:col>39</xdr:col>
      <xdr:colOff>0</xdr:colOff>
      <xdr:row>12</xdr:row>
      <xdr:rowOff>238124</xdr:rowOff>
    </xdr:to>
    <xdr:cxnSp macro="">
      <xdr:nvCxnSpPr>
        <xdr:cNvPr id="135" name="Straight Connector 134">
          <a:extLst>
            <a:ext uri="{FF2B5EF4-FFF2-40B4-BE49-F238E27FC236}">
              <a16:creationId xmlns:a16="http://schemas.microsoft.com/office/drawing/2014/main" id="{29BC3506-FF04-4429-B113-CEB01F3D5526}"/>
            </a:ext>
          </a:extLst>
        </xdr:cNvPr>
        <xdr:cNvCxnSpPr/>
      </xdr:nvCxnSpPr>
      <xdr:spPr>
        <a:xfrm rot="10800000" flipV="1">
          <a:off x="16973550" y="1914525"/>
          <a:ext cx="742950" cy="58102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13</xdr:row>
      <xdr:rowOff>9525</xdr:rowOff>
    </xdr:from>
    <xdr:to>
      <xdr:col>39</xdr:col>
      <xdr:colOff>0</xdr:colOff>
      <xdr:row>16</xdr:row>
      <xdr:rowOff>0</xdr:rowOff>
    </xdr:to>
    <xdr:cxnSp macro="">
      <xdr:nvCxnSpPr>
        <xdr:cNvPr id="136" name="Straight Connector 135">
          <a:extLst>
            <a:ext uri="{FF2B5EF4-FFF2-40B4-BE49-F238E27FC236}">
              <a16:creationId xmlns:a16="http://schemas.microsoft.com/office/drawing/2014/main" id="{3E6008D8-8693-401C-A60C-17ADADCC9033}"/>
            </a:ext>
          </a:extLst>
        </xdr:cNvPr>
        <xdr:cNvCxnSpPr/>
      </xdr:nvCxnSpPr>
      <xdr:spPr>
        <a:xfrm>
          <a:off x="16964025" y="2505075"/>
          <a:ext cx="75247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13</xdr:row>
      <xdr:rowOff>9525</xdr:rowOff>
    </xdr:from>
    <xdr:to>
      <xdr:col>38</xdr:col>
      <xdr:colOff>333375</xdr:colOff>
      <xdr:row>16</xdr:row>
      <xdr:rowOff>0</xdr:rowOff>
    </xdr:to>
    <xdr:cxnSp macro="">
      <xdr:nvCxnSpPr>
        <xdr:cNvPr id="137" name="Straight Connector 136">
          <a:extLst>
            <a:ext uri="{FF2B5EF4-FFF2-40B4-BE49-F238E27FC236}">
              <a16:creationId xmlns:a16="http://schemas.microsoft.com/office/drawing/2014/main" id="{863C5459-8A93-40FD-BC9B-2EA28C3184D0}"/>
            </a:ext>
          </a:extLst>
        </xdr:cNvPr>
        <xdr:cNvCxnSpPr/>
      </xdr:nvCxnSpPr>
      <xdr:spPr>
        <a:xfrm rot="10800000" flipV="1">
          <a:off x="16964025" y="2505075"/>
          <a:ext cx="75247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16</xdr:row>
      <xdr:rowOff>0</xdr:rowOff>
    </xdr:from>
    <xdr:to>
      <xdr:col>39</xdr:col>
      <xdr:colOff>0</xdr:colOff>
      <xdr:row>19</xdr:row>
      <xdr:rowOff>0</xdr:rowOff>
    </xdr:to>
    <xdr:cxnSp macro="">
      <xdr:nvCxnSpPr>
        <xdr:cNvPr id="138" name="Straight Connector 137">
          <a:extLst>
            <a:ext uri="{FF2B5EF4-FFF2-40B4-BE49-F238E27FC236}">
              <a16:creationId xmlns:a16="http://schemas.microsoft.com/office/drawing/2014/main" id="{916BF471-E255-43DB-9DA1-FFE5D461479E}"/>
            </a:ext>
          </a:extLst>
        </xdr:cNvPr>
        <xdr:cNvCxnSpPr/>
      </xdr:nvCxnSpPr>
      <xdr:spPr>
        <a:xfrm>
          <a:off x="16964025" y="3067050"/>
          <a:ext cx="12001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19</xdr:row>
      <xdr:rowOff>0</xdr:rowOff>
    </xdr:from>
    <xdr:to>
      <xdr:col>38</xdr:col>
      <xdr:colOff>333375</xdr:colOff>
      <xdr:row>21</xdr:row>
      <xdr:rowOff>228600</xdr:rowOff>
    </xdr:to>
    <xdr:cxnSp macro="">
      <xdr:nvCxnSpPr>
        <xdr:cNvPr id="139" name="Straight Connector 138">
          <a:extLst>
            <a:ext uri="{FF2B5EF4-FFF2-40B4-BE49-F238E27FC236}">
              <a16:creationId xmlns:a16="http://schemas.microsoft.com/office/drawing/2014/main" id="{925F25E2-DF3A-4D37-8042-1CD22EB415CD}"/>
            </a:ext>
          </a:extLst>
        </xdr:cNvPr>
        <xdr:cNvCxnSpPr/>
      </xdr:nvCxnSpPr>
      <xdr:spPr>
        <a:xfrm>
          <a:off x="16964025" y="3638550"/>
          <a:ext cx="7524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22</xdr:row>
      <xdr:rowOff>0</xdr:rowOff>
    </xdr:from>
    <xdr:to>
      <xdr:col>38</xdr:col>
      <xdr:colOff>333375</xdr:colOff>
      <xdr:row>24</xdr:row>
      <xdr:rowOff>228600</xdr:rowOff>
    </xdr:to>
    <xdr:cxnSp macro="">
      <xdr:nvCxnSpPr>
        <xdr:cNvPr id="140" name="Straight Connector 139">
          <a:extLst>
            <a:ext uri="{FF2B5EF4-FFF2-40B4-BE49-F238E27FC236}">
              <a16:creationId xmlns:a16="http://schemas.microsoft.com/office/drawing/2014/main" id="{4B897FEC-462F-4953-B9C3-735BB4F3F305}"/>
            </a:ext>
          </a:extLst>
        </xdr:cNvPr>
        <xdr:cNvCxnSpPr/>
      </xdr:nvCxnSpPr>
      <xdr:spPr>
        <a:xfrm>
          <a:off x="16964025" y="4210050"/>
          <a:ext cx="7524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37</xdr:row>
      <xdr:rowOff>0</xdr:rowOff>
    </xdr:from>
    <xdr:to>
      <xdr:col>38</xdr:col>
      <xdr:colOff>333375</xdr:colOff>
      <xdr:row>39</xdr:row>
      <xdr:rowOff>228600</xdr:rowOff>
    </xdr:to>
    <xdr:cxnSp macro="">
      <xdr:nvCxnSpPr>
        <xdr:cNvPr id="141" name="Straight Connector 140">
          <a:extLst>
            <a:ext uri="{FF2B5EF4-FFF2-40B4-BE49-F238E27FC236}">
              <a16:creationId xmlns:a16="http://schemas.microsoft.com/office/drawing/2014/main" id="{B77281CE-AAC2-48F1-ACFC-6076BCE7268C}"/>
            </a:ext>
          </a:extLst>
        </xdr:cNvPr>
        <xdr:cNvCxnSpPr/>
      </xdr:nvCxnSpPr>
      <xdr:spPr>
        <a:xfrm>
          <a:off x="16964025" y="7067550"/>
          <a:ext cx="7524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9525</xdr:colOff>
      <xdr:row>16</xdr:row>
      <xdr:rowOff>0</xdr:rowOff>
    </xdr:from>
    <xdr:to>
      <xdr:col>39</xdr:col>
      <xdr:colOff>0</xdr:colOff>
      <xdr:row>18</xdr:row>
      <xdr:rowOff>238125</xdr:rowOff>
    </xdr:to>
    <xdr:cxnSp macro="">
      <xdr:nvCxnSpPr>
        <xdr:cNvPr id="142" name="Straight Connector 141">
          <a:extLst>
            <a:ext uri="{FF2B5EF4-FFF2-40B4-BE49-F238E27FC236}">
              <a16:creationId xmlns:a16="http://schemas.microsoft.com/office/drawing/2014/main" id="{35CDA44D-53B8-40FC-9279-142061B954F1}"/>
            </a:ext>
          </a:extLst>
        </xdr:cNvPr>
        <xdr:cNvCxnSpPr/>
      </xdr:nvCxnSpPr>
      <xdr:spPr>
        <a:xfrm rot="10800000" flipV="1">
          <a:off x="16973550" y="3067050"/>
          <a:ext cx="7429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19</xdr:row>
      <xdr:rowOff>9525</xdr:rowOff>
    </xdr:from>
    <xdr:to>
      <xdr:col>38</xdr:col>
      <xdr:colOff>333375</xdr:colOff>
      <xdr:row>22</xdr:row>
      <xdr:rowOff>0</xdr:rowOff>
    </xdr:to>
    <xdr:cxnSp macro="">
      <xdr:nvCxnSpPr>
        <xdr:cNvPr id="143" name="Straight Connector 142">
          <a:extLst>
            <a:ext uri="{FF2B5EF4-FFF2-40B4-BE49-F238E27FC236}">
              <a16:creationId xmlns:a16="http://schemas.microsoft.com/office/drawing/2014/main" id="{B765EA1C-4644-4F0F-8F9C-9346E7CA11A7}"/>
            </a:ext>
          </a:extLst>
        </xdr:cNvPr>
        <xdr:cNvCxnSpPr/>
      </xdr:nvCxnSpPr>
      <xdr:spPr>
        <a:xfrm rot="10800000" flipV="1">
          <a:off x="16964025" y="3648075"/>
          <a:ext cx="75247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22</xdr:row>
      <xdr:rowOff>9525</xdr:rowOff>
    </xdr:from>
    <xdr:to>
      <xdr:col>38</xdr:col>
      <xdr:colOff>333375</xdr:colOff>
      <xdr:row>25</xdr:row>
      <xdr:rowOff>0</xdr:rowOff>
    </xdr:to>
    <xdr:cxnSp macro="">
      <xdr:nvCxnSpPr>
        <xdr:cNvPr id="144" name="Straight Connector 143">
          <a:extLst>
            <a:ext uri="{FF2B5EF4-FFF2-40B4-BE49-F238E27FC236}">
              <a16:creationId xmlns:a16="http://schemas.microsoft.com/office/drawing/2014/main" id="{88C567A8-6177-426A-8E9D-5671BB5DD84E}"/>
            </a:ext>
          </a:extLst>
        </xdr:cNvPr>
        <xdr:cNvCxnSpPr/>
      </xdr:nvCxnSpPr>
      <xdr:spPr>
        <a:xfrm rot="10800000" flipV="1">
          <a:off x="16964025" y="4219575"/>
          <a:ext cx="75247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37</xdr:row>
      <xdr:rowOff>9525</xdr:rowOff>
    </xdr:from>
    <xdr:to>
      <xdr:col>38</xdr:col>
      <xdr:colOff>333375</xdr:colOff>
      <xdr:row>40</xdr:row>
      <xdr:rowOff>0</xdr:rowOff>
    </xdr:to>
    <xdr:cxnSp macro="">
      <xdr:nvCxnSpPr>
        <xdr:cNvPr id="145" name="Straight Connector 144">
          <a:extLst>
            <a:ext uri="{FF2B5EF4-FFF2-40B4-BE49-F238E27FC236}">
              <a16:creationId xmlns:a16="http://schemas.microsoft.com/office/drawing/2014/main" id="{4AA8A507-6C57-4A46-8F56-AE5B45D78667}"/>
            </a:ext>
          </a:extLst>
        </xdr:cNvPr>
        <xdr:cNvCxnSpPr/>
      </xdr:nvCxnSpPr>
      <xdr:spPr>
        <a:xfrm rot="10800000" flipV="1">
          <a:off x="16964025" y="7077075"/>
          <a:ext cx="75247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31</xdr:row>
      <xdr:rowOff>0</xdr:rowOff>
    </xdr:from>
    <xdr:to>
      <xdr:col>5</xdr:col>
      <xdr:colOff>333375</xdr:colOff>
      <xdr:row>33</xdr:row>
      <xdr:rowOff>228600</xdr:rowOff>
    </xdr:to>
    <xdr:cxnSp macro="">
      <xdr:nvCxnSpPr>
        <xdr:cNvPr id="146" name="Straight Connector 145">
          <a:extLst>
            <a:ext uri="{FF2B5EF4-FFF2-40B4-BE49-F238E27FC236}">
              <a16:creationId xmlns:a16="http://schemas.microsoft.com/office/drawing/2014/main" id="{9FA0B054-8F3F-4685-814F-D8DB6418FE65}"/>
            </a:ext>
          </a:extLst>
        </xdr:cNvPr>
        <xdr:cNvCxnSpPr/>
      </xdr:nvCxnSpPr>
      <xdr:spPr>
        <a:xfrm>
          <a:off x="3495675" y="5924550"/>
          <a:ext cx="11715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31</xdr:row>
      <xdr:rowOff>0</xdr:rowOff>
    </xdr:from>
    <xdr:to>
      <xdr:col>8</xdr:col>
      <xdr:colOff>333375</xdr:colOff>
      <xdr:row>33</xdr:row>
      <xdr:rowOff>228600</xdr:rowOff>
    </xdr:to>
    <xdr:cxnSp macro="">
      <xdr:nvCxnSpPr>
        <xdr:cNvPr id="147" name="Straight Connector 146">
          <a:extLst>
            <a:ext uri="{FF2B5EF4-FFF2-40B4-BE49-F238E27FC236}">
              <a16:creationId xmlns:a16="http://schemas.microsoft.com/office/drawing/2014/main" id="{7431F351-4740-4FAD-993A-51EFBA3F2D95}"/>
            </a:ext>
          </a:extLst>
        </xdr:cNvPr>
        <xdr:cNvCxnSpPr/>
      </xdr:nvCxnSpPr>
      <xdr:spPr>
        <a:xfrm>
          <a:off x="4686300" y="5924550"/>
          <a:ext cx="11906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31</xdr:row>
      <xdr:rowOff>0</xdr:rowOff>
    </xdr:from>
    <xdr:to>
      <xdr:col>11</xdr:col>
      <xdr:colOff>333375</xdr:colOff>
      <xdr:row>33</xdr:row>
      <xdr:rowOff>228600</xdr:rowOff>
    </xdr:to>
    <xdr:cxnSp macro="">
      <xdr:nvCxnSpPr>
        <xdr:cNvPr id="148" name="Straight Connector 147">
          <a:extLst>
            <a:ext uri="{FF2B5EF4-FFF2-40B4-BE49-F238E27FC236}">
              <a16:creationId xmlns:a16="http://schemas.microsoft.com/office/drawing/2014/main" id="{C5F7C374-B3F9-4E3D-B4EB-A8373DF4BAA1}"/>
            </a:ext>
          </a:extLst>
        </xdr:cNvPr>
        <xdr:cNvCxnSpPr/>
      </xdr:nvCxnSpPr>
      <xdr:spPr>
        <a:xfrm>
          <a:off x="5962650" y="5924550"/>
          <a:ext cx="12001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31</xdr:row>
      <xdr:rowOff>0</xdr:rowOff>
    </xdr:from>
    <xdr:to>
      <xdr:col>14</xdr:col>
      <xdr:colOff>333375</xdr:colOff>
      <xdr:row>33</xdr:row>
      <xdr:rowOff>228600</xdr:rowOff>
    </xdr:to>
    <xdr:cxnSp macro="">
      <xdr:nvCxnSpPr>
        <xdr:cNvPr id="149" name="Straight Connector 148">
          <a:extLst>
            <a:ext uri="{FF2B5EF4-FFF2-40B4-BE49-F238E27FC236}">
              <a16:creationId xmlns:a16="http://schemas.microsoft.com/office/drawing/2014/main" id="{B42D5233-0E2A-4444-8F9D-C528404A5836}"/>
            </a:ext>
          </a:extLst>
        </xdr:cNvPr>
        <xdr:cNvCxnSpPr/>
      </xdr:nvCxnSpPr>
      <xdr:spPr>
        <a:xfrm>
          <a:off x="7267575" y="5924550"/>
          <a:ext cx="11811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31</xdr:row>
      <xdr:rowOff>0</xdr:rowOff>
    </xdr:from>
    <xdr:to>
      <xdr:col>17</xdr:col>
      <xdr:colOff>333375</xdr:colOff>
      <xdr:row>33</xdr:row>
      <xdr:rowOff>228600</xdr:rowOff>
    </xdr:to>
    <xdr:cxnSp macro="">
      <xdr:nvCxnSpPr>
        <xdr:cNvPr id="150" name="Straight Connector 149">
          <a:extLst>
            <a:ext uri="{FF2B5EF4-FFF2-40B4-BE49-F238E27FC236}">
              <a16:creationId xmlns:a16="http://schemas.microsoft.com/office/drawing/2014/main" id="{8665D87C-79FA-4EE7-9C76-74119768D6C8}"/>
            </a:ext>
          </a:extLst>
        </xdr:cNvPr>
        <xdr:cNvCxnSpPr/>
      </xdr:nvCxnSpPr>
      <xdr:spPr>
        <a:xfrm>
          <a:off x="8515350" y="5924550"/>
          <a:ext cx="11525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34</xdr:row>
      <xdr:rowOff>0</xdr:rowOff>
    </xdr:from>
    <xdr:to>
      <xdr:col>5</xdr:col>
      <xdr:colOff>333375</xdr:colOff>
      <xdr:row>36</xdr:row>
      <xdr:rowOff>228600</xdr:rowOff>
    </xdr:to>
    <xdr:cxnSp macro="">
      <xdr:nvCxnSpPr>
        <xdr:cNvPr id="151" name="Straight Connector 150">
          <a:extLst>
            <a:ext uri="{FF2B5EF4-FFF2-40B4-BE49-F238E27FC236}">
              <a16:creationId xmlns:a16="http://schemas.microsoft.com/office/drawing/2014/main" id="{D2E12127-CFA5-47D7-AB9D-BC1F0D971C4B}"/>
            </a:ext>
          </a:extLst>
        </xdr:cNvPr>
        <xdr:cNvCxnSpPr/>
      </xdr:nvCxnSpPr>
      <xdr:spPr>
        <a:xfrm>
          <a:off x="3495675" y="6496050"/>
          <a:ext cx="11715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34</xdr:row>
      <xdr:rowOff>0</xdr:rowOff>
    </xdr:from>
    <xdr:to>
      <xdr:col>8</xdr:col>
      <xdr:colOff>333375</xdr:colOff>
      <xdr:row>36</xdr:row>
      <xdr:rowOff>228600</xdr:rowOff>
    </xdr:to>
    <xdr:cxnSp macro="">
      <xdr:nvCxnSpPr>
        <xdr:cNvPr id="152" name="Straight Connector 151">
          <a:extLst>
            <a:ext uri="{FF2B5EF4-FFF2-40B4-BE49-F238E27FC236}">
              <a16:creationId xmlns:a16="http://schemas.microsoft.com/office/drawing/2014/main" id="{8EF47BE3-3EC0-4CF9-88BE-0568387DED36}"/>
            </a:ext>
          </a:extLst>
        </xdr:cNvPr>
        <xdr:cNvCxnSpPr/>
      </xdr:nvCxnSpPr>
      <xdr:spPr>
        <a:xfrm>
          <a:off x="4686300" y="6496050"/>
          <a:ext cx="11906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34</xdr:row>
      <xdr:rowOff>0</xdr:rowOff>
    </xdr:from>
    <xdr:to>
      <xdr:col>11</xdr:col>
      <xdr:colOff>333375</xdr:colOff>
      <xdr:row>36</xdr:row>
      <xdr:rowOff>228600</xdr:rowOff>
    </xdr:to>
    <xdr:cxnSp macro="">
      <xdr:nvCxnSpPr>
        <xdr:cNvPr id="153" name="Straight Connector 152">
          <a:extLst>
            <a:ext uri="{FF2B5EF4-FFF2-40B4-BE49-F238E27FC236}">
              <a16:creationId xmlns:a16="http://schemas.microsoft.com/office/drawing/2014/main" id="{46CF15AE-2D97-4EE5-80F6-1B0C1E868A7D}"/>
            </a:ext>
          </a:extLst>
        </xdr:cNvPr>
        <xdr:cNvCxnSpPr/>
      </xdr:nvCxnSpPr>
      <xdr:spPr>
        <a:xfrm>
          <a:off x="5962650" y="6496050"/>
          <a:ext cx="12001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34</xdr:row>
      <xdr:rowOff>0</xdr:rowOff>
    </xdr:from>
    <xdr:to>
      <xdr:col>14</xdr:col>
      <xdr:colOff>333375</xdr:colOff>
      <xdr:row>36</xdr:row>
      <xdr:rowOff>228600</xdr:rowOff>
    </xdr:to>
    <xdr:cxnSp macro="">
      <xdr:nvCxnSpPr>
        <xdr:cNvPr id="154" name="Straight Connector 153">
          <a:extLst>
            <a:ext uri="{FF2B5EF4-FFF2-40B4-BE49-F238E27FC236}">
              <a16:creationId xmlns:a16="http://schemas.microsoft.com/office/drawing/2014/main" id="{6804EE43-5BE2-4A62-8136-BEE6AFCA7C9C}"/>
            </a:ext>
          </a:extLst>
        </xdr:cNvPr>
        <xdr:cNvCxnSpPr/>
      </xdr:nvCxnSpPr>
      <xdr:spPr>
        <a:xfrm>
          <a:off x="7267575" y="6496050"/>
          <a:ext cx="11811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34</xdr:row>
      <xdr:rowOff>0</xdr:rowOff>
    </xdr:from>
    <xdr:to>
      <xdr:col>17</xdr:col>
      <xdr:colOff>333375</xdr:colOff>
      <xdr:row>36</xdr:row>
      <xdr:rowOff>228600</xdr:rowOff>
    </xdr:to>
    <xdr:cxnSp macro="">
      <xdr:nvCxnSpPr>
        <xdr:cNvPr id="155" name="Straight Connector 154">
          <a:extLst>
            <a:ext uri="{FF2B5EF4-FFF2-40B4-BE49-F238E27FC236}">
              <a16:creationId xmlns:a16="http://schemas.microsoft.com/office/drawing/2014/main" id="{8BF00788-8506-4EC3-B1AB-3BFDA8917B6F}"/>
            </a:ext>
          </a:extLst>
        </xdr:cNvPr>
        <xdr:cNvCxnSpPr/>
      </xdr:nvCxnSpPr>
      <xdr:spPr>
        <a:xfrm>
          <a:off x="8515350" y="6496050"/>
          <a:ext cx="11525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31</xdr:row>
      <xdr:rowOff>0</xdr:rowOff>
    </xdr:from>
    <xdr:to>
      <xdr:col>20</xdr:col>
      <xdr:colOff>333375</xdr:colOff>
      <xdr:row>33</xdr:row>
      <xdr:rowOff>228600</xdr:rowOff>
    </xdr:to>
    <xdr:cxnSp macro="">
      <xdr:nvCxnSpPr>
        <xdr:cNvPr id="156" name="Straight Connector 155">
          <a:extLst>
            <a:ext uri="{FF2B5EF4-FFF2-40B4-BE49-F238E27FC236}">
              <a16:creationId xmlns:a16="http://schemas.microsoft.com/office/drawing/2014/main" id="{B61B35F6-8597-4047-B5CB-3126ED97A9A3}"/>
            </a:ext>
          </a:extLst>
        </xdr:cNvPr>
        <xdr:cNvCxnSpPr/>
      </xdr:nvCxnSpPr>
      <xdr:spPr>
        <a:xfrm>
          <a:off x="9782175" y="5924550"/>
          <a:ext cx="11334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31</xdr:row>
      <xdr:rowOff>0</xdr:rowOff>
    </xdr:from>
    <xdr:to>
      <xdr:col>23</xdr:col>
      <xdr:colOff>333375</xdr:colOff>
      <xdr:row>33</xdr:row>
      <xdr:rowOff>228600</xdr:rowOff>
    </xdr:to>
    <xdr:cxnSp macro="">
      <xdr:nvCxnSpPr>
        <xdr:cNvPr id="157" name="Straight Connector 156">
          <a:extLst>
            <a:ext uri="{FF2B5EF4-FFF2-40B4-BE49-F238E27FC236}">
              <a16:creationId xmlns:a16="http://schemas.microsoft.com/office/drawing/2014/main" id="{BFA936EF-8191-43F0-8D38-EBDFD4C7735A}"/>
            </a:ext>
          </a:extLst>
        </xdr:cNvPr>
        <xdr:cNvCxnSpPr/>
      </xdr:nvCxnSpPr>
      <xdr:spPr>
        <a:xfrm>
          <a:off x="10944225" y="5924550"/>
          <a:ext cx="11620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34</xdr:row>
      <xdr:rowOff>0</xdr:rowOff>
    </xdr:from>
    <xdr:to>
      <xdr:col>20</xdr:col>
      <xdr:colOff>333375</xdr:colOff>
      <xdr:row>36</xdr:row>
      <xdr:rowOff>228600</xdr:rowOff>
    </xdr:to>
    <xdr:cxnSp macro="">
      <xdr:nvCxnSpPr>
        <xdr:cNvPr id="158" name="Straight Connector 157">
          <a:extLst>
            <a:ext uri="{FF2B5EF4-FFF2-40B4-BE49-F238E27FC236}">
              <a16:creationId xmlns:a16="http://schemas.microsoft.com/office/drawing/2014/main" id="{D4958A6E-D1D8-4C95-A174-962C67A09438}"/>
            </a:ext>
          </a:extLst>
        </xdr:cNvPr>
        <xdr:cNvCxnSpPr/>
      </xdr:nvCxnSpPr>
      <xdr:spPr>
        <a:xfrm>
          <a:off x="9782175" y="6496050"/>
          <a:ext cx="11334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34</xdr:row>
      <xdr:rowOff>0</xdr:rowOff>
    </xdr:from>
    <xdr:to>
      <xdr:col>23</xdr:col>
      <xdr:colOff>333375</xdr:colOff>
      <xdr:row>36</xdr:row>
      <xdr:rowOff>228600</xdr:rowOff>
    </xdr:to>
    <xdr:cxnSp macro="">
      <xdr:nvCxnSpPr>
        <xdr:cNvPr id="159" name="Straight Connector 158">
          <a:extLst>
            <a:ext uri="{FF2B5EF4-FFF2-40B4-BE49-F238E27FC236}">
              <a16:creationId xmlns:a16="http://schemas.microsoft.com/office/drawing/2014/main" id="{A3507F1E-76FC-48E0-9733-0BD274F3D3AA}"/>
            </a:ext>
          </a:extLst>
        </xdr:cNvPr>
        <xdr:cNvCxnSpPr/>
      </xdr:nvCxnSpPr>
      <xdr:spPr>
        <a:xfrm>
          <a:off x="10944225" y="6496050"/>
          <a:ext cx="11620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34</xdr:row>
      <xdr:rowOff>0</xdr:rowOff>
    </xdr:from>
    <xdr:to>
      <xdr:col>26</xdr:col>
      <xdr:colOff>323850</xdr:colOff>
      <xdr:row>36</xdr:row>
      <xdr:rowOff>228600</xdr:rowOff>
    </xdr:to>
    <xdr:cxnSp macro="">
      <xdr:nvCxnSpPr>
        <xdr:cNvPr id="160" name="Straight Connector 159">
          <a:extLst>
            <a:ext uri="{FF2B5EF4-FFF2-40B4-BE49-F238E27FC236}">
              <a16:creationId xmlns:a16="http://schemas.microsoft.com/office/drawing/2014/main" id="{CF7A245C-9787-429A-950F-4BE49471D4DD}"/>
            </a:ext>
          </a:extLst>
        </xdr:cNvPr>
        <xdr:cNvCxnSpPr/>
      </xdr:nvCxnSpPr>
      <xdr:spPr>
        <a:xfrm>
          <a:off x="12125325" y="6496050"/>
          <a:ext cx="11430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31</xdr:row>
      <xdr:rowOff>0</xdr:rowOff>
    </xdr:from>
    <xdr:to>
      <xdr:col>26</xdr:col>
      <xdr:colOff>323850</xdr:colOff>
      <xdr:row>33</xdr:row>
      <xdr:rowOff>228600</xdr:rowOff>
    </xdr:to>
    <xdr:cxnSp macro="">
      <xdr:nvCxnSpPr>
        <xdr:cNvPr id="161" name="Straight Connector 160">
          <a:extLst>
            <a:ext uri="{FF2B5EF4-FFF2-40B4-BE49-F238E27FC236}">
              <a16:creationId xmlns:a16="http://schemas.microsoft.com/office/drawing/2014/main" id="{E2F4D996-2083-400B-B372-7996C9BEA652}"/>
            </a:ext>
          </a:extLst>
        </xdr:cNvPr>
        <xdr:cNvCxnSpPr/>
      </xdr:nvCxnSpPr>
      <xdr:spPr>
        <a:xfrm>
          <a:off x="12125325" y="5924550"/>
          <a:ext cx="11430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31</xdr:row>
      <xdr:rowOff>0</xdr:rowOff>
    </xdr:from>
    <xdr:to>
      <xdr:col>29</xdr:col>
      <xdr:colOff>333375</xdr:colOff>
      <xdr:row>33</xdr:row>
      <xdr:rowOff>228600</xdr:rowOff>
    </xdr:to>
    <xdr:cxnSp macro="">
      <xdr:nvCxnSpPr>
        <xdr:cNvPr id="162" name="Straight Connector 161">
          <a:extLst>
            <a:ext uri="{FF2B5EF4-FFF2-40B4-BE49-F238E27FC236}">
              <a16:creationId xmlns:a16="http://schemas.microsoft.com/office/drawing/2014/main" id="{BCC35AB7-AAE5-471F-A3BD-82FD3BD23559}"/>
            </a:ext>
          </a:extLst>
        </xdr:cNvPr>
        <xdr:cNvCxnSpPr/>
      </xdr:nvCxnSpPr>
      <xdr:spPr>
        <a:xfrm>
          <a:off x="13335000" y="5924550"/>
          <a:ext cx="12096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34</xdr:row>
      <xdr:rowOff>0</xdr:rowOff>
    </xdr:from>
    <xdr:to>
      <xdr:col>29</xdr:col>
      <xdr:colOff>333375</xdr:colOff>
      <xdr:row>36</xdr:row>
      <xdr:rowOff>228600</xdr:rowOff>
    </xdr:to>
    <xdr:cxnSp macro="">
      <xdr:nvCxnSpPr>
        <xdr:cNvPr id="163" name="Straight Connector 162">
          <a:extLst>
            <a:ext uri="{FF2B5EF4-FFF2-40B4-BE49-F238E27FC236}">
              <a16:creationId xmlns:a16="http://schemas.microsoft.com/office/drawing/2014/main" id="{BD0A33CE-F952-4B13-B36E-E631E12D4B8E}"/>
            </a:ext>
          </a:extLst>
        </xdr:cNvPr>
        <xdr:cNvCxnSpPr/>
      </xdr:nvCxnSpPr>
      <xdr:spPr>
        <a:xfrm>
          <a:off x="13335000" y="6496050"/>
          <a:ext cx="12096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31</xdr:row>
      <xdr:rowOff>0</xdr:rowOff>
    </xdr:from>
    <xdr:to>
      <xdr:col>32</xdr:col>
      <xdr:colOff>333375</xdr:colOff>
      <xdr:row>33</xdr:row>
      <xdr:rowOff>228600</xdr:rowOff>
    </xdr:to>
    <xdr:cxnSp macro="">
      <xdr:nvCxnSpPr>
        <xdr:cNvPr id="164" name="Straight Connector 163">
          <a:extLst>
            <a:ext uri="{FF2B5EF4-FFF2-40B4-BE49-F238E27FC236}">
              <a16:creationId xmlns:a16="http://schemas.microsoft.com/office/drawing/2014/main" id="{B69479AB-49CA-4FA5-AC66-ABA47102981B}"/>
            </a:ext>
          </a:extLst>
        </xdr:cNvPr>
        <xdr:cNvCxnSpPr/>
      </xdr:nvCxnSpPr>
      <xdr:spPr>
        <a:xfrm>
          <a:off x="14554200" y="5924550"/>
          <a:ext cx="11811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31</xdr:row>
      <xdr:rowOff>0</xdr:rowOff>
    </xdr:from>
    <xdr:to>
      <xdr:col>35</xdr:col>
      <xdr:colOff>285750</xdr:colOff>
      <xdr:row>33</xdr:row>
      <xdr:rowOff>228600</xdr:rowOff>
    </xdr:to>
    <xdr:cxnSp macro="">
      <xdr:nvCxnSpPr>
        <xdr:cNvPr id="165" name="Straight Connector 164">
          <a:extLst>
            <a:ext uri="{FF2B5EF4-FFF2-40B4-BE49-F238E27FC236}">
              <a16:creationId xmlns:a16="http://schemas.microsoft.com/office/drawing/2014/main" id="{5EC6B0C7-F803-4CEC-87F4-2C922746B6D1}"/>
            </a:ext>
          </a:extLst>
        </xdr:cNvPr>
        <xdr:cNvCxnSpPr/>
      </xdr:nvCxnSpPr>
      <xdr:spPr>
        <a:xfrm>
          <a:off x="15801975" y="5924550"/>
          <a:ext cx="11144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31</xdr:row>
      <xdr:rowOff>0</xdr:rowOff>
    </xdr:from>
    <xdr:to>
      <xdr:col>38</xdr:col>
      <xdr:colOff>276225</xdr:colOff>
      <xdr:row>33</xdr:row>
      <xdr:rowOff>228600</xdr:rowOff>
    </xdr:to>
    <xdr:cxnSp macro="">
      <xdr:nvCxnSpPr>
        <xdr:cNvPr id="166" name="Straight Connector 165">
          <a:extLst>
            <a:ext uri="{FF2B5EF4-FFF2-40B4-BE49-F238E27FC236}">
              <a16:creationId xmlns:a16="http://schemas.microsoft.com/office/drawing/2014/main" id="{1A6BB802-5CC2-4C40-BE03-C3EFCD3876F7}"/>
            </a:ext>
          </a:extLst>
        </xdr:cNvPr>
        <xdr:cNvCxnSpPr/>
      </xdr:nvCxnSpPr>
      <xdr:spPr>
        <a:xfrm>
          <a:off x="16964025" y="5924550"/>
          <a:ext cx="7524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34</xdr:row>
      <xdr:rowOff>0</xdr:rowOff>
    </xdr:from>
    <xdr:to>
      <xdr:col>38</xdr:col>
      <xdr:colOff>276225</xdr:colOff>
      <xdr:row>36</xdr:row>
      <xdr:rowOff>228600</xdr:rowOff>
    </xdr:to>
    <xdr:cxnSp macro="">
      <xdr:nvCxnSpPr>
        <xdr:cNvPr id="167" name="Straight Connector 166">
          <a:extLst>
            <a:ext uri="{FF2B5EF4-FFF2-40B4-BE49-F238E27FC236}">
              <a16:creationId xmlns:a16="http://schemas.microsoft.com/office/drawing/2014/main" id="{EDC27BC4-8A27-43D4-ADDA-6C735232B67A}"/>
            </a:ext>
          </a:extLst>
        </xdr:cNvPr>
        <xdr:cNvCxnSpPr/>
      </xdr:nvCxnSpPr>
      <xdr:spPr>
        <a:xfrm>
          <a:off x="16964025" y="6496050"/>
          <a:ext cx="7524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34</xdr:row>
      <xdr:rowOff>0</xdr:rowOff>
    </xdr:from>
    <xdr:to>
      <xdr:col>35</xdr:col>
      <xdr:colOff>285750</xdr:colOff>
      <xdr:row>36</xdr:row>
      <xdr:rowOff>228600</xdr:rowOff>
    </xdr:to>
    <xdr:cxnSp macro="">
      <xdr:nvCxnSpPr>
        <xdr:cNvPr id="168" name="Straight Connector 167">
          <a:extLst>
            <a:ext uri="{FF2B5EF4-FFF2-40B4-BE49-F238E27FC236}">
              <a16:creationId xmlns:a16="http://schemas.microsoft.com/office/drawing/2014/main" id="{F4F8CDB2-0B0F-4649-8190-767D04F4A96A}"/>
            </a:ext>
          </a:extLst>
        </xdr:cNvPr>
        <xdr:cNvCxnSpPr/>
      </xdr:nvCxnSpPr>
      <xdr:spPr>
        <a:xfrm>
          <a:off x="15801975" y="6496050"/>
          <a:ext cx="11144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34</xdr:row>
      <xdr:rowOff>0</xdr:rowOff>
    </xdr:from>
    <xdr:to>
      <xdr:col>32</xdr:col>
      <xdr:colOff>333375</xdr:colOff>
      <xdr:row>36</xdr:row>
      <xdr:rowOff>228600</xdr:rowOff>
    </xdr:to>
    <xdr:cxnSp macro="">
      <xdr:nvCxnSpPr>
        <xdr:cNvPr id="169" name="Straight Connector 168">
          <a:extLst>
            <a:ext uri="{FF2B5EF4-FFF2-40B4-BE49-F238E27FC236}">
              <a16:creationId xmlns:a16="http://schemas.microsoft.com/office/drawing/2014/main" id="{B59AE121-BB12-47C2-988D-159C7D4CFE87}"/>
            </a:ext>
          </a:extLst>
        </xdr:cNvPr>
        <xdr:cNvCxnSpPr/>
      </xdr:nvCxnSpPr>
      <xdr:spPr>
        <a:xfrm>
          <a:off x="14554200" y="6496050"/>
          <a:ext cx="11811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31</xdr:row>
      <xdr:rowOff>0</xdr:rowOff>
    </xdr:from>
    <xdr:to>
      <xdr:col>33</xdr:col>
      <xdr:colOff>47625</xdr:colOff>
      <xdr:row>33</xdr:row>
      <xdr:rowOff>238125</xdr:rowOff>
    </xdr:to>
    <xdr:cxnSp macro="">
      <xdr:nvCxnSpPr>
        <xdr:cNvPr id="170" name="Straight Connector 169">
          <a:extLst>
            <a:ext uri="{FF2B5EF4-FFF2-40B4-BE49-F238E27FC236}">
              <a16:creationId xmlns:a16="http://schemas.microsoft.com/office/drawing/2014/main" id="{1C0EE7E8-4543-47B9-9899-14E24A93F162}"/>
            </a:ext>
          </a:extLst>
        </xdr:cNvPr>
        <xdr:cNvCxnSpPr/>
      </xdr:nvCxnSpPr>
      <xdr:spPr>
        <a:xfrm rot="10800000" flipV="1">
          <a:off x="14554200" y="5924550"/>
          <a:ext cx="12954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31</xdr:row>
      <xdr:rowOff>0</xdr:rowOff>
    </xdr:from>
    <xdr:to>
      <xdr:col>30</xdr:col>
      <xdr:colOff>47625</xdr:colOff>
      <xdr:row>33</xdr:row>
      <xdr:rowOff>238125</xdr:rowOff>
    </xdr:to>
    <xdr:cxnSp macro="">
      <xdr:nvCxnSpPr>
        <xdr:cNvPr id="171" name="Straight Connector 170">
          <a:extLst>
            <a:ext uri="{FF2B5EF4-FFF2-40B4-BE49-F238E27FC236}">
              <a16:creationId xmlns:a16="http://schemas.microsoft.com/office/drawing/2014/main" id="{69CF76AD-9843-45DA-88A4-FCC8DC57E559}"/>
            </a:ext>
          </a:extLst>
        </xdr:cNvPr>
        <xdr:cNvCxnSpPr/>
      </xdr:nvCxnSpPr>
      <xdr:spPr>
        <a:xfrm rot="10800000" flipV="1">
          <a:off x="13335000" y="5924550"/>
          <a:ext cx="12668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34</xdr:row>
      <xdr:rowOff>0</xdr:rowOff>
    </xdr:from>
    <xdr:to>
      <xdr:col>30</xdr:col>
      <xdr:colOff>47625</xdr:colOff>
      <xdr:row>36</xdr:row>
      <xdr:rowOff>238125</xdr:rowOff>
    </xdr:to>
    <xdr:cxnSp macro="">
      <xdr:nvCxnSpPr>
        <xdr:cNvPr id="172" name="Straight Connector 171">
          <a:extLst>
            <a:ext uri="{FF2B5EF4-FFF2-40B4-BE49-F238E27FC236}">
              <a16:creationId xmlns:a16="http://schemas.microsoft.com/office/drawing/2014/main" id="{106179A0-73D0-4121-AFBE-B61BE062D2CC}"/>
            </a:ext>
          </a:extLst>
        </xdr:cNvPr>
        <xdr:cNvCxnSpPr/>
      </xdr:nvCxnSpPr>
      <xdr:spPr>
        <a:xfrm rot="10800000" flipV="1">
          <a:off x="13335000" y="6496050"/>
          <a:ext cx="12668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34</xdr:row>
      <xdr:rowOff>0</xdr:rowOff>
    </xdr:from>
    <xdr:to>
      <xdr:col>33</xdr:col>
      <xdr:colOff>47625</xdr:colOff>
      <xdr:row>36</xdr:row>
      <xdr:rowOff>238125</xdr:rowOff>
    </xdr:to>
    <xdr:cxnSp macro="">
      <xdr:nvCxnSpPr>
        <xdr:cNvPr id="173" name="Straight Connector 172">
          <a:extLst>
            <a:ext uri="{FF2B5EF4-FFF2-40B4-BE49-F238E27FC236}">
              <a16:creationId xmlns:a16="http://schemas.microsoft.com/office/drawing/2014/main" id="{A3880151-1DD5-445C-BF01-68CE3518F867}"/>
            </a:ext>
          </a:extLst>
        </xdr:cNvPr>
        <xdr:cNvCxnSpPr/>
      </xdr:nvCxnSpPr>
      <xdr:spPr>
        <a:xfrm rot="10800000" flipV="1">
          <a:off x="14554200" y="6496050"/>
          <a:ext cx="12954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34</xdr:row>
      <xdr:rowOff>0</xdr:rowOff>
    </xdr:from>
    <xdr:to>
      <xdr:col>36</xdr:col>
      <xdr:colOff>0</xdr:colOff>
      <xdr:row>36</xdr:row>
      <xdr:rowOff>238125</xdr:rowOff>
    </xdr:to>
    <xdr:cxnSp macro="">
      <xdr:nvCxnSpPr>
        <xdr:cNvPr id="174" name="Straight Connector 173">
          <a:extLst>
            <a:ext uri="{FF2B5EF4-FFF2-40B4-BE49-F238E27FC236}">
              <a16:creationId xmlns:a16="http://schemas.microsoft.com/office/drawing/2014/main" id="{8C1C9C1A-1F2E-4979-AD6F-EE1310CC1BAE}"/>
            </a:ext>
          </a:extLst>
        </xdr:cNvPr>
        <xdr:cNvCxnSpPr/>
      </xdr:nvCxnSpPr>
      <xdr:spPr>
        <a:xfrm rot="10800000" flipV="1">
          <a:off x="15801975" y="6496050"/>
          <a:ext cx="11620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34</xdr:row>
      <xdr:rowOff>0</xdr:rowOff>
    </xdr:from>
    <xdr:to>
      <xdr:col>38</xdr:col>
      <xdr:colOff>333375</xdr:colOff>
      <xdr:row>36</xdr:row>
      <xdr:rowOff>238125</xdr:rowOff>
    </xdr:to>
    <xdr:cxnSp macro="">
      <xdr:nvCxnSpPr>
        <xdr:cNvPr id="175" name="Straight Connector 174">
          <a:extLst>
            <a:ext uri="{FF2B5EF4-FFF2-40B4-BE49-F238E27FC236}">
              <a16:creationId xmlns:a16="http://schemas.microsoft.com/office/drawing/2014/main" id="{B0CFBE61-D314-4160-B21E-07B995154112}"/>
            </a:ext>
          </a:extLst>
        </xdr:cNvPr>
        <xdr:cNvCxnSpPr/>
      </xdr:nvCxnSpPr>
      <xdr:spPr>
        <a:xfrm rot="10800000" flipV="1">
          <a:off x="16964025" y="6496050"/>
          <a:ext cx="7524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34</xdr:row>
      <xdr:rowOff>0</xdr:rowOff>
    </xdr:from>
    <xdr:to>
      <xdr:col>27</xdr:col>
      <xdr:colOff>38100</xdr:colOff>
      <xdr:row>36</xdr:row>
      <xdr:rowOff>238125</xdr:rowOff>
    </xdr:to>
    <xdr:cxnSp macro="">
      <xdr:nvCxnSpPr>
        <xdr:cNvPr id="176" name="Straight Connector 175">
          <a:extLst>
            <a:ext uri="{FF2B5EF4-FFF2-40B4-BE49-F238E27FC236}">
              <a16:creationId xmlns:a16="http://schemas.microsoft.com/office/drawing/2014/main" id="{342EB2F0-05B1-44C4-9D45-3566334D8E71}"/>
            </a:ext>
          </a:extLst>
        </xdr:cNvPr>
        <xdr:cNvCxnSpPr/>
      </xdr:nvCxnSpPr>
      <xdr:spPr>
        <a:xfrm rot="10800000" flipV="1">
          <a:off x="12125325" y="6496050"/>
          <a:ext cx="12477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34</xdr:row>
      <xdr:rowOff>0</xdr:rowOff>
    </xdr:from>
    <xdr:to>
      <xdr:col>24</xdr:col>
      <xdr:colOff>47625</xdr:colOff>
      <xdr:row>36</xdr:row>
      <xdr:rowOff>238125</xdr:rowOff>
    </xdr:to>
    <xdr:cxnSp macro="">
      <xdr:nvCxnSpPr>
        <xdr:cNvPr id="177" name="Straight Connector 176">
          <a:extLst>
            <a:ext uri="{FF2B5EF4-FFF2-40B4-BE49-F238E27FC236}">
              <a16:creationId xmlns:a16="http://schemas.microsoft.com/office/drawing/2014/main" id="{A45138AF-9E99-4588-800E-58B101A07DAD}"/>
            </a:ext>
          </a:extLst>
        </xdr:cNvPr>
        <xdr:cNvCxnSpPr/>
      </xdr:nvCxnSpPr>
      <xdr:spPr>
        <a:xfrm rot="10800000" flipV="1">
          <a:off x="10944225" y="6496050"/>
          <a:ext cx="12287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31</xdr:row>
      <xdr:rowOff>0</xdr:rowOff>
    </xdr:from>
    <xdr:to>
      <xdr:col>24</xdr:col>
      <xdr:colOff>47625</xdr:colOff>
      <xdr:row>33</xdr:row>
      <xdr:rowOff>238125</xdr:rowOff>
    </xdr:to>
    <xdr:cxnSp macro="">
      <xdr:nvCxnSpPr>
        <xdr:cNvPr id="178" name="Straight Connector 177">
          <a:extLst>
            <a:ext uri="{FF2B5EF4-FFF2-40B4-BE49-F238E27FC236}">
              <a16:creationId xmlns:a16="http://schemas.microsoft.com/office/drawing/2014/main" id="{CD1321E1-98F4-4243-B604-3D0B7FBE635F}"/>
            </a:ext>
          </a:extLst>
        </xdr:cNvPr>
        <xdr:cNvCxnSpPr/>
      </xdr:nvCxnSpPr>
      <xdr:spPr>
        <a:xfrm rot="10800000" flipV="1">
          <a:off x="10944225" y="5924550"/>
          <a:ext cx="12287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31</xdr:row>
      <xdr:rowOff>0</xdr:rowOff>
    </xdr:from>
    <xdr:to>
      <xdr:col>21</xdr:col>
      <xdr:colOff>47625</xdr:colOff>
      <xdr:row>33</xdr:row>
      <xdr:rowOff>238125</xdr:rowOff>
    </xdr:to>
    <xdr:cxnSp macro="">
      <xdr:nvCxnSpPr>
        <xdr:cNvPr id="179" name="Straight Connector 178">
          <a:extLst>
            <a:ext uri="{FF2B5EF4-FFF2-40B4-BE49-F238E27FC236}">
              <a16:creationId xmlns:a16="http://schemas.microsoft.com/office/drawing/2014/main" id="{4FF32BD8-F35F-44D7-BE4F-947D71A0A3E6}"/>
            </a:ext>
          </a:extLst>
        </xdr:cNvPr>
        <xdr:cNvCxnSpPr/>
      </xdr:nvCxnSpPr>
      <xdr:spPr>
        <a:xfrm rot="10800000" flipV="1">
          <a:off x="9782175" y="5924550"/>
          <a:ext cx="12096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34</xdr:row>
      <xdr:rowOff>0</xdr:rowOff>
    </xdr:from>
    <xdr:to>
      <xdr:col>21</xdr:col>
      <xdr:colOff>47625</xdr:colOff>
      <xdr:row>36</xdr:row>
      <xdr:rowOff>238125</xdr:rowOff>
    </xdr:to>
    <xdr:cxnSp macro="">
      <xdr:nvCxnSpPr>
        <xdr:cNvPr id="180" name="Straight Connector 179">
          <a:extLst>
            <a:ext uri="{FF2B5EF4-FFF2-40B4-BE49-F238E27FC236}">
              <a16:creationId xmlns:a16="http://schemas.microsoft.com/office/drawing/2014/main" id="{E24D703F-131C-402C-91DB-FBF00B5BAEC6}"/>
            </a:ext>
          </a:extLst>
        </xdr:cNvPr>
        <xdr:cNvCxnSpPr/>
      </xdr:nvCxnSpPr>
      <xdr:spPr>
        <a:xfrm rot="10800000" flipV="1">
          <a:off x="9782175" y="6496050"/>
          <a:ext cx="12096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31</xdr:row>
      <xdr:rowOff>0</xdr:rowOff>
    </xdr:from>
    <xdr:to>
      <xdr:col>27</xdr:col>
      <xdr:colOff>38100</xdr:colOff>
      <xdr:row>33</xdr:row>
      <xdr:rowOff>238125</xdr:rowOff>
    </xdr:to>
    <xdr:cxnSp macro="">
      <xdr:nvCxnSpPr>
        <xdr:cNvPr id="181" name="Straight Connector 180">
          <a:extLst>
            <a:ext uri="{FF2B5EF4-FFF2-40B4-BE49-F238E27FC236}">
              <a16:creationId xmlns:a16="http://schemas.microsoft.com/office/drawing/2014/main" id="{E966BE17-81AA-4A6A-8698-4F634F80B96F}"/>
            </a:ext>
          </a:extLst>
        </xdr:cNvPr>
        <xdr:cNvCxnSpPr/>
      </xdr:nvCxnSpPr>
      <xdr:spPr>
        <a:xfrm rot="10800000" flipV="1">
          <a:off x="12125325" y="5924550"/>
          <a:ext cx="12477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31</xdr:row>
      <xdr:rowOff>0</xdr:rowOff>
    </xdr:from>
    <xdr:to>
      <xdr:col>18</xdr:col>
      <xdr:colOff>47625</xdr:colOff>
      <xdr:row>33</xdr:row>
      <xdr:rowOff>238125</xdr:rowOff>
    </xdr:to>
    <xdr:cxnSp macro="">
      <xdr:nvCxnSpPr>
        <xdr:cNvPr id="182" name="Straight Connector 181">
          <a:extLst>
            <a:ext uri="{FF2B5EF4-FFF2-40B4-BE49-F238E27FC236}">
              <a16:creationId xmlns:a16="http://schemas.microsoft.com/office/drawing/2014/main" id="{6095A105-754E-4B1F-B6B8-00F6984E5617}"/>
            </a:ext>
          </a:extLst>
        </xdr:cNvPr>
        <xdr:cNvCxnSpPr/>
      </xdr:nvCxnSpPr>
      <xdr:spPr>
        <a:xfrm rot="10800000" flipV="1">
          <a:off x="8515350" y="5924550"/>
          <a:ext cx="13144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31</xdr:row>
      <xdr:rowOff>0</xdr:rowOff>
    </xdr:from>
    <xdr:to>
      <xdr:col>15</xdr:col>
      <xdr:colOff>47625</xdr:colOff>
      <xdr:row>33</xdr:row>
      <xdr:rowOff>238125</xdr:rowOff>
    </xdr:to>
    <xdr:cxnSp macro="">
      <xdr:nvCxnSpPr>
        <xdr:cNvPr id="183" name="Straight Connector 182">
          <a:extLst>
            <a:ext uri="{FF2B5EF4-FFF2-40B4-BE49-F238E27FC236}">
              <a16:creationId xmlns:a16="http://schemas.microsoft.com/office/drawing/2014/main" id="{68C6AD24-B9B2-4528-BABC-788D7DB5572A}"/>
            </a:ext>
          </a:extLst>
        </xdr:cNvPr>
        <xdr:cNvCxnSpPr/>
      </xdr:nvCxnSpPr>
      <xdr:spPr>
        <a:xfrm rot="10800000" flipV="1">
          <a:off x="7267575" y="5924550"/>
          <a:ext cx="12954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34</xdr:row>
      <xdr:rowOff>0</xdr:rowOff>
    </xdr:from>
    <xdr:to>
      <xdr:col>15</xdr:col>
      <xdr:colOff>47625</xdr:colOff>
      <xdr:row>36</xdr:row>
      <xdr:rowOff>238125</xdr:rowOff>
    </xdr:to>
    <xdr:cxnSp macro="">
      <xdr:nvCxnSpPr>
        <xdr:cNvPr id="184" name="Straight Connector 183">
          <a:extLst>
            <a:ext uri="{FF2B5EF4-FFF2-40B4-BE49-F238E27FC236}">
              <a16:creationId xmlns:a16="http://schemas.microsoft.com/office/drawing/2014/main" id="{438058D7-F583-40A2-8842-60DA0E6D88F8}"/>
            </a:ext>
          </a:extLst>
        </xdr:cNvPr>
        <xdr:cNvCxnSpPr/>
      </xdr:nvCxnSpPr>
      <xdr:spPr>
        <a:xfrm rot="10800000" flipV="1">
          <a:off x="7267575" y="6496050"/>
          <a:ext cx="12954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31</xdr:row>
      <xdr:rowOff>0</xdr:rowOff>
    </xdr:from>
    <xdr:to>
      <xdr:col>12</xdr:col>
      <xdr:colOff>47625</xdr:colOff>
      <xdr:row>33</xdr:row>
      <xdr:rowOff>238125</xdr:rowOff>
    </xdr:to>
    <xdr:cxnSp macro="">
      <xdr:nvCxnSpPr>
        <xdr:cNvPr id="185" name="Straight Connector 184">
          <a:extLst>
            <a:ext uri="{FF2B5EF4-FFF2-40B4-BE49-F238E27FC236}">
              <a16:creationId xmlns:a16="http://schemas.microsoft.com/office/drawing/2014/main" id="{F10CD7C6-4483-40B1-86B6-DCD2E86C8F04}"/>
            </a:ext>
          </a:extLst>
        </xdr:cNvPr>
        <xdr:cNvCxnSpPr/>
      </xdr:nvCxnSpPr>
      <xdr:spPr>
        <a:xfrm rot="10800000" flipV="1">
          <a:off x="5962650" y="5924550"/>
          <a:ext cx="13525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34</xdr:row>
      <xdr:rowOff>0</xdr:rowOff>
    </xdr:from>
    <xdr:to>
      <xdr:col>12</xdr:col>
      <xdr:colOff>47625</xdr:colOff>
      <xdr:row>36</xdr:row>
      <xdr:rowOff>238125</xdr:rowOff>
    </xdr:to>
    <xdr:cxnSp macro="">
      <xdr:nvCxnSpPr>
        <xdr:cNvPr id="186" name="Straight Connector 185">
          <a:extLst>
            <a:ext uri="{FF2B5EF4-FFF2-40B4-BE49-F238E27FC236}">
              <a16:creationId xmlns:a16="http://schemas.microsoft.com/office/drawing/2014/main" id="{33B893FE-7064-4C45-93E1-616605409011}"/>
            </a:ext>
          </a:extLst>
        </xdr:cNvPr>
        <xdr:cNvCxnSpPr/>
      </xdr:nvCxnSpPr>
      <xdr:spPr>
        <a:xfrm rot="10800000" flipV="1">
          <a:off x="5962650" y="6496050"/>
          <a:ext cx="13525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31</xdr:row>
      <xdr:rowOff>0</xdr:rowOff>
    </xdr:from>
    <xdr:to>
      <xdr:col>9</xdr:col>
      <xdr:colOff>47625</xdr:colOff>
      <xdr:row>33</xdr:row>
      <xdr:rowOff>238125</xdr:rowOff>
    </xdr:to>
    <xdr:cxnSp macro="">
      <xdr:nvCxnSpPr>
        <xdr:cNvPr id="187" name="Straight Connector 186">
          <a:extLst>
            <a:ext uri="{FF2B5EF4-FFF2-40B4-BE49-F238E27FC236}">
              <a16:creationId xmlns:a16="http://schemas.microsoft.com/office/drawing/2014/main" id="{B5C83F2F-E6A8-4F21-9FD9-48ECDB406128}"/>
            </a:ext>
          </a:extLst>
        </xdr:cNvPr>
        <xdr:cNvCxnSpPr/>
      </xdr:nvCxnSpPr>
      <xdr:spPr>
        <a:xfrm rot="10800000" flipV="1">
          <a:off x="4686300" y="5924550"/>
          <a:ext cx="13239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34</xdr:row>
      <xdr:rowOff>0</xdr:rowOff>
    </xdr:from>
    <xdr:to>
      <xdr:col>9</xdr:col>
      <xdr:colOff>47625</xdr:colOff>
      <xdr:row>36</xdr:row>
      <xdr:rowOff>238125</xdr:rowOff>
    </xdr:to>
    <xdr:cxnSp macro="">
      <xdr:nvCxnSpPr>
        <xdr:cNvPr id="188" name="Straight Connector 187">
          <a:extLst>
            <a:ext uri="{FF2B5EF4-FFF2-40B4-BE49-F238E27FC236}">
              <a16:creationId xmlns:a16="http://schemas.microsoft.com/office/drawing/2014/main" id="{F7D64C16-C41A-4234-B259-81AAFF5837F9}"/>
            </a:ext>
          </a:extLst>
        </xdr:cNvPr>
        <xdr:cNvCxnSpPr/>
      </xdr:nvCxnSpPr>
      <xdr:spPr>
        <a:xfrm rot="10800000" flipV="1">
          <a:off x="4686300" y="6496050"/>
          <a:ext cx="13239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31</xdr:row>
      <xdr:rowOff>0</xdr:rowOff>
    </xdr:from>
    <xdr:to>
      <xdr:col>6</xdr:col>
      <xdr:colOff>47625</xdr:colOff>
      <xdr:row>33</xdr:row>
      <xdr:rowOff>238125</xdr:rowOff>
    </xdr:to>
    <xdr:cxnSp macro="">
      <xdr:nvCxnSpPr>
        <xdr:cNvPr id="189" name="Straight Connector 188">
          <a:extLst>
            <a:ext uri="{FF2B5EF4-FFF2-40B4-BE49-F238E27FC236}">
              <a16:creationId xmlns:a16="http://schemas.microsoft.com/office/drawing/2014/main" id="{F8A3C2DB-17BB-4702-8706-96C9EECFF145}"/>
            </a:ext>
          </a:extLst>
        </xdr:cNvPr>
        <xdr:cNvCxnSpPr/>
      </xdr:nvCxnSpPr>
      <xdr:spPr>
        <a:xfrm rot="10800000" flipV="1">
          <a:off x="3495675" y="5924550"/>
          <a:ext cx="12382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34</xdr:row>
      <xdr:rowOff>0</xdr:rowOff>
    </xdr:from>
    <xdr:to>
      <xdr:col>6</xdr:col>
      <xdr:colOff>47625</xdr:colOff>
      <xdr:row>36</xdr:row>
      <xdr:rowOff>238125</xdr:rowOff>
    </xdr:to>
    <xdr:cxnSp macro="">
      <xdr:nvCxnSpPr>
        <xdr:cNvPr id="190" name="Straight Connector 189">
          <a:extLst>
            <a:ext uri="{FF2B5EF4-FFF2-40B4-BE49-F238E27FC236}">
              <a16:creationId xmlns:a16="http://schemas.microsoft.com/office/drawing/2014/main" id="{5E66FB0A-4E06-480C-AF02-58327A7B0F07}"/>
            </a:ext>
          </a:extLst>
        </xdr:cNvPr>
        <xdr:cNvCxnSpPr/>
      </xdr:nvCxnSpPr>
      <xdr:spPr>
        <a:xfrm rot="10800000" flipV="1">
          <a:off x="3495675" y="6496050"/>
          <a:ext cx="12382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61</xdr:row>
      <xdr:rowOff>0</xdr:rowOff>
    </xdr:from>
    <xdr:to>
      <xdr:col>5</xdr:col>
      <xdr:colOff>333375</xdr:colOff>
      <xdr:row>63</xdr:row>
      <xdr:rowOff>228600</xdr:rowOff>
    </xdr:to>
    <xdr:cxnSp macro="">
      <xdr:nvCxnSpPr>
        <xdr:cNvPr id="191" name="Straight Connector 190">
          <a:extLst>
            <a:ext uri="{FF2B5EF4-FFF2-40B4-BE49-F238E27FC236}">
              <a16:creationId xmlns:a16="http://schemas.microsoft.com/office/drawing/2014/main" id="{C3CF770A-E0A6-4E8D-A321-3A0A5EE15CE7}"/>
            </a:ext>
          </a:extLst>
        </xdr:cNvPr>
        <xdr:cNvCxnSpPr/>
      </xdr:nvCxnSpPr>
      <xdr:spPr>
        <a:xfrm>
          <a:off x="3495675" y="11811000"/>
          <a:ext cx="11715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61</xdr:row>
      <xdr:rowOff>0</xdr:rowOff>
    </xdr:from>
    <xdr:to>
      <xdr:col>8</xdr:col>
      <xdr:colOff>333375</xdr:colOff>
      <xdr:row>63</xdr:row>
      <xdr:rowOff>228600</xdr:rowOff>
    </xdr:to>
    <xdr:cxnSp macro="">
      <xdr:nvCxnSpPr>
        <xdr:cNvPr id="192" name="Straight Connector 191">
          <a:extLst>
            <a:ext uri="{FF2B5EF4-FFF2-40B4-BE49-F238E27FC236}">
              <a16:creationId xmlns:a16="http://schemas.microsoft.com/office/drawing/2014/main" id="{8A860F37-B5A7-4384-B19C-598D2F4E4ED7}"/>
            </a:ext>
          </a:extLst>
        </xdr:cNvPr>
        <xdr:cNvCxnSpPr/>
      </xdr:nvCxnSpPr>
      <xdr:spPr>
        <a:xfrm>
          <a:off x="4686300" y="11811000"/>
          <a:ext cx="11906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61</xdr:row>
      <xdr:rowOff>0</xdr:rowOff>
    </xdr:from>
    <xdr:to>
      <xdr:col>11</xdr:col>
      <xdr:colOff>333375</xdr:colOff>
      <xdr:row>63</xdr:row>
      <xdr:rowOff>228600</xdr:rowOff>
    </xdr:to>
    <xdr:cxnSp macro="">
      <xdr:nvCxnSpPr>
        <xdr:cNvPr id="193" name="Straight Connector 192">
          <a:extLst>
            <a:ext uri="{FF2B5EF4-FFF2-40B4-BE49-F238E27FC236}">
              <a16:creationId xmlns:a16="http://schemas.microsoft.com/office/drawing/2014/main" id="{3FF04F6B-0A2C-4FBC-8F60-40C4E1BB26D2}"/>
            </a:ext>
          </a:extLst>
        </xdr:cNvPr>
        <xdr:cNvCxnSpPr/>
      </xdr:nvCxnSpPr>
      <xdr:spPr>
        <a:xfrm>
          <a:off x="5962650" y="11811000"/>
          <a:ext cx="12001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64</xdr:row>
      <xdr:rowOff>0</xdr:rowOff>
    </xdr:from>
    <xdr:to>
      <xdr:col>5</xdr:col>
      <xdr:colOff>333375</xdr:colOff>
      <xdr:row>66</xdr:row>
      <xdr:rowOff>228600</xdr:rowOff>
    </xdr:to>
    <xdr:cxnSp macro="">
      <xdr:nvCxnSpPr>
        <xdr:cNvPr id="194" name="Straight Connector 193">
          <a:extLst>
            <a:ext uri="{FF2B5EF4-FFF2-40B4-BE49-F238E27FC236}">
              <a16:creationId xmlns:a16="http://schemas.microsoft.com/office/drawing/2014/main" id="{1814090F-EC84-4A15-A7E5-7BA2FE85D029}"/>
            </a:ext>
          </a:extLst>
        </xdr:cNvPr>
        <xdr:cNvCxnSpPr/>
      </xdr:nvCxnSpPr>
      <xdr:spPr>
        <a:xfrm>
          <a:off x="3495675" y="12382500"/>
          <a:ext cx="1171575" cy="6096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64</xdr:row>
      <xdr:rowOff>0</xdr:rowOff>
    </xdr:from>
    <xdr:to>
      <xdr:col>8</xdr:col>
      <xdr:colOff>333375</xdr:colOff>
      <xdr:row>66</xdr:row>
      <xdr:rowOff>228600</xdr:rowOff>
    </xdr:to>
    <xdr:cxnSp macro="">
      <xdr:nvCxnSpPr>
        <xdr:cNvPr id="195" name="Straight Connector 194">
          <a:extLst>
            <a:ext uri="{FF2B5EF4-FFF2-40B4-BE49-F238E27FC236}">
              <a16:creationId xmlns:a16="http://schemas.microsoft.com/office/drawing/2014/main" id="{4966C77E-7948-4DE8-B77A-521D1AB42F2E}"/>
            </a:ext>
          </a:extLst>
        </xdr:cNvPr>
        <xdr:cNvCxnSpPr/>
      </xdr:nvCxnSpPr>
      <xdr:spPr>
        <a:xfrm>
          <a:off x="4686300" y="12382500"/>
          <a:ext cx="1190625" cy="6096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64</xdr:row>
      <xdr:rowOff>0</xdr:rowOff>
    </xdr:from>
    <xdr:to>
      <xdr:col>11</xdr:col>
      <xdr:colOff>333375</xdr:colOff>
      <xdr:row>66</xdr:row>
      <xdr:rowOff>228600</xdr:rowOff>
    </xdr:to>
    <xdr:cxnSp macro="">
      <xdr:nvCxnSpPr>
        <xdr:cNvPr id="196" name="Straight Connector 195">
          <a:extLst>
            <a:ext uri="{FF2B5EF4-FFF2-40B4-BE49-F238E27FC236}">
              <a16:creationId xmlns:a16="http://schemas.microsoft.com/office/drawing/2014/main" id="{4003C220-DE48-4E39-9629-73A8E774E572}"/>
            </a:ext>
          </a:extLst>
        </xdr:cNvPr>
        <xdr:cNvCxnSpPr/>
      </xdr:nvCxnSpPr>
      <xdr:spPr>
        <a:xfrm>
          <a:off x="5962650" y="12382500"/>
          <a:ext cx="1200150" cy="6096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64</xdr:row>
      <xdr:rowOff>0</xdr:rowOff>
    </xdr:from>
    <xdr:to>
      <xdr:col>14</xdr:col>
      <xdr:colOff>333375</xdr:colOff>
      <xdr:row>66</xdr:row>
      <xdr:rowOff>228600</xdr:rowOff>
    </xdr:to>
    <xdr:cxnSp macro="">
      <xdr:nvCxnSpPr>
        <xdr:cNvPr id="197" name="Straight Connector 196">
          <a:extLst>
            <a:ext uri="{FF2B5EF4-FFF2-40B4-BE49-F238E27FC236}">
              <a16:creationId xmlns:a16="http://schemas.microsoft.com/office/drawing/2014/main" id="{512CD310-FC67-479A-B1F3-AC1F65BA7F38}"/>
            </a:ext>
          </a:extLst>
        </xdr:cNvPr>
        <xdr:cNvCxnSpPr/>
      </xdr:nvCxnSpPr>
      <xdr:spPr>
        <a:xfrm>
          <a:off x="7267575" y="12382500"/>
          <a:ext cx="1181100" cy="6096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61</xdr:row>
      <xdr:rowOff>0</xdr:rowOff>
    </xdr:from>
    <xdr:to>
      <xdr:col>14</xdr:col>
      <xdr:colOff>333375</xdr:colOff>
      <xdr:row>63</xdr:row>
      <xdr:rowOff>228600</xdr:rowOff>
    </xdr:to>
    <xdr:cxnSp macro="">
      <xdr:nvCxnSpPr>
        <xdr:cNvPr id="198" name="Straight Connector 197">
          <a:extLst>
            <a:ext uri="{FF2B5EF4-FFF2-40B4-BE49-F238E27FC236}">
              <a16:creationId xmlns:a16="http://schemas.microsoft.com/office/drawing/2014/main" id="{ED44C432-FBAA-4E55-AF3F-ACB94EBECC38}"/>
            </a:ext>
          </a:extLst>
        </xdr:cNvPr>
        <xdr:cNvCxnSpPr/>
      </xdr:nvCxnSpPr>
      <xdr:spPr>
        <a:xfrm>
          <a:off x="7267575" y="11811000"/>
          <a:ext cx="11811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61</xdr:row>
      <xdr:rowOff>0</xdr:rowOff>
    </xdr:from>
    <xdr:to>
      <xdr:col>17</xdr:col>
      <xdr:colOff>333375</xdr:colOff>
      <xdr:row>63</xdr:row>
      <xdr:rowOff>228600</xdr:rowOff>
    </xdr:to>
    <xdr:cxnSp macro="">
      <xdr:nvCxnSpPr>
        <xdr:cNvPr id="199" name="Straight Connector 198">
          <a:extLst>
            <a:ext uri="{FF2B5EF4-FFF2-40B4-BE49-F238E27FC236}">
              <a16:creationId xmlns:a16="http://schemas.microsoft.com/office/drawing/2014/main" id="{943693E9-3587-45FA-A35E-FE27E3014BFB}"/>
            </a:ext>
          </a:extLst>
        </xdr:cNvPr>
        <xdr:cNvCxnSpPr/>
      </xdr:nvCxnSpPr>
      <xdr:spPr>
        <a:xfrm>
          <a:off x="8515350" y="11811000"/>
          <a:ext cx="11525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64</xdr:row>
      <xdr:rowOff>0</xdr:rowOff>
    </xdr:from>
    <xdr:to>
      <xdr:col>17</xdr:col>
      <xdr:colOff>333375</xdr:colOff>
      <xdr:row>66</xdr:row>
      <xdr:rowOff>228600</xdr:rowOff>
    </xdr:to>
    <xdr:cxnSp macro="">
      <xdr:nvCxnSpPr>
        <xdr:cNvPr id="200" name="Straight Connector 199">
          <a:extLst>
            <a:ext uri="{FF2B5EF4-FFF2-40B4-BE49-F238E27FC236}">
              <a16:creationId xmlns:a16="http://schemas.microsoft.com/office/drawing/2014/main" id="{BEC3CE7D-7892-4B03-B38F-8663677EB995}"/>
            </a:ext>
          </a:extLst>
        </xdr:cNvPr>
        <xdr:cNvCxnSpPr/>
      </xdr:nvCxnSpPr>
      <xdr:spPr>
        <a:xfrm>
          <a:off x="8515350" y="12382500"/>
          <a:ext cx="1152525" cy="6096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323850</xdr:colOff>
      <xdr:row>34</xdr:row>
      <xdr:rowOff>0</xdr:rowOff>
    </xdr:from>
    <xdr:to>
      <xdr:col>18</xdr:col>
      <xdr:colOff>28575</xdr:colOff>
      <xdr:row>36</xdr:row>
      <xdr:rowOff>238125</xdr:rowOff>
    </xdr:to>
    <xdr:cxnSp macro="">
      <xdr:nvCxnSpPr>
        <xdr:cNvPr id="201" name="Straight Connector 200">
          <a:extLst>
            <a:ext uri="{FF2B5EF4-FFF2-40B4-BE49-F238E27FC236}">
              <a16:creationId xmlns:a16="http://schemas.microsoft.com/office/drawing/2014/main" id="{CCBEA7AA-A36A-4DCB-9B3D-6B77F3E18156}"/>
            </a:ext>
          </a:extLst>
        </xdr:cNvPr>
        <xdr:cNvCxnSpPr/>
      </xdr:nvCxnSpPr>
      <xdr:spPr>
        <a:xfrm rot="10800000" flipV="1">
          <a:off x="8439150" y="6496050"/>
          <a:ext cx="13716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61</xdr:row>
      <xdr:rowOff>0</xdr:rowOff>
    </xdr:from>
    <xdr:to>
      <xdr:col>5</xdr:col>
      <xdr:colOff>333375</xdr:colOff>
      <xdr:row>63</xdr:row>
      <xdr:rowOff>238125</xdr:rowOff>
    </xdr:to>
    <xdr:cxnSp macro="">
      <xdr:nvCxnSpPr>
        <xdr:cNvPr id="202" name="Straight Connector 201">
          <a:extLst>
            <a:ext uri="{FF2B5EF4-FFF2-40B4-BE49-F238E27FC236}">
              <a16:creationId xmlns:a16="http://schemas.microsoft.com/office/drawing/2014/main" id="{49FF7A41-965C-483D-B848-C3321B106B04}"/>
            </a:ext>
          </a:extLst>
        </xdr:cNvPr>
        <xdr:cNvCxnSpPr/>
      </xdr:nvCxnSpPr>
      <xdr:spPr>
        <a:xfrm rot="10800000" flipV="1">
          <a:off x="3495675" y="11811000"/>
          <a:ext cx="11715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61</xdr:row>
      <xdr:rowOff>0</xdr:rowOff>
    </xdr:from>
    <xdr:to>
      <xdr:col>11</xdr:col>
      <xdr:colOff>333375</xdr:colOff>
      <xdr:row>63</xdr:row>
      <xdr:rowOff>238125</xdr:rowOff>
    </xdr:to>
    <xdr:cxnSp macro="">
      <xdr:nvCxnSpPr>
        <xdr:cNvPr id="203" name="Straight Connector 202">
          <a:extLst>
            <a:ext uri="{FF2B5EF4-FFF2-40B4-BE49-F238E27FC236}">
              <a16:creationId xmlns:a16="http://schemas.microsoft.com/office/drawing/2014/main" id="{47D4C607-5156-4AEE-A2A0-D9327E30E05C}"/>
            </a:ext>
          </a:extLst>
        </xdr:cNvPr>
        <xdr:cNvCxnSpPr/>
      </xdr:nvCxnSpPr>
      <xdr:spPr>
        <a:xfrm rot="10800000" flipV="1">
          <a:off x="5962650" y="11811000"/>
          <a:ext cx="12001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61</xdr:row>
      <xdr:rowOff>0</xdr:rowOff>
    </xdr:from>
    <xdr:to>
      <xdr:col>8</xdr:col>
      <xdr:colOff>333375</xdr:colOff>
      <xdr:row>63</xdr:row>
      <xdr:rowOff>238125</xdr:rowOff>
    </xdr:to>
    <xdr:cxnSp macro="">
      <xdr:nvCxnSpPr>
        <xdr:cNvPr id="204" name="Straight Connector 203">
          <a:extLst>
            <a:ext uri="{FF2B5EF4-FFF2-40B4-BE49-F238E27FC236}">
              <a16:creationId xmlns:a16="http://schemas.microsoft.com/office/drawing/2014/main" id="{F058BDC1-2711-42BD-AF9B-E835610FFCCF}"/>
            </a:ext>
          </a:extLst>
        </xdr:cNvPr>
        <xdr:cNvCxnSpPr/>
      </xdr:nvCxnSpPr>
      <xdr:spPr>
        <a:xfrm rot="10800000" flipV="1">
          <a:off x="4686300" y="11811000"/>
          <a:ext cx="11906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61</xdr:row>
      <xdr:rowOff>0</xdr:rowOff>
    </xdr:from>
    <xdr:to>
      <xdr:col>14</xdr:col>
      <xdr:colOff>333375</xdr:colOff>
      <xdr:row>63</xdr:row>
      <xdr:rowOff>238125</xdr:rowOff>
    </xdr:to>
    <xdr:cxnSp macro="">
      <xdr:nvCxnSpPr>
        <xdr:cNvPr id="205" name="Straight Connector 204">
          <a:extLst>
            <a:ext uri="{FF2B5EF4-FFF2-40B4-BE49-F238E27FC236}">
              <a16:creationId xmlns:a16="http://schemas.microsoft.com/office/drawing/2014/main" id="{1964B880-F795-4527-9B70-ACFFF207F5EF}"/>
            </a:ext>
          </a:extLst>
        </xdr:cNvPr>
        <xdr:cNvCxnSpPr/>
      </xdr:nvCxnSpPr>
      <xdr:spPr>
        <a:xfrm rot="10800000" flipV="1">
          <a:off x="7267575" y="11811000"/>
          <a:ext cx="11811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61</xdr:row>
      <xdr:rowOff>0</xdr:rowOff>
    </xdr:from>
    <xdr:to>
      <xdr:col>17</xdr:col>
      <xdr:colOff>333375</xdr:colOff>
      <xdr:row>63</xdr:row>
      <xdr:rowOff>238125</xdr:rowOff>
    </xdr:to>
    <xdr:cxnSp macro="">
      <xdr:nvCxnSpPr>
        <xdr:cNvPr id="206" name="Straight Connector 205">
          <a:extLst>
            <a:ext uri="{FF2B5EF4-FFF2-40B4-BE49-F238E27FC236}">
              <a16:creationId xmlns:a16="http://schemas.microsoft.com/office/drawing/2014/main" id="{A8BC0837-E5BA-4A22-8B1B-A6316284197E}"/>
            </a:ext>
          </a:extLst>
        </xdr:cNvPr>
        <xdr:cNvCxnSpPr/>
      </xdr:nvCxnSpPr>
      <xdr:spPr>
        <a:xfrm rot="10800000" flipV="1">
          <a:off x="8515350" y="11811000"/>
          <a:ext cx="11525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64</xdr:row>
      <xdr:rowOff>0</xdr:rowOff>
    </xdr:from>
    <xdr:to>
      <xdr:col>5</xdr:col>
      <xdr:colOff>333375</xdr:colOff>
      <xdr:row>66</xdr:row>
      <xdr:rowOff>238125</xdr:rowOff>
    </xdr:to>
    <xdr:cxnSp macro="">
      <xdr:nvCxnSpPr>
        <xdr:cNvPr id="207" name="Straight Connector 206">
          <a:extLst>
            <a:ext uri="{FF2B5EF4-FFF2-40B4-BE49-F238E27FC236}">
              <a16:creationId xmlns:a16="http://schemas.microsoft.com/office/drawing/2014/main" id="{3DFE5774-7026-4BF1-9694-82C6746DA0D9}"/>
            </a:ext>
          </a:extLst>
        </xdr:cNvPr>
        <xdr:cNvCxnSpPr/>
      </xdr:nvCxnSpPr>
      <xdr:spPr>
        <a:xfrm rot="10800000" flipV="1">
          <a:off x="3495675" y="12382500"/>
          <a:ext cx="1171575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64</xdr:row>
      <xdr:rowOff>0</xdr:rowOff>
    </xdr:from>
    <xdr:to>
      <xdr:col>8</xdr:col>
      <xdr:colOff>333375</xdr:colOff>
      <xdr:row>66</xdr:row>
      <xdr:rowOff>238125</xdr:rowOff>
    </xdr:to>
    <xdr:cxnSp macro="">
      <xdr:nvCxnSpPr>
        <xdr:cNvPr id="208" name="Straight Connector 207">
          <a:extLst>
            <a:ext uri="{FF2B5EF4-FFF2-40B4-BE49-F238E27FC236}">
              <a16:creationId xmlns:a16="http://schemas.microsoft.com/office/drawing/2014/main" id="{63863DCF-7176-469E-BD53-3FC73A2EFD6A}"/>
            </a:ext>
          </a:extLst>
        </xdr:cNvPr>
        <xdr:cNvCxnSpPr/>
      </xdr:nvCxnSpPr>
      <xdr:spPr>
        <a:xfrm rot="10800000" flipV="1">
          <a:off x="4686300" y="12382500"/>
          <a:ext cx="1190625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64</xdr:row>
      <xdr:rowOff>0</xdr:rowOff>
    </xdr:from>
    <xdr:to>
      <xdr:col>11</xdr:col>
      <xdr:colOff>333375</xdr:colOff>
      <xdr:row>66</xdr:row>
      <xdr:rowOff>238125</xdr:rowOff>
    </xdr:to>
    <xdr:cxnSp macro="">
      <xdr:nvCxnSpPr>
        <xdr:cNvPr id="209" name="Straight Connector 208">
          <a:extLst>
            <a:ext uri="{FF2B5EF4-FFF2-40B4-BE49-F238E27FC236}">
              <a16:creationId xmlns:a16="http://schemas.microsoft.com/office/drawing/2014/main" id="{B103663E-BEAF-4F29-BEAF-7CE089B21F4D}"/>
            </a:ext>
          </a:extLst>
        </xdr:cNvPr>
        <xdr:cNvCxnSpPr/>
      </xdr:nvCxnSpPr>
      <xdr:spPr>
        <a:xfrm rot="10800000" flipV="1">
          <a:off x="5962650" y="12382500"/>
          <a:ext cx="1200150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64</xdr:row>
      <xdr:rowOff>0</xdr:rowOff>
    </xdr:from>
    <xdr:to>
      <xdr:col>14</xdr:col>
      <xdr:colOff>333375</xdr:colOff>
      <xdr:row>66</xdr:row>
      <xdr:rowOff>238125</xdr:rowOff>
    </xdr:to>
    <xdr:cxnSp macro="">
      <xdr:nvCxnSpPr>
        <xdr:cNvPr id="210" name="Straight Connector 209">
          <a:extLst>
            <a:ext uri="{FF2B5EF4-FFF2-40B4-BE49-F238E27FC236}">
              <a16:creationId xmlns:a16="http://schemas.microsoft.com/office/drawing/2014/main" id="{1ECA0DEC-1322-4462-855B-EBB1523BDF68}"/>
            </a:ext>
          </a:extLst>
        </xdr:cNvPr>
        <xdr:cNvCxnSpPr/>
      </xdr:nvCxnSpPr>
      <xdr:spPr>
        <a:xfrm rot="10800000" flipV="1">
          <a:off x="7267575" y="12382500"/>
          <a:ext cx="1181100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64</xdr:row>
      <xdr:rowOff>0</xdr:rowOff>
    </xdr:from>
    <xdr:to>
      <xdr:col>17</xdr:col>
      <xdr:colOff>333375</xdr:colOff>
      <xdr:row>66</xdr:row>
      <xdr:rowOff>238125</xdr:rowOff>
    </xdr:to>
    <xdr:cxnSp macro="">
      <xdr:nvCxnSpPr>
        <xdr:cNvPr id="211" name="Straight Connector 210">
          <a:extLst>
            <a:ext uri="{FF2B5EF4-FFF2-40B4-BE49-F238E27FC236}">
              <a16:creationId xmlns:a16="http://schemas.microsoft.com/office/drawing/2014/main" id="{5B9EBFED-21AC-4C69-85E4-A86D7FF91F72}"/>
            </a:ext>
          </a:extLst>
        </xdr:cNvPr>
        <xdr:cNvCxnSpPr/>
      </xdr:nvCxnSpPr>
      <xdr:spPr>
        <a:xfrm rot="10800000" flipV="1">
          <a:off x="8515350" y="12382500"/>
          <a:ext cx="1152525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64</xdr:row>
      <xdr:rowOff>0</xdr:rowOff>
    </xdr:from>
    <xdr:to>
      <xdr:col>20</xdr:col>
      <xdr:colOff>333375</xdr:colOff>
      <xdr:row>66</xdr:row>
      <xdr:rowOff>238125</xdr:rowOff>
    </xdr:to>
    <xdr:cxnSp macro="">
      <xdr:nvCxnSpPr>
        <xdr:cNvPr id="212" name="Straight Connector 211">
          <a:extLst>
            <a:ext uri="{FF2B5EF4-FFF2-40B4-BE49-F238E27FC236}">
              <a16:creationId xmlns:a16="http://schemas.microsoft.com/office/drawing/2014/main" id="{B2448951-DFA7-4EAD-B2F3-16B7376B58B8}"/>
            </a:ext>
          </a:extLst>
        </xdr:cNvPr>
        <xdr:cNvCxnSpPr/>
      </xdr:nvCxnSpPr>
      <xdr:spPr>
        <a:xfrm rot="10800000" flipV="1">
          <a:off x="9782175" y="12382500"/>
          <a:ext cx="1133475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64</xdr:row>
      <xdr:rowOff>0</xdr:rowOff>
    </xdr:from>
    <xdr:to>
      <xdr:col>23</xdr:col>
      <xdr:colOff>333375</xdr:colOff>
      <xdr:row>66</xdr:row>
      <xdr:rowOff>238125</xdr:rowOff>
    </xdr:to>
    <xdr:cxnSp macro="">
      <xdr:nvCxnSpPr>
        <xdr:cNvPr id="213" name="Straight Connector 212">
          <a:extLst>
            <a:ext uri="{FF2B5EF4-FFF2-40B4-BE49-F238E27FC236}">
              <a16:creationId xmlns:a16="http://schemas.microsoft.com/office/drawing/2014/main" id="{944CE5FD-3F67-40ED-9A77-16DD41A2B77B}"/>
            </a:ext>
          </a:extLst>
        </xdr:cNvPr>
        <xdr:cNvCxnSpPr/>
      </xdr:nvCxnSpPr>
      <xdr:spPr>
        <a:xfrm rot="10800000" flipV="1">
          <a:off x="10944225" y="12382500"/>
          <a:ext cx="1162050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61</xdr:row>
      <xdr:rowOff>0</xdr:rowOff>
    </xdr:from>
    <xdr:to>
      <xdr:col>20</xdr:col>
      <xdr:colOff>333375</xdr:colOff>
      <xdr:row>63</xdr:row>
      <xdr:rowOff>238125</xdr:rowOff>
    </xdr:to>
    <xdr:cxnSp macro="">
      <xdr:nvCxnSpPr>
        <xdr:cNvPr id="214" name="Straight Connector 213">
          <a:extLst>
            <a:ext uri="{FF2B5EF4-FFF2-40B4-BE49-F238E27FC236}">
              <a16:creationId xmlns:a16="http://schemas.microsoft.com/office/drawing/2014/main" id="{A71B2D2C-C3B8-481A-9828-EF38AE0DB3AF}"/>
            </a:ext>
          </a:extLst>
        </xdr:cNvPr>
        <xdr:cNvCxnSpPr/>
      </xdr:nvCxnSpPr>
      <xdr:spPr>
        <a:xfrm rot="10800000" flipV="1">
          <a:off x="9782175" y="11811000"/>
          <a:ext cx="11334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61</xdr:row>
      <xdr:rowOff>0</xdr:rowOff>
    </xdr:from>
    <xdr:to>
      <xdr:col>23</xdr:col>
      <xdr:colOff>333375</xdr:colOff>
      <xdr:row>63</xdr:row>
      <xdr:rowOff>238125</xdr:rowOff>
    </xdr:to>
    <xdr:cxnSp macro="">
      <xdr:nvCxnSpPr>
        <xdr:cNvPr id="215" name="Straight Connector 214">
          <a:extLst>
            <a:ext uri="{FF2B5EF4-FFF2-40B4-BE49-F238E27FC236}">
              <a16:creationId xmlns:a16="http://schemas.microsoft.com/office/drawing/2014/main" id="{BBB2C02E-6A76-4B91-A6CB-626E109A7B89}"/>
            </a:ext>
          </a:extLst>
        </xdr:cNvPr>
        <xdr:cNvCxnSpPr/>
      </xdr:nvCxnSpPr>
      <xdr:spPr>
        <a:xfrm rot="10800000" flipV="1">
          <a:off x="10944225" y="11811000"/>
          <a:ext cx="11620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61</xdr:row>
      <xdr:rowOff>0</xdr:rowOff>
    </xdr:from>
    <xdr:to>
      <xdr:col>26</xdr:col>
      <xdr:colOff>323850</xdr:colOff>
      <xdr:row>63</xdr:row>
      <xdr:rowOff>238125</xdr:rowOff>
    </xdr:to>
    <xdr:cxnSp macro="">
      <xdr:nvCxnSpPr>
        <xdr:cNvPr id="216" name="Straight Connector 215">
          <a:extLst>
            <a:ext uri="{FF2B5EF4-FFF2-40B4-BE49-F238E27FC236}">
              <a16:creationId xmlns:a16="http://schemas.microsoft.com/office/drawing/2014/main" id="{3DED322E-06F7-4075-BF48-1646B9AFB879}"/>
            </a:ext>
          </a:extLst>
        </xdr:cNvPr>
        <xdr:cNvCxnSpPr/>
      </xdr:nvCxnSpPr>
      <xdr:spPr>
        <a:xfrm rot="10800000" flipV="1">
          <a:off x="12125325" y="11811000"/>
          <a:ext cx="11430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64</xdr:row>
      <xdr:rowOff>0</xdr:rowOff>
    </xdr:from>
    <xdr:to>
      <xdr:col>26</xdr:col>
      <xdr:colOff>323850</xdr:colOff>
      <xdr:row>66</xdr:row>
      <xdr:rowOff>238125</xdr:rowOff>
    </xdr:to>
    <xdr:cxnSp macro="">
      <xdr:nvCxnSpPr>
        <xdr:cNvPr id="217" name="Straight Connector 216">
          <a:extLst>
            <a:ext uri="{FF2B5EF4-FFF2-40B4-BE49-F238E27FC236}">
              <a16:creationId xmlns:a16="http://schemas.microsoft.com/office/drawing/2014/main" id="{11CE5F59-1729-42A8-B3C1-AC25F05C9409}"/>
            </a:ext>
          </a:extLst>
        </xdr:cNvPr>
        <xdr:cNvCxnSpPr/>
      </xdr:nvCxnSpPr>
      <xdr:spPr>
        <a:xfrm rot="10800000" flipV="1">
          <a:off x="12125325" y="12382500"/>
          <a:ext cx="1143000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61</xdr:row>
      <xdr:rowOff>0</xdr:rowOff>
    </xdr:from>
    <xdr:to>
      <xdr:col>29</xdr:col>
      <xdr:colOff>333375</xdr:colOff>
      <xdr:row>63</xdr:row>
      <xdr:rowOff>238125</xdr:rowOff>
    </xdr:to>
    <xdr:cxnSp macro="">
      <xdr:nvCxnSpPr>
        <xdr:cNvPr id="218" name="Straight Connector 217">
          <a:extLst>
            <a:ext uri="{FF2B5EF4-FFF2-40B4-BE49-F238E27FC236}">
              <a16:creationId xmlns:a16="http://schemas.microsoft.com/office/drawing/2014/main" id="{F75F2611-38BC-4AD0-86AD-D1951002D68B}"/>
            </a:ext>
          </a:extLst>
        </xdr:cNvPr>
        <xdr:cNvCxnSpPr/>
      </xdr:nvCxnSpPr>
      <xdr:spPr>
        <a:xfrm rot="10800000" flipV="1">
          <a:off x="13335000" y="11811000"/>
          <a:ext cx="12096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61</xdr:row>
      <xdr:rowOff>0</xdr:rowOff>
    </xdr:from>
    <xdr:to>
      <xdr:col>32</xdr:col>
      <xdr:colOff>333375</xdr:colOff>
      <xdr:row>63</xdr:row>
      <xdr:rowOff>238125</xdr:rowOff>
    </xdr:to>
    <xdr:cxnSp macro="">
      <xdr:nvCxnSpPr>
        <xdr:cNvPr id="219" name="Straight Connector 218">
          <a:extLst>
            <a:ext uri="{FF2B5EF4-FFF2-40B4-BE49-F238E27FC236}">
              <a16:creationId xmlns:a16="http://schemas.microsoft.com/office/drawing/2014/main" id="{12E3A363-B132-409D-8F0F-842606953FFF}"/>
            </a:ext>
          </a:extLst>
        </xdr:cNvPr>
        <xdr:cNvCxnSpPr/>
      </xdr:nvCxnSpPr>
      <xdr:spPr>
        <a:xfrm rot="10800000" flipV="1">
          <a:off x="14554200" y="11811000"/>
          <a:ext cx="11811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61</xdr:row>
      <xdr:rowOff>0</xdr:rowOff>
    </xdr:from>
    <xdr:to>
      <xdr:col>35</xdr:col>
      <xdr:colOff>285750</xdr:colOff>
      <xdr:row>63</xdr:row>
      <xdr:rowOff>238125</xdr:rowOff>
    </xdr:to>
    <xdr:cxnSp macro="">
      <xdr:nvCxnSpPr>
        <xdr:cNvPr id="220" name="Straight Connector 219">
          <a:extLst>
            <a:ext uri="{FF2B5EF4-FFF2-40B4-BE49-F238E27FC236}">
              <a16:creationId xmlns:a16="http://schemas.microsoft.com/office/drawing/2014/main" id="{33FD9BEA-E915-4297-A77C-13EF2A41C3C3}"/>
            </a:ext>
          </a:extLst>
        </xdr:cNvPr>
        <xdr:cNvCxnSpPr/>
      </xdr:nvCxnSpPr>
      <xdr:spPr>
        <a:xfrm rot="10800000" flipV="1">
          <a:off x="15801975" y="11811000"/>
          <a:ext cx="11144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61</xdr:row>
      <xdr:rowOff>0</xdr:rowOff>
    </xdr:from>
    <xdr:to>
      <xdr:col>38</xdr:col>
      <xdr:colOff>276225</xdr:colOff>
      <xdr:row>63</xdr:row>
      <xdr:rowOff>238125</xdr:rowOff>
    </xdr:to>
    <xdr:cxnSp macro="">
      <xdr:nvCxnSpPr>
        <xdr:cNvPr id="221" name="Straight Connector 220">
          <a:extLst>
            <a:ext uri="{FF2B5EF4-FFF2-40B4-BE49-F238E27FC236}">
              <a16:creationId xmlns:a16="http://schemas.microsoft.com/office/drawing/2014/main" id="{FACAE287-9281-4E1C-B73E-68F34A2A8710}"/>
            </a:ext>
          </a:extLst>
        </xdr:cNvPr>
        <xdr:cNvCxnSpPr/>
      </xdr:nvCxnSpPr>
      <xdr:spPr>
        <a:xfrm rot="10800000" flipV="1">
          <a:off x="16964025" y="11811000"/>
          <a:ext cx="7524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64</xdr:row>
      <xdr:rowOff>0</xdr:rowOff>
    </xdr:from>
    <xdr:to>
      <xdr:col>38</xdr:col>
      <xdr:colOff>276225</xdr:colOff>
      <xdr:row>66</xdr:row>
      <xdr:rowOff>238125</xdr:rowOff>
    </xdr:to>
    <xdr:cxnSp macro="">
      <xdr:nvCxnSpPr>
        <xdr:cNvPr id="222" name="Straight Connector 221">
          <a:extLst>
            <a:ext uri="{FF2B5EF4-FFF2-40B4-BE49-F238E27FC236}">
              <a16:creationId xmlns:a16="http://schemas.microsoft.com/office/drawing/2014/main" id="{975E0AEA-6568-48CD-A0CA-956A8D2A38F8}"/>
            </a:ext>
          </a:extLst>
        </xdr:cNvPr>
        <xdr:cNvCxnSpPr/>
      </xdr:nvCxnSpPr>
      <xdr:spPr>
        <a:xfrm rot="10800000" flipV="1">
          <a:off x="16964025" y="12382500"/>
          <a:ext cx="752475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64</xdr:row>
      <xdr:rowOff>0</xdr:rowOff>
    </xdr:from>
    <xdr:to>
      <xdr:col>35</xdr:col>
      <xdr:colOff>285750</xdr:colOff>
      <xdr:row>66</xdr:row>
      <xdr:rowOff>238125</xdr:rowOff>
    </xdr:to>
    <xdr:cxnSp macro="">
      <xdr:nvCxnSpPr>
        <xdr:cNvPr id="223" name="Straight Connector 222">
          <a:extLst>
            <a:ext uri="{FF2B5EF4-FFF2-40B4-BE49-F238E27FC236}">
              <a16:creationId xmlns:a16="http://schemas.microsoft.com/office/drawing/2014/main" id="{38298F24-4B61-4F7A-A401-44452C37043F}"/>
            </a:ext>
          </a:extLst>
        </xdr:cNvPr>
        <xdr:cNvCxnSpPr/>
      </xdr:nvCxnSpPr>
      <xdr:spPr>
        <a:xfrm rot="10800000" flipV="1">
          <a:off x="15801975" y="12382500"/>
          <a:ext cx="1114425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64</xdr:row>
      <xdr:rowOff>0</xdr:rowOff>
    </xdr:from>
    <xdr:to>
      <xdr:col>32</xdr:col>
      <xdr:colOff>333375</xdr:colOff>
      <xdr:row>66</xdr:row>
      <xdr:rowOff>238125</xdr:rowOff>
    </xdr:to>
    <xdr:cxnSp macro="">
      <xdr:nvCxnSpPr>
        <xdr:cNvPr id="224" name="Straight Connector 223">
          <a:extLst>
            <a:ext uri="{FF2B5EF4-FFF2-40B4-BE49-F238E27FC236}">
              <a16:creationId xmlns:a16="http://schemas.microsoft.com/office/drawing/2014/main" id="{3B45E57F-D3B1-4652-A707-079D7CDDF869}"/>
            </a:ext>
          </a:extLst>
        </xdr:cNvPr>
        <xdr:cNvCxnSpPr/>
      </xdr:nvCxnSpPr>
      <xdr:spPr>
        <a:xfrm rot="10800000" flipV="1">
          <a:off x="14554200" y="12382500"/>
          <a:ext cx="1181100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64</xdr:row>
      <xdr:rowOff>0</xdr:rowOff>
    </xdr:from>
    <xdr:to>
      <xdr:col>29</xdr:col>
      <xdr:colOff>333375</xdr:colOff>
      <xdr:row>66</xdr:row>
      <xdr:rowOff>238125</xdr:rowOff>
    </xdr:to>
    <xdr:cxnSp macro="">
      <xdr:nvCxnSpPr>
        <xdr:cNvPr id="225" name="Straight Connector 224">
          <a:extLst>
            <a:ext uri="{FF2B5EF4-FFF2-40B4-BE49-F238E27FC236}">
              <a16:creationId xmlns:a16="http://schemas.microsoft.com/office/drawing/2014/main" id="{3DE8C233-558F-4DC2-B750-C91BEC3B4767}"/>
            </a:ext>
          </a:extLst>
        </xdr:cNvPr>
        <xdr:cNvCxnSpPr/>
      </xdr:nvCxnSpPr>
      <xdr:spPr>
        <a:xfrm rot="10800000" flipV="1">
          <a:off x="13335000" y="12382500"/>
          <a:ext cx="1209675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31</xdr:row>
      <xdr:rowOff>0</xdr:rowOff>
    </xdr:from>
    <xdr:to>
      <xdr:col>35</xdr:col>
      <xdr:colOff>285750</xdr:colOff>
      <xdr:row>33</xdr:row>
      <xdr:rowOff>238125</xdr:rowOff>
    </xdr:to>
    <xdr:cxnSp macro="">
      <xdr:nvCxnSpPr>
        <xdr:cNvPr id="226" name="Straight Connector 225">
          <a:extLst>
            <a:ext uri="{FF2B5EF4-FFF2-40B4-BE49-F238E27FC236}">
              <a16:creationId xmlns:a16="http://schemas.microsoft.com/office/drawing/2014/main" id="{BAB6CC3A-21D0-4C3B-813B-114985439369}"/>
            </a:ext>
          </a:extLst>
        </xdr:cNvPr>
        <xdr:cNvCxnSpPr/>
      </xdr:nvCxnSpPr>
      <xdr:spPr>
        <a:xfrm rot="10800000" flipV="1">
          <a:off x="15801975" y="5924550"/>
          <a:ext cx="11144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31</xdr:row>
      <xdr:rowOff>0</xdr:rowOff>
    </xdr:from>
    <xdr:to>
      <xdr:col>38</xdr:col>
      <xdr:colOff>276225</xdr:colOff>
      <xdr:row>33</xdr:row>
      <xdr:rowOff>238125</xdr:rowOff>
    </xdr:to>
    <xdr:cxnSp macro="">
      <xdr:nvCxnSpPr>
        <xdr:cNvPr id="227" name="Straight Connector 226">
          <a:extLst>
            <a:ext uri="{FF2B5EF4-FFF2-40B4-BE49-F238E27FC236}">
              <a16:creationId xmlns:a16="http://schemas.microsoft.com/office/drawing/2014/main" id="{B6CC16C0-5472-4168-ACD5-2CD859951C4D}"/>
            </a:ext>
          </a:extLst>
        </xdr:cNvPr>
        <xdr:cNvCxnSpPr/>
      </xdr:nvCxnSpPr>
      <xdr:spPr>
        <a:xfrm rot="10800000" flipV="1">
          <a:off x="16964025" y="5924550"/>
          <a:ext cx="7524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61</xdr:row>
      <xdr:rowOff>0</xdr:rowOff>
    </xdr:from>
    <xdr:to>
      <xdr:col>20</xdr:col>
      <xdr:colOff>333375</xdr:colOff>
      <xdr:row>63</xdr:row>
      <xdr:rowOff>228600</xdr:rowOff>
    </xdr:to>
    <xdr:cxnSp macro="">
      <xdr:nvCxnSpPr>
        <xdr:cNvPr id="228" name="Straight Connector 227">
          <a:extLst>
            <a:ext uri="{FF2B5EF4-FFF2-40B4-BE49-F238E27FC236}">
              <a16:creationId xmlns:a16="http://schemas.microsoft.com/office/drawing/2014/main" id="{1FDE3091-3A96-4BCA-B65E-A282B53FF4C4}"/>
            </a:ext>
          </a:extLst>
        </xdr:cNvPr>
        <xdr:cNvCxnSpPr/>
      </xdr:nvCxnSpPr>
      <xdr:spPr>
        <a:xfrm>
          <a:off x="9782175" y="11811000"/>
          <a:ext cx="11334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61</xdr:row>
      <xdr:rowOff>0</xdr:rowOff>
    </xdr:from>
    <xdr:to>
      <xdr:col>23</xdr:col>
      <xdr:colOff>333375</xdr:colOff>
      <xdr:row>63</xdr:row>
      <xdr:rowOff>228600</xdr:rowOff>
    </xdr:to>
    <xdr:cxnSp macro="">
      <xdr:nvCxnSpPr>
        <xdr:cNvPr id="229" name="Straight Connector 228">
          <a:extLst>
            <a:ext uri="{FF2B5EF4-FFF2-40B4-BE49-F238E27FC236}">
              <a16:creationId xmlns:a16="http://schemas.microsoft.com/office/drawing/2014/main" id="{E840602D-7AAA-4AAD-9745-8CF5948E28EB}"/>
            </a:ext>
          </a:extLst>
        </xdr:cNvPr>
        <xdr:cNvCxnSpPr/>
      </xdr:nvCxnSpPr>
      <xdr:spPr>
        <a:xfrm>
          <a:off x="10944225" y="11811000"/>
          <a:ext cx="11620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61</xdr:row>
      <xdr:rowOff>0</xdr:rowOff>
    </xdr:from>
    <xdr:to>
      <xdr:col>26</xdr:col>
      <xdr:colOff>323850</xdr:colOff>
      <xdr:row>63</xdr:row>
      <xdr:rowOff>228600</xdr:rowOff>
    </xdr:to>
    <xdr:cxnSp macro="">
      <xdr:nvCxnSpPr>
        <xdr:cNvPr id="230" name="Straight Connector 229">
          <a:extLst>
            <a:ext uri="{FF2B5EF4-FFF2-40B4-BE49-F238E27FC236}">
              <a16:creationId xmlns:a16="http://schemas.microsoft.com/office/drawing/2014/main" id="{42BED1BC-8B46-4DDF-AB10-C46E9D0DD4E2}"/>
            </a:ext>
          </a:extLst>
        </xdr:cNvPr>
        <xdr:cNvCxnSpPr/>
      </xdr:nvCxnSpPr>
      <xdr:spPr>
        <a:xfrm>
          <a:off x="12125325" y="11811000"/>
          <a:ext cx="11430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61</xdr:row>
      <xdr:rowOff>0</xdr:rowOff>
    </xdr:from>
    <xdr:to>
      <xdr:col>29</xdr:col>
      <xdr:colOff>333375</xdr:colOff>
      <xdr:row>63</xdr:row>
      <xdr:rowOff>228600</xdr:rowOff>
    </xdr:to>
    <xdr:cxnSp macro="">
      <xdr:nvCxnSpPr>
        <xdr:cNvPr id="231" name="Straight Connector 230">
          <a:extLst>
            <a:ext uri="{FF2B5EF4-FFF2-40B4-BE49-F238E27FC236}">
              <a16:creationId xmlns:a16="http://schemas.microsoft.com/office/drawing/2014/main" id="{0D4E46C5-CE0D-41B6-801E-25AEE778A6CE}"/>
            </a:ext>
          </a:extLst>
        </xdr:cNvPr>
        <xdr:cNvCxnSpPr/>
      </xdr:nvCxnSpPr>
      <xdr:spPr>
        <a:xfrm>
          <a:off x="13335000" y="11811000"/>
          <a:ext cx="12096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61</xdr:row>
      <xdr:rowOff>0</xdr:rowOff>
    </xdr:from>
    <xdr:to>
      <xdr:col>32</xdr:col>
      <xdr:colOff>333375</xdr:colOff>
      <xdr:row>63</xdr:row>
      <xdr:rowOff>228600</xdr:rowOff>
    </xdr:to>
    <xdr:cxnSp macro="">
      <xdr:nvCxnSpPr>
        <xdr:cNvPr id="232" name="Straight Connector 231">
          <a:extLst>
            <a:ext uri="{FF2B5EF4-FFF2-40B4-BE49-F238E27FC236}">
              <a16:creationId xmlns:a16="http://schemas.microsoft.com/office/drawing/2014/main" id="{BB894B63-1907-4166-94D5-237B4A09BE1F}"/>
            </a:ext>
          </a:extLst>
        </xdr:cNvPr>
        <xdr:cNvCxnSpPr/>
      </xdr:nvCxnSpPr>
      <xdr:spPr>
        <a:xfrm>
          <a:off x="14554200" y="11811000"/>
          <a:ext cx="11811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61</xdr:row>
      <xdr:rowOff>0</xdr:rowOff>
    </xdr:from>
    <xdr:to>
      <xdr:col>35</xdr:col>
      <xdr:colOff>285750</xdr:colOff>
      <xdr:row>63</xdr:row>
      <xdr:rowOff>228600</xdr:rowOff>
    </xdr:to>
    <xdr:cxnSp macro="">
      <xdr:nvCxnSpPr>
        <xdr:cNvPr id="233" name="Straight Connector 232">
          <a:extLst>
            <a:ext uri="{FF2B5EF4-FFF2-40B4-BE49-F238E27FC236}">
              <a16:creationId xmlns:a16="http://schemas.microsoft.com/office/drawing/2014/main" id="{18C97B8B-DF55-408B-9E71-D1B9F34A3097}"/>
            </a:ext>
          </a:extLst>
        </xdr:cNvPr>
        <xdr:cNvCxnSpPr/>
      </xdr:nvCxnSpPr>
      <xdr:spPr>
        <a:xfrm>
          <a:off x="15801975" y="11811000"/>
          <a:ext cx="11144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61</xdr:row>
      <xdr:rowOff>0</xdr:rowOff>
    </xdr:from>
    <xdr:to>
      <xdr:col>38</xdr:col>
      <xdr:colOff>276225</xdr:colOff>
      <xdr:row>63</xdr:row>
      <xdr:rowOff>228600</xdr:rowOff>
    </xdr:to>
    <xdr:cxnSp macro="">
      <xdr:nvCxnSpPr>
        <xdr:cNvPr id="234" name="Straight Connector 233">
          <a:extLst>
            <a:ext uri="{FF2B5EF4-FFF2-40B4-BE49-F238E27FC236}">
              <a16:creationId xmlns:a16="http://schemas.microsoft.com/office/drawing/2014/main" id="{A7ADB8D0-BA7B-4ADD-BADF-6D9476B9C914}"/>
            </a:ext>
          </a:extLst>
        </xdr:cNvPr>
        <xdr:cNvCxnSpPr/>
      </xdr:nvCxnSpPr>
      <xdr:spPr>
        <a:xfrm>
          <a:off x="16964025" y="11811000"/>
          <a:ext cx="7524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64</xdr:row>
      <xdr:rowOff>0</xdr:rowOff>
    </xdr:from>
    <xdr:to>
      <xdr:col>38</xdr:col>
      <xdr:colOff>276225</xdr:colOff>
      <xdr:row>66</xdr:row>
      <xdr:rowOff>228600</xdr:rowOff>
    </xdr:to>
    <xdr:cxnSp macro="">
      <xdr:nvCxnSpPr>
        <xdr:cNvPr id="235" name="Straight Connector 234">
          <a:extLst>
            <a:ext uri="{FF2B5EF4-FFF2-40B4-BE49-F238E27FC236}">
              <a16:creationId xmlns:a16="http://schemas.microsoft.com/office/drawing/2014/main" id="{47009E4C-E7FA-4006-A49D-16635FF2AF09}"/>
            </a:ext>
          </a:extLst>
        </xdr:cNvPr>
        <xdr:cNvCxnSpPr/>
      </xdr:nvCxnSpPr>
      <xdr:spPr>
        <a:xfrm>
          <a:off x="16964025" y="12382500"/>
          <a:ext cx="752475" cy="6096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64</xdr:row>
      <xdr:rowOff>0</xdr:rowOff>
    </xdr:from>
    <xdr:to>
      <xdr:col>35</xdr:col>
      <xdr:colOff>285750</xdr:colOff>
      <xdr:row>66</xdr:row>
      <xdr:rowOff>228600</xdr:rowOff>
    </xdr:to>
    <xdr:cxnSp macro="">
      <xdr:nvCxnSpPr>
        <xdr:cNvPr id="236" name="Straight Connector 235">
          <a:extLst>
            <a:ext uri="{FF2B5EF4-FFF2-40B4-BE49-F238E27FC236}">
              <a16:creationId xmlns:a16="http://schemas.microsoft.com/office/drawing/2014/main" id="{EB8CE5AB-9DB0-4311-8E31-E6533BF9D6CE}"/>
            </a:ext>
          </a:extLst>
        </xdr:cNvPr>
        <xdr:cNvCxnSpPr/>
      </xdr:nvCxnSpPr>
      <xdr:spPr>
        <a:xfrm>
          <a:off x="15801975" y="12382500"/>
          <a:ext cx="1114425" cy="6096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64</xdr:row>
      <xdr:rowOff>0</xdr:rowOff>
    </xdr:from>
    <xdr:to>
      <xdr:col>32</xdr:col>
      <xdr:colOff>333375</xdr:colOff>
      <xdr:row>66</xdr:row>
      <xdr:rowOff>228600</xdr:rowOff>
    </xdr:to>
    <xdr:cxnSp macro="">
      <xdr:nvCxnSpPr>
        <xdr:cNvPr id="237" name="Straight Connector 236">
          <a:extLst>
            <a:ext uri="{FF2B5EF4-FFF2-40B4-BE49-F238E27FC236}">
              <a16:creationId xmlns:a16="http://schemas.microsoft.com/office/drawing/2014/main" id="{F836B7BA-FA2D-4EE5-BB6A-9D012F32DEAE}"/>
            </a:ext>
          </a:extLst>
        </xdr:cNvPr>
        <xdr:cNvCxnSpPr/>
      </xdr:nvCxnSpPr>
      <xdr:spPr>
        <a:xfrm>
          <a:off x="14554200" y="12382500"/>
          <a:ext cx="1181100" cy="6096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64</xdr:row>
      <xdr:rowOff>0</xdr:rowOff>
    </xdr:from>
    <xdr:to>
      <xdr:col>29</xdr:col>
      <xdr:colOff>333375</xdr:colOff>
      <xdr:row>66</xdr:row>
      <xdr:rowOff>228600</xdr:rowOff>
    </xdr:to>
    <xdr:cxnSp macro="">
      <xdr:nvCxnSpPr>
        <xdr:cNvPr id="238" name="Straight Connector 237">
          <a:extLst>
            <a:ext uri="{FF2B5EF4-FFF2-40B4-BE49-F238E27FC236}">
              <a16:creationId xmlns:a16="http://schemas.microsoft.com/office/drawing/2014/main" id="{3031AEDF-FBA2-498D-8AC7-6B515A11D002}"/>
            </a:ext>
          </a:extLst>
        </xdr:cNvPr>
        <xdr:cNvCxnSpPr/>
      </xdr:nvCxnSpPr>
      <xdr:spPr>
        <a:xfrm>
          <a:off x="13335000" y="12382500"/>
          <a:ext cx="1209675" cy="6096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64</xdr:row>
      <xdr:rowOff>0</xdr:rowOff>
    </xdr:from>
    <xdr:to>
      <xdr:col>26</xdr:col>
      <xdr:colOff>323850</xdr:colOff>
      <xdr:row>66</xdr:row>
      <xdr:rowOff>228600</xdr:rowOff>
    </xdr:to>
    <xdr:cxnSp macro="">
      <xdr:nvCxnSpPr>
        <xdr:cNvPr id="239" name="Straight Connector 238">
          <a:extLst>
            <a:ext uri="{FF2B5EF4-FFF2-40B4-BE49-F238E27FC236}">
              <a16:creationId xmlns:a16="http://schemas.microsoft.com/office/drawing/2014/main" id="{FAF05237-3F74-4062-9D37-0700890223A2}"/>
            </a:ext>
          </a:extLst>
        </xdr:cNvPr>
        <xdr:cNvCxnSpPr/>
      </xdr:nvCxnSpPr>
      <xdr:spPr>
        <a:xfrm>
          <a:off x="12125325" y="12382500"/>
          <a:ext cx="1143000" cy="6096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64</xdr:row>
      <xdr:rowOff>0</xdr:rowOff>
    </xdr:from>
    <xdr:to>
      <xdr:col>23</xdr:col>
      <xdr:colOff>333375</xdr:colOff>
      <xdr:row>66</xdr:row>
      <xdr:rowOff>228600</xdr:rowOff>
    </xdr:to>
    <xdr:cxnSp macro="">
      <xdr:nvCxnSpPr>
        <xdr:cNvPr id="240" name="Straight Connector 239">
          <a:extLst>
            <a:ext uri="{FF2B5EF4-FFF2-40B4-BE49-F238E27FC236}">
              <a16:creationId xmlns:a16="http://schemas.microsoft.com/office/drawing/2014/main" id="{59063C1D-F899-4B79-B1FE-073F2F179C61}"/>
            </a:ext>
          </a:extLst>
        </xdr:cNvPr>
        <xdr:cNvCxnSpPr/>
      </xdr:nvCxnSpPr>
      <xdr:spPr>
        <a:xfrm>
          <a:off x="10944225" y="12382500"/>
          <a:ext cx="1162050" cy="6096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64</xdr:row>
      <xdr:rowOff>0</xdr:rowOff>
    </xdr:from>
    <xdr:to>
      <xdr:col>20</xdr:col>
      <xdr:colOff>333375</xdr:colOff>
      <xdr:row>66</xdr:row>
      <xdr:rowOff>228600</xdr:rowOff>
    </xdr:to>
    <xdr:cxnSp macro="">
      <xdr:nvCxnSpPr>
        <xdr:cNvPr id="241" name="Straight Connector 240">
          <a:extLst>
            <a:ext uri="{FF2B5EF4-FFF2-40B4-BE49-F238E27FC236}">
              <a16:creationId xmlns:a16="http://schemas.microsoft.com/office/drawing/2014/main" id="{8D64813F-C2A3-4418-80C9-B70713B31DFD}"/>
            </a:ext>
          </a:extLst>
        </xdr:cNvPr>
        <xdr:cNvCxnSpPr/>
      </xdr:nvCxnSpPr>
      <xdr:spPr>
        <a:xfrm>
          <a:off x="9782175" y="12382500"/>
          <a:ext cx="1133475" cy="6096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9525</xdr:colOff>
      <xdr:row>58</xdr:row>
      <xdr:rowOff>0</xdr:rowOff>
    </xdr:from>
    <xdr:to>
      <xdr:col>6</xdr:col>
      <xdr:colOff>0</xdr:colOff>
      <xdr:row>60</xdr:row>
      <xdr:rowOff>238125</xdr:rowOff>
    </xdr:to>
    <xdr:cxnSp macro="">
      <xdr:nvCxnSpPr>
        <xdr:cNvPr id="242" name="Straight Connector 241">
          <a:extLst>
            <a:ext uri="{FF2B5EF4-FFF2-40B4-BE49-F238E27FC236}">
              <a16:creationId xmlns:a16="http://schemas.microsoft.com/office/drawing/2014/main" id="{6E23F878-9CB4-44D6-B2C0-69CF20A43165}"/>
            </a:ext>
          </a:extLst>
        </xdr:cNvPr>
        <xdr:cNvCxnSpPr/>
      </xdr:nvCxnSpPr>
      <xdr:spPr>
        <a:xfrm rot="10800000" flipV="1">
          <a:off x="3505200" y="11163300"/>
          <a:ext cx="1181100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58</xdr:row>
      <xdr:rowOff>0</xdr:rowOff>
    </xdr:from>
    <xdr:to>
      <xdr:col>5</xdr:col>
      <xdr:colOff>333375</xdr:colOff>
      <xdr:row>60</xdr:row>
      <xdr:rowOff>228600</xdr:rowOff>
    </xdr:to>
    <xdr:cxnSp macro="">
      <xdr:nvCxnSpPr>
        <xdr:cNvPr id="243" name="Straight Connector 242">
          <a:extLst>
            <a:ext uri="{FF2B5EF4-FFF2-40B4-BE49-F238E27FC236}">
              <a16:creationId xmlns:a16="http://schemas.microsoft.com/office/drawing/2014/main" id="{AFA80EB5-19BB-414F-8BB1-D40425BB5421}"/>
            </a:ext>
          </a:extLst>
        </xdr:cNvPr>
        <xdr:cNvCxnSpPr/>
      </xdr:nvCxnSpPr>
      <xdr:spPr>
        <a:xfrm>
          <a:off x="3495675" y="11163300"/>
          <a:ext cx="1171575" cy="6096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58</xdr:row>
      <xdr:rowOff>0</xdr:rowOff>
    </xdr:from>
    <xdr:to>
      <xdr:col>8</xdr:col>
      <xdr:colOff>333375</xdr:colOff>
      <xdr:row>60</xdr:row>
      <xdr:rowOff>228600</xdr:rowOff>
    </xdr:to>
    <xdr:cxnSp macro="">
      <xdr:nvCxnSpPr>
        <xdr:cNvPr id="244" name="Straight Connector 243">
          <a:extLst>
            <a:ext uri="{FF2B5EF4-FFF2-40B4-BE49-F238E27FC236}">
              <a16:creationId xmlns:a16="http://schemas.microsoft.com/office/drawing/2014/main" id="{BC15531B-04B4-4388-94FE-E8C1DA687121}"/>
            </a:ext>
          </a:extLst>
        </xdr:cNvPr>
        <xdr:cNvCxnSpPr/>
      </xdr:nvCxnSpPr>
      <xdr:spPr>
        <a:xfrm>
          <a:off x="4686300" y="11163300"/>
          <a:ext cx="1190625" cy="6096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58</xdr:row>
      <xdr:rowOff>0</xdr:rowOff>
    </xdr:from>
    <xdr:to>
      <xdr:col>11</xdr:col>
      <xdr:colOff>333375</xdr:colOff>
      <xdr:row>60</xdr:row>
      <xdr:rowOff>228600</xdr:rowOff>
    </xdr:to>
    <xdr:cxnSp macro="">
      <xdr:nvCxnSpPr>
        <xdr:cNvPr id="245" name="Straight Connector 244">
          <a:extLst>
            <a:ext uri="{FF2B5EF4-FFF2-40B4-BE49-F238E27FC236}">
              <a16:creationId xmlns:a16="http://schemas.microsoft.com/office/drawing/2014/main" id="{320E32BE-98BC-431D-9952-87C2370F851A}"/>
            </a:ext>
          </a:extLst>
        </xdr:cNvPr>
        <xdr:cNvCxnSpPr/>
      </xdr:nvCxnSpPr>
      <xdr:spPr>
        <a:xfrm>
          <a:off x="5962650" y="11163300"/>
          <a:ext cx="1200150" cy="6096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58</xdr:row>
      <xdr:rowOff>0</xdr:rowOff>
    </xdr:from>
    <xdr:to>
      <xdr:col>14</xdr:col>
      <xdr:colOff>333375</xdr:colOff>
      <xdr:row>60</xdr:row>
      <xdr:rowOff>228600</xdr:rowOff>
    </xdr:to>
    <xdr:cxnSp macro="">
      <xdr:nvCxnSpPr>
        <xdr:cNvPr id="246" name="Straight Connector 245">
          <a:extLst>
            <a:ext uri="{FF2B5EF4-FFF2-40B4-BE49-F238E27FC236}">
              <a16:creationId xmlns:a16="http://schemas.microsoft.com/office/drawing/2014/main" id="{082300D5-9CD9-4806-AD59-8E4CB1B9085E}"/>
            </a:ext>
          </a:extLst>
        </xdr:cNvPr>
        <xdr:cNvCxnSpPr/>
      </xdr:nvCxnSpPr>
      <xdr:spPr>
        <a:xfrm>
          <a:off x="7267575" y="11163300"/>
          <a:ext cx="1181100" cy="6096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58</xdr:row>
      <xdr:rowOff>0</xdr:rowOff>
    </xdr:from>
    <xdr:to>
      <xdr:col>17</xdr:col>
      <xdr:colOff>333375</xdr:colOff>
      <xdr:row>60</xdr:row>
      <xdr:rowOff>228600</xdr:rowOff>
    </xdr:to>
    <xdr:cxnSp macro="">
      <xdr:nvCxnSpPr>
        <xdr:cNvPr id="247" name="Straight Connector 246">
          <a:extLst>
            <a:ext uri="{FF2B5EF4-FFF2-40B4-BE49-F238E27FC236}">
              <a16:creationId xmlns:a16="http://schemas.microsoft.com/office/drawing/2014/main" id="{5DCFC8EB-4D06-4B72-8243-BAE0CAC312E1}"/>
            </a:ext>
          </a:extLst>
        </xdr:cNvPr>
        <xdr:cNvCxnSpPr/>
      </xdr:nvCxnSpPr>
      <xdr:spPr>
        <a:xfrm>
          <a:off x="8515350" y="11163300"/>
          <a:ext cx="1152525" cy="6096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58</xdr:row>
      <xdr:rowOff>0</xdr:rowOff>
    </xdr:from>
    <xdr:to>
      <xdr:col>20</xdr:col>
      <xdr:colOff>333375</xdr:colOff>
      <xdr:row>60</xdr:row>
      <xdr:rowOff>228600</xdr:rowOff>
    </xdr:to>
    <xdr:cxnSp macro="">
      <xdr:nvCxnSpPr>
        <xdr:cNvPr id="248" name="Straight Connector 247">
          <a:extLst>
            <a:ext uri="{FF2B5EF4-FFF2-40B4-BE49-F238E27FC236}">
              <a16:creationId xmlns:a16="http://schemas.microsoft.com/office/drawing/2014/main" id="{533A30BF-5AB5-42A3-9096-38EBCD2D4A36}"/>
            </a:ext>
          </a:extLst>
        </xdr:cNvPr>
        <xdr:cNvCxnSpPr/>
      </xdr:nvCxnSpPr>
      <xdr:spPr>
        <a:xfrm>
          <a:off x="9782175" y="11163300"/>
          <a:ext cx="1133475" cy="6096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58</xdr:row>
      <xdr:rowOff>0</xdr:rowOff>
    </xdr:from>
    <xdr:to>
      <xdr:col>23</xdr:col>
      <xdr:colOff>333375</xdr:colOff>
      <xdr:row>60</xdr:row>
      <xdr:rowOff>228600</xdr:rowOff>
    </xdr:to>
    <xdr:cxnSp macro="">
      <xdr:nvCxnSpPr>
        <xdr:cNvPr id="249" name="Straight Connector 248">
          <a:extLst>
            <a:ext uri="{FF2B5EF4-FFF2-40B4-BE49-F238E27FC236}">
              <a16:creationId xmlns:a16="http://schemas.microsoft.com/office/drawing/2014/main" id="{DED3704A-E872-40A8-B061-E69B1F25972A}"/>
            </a:ext>
          </a:extLst>
        </xdr:cNvPr>
        <xdr:cNvCxnSpPr/>
      </xdr:nvCxnSpPr>
      <xdr:spPr>
        <a:xfrm>
          <a:off x="10944225" y="11163300"/>
          <a:ext cx="1162050" cy="6096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58</xdr:row>
      <xdr:rowOff>0</xdr:rowOff>
    </xdr:from>
    <xdr:to>
      <xdr:col>26</xdr:col>
      <xdr:colOff>323850</xdr:colOff>
      <xdr:row>60</xdr:row>
      <xdr:rowOff>228600</xdr:rowOff>
    </xdr:to>
    <xdr:cxnSp macro="">
      <xdr:nvCxnSpPr>
        <xdr:cNvPr id="250" name="Straight Connector 249">
          <a:extLst>
            <a:ext uri="{FF2B5EF4-FFF2-40B4-BE49-F238E27FC236}">
              <a16:creationId xmlns:a16="http://schemas.microsoft.com/office/drawing/2014/main" id="{D9F77C45-99A2-484E-A10B-FDC8B93C6D34}"/>
            </a:ext>
          </a:extLst>
        </xdr:cNvPr>
        <xdr:cNvCxnSpPr/>
      </xdr:nvCxnSpPr>
      <xdr:spPr>
        <a:xfrm>
          <a:off x="12125325" y="11163300"/>
          <a:ext cx="1143000" cy="6096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58</xdr:row>
      <xdr:rowOff>0</xdr:rowOff>
    </xdr:from>
    <xdr:to>
      <xdr:col>29</xdr:col>
      <xdr:colOff>333375</xdr:colOff>
      <xdr:row>60</xdr:row>
      <xdr:rowOff>228600</xdr:rowOff>
    </xdr:to>
    <xdr:cxnSp macro="">
      <xdr:nvCxnSpPr>
        <xdr:cNvPr id="251" name="Straight Connector 250">
          <a:extLst>
            <a:ext uri="{FF2B5EF4-FFF2-40B4-BE49-F238E27FC236}">
              <a16:creationId xmlns:a16="http://schemas.microsoft.com/office/drawing/2014/main" id="{678B7E30-DB15-43AA-92F8-E8D003769D82}"/>
            </a:ext>
          </a:extLst>
        </xdr:cNvPr>
        <xdr:cNvCxnSpPr/>
      </xdr:nvCxnSpPr>
      <xdr:spPr>
        <a:xfrm>
          <a:off x="13335000" y="11163300"/>
          <a:ext cx="1209675" cy="6096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58</xdr:row>
      <xdr:rowOff>0</xdr:rowOff>
    </xdr:from>
    <xdr:to>
      <xdr:col>32</xdr:col>
      <xdr:colOff>333375</xdr:colOff>
      <xdr:row>60</xdr:row>
      <xdr:rowOff>228600</xdr:rowOff>
    </xdr:to>
    <xdr:cxnSp macro="">
      <xdr:nvCxnSpPr>
        <xdr:cNvPr id="252" name="Straight Connector 251">
          <a:extLst>
            <a:ext uri="{FF2B5EF4-FFF2-40B4-BE49-F238E27FC236}">
              <a16:creationId xmlns:a16="http://schemas.microsoft.com/office/drawing/2014/main" id="{9FBD050C-6D2E-4DAD-95DD-A3FC9032D504}"/>
            </a:ext>
          </a:extLst>
        </xdr:cNvPr>
        <xdr:cNvCxnSpPr/>
      </xdr:nvCxnSpPr>
      <xdr:spPr>
        <a:xfrm>
          <a:off x="14554200" y="11163300"/>
          <a:ext cx="1181100" cy="6096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58</xdr:row>
      <xdr:rowOff>0</xdr:rowOff>
    </xdr:from>
    <xdr:to>
      <xdr:col>35</xdr:col>
      <xdr:colOff>285750</xdr:colOff>
      <xdr:row>60</xdr:row>
      <xdr:rowOff>228600</xdr:rowOff>
    </xdr:to>
    <xdr:cxnSp macro="">
      <xdr:nvCxnSpPr>
        <xdr:cNvPr id="253" name="Straight Connector 252">
          <a:extLst>
            <a:ext uri="{FF2B5EF4-FFF2-40B4-BE49-F238E27FC236}">
              <a16:creationId xmlns:a16="http://schemas.microsoft.com/office/drawing/2014/main" id="{BD1A336B-6B87-43D7-9AEA-DD922C01346B}"/>
            </a:ext>
          </a:extLst>
        </xdr:cNvPr>
        <xdr:cNvCxnSpPr/>
      </xdr:nvCxnSpPr>
      <xdr:spPr>
        <a:xfrm>
          <a:off x="15801975" y="11163300"/>
          <a:ext cx="1114425" cy="6096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58</xdr:row>
      <xdr:rowOff>0</xdr:rowOff>
    </xdr:from>
    <xdr:to>
      <xdr:col>38</xdr:col>
      <xdr:colOff>276225</xdr:colOff>
      <xdr:row>60</xdr:row>
      <xdr:rowOff>228600</xdr:rowOff>
    </xdr:to>
    <xdr:cxnSp macro="">
      <xdr:nvCxnSpPr>
        <xdr:cNvPr id="254" name="Straight Connector 253">
          <a:extLst>
            <a:ext uri="{FF2B5EF4-FFF2-40B4-BE49-F238E27FC236}">
              <a16:creationId xmlns:a16="http://schemas.microsoft.com/office/drawing/2014/main" id="{39E77F1F-6B2F-40BF-9897-CFB0DB8E330C}"/>
            </a:ext>
          </a:extLst>
        </xdr:cNvPr>
        <xdr:cNvCxnSpPr/>
      </xdr:nvCxnSpPr>
      <xdr:spPr>
        <a:xfrm>
          <a:off x="16964025" y="11163300"/>
          <a:ext cx="752475" cy="6096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58</xdr:row>
      <xdr:rowOff>9525</xdr:rowOff>
    </xdr:from>
    <xdr:to>
      <xdr:col>38</xdr:col>
      <xdr:colOff>333375</xdr:colOff>
      <xdr:row>61</xdr:row>
      <xdr:rowOff>0</xdr:rowOff>
    </xdr:to>
    <xdr:cxnSp macro="">
      <xdr:nvCxnSpPr>
        <xdr:cNvPr id="255" name="Straight Connector 254">
          <a:extLst>
            <a:ext uri="{FF2B5EF4-FFF2-40B4-BE49-F238E27FC236}">
              <a16:creationId xmlns:a16="http://schemas.microsoft.com/office/drawing/2014/main" id="{74681A2A-E8F1-4767-A83C-53AB51EF6399}"/>
            </a:ext>
          </a:extLst>
        </xdr:cNvPr>
        <xdr:cNvCxnSpPr/>
      </xdr:nvCxnSpPr>
      <xdr:spPr>
        <a:xfrm rot="10800000" flipV="1">
          <a:off x="16964025" y="11172825"/>
          <a:ext cx="752475" cy="6381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58</xdr:row>
      <xdr:rowOff>0</xdr:rowOff>
    </xdr:from>
    <xdr:to>
      <xdr:col>33</xdr:col>
      <xdr:colOff>47625</xdr:colOff>
      <xdr:row>60</xdr:row>
      <xdr:rowOff>238125</xdr:rowOff>
    </xdr:to>
    <xdr:cxnSp macro="">
      <xdr:nvCxnSpPr>
        <xdr:cNvPr id="256" name="Straight Connector 255">
          <a:extLst>
            <a:ext uri="{FF2B5EF4-FFF2-40B4-BE49-F238E27FC236}">
              <a16:creationId xmlns:a16="http://schemas.microsoft.com/office/drawing/2014/main" id="{D39BF2AB-589F-4BDE-8E37-D69587B5D041}"/>
            </a:ext>
          </a:extLst>
        </xdr:cNvPr>
        <xdr:cNvCxnSpPr/>
      </xdr:nvCxnSpPr>
      <xdr:spPr>
        <a:xfrm rot="10800000" flipV="1">
          <a:off x="14554200" y="11163300"/>
          <a:ext cx="1295400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58</xdr:row>
      <xdr:rowOff>0</xdr:rowOff>
    </xdr:from>
    <xdr:to>
      <xdr:col>36</xdr:col>
      <xdr:colOff>0</xdr:colOff>
      <xdr:row>60</xdr:row>
      <xdr:rowOff>238125</xdr:rowOff>
    </xdr:to>
    <xdr:cxnSp macro="">
      <xdr:nvCxnSpPr>
        <xdr:cNvPr id="257" name="Straight Connector 256">
          <a:extLst>
            <a:ext uri="{FF2B5EF4-FFF2-40B4-BE49-F238E27FC236}">
              <a16:creationId xmlns:a16="http://schemas.microsoft.com/office/drawing/2014/main" id="{A8363910-1102-423E-ACA4-308BC29D06EA}"/>
            </a:ext>
          </a:extLst>
        </xdr:cNvPr>
        <xdr:cNvCxnSpPr/>
      </xdr:nvCxnSpPr>
      <xdr:spPr>
        <a:xfrm rot="10800000" flipV="1">
          <a:off x="15801975" y="11163300"/>
          <a:ext cx="1162050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58</xdr:row>
      <xdr:rowOff>0</xdr:rowOff>
    </xdr:from>
    <xdr:to>
      <xdr:col>30</xdr:col>
      <xdr:colOff>47625</xdr:colOff>
      <xdr:row>60</xdr:row>
      <xdr:rowOff>238125</xdr:rowOff>
    </xdr:to>
    <xdr:cxnSp macro="">
      <xdr:nvCxnSpPr>
        <xdr:cNvPr id="258" name="Straight Connector 257">
          <a:extLst>
            <a:ext uri="{FF2B5EF4-FFF2-40B4-BE49-F238E27FC236}">
              <a16:creationId xmlns:a16="http://schemas.microsoft.com/office/drawing/2014/main" id="{E68F9919-C951-4074-8551-7D77D008F736}"/>
            </a:ext>
          </a:extLst>
        </xdr:cNvPr>
        <xdr:cNvCxnSpPr/>
      </xdr:nvCxnSpPr>
      <xdr:spPr>
        <a:xfrm rot="10800000" flipV="1">
          <a:off x="13335000" y="11163300"/>
          <a:ext cx="1266825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58</xdr:row>
      <xdr:rowOff>0</xdr:rowOff>
    </xdr:from>
    <xdr:to>
      <xdr:col>27</xdr:col>
      <xdr:colOff>38100</xdr:colOff>
      <xdr:row>60</xdr:row>
      <xdr:rowOff>238125</xdr:rowOff>
    </xdr:to>
    <xdr:cxnSp macro="">
      <xdr:nvCxnSpPr>
        <xdr:cNvPr id="259" name="Straight Connector 258">
          <a:extLst>
            <a:ext uri="{FF2B5EF4-FFF2-40B4-BE49-F238E27FC236}">
              <a16:creationId xmlns:a16="http://schemas.microsoft.com/office/drawing/2014/main" id="{11F2527F-D0AF-4DEA-88B7-293CEF7D6646}"/>
            </a:ext>
          </a:extLst>
        </xdr:cNvPr>
        <xdr:cNvCxnSpPr/>
      </xdr:nvCxnSpPr>
      <xdr:spPr>
        <a:xfrm rot="10800000" flipV="1">
          <a:off x="12125325" y="11163300"/>
          <a:ext cx="1247775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58</xdr:row>
      <xdr:rowOff>0</xdr:rowOff>
    </xdr:from>
    <xdr:to>
      <xdr:col>24</xdr:col>
      <xdr:colOff>47625</xdr:colOff>
      <xdr:row>60</xdr:row>
      <xdr:rowOff>238125</xdr:rowOff>
    </xdr:to>
    <xdr:cxnSp macro="">
      <xdr:nvCxnSpPr>
        <xdr:cNvPr id="260" name="Straight Connector 259">
          <a:extLst>
            <a:ext uri="{FF2B5EF4-FFF2-40B4-BE49-F238E27FC236}">
              <a16:creationId xmlns:a16="http://schemas.microsoft.com/office/drawing/2014/main" id="{2BE8C9CE-428D-4F90-929C-047348C08892}"/>
            </a:ext>
          </a:extLst>
        </xdr:cNvPr>
        <xdr:cNvCxnSpPr/>
      </xdr:nvCxnSpPr>
      <xdr:spPr>
        <a:xfrm rot="10800000" flipV="1">
          <a:off x="10944225" y="11163300"/>
          <a:ext cx="1228725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58</xdr:row>
      <xdr:rowOff>0</xdr:rowOff>
    </xdr:from>
    <xdr:to>
      <xdr:col>21</xdr:col>
      <xdr:colOff>38100</xdr:colOff>
      <xdr:row>60</xdr:row>
      <xdr:rowOff>238125</xdr:rowOff>
    </xdr:to>
    <xdr:cxnSp macro="">
      <xdr:nvCxnSpPr>
        <xdr:cNvPr id="261" name="Straight Connector 260">
          <a:extLst>
            <a:ext uri="{FF2B5EF4-FFF2-40B4-BE49-F238E27FC236}">
              <a16:creationId xmlns:a16="http://schemas.microsoft.com/office/drawing/2014/main" id="{00794233-CFBE-4722-A61E-23194DEE25FA}"/>
            </a:ext>
          </a:extLst>
        </xdr:cNvPr>
        <xdr:cNvCxnSpPr/>
      </xdr:nvCxnSpPr>
      <xdr:spPr>
        <a:xfrm rot="10800000" flipV="1">
          <a:off x="9782175" y="11163300"/>
          <a:ext cx="1200150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58</xdr:row>
      <xdr:rowOff>0</xdr:rowOff>
    </xdr:from>
    <xdr:to>
      <xdr:col>18</xdr:col>
      <xdr:colOff>47625</xdr:colOff>
      <xdr:row>60</xdr:row>
      <xdr:rowOff>238125</xdr:rowOff>
    </xdr:to>
    <xdr:cxnSp macro="">
      <xdr:nvCxnSpPr>
        <xdr:cNvPr id="262" name="Straight Connector 261">
          <a:extLst>
            <a:ext uri="{FF2B5EF4-FFF2-40B4-BE49-F238E27FC236}">
              <a16:creationId xmlns:a16="http://schemas.microsoft.com/office/drawing/2014/main" id="{000E306C-758E-45D1-9E90-A83D272FB8CD}"/>
            </a:ext>
          </a:extLst>
        </xdr:cNvPr>
        <xdr:cNvCxnSpPr/>
      </xdr:nvCxnSpPr>
      <xdr:spPr>
        <a:xfrm rot="10800000" flipV="1">
          <a:off x="8515350" y="11163300"/>
          <a:ext cx="1314450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58</xdr:row>
      <xdr:rowOff>0</xdr:rowOff>
    </xdr:from>
    <xdr:to>
      <xdr:col>15</xdr:col>
      <xdr:colOff>47625</xdr:colOff>
      <xdr:row>60</xdr:row>
      <xdr:rowOff>238125</xdr:rowOff>
    </xdr:to>
    <xdr:cxnSp macro="">
      <xdr:nvCxnSpPr>
        <xdr:cNvPr id="263" name="Straight Connector 262">
          <a:extLst>
            <a:ext uri="{FF2B5EF4-FFF2-40B4-BE49-F238E27FC236}">
              <a16:creationId xmlns:a16="http://schemas.microsoft.com/office/drawing/2014/main" id="{17AF85C8-88AF-40A5-BB9A-83C027F93511}"/>
            </a:ext>
          </a:extLst>
        </xdr:cNvPr>
        <xdr:cNvCxnSpPr/>
      </xdr:nvCxnSpPr>
      <xdr:spPr>
        <a:xfrm rot="10800000" flipV="1">
          <a:off x="7267575" y="11163300"/>
          <a:ext cx="1295400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58</xdr:row>
      <xdr:rowOff>0</xdr:rowOff>
    </xdr:from>
    <xdr:to>
      <xdr:col>12</xdr:col>
      <xdr:colOff>47625</xdr:colOff>
      <xdr:row>60</xdr:row>
      <xdr:rowOff>238125</xdr:rowOff>
    </xdr:to>
    <xdr:cxnSp macro="">
      <xdr:nvCxnSpPr>
        <xdr:cNvPr id="264" name="Straight Connector 263">
          <a:extLst>
            <a:ext uri="{FF2B5EF4-FFF2-40B4-BE49-F238E27FC236}">
              <a16:creationId xmlns:a16="http://schemas.microsoft.com/office/drawing/2014/main" id="{1E8E8349-2F9E-4E9A-A242-EFBE121919EA}"/>
            </a:ext>
          </a:extLst>
        </xdr:cNvPr>
        <xdr:cNvCxnSpPr/>
      </xdr:nvCxnSpPr>
      <xdr:spPr>
        <a:xfrm rot="10800000" flipV="1">
          <a:off x="5962650" y="11163300"/>
          <a:ext cx="1352550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58</xdr:row>
      <xdr:rowOff>0</xdr:rowOff>
    </xdr:from>
    <xdr:to>
      <xdr:col>9</xdr:col>
      <xdr:colOff>47625</xdr:colOff>
      <xdr:row>60</xdr:row>
      <xdr:rowOff>238125</xdr:rowOff>
    </xdr:to>
    <xdr:cxnSp macro="">
      <xdr:nvCxnSpPr>
        <xdr:cNvPr id="265" name="Straight Connector 264">
          <a:extLst>
            <a:ext uri="{FF2B5EF4-FFF2-40B4-BE49-F238E27FC236}">
              <a16:creationId xmlns:a16="http://schemas.microsoft.com/office/drawing/2014/main" id="{D9307A8C-E8F8-448E-BD28-8884736C5674}"/>
            </a:ext>
          </a:extLst>
        </xdr:cNvPr>
        <xdr:cNvCxnSpPr/>
      </xdr:nvCxnSpPr>
      <xdr:spPr>
        <a:xfrm rot="10800000" flipV="1">
          <a:off x="4686300" y="11163300"/>
          <a:ext cx="1323975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52</xdr:row>
      <xdr:rowOff>0</xdr:rowOff>
    </xdr:from>
    <xdr:to>
      <xdr:col>5</xdr:col>
      <xdr:colOff>333375</xdr:colOff>
      <xdr:row>54</xdr:row>
      <xdr:rowOff>228600</xdr:rowOff>
    </xdr:to>
    <xdr:cxnSp macro="">
      <xdr:nvCxnSpPr>
        <xdr:cNvPr id="266" name="Straight Connector 265">
          <a:extLst>
            <a:ext uri="{FF2B5EF4-FFF2-40B4-BE49-F238E27FC236}">
              <a16:creationId xmlns:a16="http://schemas.microsoft.com/office/drawing/2014/main" id="{3D57EAD6-7DD4-4A8E-A696-63FCCA75DB41}"/>
            </a:ext>
          </a:extLst>
        </xdr:cNvPr>
        <xdr:cNvCxnSpPr/>
      </xdr:nvCxnSpPr>
      <xdr:spPr>
        <a:xfrm>
          <a:off x="3495675" y="10020300"/>
          <a:ext cx="11715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19050</xdr:colOff>
      <xdr:row>52</xdr:row>
      <xdr:rowOff>0</xdr:rowOff>
    </xdr:from>
    <xdr:to>
      <xdr:col>6</xdr:col>
      <xdr:colOff>0</xdr:colOff>
      <xdr:row>54</xdr:row>
      <xdr:rowOff>238125</xdr:rowOff>
    </xdr:to>
    <xdr:cxnSp macro="">
      <xdr:nvCxnSpPr>
        <xdr:cNvPr id="267" name="Straight Connector 266">
          <a:extLst>
            <a:ext uri="{FF2B5EF4-FFF2-40B4-BE49-F238E27FC236}">
              <a16:creationId xmlns:a16="http://schemas.microsoft.com/office/drawing/2014/main" id="{80760057-90F1-4A6A-A7C8-2B681B0F5DAE}"/>
            </a:ext>
          </a:extLst>
        </xdr:cNvPr>
        <xdr:cNvCxnSpPr/>
      </xdr:nvCxnSpPr>
      <xdr:spPr>
        <a:xfrm rot="10800000" flipV="1">
          <a:off x="3514725" y="10020300"/>
          <a:ext cx="11715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52</xdr:row>
      <xdr:rowOff>0</xdr:rowOff>
    </xdr:from>
    <xdr:to>
      <xdr:col>8</xdr:col>
      <xdr:colOff>333375</xdr:colOff>
      <xdr:row>54</xdr:row>
      <xdr:rowOff>228600</xdr:rowOff>
    </xdr:to>
    <xdr:cxnSp macro="">
      <xdr:nvCxnSpPr>
        <xdr:cNvPr id="268" name="Straight Connector 267">
          <a:extLst>
            <a:ext uri="{FF2B5EF4-FFF2-40B4-BE49-F238E27FC236}">
              <a16:creationId xmlns:a16="http://schemas.microsoft.com/office/drawing/2014/main" id="{57DADDE9-1639-49EE-B894-478A3DE65445}"/>
            </a:ext>
          </a:extLst>
        </xdr:cNvPr>
        <xdr:cNvCxnSpPr/>
      </xdr:nvCxnSpPr>
      <xdr:spPr>
        <a:xfrm>
          <a:off x="4686300" y="10020300"/>
          <a:ext cx="11906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19050</xdr:colOff>
      <xdr:row>52</xdr:row>
      <xdr:rowOff>0</xdr:rowOff>
    </xdr:from>
    <xdr:to>
      <xdr:col>9</xdr:col>
      <xdr:colOff>0</xdr:colOff>
      <xdr:row>54</xdr:row>
      <xdr:rowOff>238125</xdr:rowOff>
    </xdr:to>
    <xdr:cxnSp macro="">
      <xdr:nvCxnSpPr>
        <xdr:cNvPr id="269" name="Straight Connector 268">
          <a:extLst>
            <a:ext uri="{FF2B5EF4-FFF2-40B4-BE49-F238E27FC236}">
              <a16:creationId xmlns:a16="http://schemas.microsoft.com/office/drawing/2014/main" id="{3C674BCF-9A88-4844-95D4-398A9DA928AB}"/>
            </a:ext>
          </a:extLst>
        </xdr:cNvPr>
        <xdr:cNvCxnSpPr/>
      </xdr:nvCxnSpPr>
      <xdr:spPr>
        <a:xfrm rot="10800000" flipV="1">
          <a:off x="4705350" y="10020300"/>
          <a:ext cx="12573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52</xdr:row>
      <xdr:rowOff>0</xdr:rowOff>
    </xdr:from>
    <xdr:to>
      <xdr:col>11</xdr:col>
      <xdr:colOff>333375</xdr:colOff>
      <xdr:row>54</xdr:row>
      <xdr:rowOff>228600</xdr:rowOff>
    </xdr:to>
    <xdr:cxnSp macro="">
      <xdr:nvCxnSpPr>
        <xdr:cNvPr id="270" name="Straight Connector 269">
          <a:extLst>
            <a:ext uri="{FF2B5EF4-FFF2-40B4-BE49-F238E27FC236}">
              <a16:creationId xmlns:a16="http://schemas.microsoft.com/office/drawing/2014/main" id="{EE1BE149-5E59-4A42-B8A0-5A135F8543DE}"/>
            </a:ext>
          </a:extLst>
        </xdr:cNvPr>
        <xdr:cNvCxnSpPr/>
      </xdr:nvCxnSpPr>
      <xdr:spPr>
        <a:xfrm>
          <a:off x="5962650" y="10020300"/>
          <a:ext cx="12001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19050</xdr:colOff>
      <xdr:row>52</xdr:row>
      <xdr:rowOff>0</xdr:rowOff>
    </xdr:from>
    <xdr:to>
      <xdr:col>12</xdr:col>
      <xdr:colOff>0</xdr:colOff>
      <xdr:row>54</xdr:row>
      <xdr:rowOff>238125</xdr:rowOff>
    </xdr:to>
    <xdr:cxnSp macro="">
      <xdr:nvCxnSpPr>
        <xdr:cNvPr id="271" name="Straight Connector 270">
          <a:extLst>
            <a:ext uri="{FF2B5EF4-FFF2-40B4-BE49-F238E27FC236}">
              <a16:creationId xmlns:a16="http://schemas.microsoft.com/office/drawing/2014/main" id="{1FD785CC-B4C4-4CC5-9974-5AB6F2280822}"/>
            </a:ext>
          </a:extLst>
        </xdr:cNvPr>
        <xdr:cNvCxnSpPr/>
      </xdr:nvCxnSpPr>
      <xdr:spPr>
        <a:xfrm rot="10800000" flipV="1">
          <a:off x="5981700" y="10020300"/>
          <a:ext cx="12858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52</xdr:row>
      <xdr:rowOff>0</xdr:rowOff>
    </xdr:from>
    <xdr:to>
      <xdr:col>14</xdr:col>
      <xdr:colOff>333375</xdr:colOff>
      <xdr:row>54</xdr:row>
      <xdr:rowOff>228600</xdr:rowOff>
    </xdr:to>
    <xdr:cxnSp macro="">
      <xdr:nvCxnSpPr>
        <xdr:cNvPr id="272" name="Straight Connector 271">
          <a:extLst>
            <a:ext uri="{FF2B5EF4-FFF2-40B4-BE49-F238E27FC236}">
              <a16:creationId xmlns:a16="http://schemas.microsoft.com/office/drawing/2014/main" id="{3202BE7C-7F93-42AA-9DD2-E27412E96319}"/>
            </a:ext>
          </a:extLst>
        </xdr:cNvPr>
        <xdr:cNvCxnSpPr/>
      </xdr:nvCxnSpPr>
      <xdr:spPr>
        <a:xfrm>
          <a:off x="7267575" y="10020300"/>
          <a:ext cx="11811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19050</xdr:colOff>
      <xdr:row>52</xdr:row>
      <xdr:rowOff>0</xdr:rowOff>
    </xdr:from>
    <xdr:to>
      <xdr:col>15</xdr:col>
      <xdr:colOff>0</xdr:colOff>
      <xdr:row>54</xdr:row>
      <xdr:rowOff>238125</xdr:rowOff>
    </xdr:to>
    <xdr:cxnSp macro="">
      <xdr:nvCxnSpPr>
        <xdr:cNvPr id="273" name="Straight Connector 272">
          <a:extLst>
            <a:ext uri="{FF2B5EF4-FFF2-40B4-BE49-F238E27FC236}">
              <a16:creationId xmlns:a16="http://schemas.microsoft.com/office/drawing/2014/main" id="{BD8A17B0-D31D-4CFB-A17D-A921D7805623}"/>
            </a:ext>
          </a:extLst>
        </xdr:cNvPr>
        <xdr:cNvCxnSpPr/>
      </xdr:nvCxnSpPr>
      <xdr:spPr>
        <a:xfrm rot="10800000" flipV="1">
          <a:off x="7286625" y="10020300"/>
          <a:ext cx="12287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52</xdr:row>
      <xdr:rowOff>0</xdr:rowOff>
    </xdr:from>
    <xdr:to>
      <xdr:col>17</xdr:col>
      <xdr:colOff>333375</xdr:colOff>
      <xdr:row>54</xdr:row>
      <xdr:rowOff>228600</xdr:rowOff>
    </xdr:to>
    <xdr:cxnSp macro="">
      <xdr:nvCxnSpPr>
        <xdr:cNvPr id="274" name="Straight Connector 273">
          <a:extLst>
            <a:ext uri="{FF2B5EF4-FFF2-40B4-BE49-F238E27FC236}">
              <a16:creationId xmlns:a16="http://schemas.microsoft.com/office/drawing/2014/main" id="{47C7CA8B-DF82-47F0-9CB4-6330D8E531BD}"/>
            </a:ext>
          </a:extLst>
        </xdr:cNvPr>
        <xdr:cNvCxnSpPr/>
      </xdr:nvCxnSpPr>
      <xdr:spPr>
        <a:xfrm>
          <a:off x="8515350" y="10020300"/>
          <a:ext cx="11525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19050</xdr:colOff>
      <xdr:row>52</xdr:row>
      <xdr:rowOff>0</xdr:rowOff>
    </xdr:from>
    <xdr:to>
      <xdr:col>18</xdr:col>
      <xdr:colOff>0</xdr:colOff>
      <xdr:row>54</xdr:row>
      <xdr:rowOff>238125</xdr:rowOff>
    </xdr:to>
    <xdr:cxnSp macro="">
      <xdr:nvCxnSpPr>
        <xdr:cNvPr id="275" name="Straight Connector 274">
          <a:extLst>
            <a:ext uri="{FF2B5EF4-FFF2-40B4-BE49-F238E27FC236}">
              <a16:creationId xmlns:a16="http://schemas.microsoft.com/office/drawing/2014/main" id="{8686CBF7-0B86-4FBF-845C-1979B41C0A82}"/>
            </a:ext>
          </a:extLst>
        </xdr:cNvPr>
        <xdr:cNvCxnSpPr/>
      </xdr:nvCxnSpPr>
      <xdr:spPr>
        <a:xfrm rot="10800000" flipV="1">
          <a:off x="8534400" y="10020300"/>
          <a:ext cx="12477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52</xdr:row>
      <xdr:rowOff>0</xdr:rowOff>
    </xdr:from>
    <xdr:to>
      <xdr:col>20</xdr:col>
      <xdr:colOff>333375</xdr:colOff>
      <xdr:row>54</xdr:row>
      <xdr:rowOff>228600</xdr:rowOff>
    </xdr:to>
    <xdr:cxnSp macro="">
      <xdr:nvCxnSpPr>
        <xdr:cNvPr id="276" name="Straight Connector 275">
          <a:extLst>
            <a:ext uri="{FF2B5EF4-FFF2-40B4-BE49-F238E27FC236}">
              <a16:creationId xmlns:a16="http://schemas.microsoft.com/office/drawing/2014/main" id="{A0BB8128-CCE4-47EB-A2D3-E2F0B3C4067D}"/>
            </a:ext>
          </a:extLst>
        </xdr:cNvPr>
        <xdr:cNvCxnSpPr/>
      </xdr:nvCxnSpPr>
      <xdr:spPr>
        <a:xfrm>
          <a:off x="9782175" y="10020300"/>
          <a:ext cx="11334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19050</xdr:colOff>
      <xdr:row>52</xdr:row>
      <xdr:rowOff>0</xdr:rowOff>
    </xdr:from>
    <xdr:to>
      <xdr:col>21</xdr:col>
      <xdr:colOff>0</xdr:colOff>
      <xdr:row>54</xdr:row>
      <xdr:rowOff>238125</xdr:rowOff>
    </xdr:to>
    <xdr:cxnSp macro="">
      <xdr:nvCxnSpPr>
        <xdr:cNvPr id="277" name="Straight Connector 276">
          <a:extLst>
            <a:ext uri="{FF2B5EF4-FFF2-40B4-BE49-F238E27FC236}">
              <a16:creationId xmlns:a16="http://schemas.microsoft.com/office/drawing/2014/main" id="{C86CE2BE-5A31-4115-ACB0-B3A9CA95931B}"/>
            </a:ext>
          </a:extLst>
        </xdr:cNvPr>
        <xdr:cNvCxnSpPr/>
      </xdr:nvCxnSpPr>
      <xdr:spPr>
        <a:xfrm rot="10800000" flipV="1">
          <a:off x="9801225" y="10020300"/>
          <a:ext cx="11430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52</xdr:row>
      <xdr:rowOff>0</xdr:rowOff>
    </xdr:from>
    <xdr:to>
      <xdr:col>23</xdr:col>
      <xdr:colOff>333375</xdr:colOff>
      <xdr:row>54</xdr:row>
      <xdr:rowOff>228600</xdr:rowOff>
    </xdr:to>
    <xdr:cxnSp macro="">
      <xdr:nvCxnSpPr>
        <xdr:cNvPr id="278" name="Straight Connector 277">
          <a:extLst>
            <a:ext uri="{FF2B5EF4-FFF2-40B4-BE49-F238E27FC236}">
              <a16:creationId xmlns:a16="http://schemas.microsoft.com/office/drawing/2014/main" id="{A48B29A6-5645-4580-96F5-EA746C28198A}"/>
            </a:ext>
          </a:extLst>
        </xdr:cNvPr>
        <xdr:cNvCxnSpPr/>
      </xdr:nvCxnSpPr>
      <xdr:spPr>
        <a:xfrm>
          <a:off x="10944225" y="10020300"/>
          <a:ext cx="11620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19050</xdr:colOff>
      <xdr:row>52</xdr:row>
      <xdr:rowOff>0</xdr:rowOff>
    </xdr:from>
    <xdr:to>
      <xdr:col>24</xdr:col>
      <xdr:colOff>0</xdr:colOff>
      <xdr:row>54</xdr:row>
      <xdr:rowOff>238125</xdr:rowOff>
    </xdr:to>
    <xdr:cxnSp macro="">
      <xdr:nvCxnSpPr>
        <xdr:cNvPr id="279" name="Straight Connector 278">
          <a:extLst>
            <a:ext uri="{FF2B5EF4-FFF2-40B4-BE49-F238E27FC236}">
              <a16:creationId xmlns:a16="http://schemas.microsoft.com/office/drawing/2014/main" id="{AAAE850E-FC81-48AF-9E58-F6162F3EC753}"/>
            </a:ext>
          </a:extLst>
        </xdr:cNvPr>
        <xdr:cNvCxnSpPr/>
      </xdr:nvCxnSpPr>
      <xdr:spPr>
        <a:xfrm rot="10800000" flipV="1">
          <a:off x="10963275" y="10020300"/>
          <a:ext cx="11620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52</xdr:row>
      <xdr:rowOff>0</xdr:rowOff>
    </xdr:from>
    <xdr:to>
      <xdr:col>26</xdr:col>
      <xdr:colOff>333375</xdr:colOff>
      <xdr:row>54</xdr:row>
      <xdr:rowOff>228600</xdr:rowOff>
    </xdr:to>
    <xdr:cxnSp macro="">
      <xdr:nvCxnSpPr>
        <xdr:cNvPr id="280" name="Straight Connector 279">
          <a:extLst>
            <a:ext uri="{FF2B5EF4-FFF2-40B4-BE49-F238E27FC236}">
              <a16:creationId xmlns:a16="http://schemas.microsoft.com/office/drawing/2014/main" id="{E0CDF04D-4800-4B30-B6A8-FA3C3D6700A8}"/>
            </a:ext>
          </a:extLst>
        </xdr:cNvPr>
        <xdr:cNvCxnSpPr/>
      </xdr:nvCxnSpPr>
      <xdr:spPr>
        <a:xfrm>
          <a:off x="12125325" y="10020300"/>
          <a:ext cx="11525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19050</xdr:colOff>
      <xdr:row>52</xdr:row>
      <xdr:rowOff>0</xdr:rowOff>
    </xdr:from>
    <xdr:to>
      <xdr:col>27</xdr:col>
      <xdr:colOff>0</xdr:colOff>
      <xdr:row>54</xdr:row>
      <xdr:rowOff>238125</xdr:rowOff>
    </xdr:to>
    <xdr:cxnSp macro="">
      <xdr:nvCxnSpPr>
        <xdr:cNvPr id="281" name="Straight Connector 280">
          <a:extLst>
            <a:ext uri="{FF2B5EF4-FFF2-40B4-BE49-F238E27FC236}">
              <a16:creationId xmlns:a16="http://schemas.microsoft.com/office/drawing/2014/main" id="{12D72BD7-C5E9-4B78-BBB7-126C66B1A8AA}"/>
            </a:ext>
          </a:extLst>
        </xdr:cNvPr>
        <xdr:cNvCxnSpPr/>
      </xdr:nvCxnSpPr>
      <xdr:spPr>
        <a:xfrm rot="10800000" flipV="1">
          <a:off x="12144375" y="10020300"/>
          <a:ext cx="11906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52</xdr:row>
      <xdr:rowOff>0</xdr:rowOff>
    </xdr:from>
    <xdr:to>
      <xdr:col>29</xdr:col>
      <xdr:colOff>333375</xdr:colOff>
      <xdr:row>54</xdr:row>
      <xdr:rowOff>228600</xdr:rowOff>
    </xdr:to>
    <xdr:cxnSp macro="">
      <xdr:nvCxnSpPr>
        <xdr:cNvPr id="282" name="Straight Connector 281">
          <a:extLst>
            <a:ext uri="{FF2B5EF4-FFF2-40B4-BE49-F238E27FC236}">
              <a16:creationId xmlns:a16="http://schemas.microsoft.com/office/drawing/2014/main" id="{CCF2D0EF-8A5A-4B17-AE94-59989372881E}"/>
            </a:ext>
          </a:extLst>
        </xdr:cNvPr>
        <xdr:cNvCxnSpPr/>
      </xdr:nvCxnSpPr>
      <xdr:spPr>
        <a:xfrm>
          <a:off x="13335000" y="10020300"/>
          <a:ext cx="12096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19050</xdr:colOff>
      <xdr:row>52</xdr:row>
      <xdr:rowOff>0</xdr:rowOff>
    </xdr:from>
    <xdr:to>
      <xdr:col>30</xdr:col>
      <xdr:colOff>0</xdr:colOff>
      <xdr:row>54</xdr:row>
      <xdr:rowOff>238125</xdr:rowOff>
    </xdr:to>
    <xdr:cxnSp macro="">
      <xdr:nvCxnSpPr>
        <xdr:cNvPr id="283" name="Straight Connector 282">
          <a:extLst>
            <a:ext uri="{FF2B5EF4-FFF2-40B4-BE49-F238E27FC236}">
              <a16:creationId xmlns:a16="http://schemas.microsoft.com/office/drawing/2014/main" id="{334882E8-D999-494F-BF44-320EE7785DD3}"/>
            </a:ext>
          </a:extLst>
        </xdr:cNvPr>
        <xdr:cNvCxnSpPr/>
      </xdr:nvCxnSpPr>
      <xdr:spPr>
        <a:xfrm rot="10800000" flipV="1">
          <a:off x="13354050" y="10020300"/>
          <a:ext cx="12001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52</xdr:row>
      <xdr:rowOff>0</xdr:rowOff>
    </xdr:from>
    <xdr:to>
      <xdr:col>32</xdr:col>
      <xdr:colOff>333375</xdr:colOff>
      <xdr:row>54</xdr:row>
      <xdr:rowOff>228600</xdr:rowOff>
    </xdr:to>
    <xdr:cxnSp macro="">
      <xdr:nvCxnSpPr>
        <xdr:cNvPr id="284" name="Straight Connector 283">
          <a:extLst>
            <a:ext uri="{FF2B5EF4-FFF2-40B4-BE49-F238E27FC236}">
              <a16:creationId xmlns:a16="http://schemas.microsoft.com/office/drawing/2014/main" id="{730E8B41-CBC7-437C-85AF-A1585AD83AA6}"/>
            </a:ext>
          </a:extLst>
        </xdr:cNvPr>
        <xdr:cNvCxnSpPr/>
      </xdr:nvCxnSpPr>
      <xdr:spPr>
        <a:xfrm>
          <a:off x="14554200" y="10020300"/>
          <a:ext cx="11811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19050</xdr:colOff>
      <xdr:row>52</xdr:row>
      <xdr:rowOff>0</xdr:rowOff>
    </xdr:from>
    <xdr:to>
      <xdr:col>33</xdr:col>
      <xdr:colOff>0</xdr:colOff>
      <xdr:row>54</xdr:row>
      <xdr:rowOff>238125</xdr:rowOff>
    </xdr:to>
    <xdr:cxnSp macro="">
      <xdr:nvCxnSpPr>
        <xdr:cNvPr id="285" name="Straight Connector 284">
          <a:extLst>
            <a:ext uri="{FF2B5EF4-FFF2-40B4-BE49-F238E27FC236}">
              <a16:creationId xmlns:a16="http://schemas.microsoft.com/office/drawing/2014/main" id="{56A8CFA2-970F-49D6-9209-69D153A5FCCF}"/>
            </a:ext>
          </a:extLst>
        </xdr:cNvPr>
        <xdr:cNvCxnSpPr/>
      </xdr:nvCxnSpPr>
      <xdr:spPr>
        <a:xfrm rot="10800000" flipV="1">
          <a:off x="14573250" y="10020300"/>
          <a:ext cx="12287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52</xdr:row>
      <xdr:rowOff>0</xdr:rowOff>
    </xdr:from>
    <xdr:to>
      <xdr:col>35</xdr:col>
      <xdr:colOff>333375</xdr:colOff>
      <xdr:row>54</xdr:row>
      <xdr:rowOff>228600</xdr:rowOff>
    </xdr:to>
    <xdr:cxnSp macro="">
      <xdr:nvCxnSpPr>
        <xdr:cNvPr id="286" name="Straight Connector 285">
          <a:extLst>
            <a:ext uri="{FF2B5EF4-FFF2-40B4-BE49-F238E27FC236}">
              <a16:creationId xmlns:a16="http://schemas.microsoft.com/office/drawing/2014/main" id="{88BB9E01-77E4-479E-9904-0B7DE2A5B3F4}"/>
            </a:ext>
          </a:extLst>
        </xdr:cNvPr>
        <xdr:cNvCxnSpPr/>
      </xdr:nvCxnSpPr>
      <xdr:spPr>
        <a:xfrm>
          <a:off x="15801975" y="10020300"/>
          <a:ext cx="11620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19050</xdr:colOff>
      <xdr:row>52</xdr:row>
      <xdr:rowOff>0</xdr:rowOff>
    </xdr:from>
    <xdr:to>
      <xdr:col>36</xdr:col>
      <xdr:colOff>0</xdr:colOff>
      <xdr:row>54</xdr:row>
      <xdr:rowOff>238125</xdr:rowOff>
    </xdr:to>
    <xdr:cxnSp macro="">
      <xdr:nvCxnSpPr>
        <xdr:cNvPr id="287" name="Straight Connector 286">
          <a:extLst>
            <a:ext uri="{FF2B5EF4-FFF2-40B4-BE49-F238E27FC236}">
              <a16:creationId xmlns:a16="http://schemas.microsoft.com/office/drawing/2014/main" id="{7CFE1A71-A174-4F9E-91E1-D1E7F8A539EB}"/>
            </a:ext>
          </a:extLst>
        </xdr:cNvPr>
        <xdr:cNvCxnSpPr/>
      </xdr:nvCxnSpPr>
      <xdr:spPr>
        <a:xfrm rot="10800000" flipV="1">
          <a:off x="15821025" y="10020300"/>
          <a:ext cx="11430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52</xdr:row>
      <xdr:rowOff>0</xdr:rowOff>
    </xdr:from>
    <xdr:to>
      <xdr:col>38</xdr:col>
      <xdr:colOff>333375</xdr:colOff>
      <xdr:row>54</xdr:row>
      <xdr:rowOff>228600</xdr:rowOff>
    </xdr:to>
    <xdr:cxnSp macro="">
      <xdr:nvCxnSpPr>
        <xdr:cNvPr id="288" name="Straight Connector 287">
          <a:extLst>
            <a:ext uri="{FF2B5EF4-FFF2-40B4-BE49-F238E27FC236}">
              <a16:creationId xmlns:a16="http://schemas.microsoft.com/office/drawing/2014/main" id="{B3166324-95FC-4799-A5CD-6FCA05E79856}"/>
            </a:ext>
          </a:extLst>
        </xdr:cNvPr>
        <xdr:cNvCxnSpPr/>
      </xdr:nvCxnSpPr>
      <xdr:spPr>
        <a:xfrm>
          <a:off x="16964025" y="10020300"/>
          <a:ext cx="7524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19050</xdr:colOff>
      <xdr:row>52</xdr:row>
      <xdr:rowOff>0</xdr:rowOff>
    </xdr:from>
    <xdr:to>
      <xdr:col>39</xdr:col>
      <xdr:colOff>0</xdr:colOff>
      <xdr:row>54</xdr:row>
      <xdr:rowOff>238125</xdr:rowOff>
    </xdr:to>
    <xdr:cxnSp macro="">
      <xdr:nvCxnSpPr>
        <xdr:cNvPr id="289" name="Straight Connector 288">
          <a:extLst>
            <a:ext uri="{FF2B5EF4-FFF2-40B4-BE49-F238E27FC236}">
              <a16:creationId xmlns:a16="http://schemas.microsoft.com/office/drawing/2014/main" id="{828ABAAE-D591-4E05-A172-5F00B6005649}"/>
            </a:ext>
          </a:extLst>
        </xdr:cNvPr>
        <xdr:cNvCxnSpPr/>
      </xdr:nvCxnSpPr>
      <xdr:spPr>
        <a:xfrm rot="10800000" flipV="1">
          <a:off x="16983075" y="10020300"/>
          <a:ext cx="7334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46</xdr:row>
      <xdr:rowOff>0</xdr:rowOff>
    </xdr:from>
    <xdr:to>
      <xdr:col>5</xdr:col>
      <xdr:colOff>333375</xdr:colOff>
      <xdr:row>48</xdr:row>
      <xdr:rowOff>228600</xdr:rowOff>
    </xdr:to>
    <xdr:cxnSp macro="">
      <xdr:nvCxnSpPr>
        <xdr:cNvPr id="290" name="Straight Connector 289">
          <a:extLst>
            <a:ext uri="{FF2B5EF4-FFF2-40B4-BE49-F238E27FC236}">
              <a16:creationId xmlns:a16="http://schemas.microsoft.com/office/drawing/2014/main" id="{8AAE3977-65D5-4B62-B514-A85DF6C729A7}"/>
            </a:ext>
          </a:extLst>
        </xdr:cNvPr>
        <xdr:cNvCxnSpPr/>
      </xdr:nvCxnSpPr>
      <xdr:spPr>
        <a:xfrm>
          <a:off x="3495675" y="8801100"/>
          <a:ext cx="1171575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49</xdr:row>
      <xdr:rowOff>0</xdr:rowOff>
    </xdr:from>
    <xdr:to>
      <xdr:col>5</xdr:col>
      <xdr:colOff>333375</xdr:colOff>
      <xdr:row>51</xdr:row>
      <xdr:rowOff>228600</xdr:rowOff>
    </xdr:to>
    <xdr:cxnSp macro="">
      <xdr:nvCxnSpPr>
        <xdr:cNvPr id="291" name="Straight Connector 290">
          <a:extLst>
            <a:ext uri="{FF2B5EF4-FFF2-40B4-BE49-F238E27FC236}">
              <a16:creationId xmlns:a16="http://schemas.microsoft.com/office/drawing/2014/main" id="{B00BCE0A-1475-4657-B654-975D6DDF6E3C}"/>
            </a:ext>
          </a:extLst>
        </xdr:cNvPr>
        <xdr:cNvCxnSpPr/>
      </xdr:nvCxnSpPr>
      <xdr:spPr>
        <a:xfrm>
          <a:off x="3495675" y="9448800"/>
          <a:ext cx="11715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46</xdr:row>
      <xdr:rowOff>0</xdr:rowOff>
    </xdr:from>
    <xdr:to>
      <xdr:col>8</xdr:col>
      <xdr:colOff>333375</xdr:colOff>
      <xdr:row>48</xdr:row>
      <xdr:rowOff>228600</xdr:rowOff>
    </xdr:to>
    <xdr:cxnSp macro="">
      <xdr:nvCxnSpPr>
        <xdr:cNvPr id="292" name="Straight Connector 291">
          <a:extLst>
            <a:ext uri="{FF2B5EF4-FFF2-40B4-BE49-F238E27FC236}">
              <a16:creationId xmlns:a16="http://schemas.microsoft.com/office/drawing/2014/main" id="{30BF61BB-5AD0-4D67-9832-697856EDAAED}"/>
            </a:ext>
          </a:extLst>
        </xdr:cNvPr>
        <xdr:cNvCxnSpPr/>
      </xdr:nvCxnSpPr>
      <xdr:spPr>
        <a:xfrm>
          <a:off x="4686300" y="8801100"/>
          <a:ext cx="1190625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49</xdr:row>
      <xdr:rowOff>0</xdr:rowOff>
    </xdr:from>
    <xdr:to>
      <xdr:col>8</xdr:col>
      <xdr:colOff>333375</xdr:colOff>
      <xdr:row>51</xdr:row>
      <xdr:rowOff>228600</xdr:rowOff>
    </xdr:to>
    <xdr:cxnSp macro="">
      <xdr:nvCxnSpPr>
        <xdr:cNvPr id="293" name="Straight Connector 292">
          <a:extLst>
            <a:ext uri="{FF2B5EF4-FFF2-40B4-BE49-F238E27FC236}">
              <a16:creationId xmlns:a16="http://schemas.microsoft.com/office/drawing/2014/main" id="{CEAAC437-867C-4D2A-94E3-B4D5FC94603C}"/>
            </a:ext>
          </a:extLst>
        </xdr:cNvPr>
        <xdr:cNvCxnSpPr/>
      </xdr:nvCxnSpPr>
      <xdr:spPr>
        <a:xfrm>
          <a:off x="4686300" y="9448800"/>
          <a:ext cx="11906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46</xdr:row>
      <xdr:rowOff>0</xdr:rowOff>
    </xdr:from>
    <xdr:to>
      <xdr:col>11</xdr:col>
      <xdr:colOff>333375</xdr:colOff>
      <xdr:row>48</xdr:row>
      <xdr:rowOff>228600</xdr:rowOff>
    </xdr:to>
    <xdr:cxnSp macro="">
      <xdr:nvCxnSpPr>
        <xdr:cNvPr id="294" name="Straight Connector 293">
          <a:extLst>
            <a:ext uri="{FF2B5EF4-FFF2-40B4-BE49-F238E27FC236}">
              <a16:creationId xmlns:a16="http://schemas.microsoft.com/office/drawing/2014/main" id="{B4C2ACAC-9E07-4757-ACE7-8076F45E2E2B}"/>
            </a:ext>
          </a:extLst>
        </xdr:cNvPr>
        <xdr:cNvCxnSpPr/>
      </xdr:nvCxnSpPr>
      <xdr:spPr>
        <a:xfrm>
          <a:off x="5962650" y="8801100"/>
          <a:ext cx="1200150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49</xdr:row>
      <xdr:rowOff>0</xdr:rowOff>
    </xdr:from>
    <xdr:to>
      <xdr:col>11</xdr:col>
      <xdr:colOff>333375</xdr:colOff>
      <xdr:row>51</xdr:row>
      <xdr:rowOff>228600</xdr:rowOff>
    </xdr:to>
    <xdr:cxnSp macro="">
      <xdr:nvCxnSpPr>
        <xdr:cNvPr id="295" name="Straight Connector 294">
          <a:extLst>
            <a:ext uri="{FF2B5EF4-FFF2-40B4-BE49-F238E27FC236}">
              <a16:creationId xmlns:a16="http://schemas.microsoft.com/office/drawing/2014/main" id="{55AD9D7C-0613-465B-9937-2149F886975D}"/>
            </a:ext>
          </a:extLst>
        </xdr:cNvPr>
        <xdr:cNvCxnSpPr/>
      </xdr:nvCxnSpPr>
      <xdr:spPr>
        <a:xfrm>
          <a:off x="5962650" y="9448800"/>
          <a:ext cx="12001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46</xdr:row>
      <xdr:rowOff>0</xdr:rowOff>
    </xdr:from>
    <xdr:to>
      <xdr:col>14</xdr:col>
      <xdr:colOff>333375</xdr:colOff>
      <xdr:row>48</xdr:row>
      <xdr:rowOff>228600</xdr:rowOff>
    </xdr:to>
    <xdr:cxnSp macro="">
      <xdr:nvCxnSpPr>
        <xdr:cNvPr id="296" name="Straight Connector 295">
          <a:extLst>
            <a:ext uri="{FF2B5EF4-FFF2-40B4-BE49-F238E27FC236}">
              <a16:creationId xmlns:a16="http://schemas.microsoft.com/office/drawing/2014/main" id="{A904E1B8-E071-44EB-8EEC-8AFF0F4591CF}"/>
            </a:ext>
          </a:extLst>
        </xdr:cNvPr>
        <xdr:cNvCxnSpPr/>
      </xdr:nvCxnSpPr>
      <xdr:spPr>
        <a:xfrm>
          <a:off x="7267575" y="8801100"/>
          <a:ext cx="1181100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49</xdr:row>
      <xdr:rowOff>0</xdr:rowOff>
    </xdr:from>
    <xdr:to>
      <xdr:col>14</xdr:col>
      <xdr:colOff>333375</xdr:colOff>
      <xdr:row>51</xdr:row>
      <xdr:rowOff>228600</xdr:rowOff>
    </xdr:to>
    <xdr:cxnSp macro="">
      <xdr:nvCxnSpPr>
        <xdr:cNvPr id="297" name="Straight Connector 296">
          <a:extLst>
            <a:ext uri="{FF2B5EF4-FFF2-40B4-BE49-F238E27FC236}">
              <a16:creationId xmlns:a16="http://schemas.microsoft.com/office/drawing/2014/main" id="{CC4839C9-5947-4DCE-A2C6-5B164851C1BC}"/>
            </a:ext>
          </a:extLst>
        </xdr:cNvPr>
        <xdr:cNvCxnSpPr/>
      </xdr:nvCxnSpPr>
      <xdr:spPr>
        <a:xfrm>
          <a:off x="7267575" y="9448800"/>
          <a:ext cx="11811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46</xdr:row>
      <xdr:rowOff>0</xdr:rowOff>
    </xdr:from>
    <xdr:to>
      <xdr:col>17</xdr:col>
      <xdr:colOff>333375</xdr:colOff>
      <xdr:row>48</xdr:row>
      <xdr:rowOff>228600</xdr:rowOff>
    </xdr:to>
    <xdr:cxnSp macro="">
      <xdr:nvCxnSpPr>
        <xdr:cNvPr id="298" name="Straight Connector 297">
          <a:extLst>
            <a:ext uri="{FF2B5EF4-FFF2-40B4-BE49-F238E27FC236}">
              <a16:creationId xmlns:a16="http://schemas.microsoft.com/office/drawing/2014/main" id="{5B65FB68-DDD3-4CF1-BBBB-A7FFC06D8B0B}"/>
            </a:ext>
          </a:extLst>
        </xdr:cNvPr>
        <xdr:cNvCxnSpPr/>
      </xdr:nvCxnSpPr>
      <xdr:spPr>
        <a:xfrm>
          <a:off x="8515350" y="8801100"/>
          <a:ext cx="1152525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49</xdr:row>
      <xdr:rowOff>0</xdr:rowOff>
    </xdr:from>
    <xdr:to>
      <xdr:col>17</xdr:col>
      <xdr:colOff>333375</xdr:colOff>
      <xdr:row>51</xdr:row>
      <xdr:rowOff>228600</xdr:rowOff>
    </xdr:to>
    <xdr:cxnSp macro="">
      <xdr:nvCxnSpPr>
        <xdr:cNvPr id="299" name="Straight Connector 298">
          <a:extLst>
            <a:ext uri="{FF2B5EF4-FFF2-40B4-BE49-F238E27FC236}">
              <a16:creationId xmlns:a16="http://schemas.microsoft.com/office/drawing/2014/main" id="{34CD04AD-9442-4D1A-AB28-CCCE8F79D76B}"/>
            </a:ext>
          </a:extLst>
        </xdr:cNvPr>
        <xdr:cNvCxnSpPr/>
      </xdr:nvCxnSpPr>
      <xdr:spPr>
        <a:xfrm>
          <a:off x="8515350" y="9448800"/>
          <a:ext cx="11525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46</xdr:row>
      <xdr:rowOff>0</xdr:rowOff>
    </xdr:from>
    <xdr:to>
      <xdr:col>20</xdr:col>
      <xdr:colOff>333375</xdr:colOff>
      <xdr:row>48</xdr:row>
      <xdr:rowOff>228600</xdr:rowOff>
    </xdr:to>
    <xdr:cxnSp macro="">
      <xdr:nvCxnSpPr>
        <xdr:cNvPr id="300" name="Straight Connector 299">
          <a:extLst>
            <a:ext uri="{FF2B5EF4-FFF2-40B4-BE49-F238E27FC236}">
              <a16:creationId xmlns:a16="http://schemas.microsoft.com/office/drawing/2014/main" id="{EAC451FA-3474-4974-B5EE-5B18DB862046}"/>
            </a:ext>
          </a:extLst>
        </xdr:cNvPr>
        <xdr:cNvCxnSpPr/>
      </xdr:nvCxnSpPr>
      <xdr:spPr>
        <a:xfrm>
          <a:off x="9782175" y="8801100"/>
          <a:ext cx="1133475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49</xdr:row>
      <xdr:rowOff>0</xdr:rowOff>
    </xdr:from>
    <xdr:to>
      <xdr:col>20</xdr:col>
      <xdr:colOff>333375</xdr:colOff>
      <xdr:row>51</xdr:row>
      <xdr:rowOff>228600</xdr:rowOff>
    </xdr:to>
    <xdr:cxnSp macro="">
      <xdr:nvCxnSpPr>
        <xdr:cNvPr id="301" name="Straight Connector 300">
          <a:extLst>
            <a:ext uri="{FF2B5EF4-FFF2-40B4-BE49-F238E27FC236}">
              <a16:creationId xmlns:a16="http://schemas.microsoft.com/office/drawing/2014/main" id="{D1ECA6C1-114C-4282-9874-EBAFE83ED5DD}"/>
            </a:ext>
          </a:extLst>
        </xdr:cNvPr>
        <xdr:cNvCxnSpPr/>
      </xdr:nvCxnSpPr>
      <xdr:spPr>
        <a:xfrm>
          <a:off x="9782175" y="9448800"/>
          <a:ext cx="11334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46</xdr:row>
      <xdr:rowOff>0</xdr:rowOff>
    </xdr:from>
    <xdr:to>
      <xdr:col>23</xdr:col>
      <xdr:colOff>333375</xdr:colOff>
      <xdr:row>48</xdr:row>
      <xdr:rowOff>228600</xdr:rowOff>
    </xdr:to>
    <xdr:cxnSp macro="">
      <xdr:nvCxnSpPr>
        <xdr:cNvPr id="302" name="Straight Connector 301">
          <a:extLst>
            <a:ext uri="{FF2B5EF4-FFF2-40B4-BE49-F238E27FC236}">
              <a16:creationId xmlns:a16="http://schemas.microsoft.com/office/drawing/2014/main" id="{12E586F5-14E0-4FB0-8414-E258E06F5ECC}"/>
            </a:ext>
          </a:extLst>
        </xdr:cNvPr>
        <xdr:cNvCxnSpPr/>
      </xdr:nvCxnSpPr>
      <xdr:spPr>
        <a:xfrm>
          <a:off x="10944225" y="8801100"/>
          <a:ext cx="1162050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49</xdr:row>
      <xdr:rowOff>0</xdr:rowOff>
    </xdr:from>
    <xdr:to>
      <xdr:col>23</xdr:col>
      <xdr:colOff>333375</xdr:colOff>
      <xdr:row>51</xdr:row>
      <xdr:rowOff>228600</xdr:rowOff>
    </xdr:to>
    <xdr:cxnSp macro="">
      <xdr:nvCxnSpPr>
        <xdr:cNvPr id="303" name="Straight Connector 302">
          <a:extLst>
            <a:ext uri="{FF2B5EF4-FFF2-40B4-BE49-F238E27FC236}">
              <a16:creationId xmlns:a16="http://schemas.microsoft.com/office/drawing/2014/main" id="{5F00C6B6-EC0E-47F0-A580-10F8BB9DB577}"/>
            </a:ext>
          </a:extLst>
        </xdr:cNvPr>
        <xdr:cNvCxnSpPr/>
      </xdr:nvCxnSpPr>
      <xdr:spPr>
        <a:xfrm>
          <a:off x="10944225" y="9448800"/>
          <a:ext cx="11620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46</xdr:row>
      <xdr:rowOff>0</xdr:rowOff>
    </xdr:from>
    <xdr:to>
      <xdr:col>26</xdr:col>
      <xdr:colOff>323850</xdr:colOff>
      <xdr:row>48</xdr:row>
      <xdr:rowOff>228600</xdr:rowOff>
    </xdr:to>
    <xdr:cxnSp macro="">
      <xdr:nvCxnSpPr>
        <xdr:cNvPr id="304" name="Straight Connector 303">
          <a:extLst>
            <a:ext uri="{FF2B5EF4-FFF2-40B4-BE49-F238E27FC236}">
              <a16:creationId xmlns:a16="http://schemas.microsoft.com/office/drawing/2014/main" id="{EE898B60-0E9F-40E8-ABB9-C5080512A62E}"/>
            </a:ext>
          </a:extLst>
        </xdr:cNvPr>
        <xdr:cNvCxnSpPr/>
      </xdr:nvCxnSpPr>
      <xdr:spPr>
        <a:xfrm>
          <a:off x="12125325" y="8801100"/>
          <a:ext cx="1143000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49</xdr:row>
      <xdr:rowOff>0</xdr:rowOff>
    </xdr:from>
    <xdr:to>
      <xdr:col>26</xdr:col>
      <xdr:colOff>323850</xdr:colOff>
      <xdr:row>51</xdr:row>
      <xdr:rowOff>228600</xdr:rowOff>
    </xdr:to>
    <xdr:cxnSp macro="">
      <xdr:nvCxnSpPr>
        <xdr:cNvPr id="305" name="Straight Connector 304">
          <a:extLst>
            <a:ext uri="{FF2B5EF4-FFF2-40B4-BE49-F238E27FC236}">
              <a16:creationId xmlns:a16="http://schemas.microsoft.com/office/drawing/2014/main" id="{230A5FD0-33AF-47E3-A872-B791AE403751}"/>
            </a:ext>
          </a:extLst>
        </xdr:cNvPr>
        <xdr:cNvCxnSpPr/>
      </xdr:nvCxnSpPr>
      <xdr:spPr>
        <a:xfrm>
          <a:off x="12125325" y="9448800"/>
          <a:ext cx="11430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46</xdr:row>
      <xdr:rowOff>0</xdr:rowOff>
    </xdr:from>
    <xdr:to>
      <xdr:col>29</xdr:col>
      <xdr:colOff>333375</xdr:colOff>
      <xdr:row>48</xdr:row>
      <xdr:rowOff>228600</xdr:rowOff>
    </xdr:to>
    <xdr:cxnSp macro="">
      <xdr:nvCxnSpPr>
        <xdr:cNvPr id="306" name="Straight Connector 305">
          <a:extLst>
            <a:ext uri="{FF2B5EF4-FFF2-40B4-BE49-F238E27FC236}">
              <a16:creationId xmlns:a16="http://schemas.microsoft.com/office/drawing/2014/main" id="{4CA4362E-6995-4B2C-86E7-D5E8D67F5BD6}"/>
            </a:ext>
          </a:extLst>
        </xdr:cNvPr>
        <xdr:cNvCxnSpPr/>
      </xdr:nvCxnSpPr>
      <xdr:spPr>
        <a:xfrm>
          <a:off x="13335000" y="8801100"/>
          <a:ext cx="1209675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49</xdr:row>
      <xdr:rowOff>0</xdr:rowOff>
    </xdr:from>
    <xdr:to>
      <xdr:col>29</xdr:col>
      <xdr:colOff>333375</xdr:colOff>
      <xdr:row>51</xdr:row>
      <xdr:rowOff>228600</xdr:rowOff>
    </xdr:to>
    <xdr:cxnSp macro="">
      <xdr:nvCxnSpPr>
        <xdr:cNvPr id="307" name="Straight Connector 306">
          <a:extLst>
            <a:ext uri="{FF2B5EF4-FFF2-40B4-BE49-F238E27FC236}">
              <a16:creationId xmlns:a16="http://schemas.microsoft.com/office/drawing/2014/main" id="{4188C93B-0450-4C12-9BF0-1041CA91CDA5}"/>
            </a:ext>
          </a:extLst>
        </xdr:cNvPr>
        <xdr:cNvCxnSpPr/>
      </xdr:nvCxnSpPr>
      <xdr:spPr>
        <a:xfrm>
          <a:off x="13335000" y="9448800"/>
          <a:ext cx="12096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46</xdr:row>
      <xdr:rowOff>0</xdr:rowOff>
    </xdr:from>
    <xdr:to>
      <xdr:col>32</xdr:col>
      <xdr:colOff>333375</xdr:colOff>
      <xdr:row>48</xdr:row>
      <xdr:rowOff>228600</xdr:rowOff>
    </xdr:to>
    <xdr:cxnSp macro="">
      <xdr:nvCxnSpPr>
        <xdr:cNvPr id="308" name="Straight Connector 307">
          <a:extLst>
            <a:ext uri="{FF2B5EF4-FFF2-40B4-BE49-F238E27FC236}">
              <a16:creationId xmlns:a16="http://schemas.microsoft.com/office/drawing/2014/main" id="{6E39D473-FBFA-41CB-B94D-23AE143AF24C}"/>
            </a:ext>
          </a:extLst>
        </xdr:cNvPr>
        <xdr:cNvCxnSpPr/>
      </xdr:nvCxnSpPr>
      <xdr:spPr>
        <a:xfrm>
          <a:off x="14554200" y="8801100"/>
          <a:ext cx="1181100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49</xdr:row>
      <xdr:rowOff>0</xdr:rowOff>
    </xdr:from>
    <xdr:to>
      <xdr:col>32</xdr:col>
      <xdr:colOff>333375</xdr:colOff>
      <xdr:row>51</xdr:row>
      <xdr:rowOff>228600</xdr:rowOff>
    </xdr:to>
    <xdr:cxnSp macro="">
      <xdr:nvCxnSpPr>
        <xdr:cNvPr id="309" name="Straight Connector 308">
          <a:extLst>
            <a:ext uri="{FF2B5EF4-FFF2-40B4-BE49-F238E27FC236}">
              <a16:creationId xmlns:a16="http://schemas.microsoft.com/office/drawing/2014/main" id="{7DBB53AB-B666-4226-A250-EC95BEC57F50}"/>
            </a:ext>
          </a:extLst>
        </xdr:cNvPr>
        <xdr:cNvCxnSpPr/>
      </xdr:nvCxnSpPr>
      <xdr:spPr>
        <a:xfrm>
          <a:off x="14554200" y="9448800"/>
          <a:ext cx="11811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46</xdr:row>
      <xdr:rowOff>0</xdr:rowOff>
    </xdr:from>
    <xdr:to>
      <xdr:col>35</xdr:col>
      <xdr:colOff>285750</xdr:colOff>
      <xdr:row>48</xdr:row>
      <xdr:rowOff>228600</xdr:rowOff>
    </xdr:to>
    <xdr:cxnSp macro="">
      <xdr:nvCxnSpPr>
        <xdr:cNvPr id="310" name="Straight Connector 309">
          <a:extLst>
            <a:ext uri="{FF2B5EF4-FFF2-40B4-BE49-F238E27FC236}">
              <a16:creationId xmlns:a16="http://schemas.microsoft.com/office/drawing/2014/main" id="{C6A8A174-878E-4A0D-9A1B-685F7765364E}"/>
            </a:ext>
          </a:extLst>
        </xdr:cNvPr>
        <xdr:cNvCxnSpPr/>
      </xdr:nvCxnSpPr>
      <xdr:spPr>
        <a:xfrm>
          <a:off x="15801975" y="8801100"/>
          <a:ext cx="1114425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49</xdr:row>
      <xdr:rowOff>0</xdr:rowOff>
    </xdr:from>
    <xdr:to>
      <xdr:col>35</xdr:col>
      <xdr:colOff>285750</xdr:colOff>
      <xdr:row>51</xdr:row>
      <xdr:rowOff>228600</xdr:rowOff>
    </xdr:to>
    <xdr:cxnSp macro="">
      <xdr:nvCxnSpPr>
        <xdr:cNvPr id="311" name="Straight Connector 310">
          <a:extLst>
            <a:ext uri="{FF2B5EF4-FFF2-40B4-BE49-F238E27FC236}">
              <a16:creationId xmlns:a16="http://schemas.microsoft.com/office/drawing/2014/main" id="{A7FA7C3C-5E15-46D3-92F7-584A90770FE7}"/>
            </a:ext>
          </a:extLst>
        </xdr:cNvPr>
        <xdr:cNvCxnSpPr/>
      </xdr:nvCxnSpPr>
      <xdr:spPr>
        <a:xfrm>
          <a:off x="15801975" y="9448800"/>
          <a:ext cx="11144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46</xdr:row>
      <xdr:rowOff>0</xdr:rowOff>
    </xdr:from>
    <xdr:to>
      <xdr:col>38</xdr:col>
      <xdr:colOff>276225</xdr:colOff>
      <xdr:row>48</xdr:row>
      <xdr:rowOff>228600</xdr:rowOff>
    </xdr:to>
    <xdr:cxnSp macro="">
      <xdr:nvCxnSpPr>
        <xdr:cNvPr id="312" name="Straight Connector 311">
          <a:extLst>
            <a:ext uri="{FF2B5EF4-FFF2-40B4-BE49-F238E27FC236}">
              <a16:creationId xmlns:a16="http://schemas.microsoft.com/office/drawing/2014/main" id="{313EF157-4289-4181-9C35-4210A44E65D5}"/>
            </a:ext>
          </a:extLst>
        </xdr:cNvPr>
        <xdr:cNvCxnSpPr/>
      </xdr:nvCxnSpPr>
      <xdr:spPr>
        <a:xfrm>
          <a:off x="16964025" y="8801100"/>
          <a:ext cx="752475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49</xdr:row>
      <xdr:rowOff>0</xdr:rowOff>
    </xdr:from>
    <xdr:to>
      <xdr:col>38</xdr:col>
      <xdr:colOff>276225</xdr:colOff>
      <xdr:row>51</xdr:row>
      <xdr:rowOff>228600</xdr:rowOff>
    </xdr:to>
    <xdr:cxnSp macro="">
      <xdr:nvCxnSpPr>
        <xdr:cNvPr id="313" name="Straight Connector 312">
          <a:extLst>
            <a:ext uri="{FF2B5EF4-FFF2-40B4-BE49-F238E27FC236}">
              <a16:creationId xmlns:a16="http://schemas.microsoft.com/office/drawing/2014/main" id="{C5E3D5D3-9B93-48D1-A25E-16B88DFFCECE}"/>
            </a:ext>
          </a:extLst>
        </xdr:cNvPr>
        <xdr:cNvCxnSpPr/>
      </xdr:nvCxnSpPr>
      <xdr:spPr>
        <a:xfrm>
          <a:off x="16964025" y="9448800"/>
          <a:ext cx="7524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46</xdr:row>
      <xdr:rowOff>0</xdr:rowOff>
    </xdr:from>
    <xdr:to>
      <xdr:col>38</xdr:col>
      <xdr:colOff>323850</xdr:colOff>
      <xdr:row>48</xdr:row>
      <xdr:rowOff>238125</xdr:rowOff>
    </xdr:to>
    <xdr:cxnSp macro="">
      <xdr:nvCxnSpPr>
        <xdr:cNvPr id="314" name="Straight Connector 313">
          <a:extLst>
            <a:ext uri="{FF2B5EF4-FFF2-40B4-BE49-F238E27FC236}">
              <a16:creationId xmlns:a16="http://schemas.microsoft.com/office/drawing/2014/main" id="{EEC24862-5B57-4EC8-9CB9-B79185D3C8C8}"/>
            </a:ext>
          </a:extLst>
        </xdr:cNvPr>
        <xdr:cNvCxnSpPr/>
      </xdr:nvCxnSpPr>
      <xdr:spPr>
        <a:xfrm rot="10800000" flipV="1">
          <a:off x="16964025" y="8801100"/>
          <a:ext cx="752475" cy="628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49</xdr:row>
      <xdr:rowOff>0</xdr:rowOff>
    </xdr:from>
    <xdr:to>
      <xdr:col>38</xdr:col>
      <xdr:colOff>323850</xdr:colOff>
      <xdr:row>51</xdr:row>
      <xdr:rowOff>238125</xdr:rowOff>
    </xdr:to>
    <xdr:cxnSp macro="">
      <xdr:nvCxnSpPr>
        <xdr:cNvPr id="315" name="Straight Connector 314">
          <a:extLst>
            <a:ext uri="{FF2B5EF4-FFF2-40B4-BE49-F238E27FC236}">
              <a16:creationId xmlns:a16="http://schemas.microsoft.com/office/drawing/2014/main" id="{5C56AC55-21CF-4C22-8CC7-C111BFD19879}"/>
            </a:ext>
          </a:extLst>
        </xdr:cNvPr>
        <xdr:cNvCxnSpPr/>
      </xdr:nvCxnSpPr>
      <xdr:spPr>
        <a:xfrm rot="10800000" flipV="1">
          <a:off x="16964025" y="9448800"/>
          <a:ext cx="7524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46</xdr:row>
      <xdr:rowOff>0</xdr:rowOff>
    </xdr:from>
    <xdr:to>
      <xdr:col>35</xdr:col>
      <xdr:colOff>333375</xdr:colOff>
      <xdr:row>48</xdr:row>
      <xdr:rowOff>238125</xdr:rowOff>
    </xdr:to>
    <xdr:cxnSp macro="">
      <xdr:nvCxnSpPr>
        <xdr:cNvPr id="316" name="Straight Connector 315">
          <a:extLst>
            <a:ext uri="{FF2B5EF4-FFF2-40B4-BE49-F238E27FC236}">
              <a16:creationId xmlns:a16="http://schemas.microsoft.com/office/drawing/2014/main" id="{D7A98AE3-1B23-4DF1-BA5B-EBB931DB5AFE}"/>
            </a:ext>
          </a:extLst>
        </xdr:cNvPr>
        <xdr:cNvCxnSpPr/>
      </xdr:nvCxnSpPr>
      <xdr:spPr>
        <a:xfrm rot="10800000" flipV="1">
          <a:off x="15801975" y="8801100"/>
          <a:ext cx="1162050" cy="628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49</xdr:row>
      <xdr:rowOff>0</xdr:rowOff>
    </xdr:from>
    <xdr:to>
      <xdr:col>35</xdr:col>
      <xdr:colOff>333375</xdr:colOff>
      <xdr:row>51</xdr:row>
      <xdr:rowOff>238125</xdr:rowOff>
    </xdr:to>
    <xdr:cxnSp macro="">
      <xdr:nvCxnSpPr>
        <xdr:cNvPr id="317" name="Straight Connector 316">
          <a:extLst>
            <a:ext uri="{FF2B5EF4-FFF2-40B4-BE49-F238E27FC236}">
              <a16:creationId xmlns:a16="http://schemas.microsoft.com/office/drawing/2014/main" id="{50822DD1-A1CA-4C7F-9FDF-CD896FD8B85E}"/>
            </a:ext>
          </a:extLst>
        </xdr:cNvPr>
        <xdr:cNvCxnSpPr/>
      </xdr:nvCxnSpPr>
      <xdr:spPr>
        <a:xfrm rot="10800000" flipV="1">
          <a:off x="15801975" y="9448800"/>
          <a:ext cx="11620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46</xdr:row>
      <xdr:rowOff>0</xdr:rowOff>
    </xdr:from>
    <xdr:to>
      <xdr:col>33</xdr:col>
      <xdr:colOff>38100</xdr:colOff>
      <xdr:row>48</xdr:row>
      <xdr:rowOff>238125</xdr:rowOff>
    </xdr:to>
    <xdr:cxnSp macro="">
      <xdr:nvCxnSpPr>
        <xdr:cNvPr id="318" name="Straight Connector 317">
          <a:extLst>
            <a:ext uri="{FF2B5EF4-FFF2-40B4-BE49-F238E27FC236}">
              <a16:creationId xmlns:a16="http://schemas.microsoft.com/office/drawing/2014/main" id="{06D14930-37DD-42C0-B7A3-0D5EC57F3D63}"/>
            </a:ext>
          </a:extLst>
        </xdr:cNvPr>
        <xdr:cNvCxnSpPr/>
      </xdr:nvCxnSpPr>
      <xdr:spPr>
        <a:xfrm rot="10800000" flipV="1">
          <a:off x="14554200" y="8801100"/>
          <a:ext cx="1285875" cy="628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49</xdr:row>
      <xdr:rowOff>0</xdr:rowOff>
    </xdr:from>
    <xdr:to>
      <xdr:col>33</xdr:col>
      <xdr:colOff>38100</xdr:colOff>
      <xdr:row>51</xdr:row>
      <xdr:rowOff>238125</xdr:rowOff>
    </xdr:to>
    <xdr:cxnSp macro="">
      <xdr:nvCxnSpPr>
        <xdr:cNvPr id="319" name="Straight Connector 318">
          <a:extLst>
            <a:ext uri="{FF2B5EF4-FFF2-40B4-BE49-F238E27FC236}">
              <a16:creationId xmlns:a16="http://schemas.microsoft.com/office/drawing/2014/main" id="{66378616-EB5B-4774-B7B8-100984FCE67B}"/>
            </a:ext>
          </a:extLst>
        </xdr:cNvPr>
        <xdr:cNvCxnSpPr/>
      </xdr:nvCxnSpPr>
      <xdr:spPr>
        <a:xfrm rot="10800000" flipV="1">
          <a:off x="14554200" y="9448800"/>
          <a:ext cx="12858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46</xdr:row>
      <xdr:rowOff>0</xdr:rowOff>
    </xdr:from>
    <xdr:to>
      <xdr:col>30</xdr:col>
      <xdr:colOff>38100</xdr:colOff>
      <xdr:row>48</xdr:row>
      <xdr:rowOff>238125</xdr:rowOff>
    </xdr:to>
    <xdr:cxnSp macro="">
      <xdr:nvCxnSpPr>
        <xdr:cNvPr id="320" name="Straight Connector 319">
          <a:extLst>
            <a:ext uri="{FF2B5EF4-FFF2-40B4-BE49-F238E27FC236}">
              <a16:creationId xmlns:a16="http://schemas.microsoft.com/office/drawing/2014/main" id="{F22E1294-47AC-49EB-AD2A-46FD9C4DD5FE}"/>
            </a:ext>
          </a:extLst>
        </xdr:cNvPr>
        <xdr:cNvCxnSpPr/>
      </xdr:nvCxnSpPr>
      <xdr:spPr>
        <a:xfrm rot="10800000" flipV="1">
          <a:off x="13335000" y="8801100"/>
          <a:ext cx="1257300" cy="628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49</xdr:row>
      <xdr:rowOff>0</xdr:rowOff>
    </xdr:from>
    <xdr:to>
      <xdr:col>30</xdr:col>
      <xdr:colOff>38100</xdr:colOff>
      <xdr:row>51</xdr:row>
      <xdr:rowOff>238125</xdr:rowOff>
    </xdr:to>
    <xdr:cxnSp macro="">
      <xdr:nvCxnSpPr>
        <xdr:cNvPr id="321" name="Straight Connector 320">
          <a:extLst>
            <a:ext uri="{FF2B5EF4-FFF2-40B4-BE49-F238E27FC236}">
              <a16:creationId xmlns:a16="http://schemas.microsoft.com/office/drawing/2014/main" id="{E2196CD9-C436-4F9D-AF90-4103978A9FBE}"/>
            </a:ext>
          </a:extLst>
        </xdr:cNvPr>
        <xdr:cNvCxnSpPr/>
      </xdr:nvCxnSpPr>
      <xdr:spPr>
        <a:xfrm rot="10800000" flipV="1">
          <a:off x="13335000" y="9448800"/>
          <a:ext cx="12573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46</xdr:row>
      <xdr:rowOff>0</xdr:rowOff>
    </xdr:from>
    <xdr:to>
      <xdr:col>27</xdr:col>
      <xdr:colOff>28575</xdr:colOff>
      <xdr:row>48</xdr:row>
      <xdr:rowOff>238125</xdr:rowOff>
    </xdr:to>
    <xdr:cxnSp macro="">
      <xdr:nvCxnSpPr>
        <xdr:cNvPr id="322" name="Straight Connector 321">
          <a:extLst>
            <a:ext uri="{FF2B5EF4-FFF2-40B4-BE49-F238E27FC236}">
              <a16:creationId xmlns:a16="http://schemas.microsoft.com/office/drawing/2014/main" id="{1C5ABE31-256A-4778-814E-1B9A1F0A2763}"/>
            </a:ext>
          </a:extLst>
        </xdr:cNvPr>
        <xdr:cNvCxnSpPr/>
      </xdr:nvCxnSpPr>
      <xdr:spPr>
        <a:xfrm rot="10800000" flipV="1">
          <a:off x="12125325" y="8801100"/>
          <a:ext cx="1238250" cy="628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49</xdr:row>
      <xdr:rowOff>0</xdr:rowOff>
    </xdr:from>
    <xdr:to>
      <xdr:col>27</xdr:col>
      <xdr:colOff>28575</xdr:colOff>
      <xdr:row>51</xdr:row>
      <xdr:rowOff>238125</xdr:rowOff>
    </xdr:to>
    <xdr:cxnSp macro="">
      <xdr:nvCxnSpPr>
        <xdr:cNvPr id="323" name="Straight Connector 322">
          <a:extLst>
            <a:ext uri="{FF2B5EF4-FFF2-40B4-BE49-F238E27FC236}">
              <a16:creationId xmlns:a16="http://schemas.microsoft.com/office/drawing/2014/main" id="{5FFA5FDA-7D8B-42FD-AA64-1B0288A0443C}"/>
            </a:ext>
          </a:extLst>
        </xdr:cNvPr>
        <xdr:cNvCxnSpPr/>
      </xdr:nvCxnSpPr>
      <xdr:spPr>
        <a:xfrm rot="10800000" flipV="1">
          <a:off x="12125325" y="9448800"/>
          <a:ext cx="12382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46</xdr:row>
      <xdr:rowOff>0</xdr:rowOff>
    </xdr:from>
    <xdr:to>
      <xdr:col>24</xdr:col>
      <xdr:colOff>38100</xdr:colOff>
      <xdr:row>48</xdr:row>
      <xdr:rowOff>238125</xdr:rowOff>
    </xdr:to>
    <xdr:cxnSp macro="">
      <xdr:nvCxnSpPr>
        <xdr:cNvPr id="324" name="Straight Connector 323">
          <a:extLst>
            <a:ext uri="{FF2B5EF4-FFF2-40B4-BE49-F238E27FC236}">
              <a16:creationId xmlns:a16="http://schemas.microsoft.com/office/drawing/2014/main" id="{0970F1D0-70EB-4FF9-9014-4B716E9206B7}"/>
            </a:ext>
          </a:extLst>
        </xdr:cNvPr>
        <xdr:cNvCxnSpPr/>
      </xdr:nvCxnSpPr>
      <xdr:spPr>
        <a:xfrm rot="10800000" flipV="1">
          <a:off x="10944225" y="8801100"/>
          <a:ext cx="1219200" cy="628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49</xdr:row>
      <xdr:rowOff>0</xdr:rowOff>
    </xdr:from>
    <xdr:to>
      <xdr:col>24</xdr:col>
      <xdr:colOff>38100</xdr:colOff>
      <xdr:row>51</xdr:row>
      <xdr:rowOff>238125</xdr:rowOff>
    </xdr:to>
    <xdr:cxnSp macro="">
      <xdr:nvCxnSpPr>
        <xdr:cNvPr id="325" name="Straight Connector 324">
          <a:extLst>
            <a:ext uri="{FF2B5EF4-FFF2-40B4-BE49-F238E27FC236}">
              <a16:creationId xmlns:a16="http://schemas.microsoft.com/office/drawing/2014/main" id="{EBA6A8C3-6E1B-4DE1-B041-3A16A6D6F727}"/>
            </a:ext>
          </a:extLst>
        </xdr:cNvPr>
        <xdr:cNvCxnSpPr/>
      </xdr:nvCxnSpPr>
      <xdr:spPr>
        <a:xfrm rot="10800000" flipV="1">
          <a:off x="10944225" y="9448800"/>
          <a:ext cx="12192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46</xdr:row>
      <xdr:rowOff>0</xdr:rowOff>
    </xdr:from>
    <xdr:to>
      <xdr:col>21</xdr:col>
      <xdr:colOff>28575</xdr:colOff>
      <xdr:row>48</xdr:row>
      <xdr:rowOff>238125</xdr:rowOff>
    </xdr:to>
    <xdr:cxnSp macro="">
      <xdr:nvCxnSpPr>
        <xdr:cNvPr id="326" name="Straight Connector 325">
          <a:extLst>
            <a:ext uri="{FF2B5EF4-FFF2-40B4-BE49-F238E27FC236}">
              <a16:creationId xmlns:a16="http://schemas.microsoft.com/office/drawing/2014/main" id="{E4E404AF-08B7-496C-8852-EC5543B71FF1}"/>
            </a:ext>
          </a:extLst>
        </xdr:cNvPr>
        <xdr:cNvCxnSpPr/>
      </xdr:nvCxnSpPr>
      <xdr:spPr>
        <a:xfrm rot="10800000" flipV="1">
          <a:off x="9782175" y="8801100"/>
          <a:ext cx="1190625" cy="628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49</xdr:row>
      <xdr:rowOff>0</xdr:rowOff>
    </xdr:from>
    <xdr:to>
      <xdr:col>21</xdr:col>
      <xdr:colOff>28575</xdr:colOff>
      <xdr:row>51</xdr:row>
      <xdr:rowOff>238125</xdr:rowOff>
    </xdr:to>
    <xdr:cxnSp macro="">
      <xdr:nvCxnSpPr>
        <xdr:cNvPr id="327" name="Straight Connector 326">
          <a:extLst>
            <a:ext uri="{FF2B5EF4-FFF2-40B4-BE49-F238E27FC236}">
              <a16:creationId xmlns:a16="http://schemas.microsoft.com/office/drawing/2014/main" id="{0D85ED83-3876-49B9-B4A8-5C3642341540}"/>
            </a:ext>
          </a:extLst>
        </xdr:cNvPr>
        <xdr:cNvCxnSpPr/>
      </xdr:nvCxnSpPr>
      <xdr:spPr>
        <a:xfrm rot="10800000" flipV="1">
          <a:off x="9782175" y="9448800"/>
          <a:ext cx="11906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46</xdr:row>
      <xdr:rowOff>0</xdr:rowOff>
    </xdr:from>
    <xdr:to>
      <xdr:col>18</xdr:col>
      <xdr:colOff>38100</xdr:colOff>
      <xdr:row>48</xdr:row>
      <xdr:rowOff>238125</xdr:rowOff>
    </xdr:to>
    <xdr:cxnSp macro="">
      <xdr:nvCxnSpPr>
        <xdr:cNvPr id="328" name="Straight Connector 327">
          <a:extLst>
            <a:ext uri="{FF2B5EF4-FFF2-40B4-BE49-F238E27FC236}">
              <a16:creationId xmlns:a16="http://schemas.microsoft.com/office/drawing/2014/main" id="{171C2758-844E-4B28-A5C6-08B342E02D91}"/>
            </a:ext>
          </a:extLst>
        </xdr:cNvPr>
        <xdr:cNvCxnSpPr/>
      </xdr:nvCxnSpPr>
      <xdr:spPr>
        <a:xfrm rot="10800000" flipV="1">
          <a:off x="8515350" y="8801100"/>
          <a:ext cx="1304925" cy="628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49</xdr:row>
      <xdr:rowOff>0</xdr:rowOff>
    </xdr:from>
    <xdr:to>
      <xdr:col>18</xdr:col>
      <xdr:colOff>38100</xdr:colOff>
      <xdr:row>51</xdr:row>
      <xdr:rowOff>238125</xdr:rowOff>
    </xdr:to>
    <xdr:cxnSp macro="">
      <xdr:nvCxnSpPr>
        <xdr:cNvPr id="329" name="Straight Connector 328">
          <a:extLst>
            <a:ext uri="{FF2B5EF4-FFF2-40B4-BE49-F238E27FC236}">
              <a16:creationId xmlns:a16="http://schemas.microsoft.com/office/drawing/2014/main" id="{1CD56666-CDDB-451C-8893-72174BE26E2D}"/>
            </a:ext>
          </a:extLst>
        </xdr:cNvPr>
        <xdr:cNvCxnSpPr/>
      </xdr:nvCxnSpPr>
      <xdr:spPr>
        <a:xfrm rot="10800000" flipV="1">
          <a:off x="8515350" y="9448800"/>
          <a:ext cx="13049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46</xdr:row>
      <xdr:rowOff>0</xdr:rowOff>
    </xdr:from>
    <xdr:to>
      <xdr:col>15</xdr:col>
      <xdr:colOff>38100</xdr:colOff>
      <xdr:row>48</xdr:row>
      <xdr:rowOff>238125</xdr:rowOff>
    </xdr:to>
    <xdr:cxnSp macro="">
      <xdr:nvCxnSpPr>
        <xdr:cNvPr id="330" name="Straight Connector 329">
          <a:extLst>
            <a:ext uri="{FF2B5EF4-FFF2-40B4-BE49-F238E27FC236}">
              <a16:creationId xmlns:a16="http://schemas.microsoft.com/office/drawing/2014/main" id="{6632CB4E-70B8-4475-BF96-3EBEF318533F}"/>
            </a:ext>
          </a:extLst>
        </xdr:cNvPr>
        <xdr:cNvCxnSpPr/>
      </xdr:nvCxnSpPr>
      <xdr:spPr>
        <a:xfrm rot="10800000" flipV="1">
          <a:off x="7267575" y="8801100"/>
          <a:ext cx="1285875" cy="628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49</xdr:row>
      <xdr:rowOff>0</xdr:rowOff>
    </xdr:from>
    <xdr:to>
      <xdr:col>15</xdr:col>
      <xdr:colOff>38100</xdr:colOff>
      <xdr:row>51</xdr:row>
      <xdr:rowOff>238125</xdr:rowOff>
    </xdr:to>
    <xdr:cxnSp macro="">
      <xdr:nvCxnSpPr>
        <xdr:cNvPr id="331" name="Straight Connector 330">
          <a:extLst>
            <a:ext uri="{FF2B5EF4-FFF2-40B4-BE49-F238E27FC236}">
              <a16:creationId xmlns:a16="http://schemas.microsoft.com/office/drawing/2014/main" id="{36F144A6-EBE3-4795-94FB-2DC839A44773}"/>
            </a:ext>
          </a:extLst>
        </xdr:cNvPr>
        <xdr:cNvCxnSpPr/>
      </xdr:nvCxnSpPr>
      <xdr:spPr>
        <a:xfrm rot="10800000" flipV="1">
          <a:off x="7267575" y="9448800"/>
          <a:ext cx="12858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46</xdr:row>
      <xdr:rowOff>0</xdr:rowOff>
    </xdr:from>
    <xdr:to>
      <xdr:col>12</xdr:col>
      <xdr:colOff>38100</xdr:colOff>
      <xdr:row>48</xdr:row>
      <xdr:rowOff>238125</xdr:rowOff>
    </xdr:to>
    <xdr:cxnSp macro="">
      <xdr:nvCxnSpPr>
        <xdr:cNvPr id="332" name="Straight Connector 331">
          <a:extLst>
            <a:ext uri="{FF2B5EF4-FFF2-40B4-BE49-F238E27FC236}">
              <a16:creationId xmlns:a16="http://schemas.microsoft.com/office/drawing/2014/main" id="{FD311D7D-93DF-41A9-9472-B87B2D6AEB95}"/>
            </a:ext>
          </a:extLst>
        </xdr:cNvPr>
        <xdr:cNvCxnSpPr/>
      </xdr:nvCxnSpPr>
      <xdr:spPr>
        <a:xfrm rot="10800000" flipV="1">
          <a:off x="5962650" y="8801100"/>
          <a:ext cx="1343025" cy="628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49</xdr:row>
      <xdr:rowOff>0</xdr:rowOff>
    </xdr:from>
    <xdr:to>
      <xdr:col>12</xdr:col>
      <xdr:colOff>38100</xdr:colOff>
      <xdr:row>51</xdr:row>
      <xdr:rowOff>238125</xdr:rowOff>
    </xdr:to>
    <xdr:cxnSp macro="">
      <xdr:nvCxnSpPr>
        <xdr:cNvPr id="333" name="Straight Connector 332">
          <a:extLst>
            <a:ext uri="{FF2B5EF4-FFF2-40B4-BE49-F238E27FC236}">
              <a16:creationId xmlns:a16="http://schemas.microsoft.com/office/drawing/2014/main" id="{DFFDA93F-62F7-437B-8635-E53D75686E04}"/>
            </a:ext>
          </a:extLst>
        </xdr:cNvPr>
        <xdr:cNvCxnSpPr/>
      </xdr:nvCxnSpPr>
      <xdr:spPr>
        <a:xfrm rot="10800000" flipV="1">
          <a:off x="5962650" y="9448800"/>
          <a:ext cx="13430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46</xdr:row>
      <xdr:rowOff>0</xdr:rowOff>
    </xdr:from>
    <xdr:to>
      <xdr:col>9</xdr:col>
      <xdr:colOff>38100</xdr:colOff>
      <xdr:row>48</xdr:row>
      <xdr:rowOff>238125</xdr:rowOff>
    </xdr:to>
    <xdr:cxnSp macro="">
      <xdr:nvCxnSpPr>
        <xdr:cNvPr id="334" name="Straight Connector 333">
          <a:extLst>
            <a:ext uri="{FF2B5EF4-FFF2-40B4-BE49-F238E27FC236}">
              <a16:creationId xmlns:a16="http://schemas.microsoft.com/office/drawing/2014/main" id="{F9EDE321-F600-47EB-9BD3-5EF653B25B24}"/>
            </a:ext>
          </a:extLst>
        </xdr:cNvPr>
        <xdr:cNvCxnSpPr/>
      </xdr:nvCxnSpPr>
      <xdr:spPr>
        <a:xfrm rot="10800000" flipV="1">
          <a:off x="4686300" y="8801100"/>
          <a:ext cx="1314450" cy="628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49</xdr:row>
      <xdr:rowOff>0</xdr:rowOff>
    </xdr:from>
    <xdr:to>
      <xdr:col>9</xdr:col>
      <xdr:colOff>38100</xdr:colOff>
      <xdr:row>51</xdr:row>
      <xdr:rowOff>238125</xdr:rowOff>
    </xdr:to>
    <xdr:cxnSp macro="">
      <xdr:nvCxnSpPr>
        <xdr:cNvPr id="335" name="Straight Connector 334">
          <a:extLst>
            <a:ext uri="{FF2B5EF4-FFF2-40B4-BE49-F238E27FC236}">
              <a16:creationId xmlns:a16="http://schemas.microsoft.com/office/drawing/2014/main" id="{99582FBD-F2FF-46D4-98C8-8DBD770CE6CD}"/>
            </a:ext>
          </a:extLst>
        </xdr:cNvPr>
        <xdr:cNvCxnSpPr/>
      </xdr:nvCxnSpPr>
      <xdr:spPr>
        <a:xfrm rot="10800000" flipV="1">
          <a:off x="4686300" y="9448800"/>
          <a:ext cx="13144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46</xdr:row>
      <xdr:rowOff>0</xdr:rowOff>
    </xdr:from>
    <xdr:to>
      <xdr:col>6</xdr:col>
      <xdr:colOff>38100</xdr:colOff>
      <xdr:row>48</xdr:row>
      <xdr:rowOff>238125</xdr:rowOff>
    </xdr:to>
    <xdr:cxnSp macro="">
      <xdr:nvCxnSpPr>
        <xdr:cNvPr id="336" name="Straight Connector 335">
          <a:extLst>
            <a:ext uri="{FF2B5EF4-FFF2-40B4-BE49-F238E27FC236}">
              <a16:creationId xmlns:a16="http://schemas.microsoft.com/office/drawing/2014/main" id="{8E3119B8-331A-41B3-89F7-089903BD3D59}"/>
            </a:ext>
          </a:extLst>
        </xdr:cNvPr>
        <xdr:cNvCxnSpPr/>
      </xdr:nvCxnSpPr>
      <xdr:spPr>
        <a:xfrm rot="10800000" flipV="1">
          <a:off x="3495675" y="8801100"/>
          <a:ext cx="1228725" cy="628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49</xdr:row>
      <xdr:rowOff>0</xdr:rowOff>
    </xdr:from>
    <xdr:to>
      <xdr:col>6</xdr:col>
      <xdr:colOff>38100</xdr:colOff>
      <xdr:row>51</xdr:row>
      <xdr:rowOff>238125</xdr:rowOff>
    </xdr:to>
    <xdr:cxnSp macro="">
      <xdr:nvCxnSpPr>
        <xdr:cNvPr id="337" name="Straight Connector 336">
          <a:extLst>
            <a:ext uri="{FF2B5EF4-FFF2-40B4-BE49-F238E27FC236}">
              <a16:creationId xmlns:a16="http://schemas.microsoft.com/office/drawing/2014/main" id="{52BF23BC-411B-4AC2-B4FD-52E7AEF827FE}"/>
            </a:ext>
          </a:extLst>
        </xdr:cNvPr>
        <xdr:cNvCxnSpPr/>
      </xdr:nvCxnSpPr>
      <xdr:spPr>
        <a:xfrm rot="10800000" flipV="1">
          <a:off x="3495675" y="9448800"/>
          <a:ext cx="12287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25</xdr:row>
      <xdr:rowOff>0</xdr:rowOff>
    </xdr:from>
    <xdr:to>
      <xdr:col>5</xdr:col>
      <xdr:colOff>333375</xdr:colOff>
      <xdr:row>27</xdr:row>
      <xdr:rowOff>228600</xdr:rowOff>
    </xdr:to>
    <xdr:cxnSp macro="">
      <xdr:nvCxnSpPr>
        <xdr:cNvPr id="338" name="Straight Connector 337">
          <a:extLst>
            <a:ext uri="{FF2B5EF4-FFF2-40B4-BE49-F238E27FC236}">
              <a16:creationId xmlns:a16="http://schemas.microsoft.com/office/drawing/2014/main" id="{061F6A45-66A0-4EF9-BA3F-292CBEDE6213}"/>
            </a:ext>
          </a:extLst>
        </xdr:cNvPr>
        <xdr:cNvCxnSpPr/>
      </xdr:nvCxnSpPr>
      <xdr:spPr>
        <a:xfrm>
          <a:off x="3495675" y="4781550"/>
          <a:ext cx="11715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25</xdr:row>
      <xdr:rowOff>0</xdr:rowOff>
    </xdr:from>
    <xdr:to>
      <xdr:col>8</xdr:col>
      <xdr:colOff>333375</xdr:colOff>
      <xdr:row>27</xdr:row>
      <xdr:rowOff>228600</xdr:rowOff>
    </xdr:to>
    <xdr:cxnSp macro="">
      <xdr:nvCxnSpPr>
        <xdr:cNvPr id="339" name="Straight Connector 338">
          <a:extLst>
            <a:ext uri="{FF2B5EF4-FFF2-40B4-BE49-F238E27FC236}">
              <a16:creationId xmlns:a16="http://schemas.microsoft.com/office/drawing/2014/main" id="{467B8645-289F-4FF7-B23F-A508B36557DB}"/>
            </a:ext>
          </a:extLst>
        </xdr:cNvPr>
        <xdr:cNvCxnSpPr/>
      </xdr:nvCxnSpPr>
      <xdr:spPr>
        <a:xfrm>
          <a:off x="4686300" y="4781550"/>
          <a:ext cx="11906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25</xdr:row>
      <xdr:rowOff>0</xdr:rowOff>
    </xdr:from>
    <xdr:to>
      <xdr:col>11</xdr:col>
      <xdr:colOff>333375</xdr:colOff>
      <xdr:row>27</xdr:row>
      <xdr:rowOff>228600</xdr:rowOff>
    </xdr:to>
    <xdr:cxnSp macro="">
      <xdr:nvCxnSpPr>
        <xdr:cNvPr id="340" name="Straight Connector 339">
          <a:extLst>
            <a:ext uri="{FF2B5EF4-FFF2-40B4-BE49-F238E27FC236}">
              <a16:creationId xmlns:a16="http://schemas.microsoft.com/office/drawing/2014/main" id="{AF26F84E-5CE9-45A1-B3A8-9317B87A9F5E}"/>
            </a:ext>
          </a:extLst>
        </xdr:cNvPr>
        <xdr:cNvCxnSpPr/>
      </xdr:nvCxnSpPr>
      <xdr:spPr>
        <a:xfrm>
          <a:off x="5962650" y="4781550"/>
          <a:ext cx="12001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25</xdr:row>
      <xdr:rowOff>0</xdr:rowOff>
    </xdr:from>
    <xdr:to>
      <xdr:col>14</xdr:col>
      <xdr:colOff>333375</xdr:colOff>
      <xdr:row>27</xdr:row>
      <xdr:rowOff>228600</xdr:rowOff>
    </xdr:to>
    <xdr:cxnSp macro="">
      <xdr:nvCxnSpPr>
        <xdr:cNvPr id="341" name="Straight Connector 340">
          <a:extLst>
            <a:ext uri="{FF2B5EF4-FFF2-40B4-BE49-F238E27FC236}">
              <a16:creationId xmlns:a16="http://schemas.microsoft.com/office/drawing/2014/main" id="{2BEEE320-B8E8-4B5A-B572-CCD0574A864C}"/>
            </a:ext>
          </a:extLst>
        </xdr:cNvPr>
        <xdr:cNvCxnSpPr/>
      </xdr:nvCxnSpPr>
      <xdr:spPr>
        <a:xfrm>
          <a:off x="7267575" y="4781550"/>
          <a:ext cx="11811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28</xdr:row>
      <xdr:rowOff>0</xdr:rowOff>
    </xdr:from>
    <xdr:to>
      <xdr:col>5</xdr:col>
      <xdr:colOff>333375</xdr:colOff>
      <xdr:row>30</xdr:row>
      <xdr:rowOff>228600</xdr:rowOff>
    </xdr:to>
    <xdr:cxnSp macro="">
      <xdr:nvCxnSpPr>
        <xdr:cNvPr id="342" name="Straight Connector 341">
          <a:extLst>
            <a:ext uri="{FF2B5EF4-FFF2-40B4-BE49-F238E27FC236}">
              <a16:creationId xmlns:a16="http://schemas.microsoft.com/office/drawing/2014/main" id="{92CA0605-648C-4AE6-8D2B-6858F2968616}"/>
            </a:ext>
          </a:extLst>
        </xdr:cNvPr>
        <xdr:cNvCxnSpPr/>
      </xdr:nvCxnSpPr>
      <xdr:spPr>
        <a:xfrm>
          <a:off x="3495675" y="5353050"/>
          <a:ext cx="11715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28</xdr:row>
      <xdr:rowOff>0</xdr:rowOff>
    </xdr:from>
    <xdr:to>
      <xdr:col>8</xdr:col>
      <xdr:colOff>333375</xdr:colOff>
      <xdr:row>30</xdr:row>
      <xdr:rowOff>228600</xdr:rowOff>
    </xdr:to>
    <xdr:cxnSp macro="">
      <xdr:nvCxnSpPr>
        <xdr:cNvPr id="343" name="Straight Connector 342">
          <a:extLst>
            <a:ext uri="{FF2B5EF4-FFF2-40B4-BE49-F238E27FC236}">
              <a16:creationId xmlns:a16="http://schemas.microsoft.com/office/drawing/2014/main" id="{3C6B94D3-DC13-4DAF-B9D0-00CED565DE43}"/>
            </a:ext>
          </a:extLst>
        </xdr:cNvPr>
        <xdr:cNvCxnSpPr/>
      </xdr:nvCxnSpPr>
      <xdr:spPr>
        <a:xfrm>
          <a:off x="4686300" y="5353050"/>
          <a:ext cx="11906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28</xdr:row>
      <xdr:rowOff>0</xdr:rowOff>
    </xdr:from>
    <xdr:to>
      <xdr:col>11</xdr:col>
      <xdr:colOff>333375</xdr:colOff>
      <xdr:row>30</xdr:row>
      <xdr:rowOff>228600</xdr:rowOff>
    </xdr:to>
    <xdr:cxnSp macro="">
      <xdr:nvCxnSpPr>
        <xdr:cNvPr id="344" name="Straight Connector 343">
          <a:extLst>
            <a:ext uri="{FF2B5EF4-FFF2-40B4-BE49-F238E27FC236}">
              <a16:creationId xmlns:a16="http://schemas.microsoft.com/office/drawing/2014/main" id="{6DC7F417-5C62-43E6-BD1F-44950167EF3E}"/>
            </a:ext>
          </a:extLst>
        </xdr:cNvPr>
        <xdr:cNvCxnSpPr/>
      </xdr:nvCxnSpPr>
      <xdr:spPr>
        <a:xfrm>
          <a:off x="5962650" y="5353050"/>
          <a:ext cx="12001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28</xdr:row>
      <xdr:rowOff>0</xdr:rowOff>
    </xdr:from>
    <xdr:to>
      <xdr:col>14</xdr:col>
      <xdr:colOff>333375</xdr:colOff>
      <xdr:row>30</xdr:row>
      <xdr:rowOff>228600</xdr:rowOff>
    </xdr:to>
    <xdr:cxnSp macro="">
      <xdr:nvCxnSpPr>
        <xdr:cNvPr id="345" name="Straight Connector 344">
          <a:extLst>
            <a:ext uri="{FF2B5EF4-FFF2-40B4-BE49-F238E27FC236}">
              <a16:creationId xmlns:a16="http://schemas.microsoft.com/office/drawing/2014/main" id="{ADB59E41-F72B-4AD2-B76D-0CAD8A3EA20E}"/>
            </a:ext>
          </a:extLst>
        </xdr:cNvPr>
        <xdr:cNvCxnSpPr/>
      </xdr:nvCxnSpPr>
      <xdr:spPr>
        <a:xfrm>
          <a:off x="7267575" y="5353050"/>
          <a:ext cx="11811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28</xdr:row>
      <xdr:rowOff>0</xdr:rowOff>
    </xdr:from>
    <xdr:to>
      <xdr:col>17</xdr:col>
      <xdr:colOff>333375</xdr:colOff>
      <xdr:row>30</xdr:row>
      <xdr:rowOff>228600</xdr:rowOff>
    </xdr:to>
    <xdr:cxnSp macro="">
      <xdr:nvCxnSpPr>
        <xdr:cNvPr id="346" name="Straight Connector 345">
          <a:extLst>
            <a:ext uri="{FF2B5EF4-FFF2-40B4-BE49-F238E27FC236}">
              <a16:creationId xmlns:a16="http://schemas.microsoft.com/office/drawing/2014/main" id="{ADD8EC07-FF53-4308-B574-11A75F8163C7}"/>
            </a:ext>
          </a:extLst>
        </xdr:cNvPr>
        <xdr:cNvCxnSpPr/>
      </xdr:nvCxnSpPr>
      <xdr:spPr>
        <a:xfrm>
          <a:off x="8515350" y="5353050"/>
          <a:ext cx="11525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25</xdr:row>
      <xdr:rowOff>0</xdr:rowOff>
    </xdr:from>
    <xdr:to>
      <xdr:col>17</xdr:col>
      <xdr:colOff>333375</xdr:colOff>
      <xdr:row>27</xdr:row>
      <xdr:rowOff>228600</xdr:rowOff>
    </xdr:to>
    <xdr:cxnSp macro="">
      <xdr:nvCxnSpPr>
        <xdr:cNvPr id="347" name="Straight Connector 346">
          <a:extLst>
            <a:ext uri="{FF2B5EF4-FFF2-40B4-BE49-F238E27FC236}">
              <a16:creationId xmlns:a16="http://schemas.microsoft.com/office/drawing/2014/main" id="{F0FC5AB1-7CB1-4200-96A9-4536803F6A26}"/>
            </a:ext>
          </a:extLst>
        </xdr:cNvPr>
        <xdr:cNvCxnSpPr/>
      </xdr:nvCxnSpPr>
      <xdr:spPr>
        <a:xfrm>
          <a:off x="8515350" y="4781550"/>
          <a:ext cx="11525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25</xdr:row>
      <xdr:rowOff>0</xdr:rowOff>
    </xdr:from>
    <xdr:to>
      <xdr:col>20</xdr:col>
      <xdr:colOff>333375</xdr:colOff>
      <xdr:row>27</xdr:row>
      <xdr:rowOff>228600</xdr:rowOff>
    </xdr:to>
    <xdr:cxnSp macro="">
      <xdr:nvCxnSpPr>
        <xdr:cNvPr id="348" name="Straight Connector 347">
          <a:extLst>
            <a:ext uri="{FF2B5EF4-FFF2-40B4-BE49-F238E27FC236}">
              <a16:creationId xmlns:a16="http://schemas.microsoft.com/office/drawing/2014/main" id="{FC4BDBB6-762A-44B5-8303-A14C81C2191B}"/>
            </a:ext>
          </a:extLst>
        </xdr:cNvPr>
        <xdr:cNvCxnSpPr/>
      </xdr:nvCxnSpPr>
      <xdr:spPr>
        <a:xfrm>
          <a:off x="9782175" y="4781550"/>
          <a:ext cx="11334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28</xdr:row>
      <xdr:rowOff>0</xdr:rowOff>
    </xdr:from>
    <xdr:to>
      <xdr:col>20</xdr:col>
      <xdr:colOff>333375</xdr:colOff>
      <xdr:row>30</xdr:row>
      <xdr:rowOff>228600</xdr:rowOff>
    </xdr:to>
    <xdr:cxnSp macro="">
      <xdr:nvCxnSpPr>
        <xdr:cNvPr id="349" name="Straight Connector 348">
          <a:extLst>
            <a:ext uri="{FF2B5EF4-FFF2-40B4-BE49-F238E27FC236}">
              <a16:creationId xmlns:a16="http://schemas.microsoft.com/office/drawing/2014/main" id="{32367271-786D-419C-A15B-0674919B2704}"/>
            </a:ext>
          </a:extLst>
        </xdr:cNvPr>
        <xdr:cNvCxnSpPr/>
      </xdr:nvCxnSpPr>
      <xdr:spPr>
        <a:xfrm>
          <a:off x="9782175" y="5353050"/>
          <a:ext cx="11334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25</xdr:row>
      <xdr:rowOff>0</xdr:rowOff>
    </xdr:from>
    <xdr:to>
      <xdr:col>23</xdr:col>
      <xdr:colOff>333375</xdr:colOff>
      <xdr:row>27</xdr:row>
      <xdr:rowOff>228600</xdr:rowOff>
    </xdr:to>
    <xdr:cxnSp macro="">
      <xdr:nvCxnSpPr>
        <xdr:cNvPr id="350" name="Straight Connector 349">
          <a:extLst>
            <a:ext uri="{FF2B5EF4-FFF2-40B4-BE49-F238E27FC236}">
              <a16:creationId xmlns:a16="http://schemas.microsoft.com/office/drawing/2014/main" id="{9A21E47A-2157-4E05-8E16-AC046875056A}"/>
            </a:ext>
          </a:extLst>
        </xdr:cNvPr>
        <xdr:cNvCxnSpPr/>
      </xdr:nvCxnSpPr>
      <xdr:spPr>
        <a:xfrm>
          <a:off x="10944225" y="4781550"/>
          <a:ext cx="11620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25</xdr:row>
      <xdr:rowOff>0</xdr:rowOff>
    </xdr:from>
    <xdr:to>
      <xdr:col>26</xdr:col>
      <xdr:colOff>323850</xdr:colOff>
      <xdr:row>27</xdr:row>
      <xdr:rowOff>228600</xdr:rowOff>
    </xdr:to>
    <xdr:cxnSp macro="">
      <xdr:nvCxnSpPr>
        <xdr:cNvPr id="351" name="Straight Connector 350">
          <a:extLst>
            <a:ext uri="{FF2B5EF4-FFF2-40B4-BE49-F238E27FC236}">
              <a16:creationId xmlns:a16="http://schemas.microsoft.com/office/drawing/2014/main" id="{D60B43EA-1B60-43BF-AF8D-30EE5A96867D}"/>
            </a:ext>
          </a:extLst>
        </xdr:cNvPr>
        <xdr:cNvCxnSpPr/>
      </xdr:nvCxnSpPr>
      <xdr:spPr>
        <a:xfrm>
          <a:off x="12125325" y="4781550"/>
          <a:ext cx="11430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28</xdr:row>
      <xdr:rowOff>0</xdr:rowOff>
    </xdr:from>
    <xdr:to>
      <xdr:col>23</xdr:col>
      <xdr:colOff>333375</xdr:colOff>
      <xdr:row>30</xdr:row>
      <xdr:rowOff>228600</xdr:rowOff>
    </xdr:to>
    <xdr:cxnSp macro="">
      <xdr:nvCxnSpPr>
        <xdr:cNvPr id="352" name="Straight Connector 351">
          <a:extLst>
            <a:ext uri="{FF2B5EF4-FFF2-40B4-BE49-F238E27FC236}">
              <a16:creationId xmlns:a16="http://schemas.microsoft.com/office/drawing/2014/main" id="{D22D8B33-A73C-450C-B4FE-8903DC74AD12}"/>
            </a:ext>
          </a:extLst>
        </xdr:cNvPr>
        <xdr:cNvCxnSpPr/>
      </xdr:nvCxnSpPr>
      <xdr:spPr>
        <a:xfrm>
          <a:off x="10944225" y="5353050"/>
          <a:ext cx="11620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28</xdr:row>
      <xdr:rowOff>0</xdr:rowOff>
    </xdr:from>
    <xdr:to>
      <xdr:col>26</xdr:col>
      <xdr:colOff>323850</xdr:colOff>
      <xdr:row>30</xdr:row>
      <xdr:rowOff>228600</xdr:rowOff>
    </xdr:to>
    <xdr:cxnSp macro="">
      <xdr:nvCxnSpPr>
        <xdr:cNvPr id="353" name="Straight Connector 352">
          <a:extLst>
            <a:ext uri="{FF2B5EF4-FFF2-40B4-BE49-F238E27FC236}">
              <a16:creationId xmlns:a16="http://schemas.microsoft.com/office/drawing/2014/main" id="{3BCAF7CE-22C6-4244-B0E9-2265D7A4B280}"/>
            </a:ext>
          </a:extLst>
        </xdr:cNvPr>
        <xdr:cNvCxnSpPr/>
      </xdr:nvCxnSpPr>
      <xdr:spPr>
        <a:xfrm>
          <a:off x="12125325" y="5353050"/>
          <a:ext cx="11430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25</xdr:row>
      <xdr:rowOff>0</xdr:rowOff>
    </xdr:from>
    <xdr:to>
      <xdr:col>29</xdr:col>
      <xdr:colOff>333375</xdr:colOff>
      <xdr:row>27</xdr:row>
      <xdr:rowOff>228600</xdr:rowOff>
    </xdr:to>
    <xdr:cxnSp macro="">
      <xdr:nvCxnSpPr>
        <xdr:cNvPr id="354" name="Straight Connector 353">
          <a:extLst>
            <a:ext uri="{FF2B5EF4-FFF2-40B4-BE49-F238E27FC236}">
              <a16:creationId xmlns:a16="http://schemas.microsoft.com/office/drawing/2014/main" id="{C67DE6D2-538C-44D0-9627-9B8D8AAA7655}"/>
            </a:ext>
          </a:extLst>
        </xdr:cNvPr>
        <xdr:cNvCxnSpPr/>
      </xdr:nvCxnSpPr>
      <xdr:spPr>
        <a:xfrm>
          <a:off x="13335000" y="4781550"/>
          <a:ext cx="12096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25</xdr:row>
      <xdr:rowOff>0</xdr:rowOff>
    </xdr:from>
    <xdr:to>
      <xdr:col>32</xdr:col>
      <xdr:colOff>333375</xdr:colOff>
      <xdr:row>27</xdr:row>
      <xdr:rowOff>228600</xdr:rowOff>
    </xdr:to>
    <xdr:cxnSp macro="">
      <xdr:nvCxnSpPr>
        <xdr:cNvPr id="355" name="Straight Connector 354">
          <a:extLst>
            <a:ext uri="{FF2B5EF4-FFF2-40B4-BE49-F238E27FC236}">
              <a16:creationId xmlns:a16="http://schemas.microsoft.com/office/drawing/2014/main" id="{477972FC-9898-4662-97D1-C97EDEAE395A}"/>
            </a:ext>
          </a:extLst>
        </xdr:cNvPr>
        <xdr:cNvCxnSpPr/>
      </xdr:nvCxnSpPr>
      <xdr:spPr>
        <a:xfrm>
          <a:off x="14554200" y="4781550"/>
          <a:ext cx="11811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25</xdr:row>
      <xdr:rowOff>0</xdr:rowOff>
    </xdr:from>
    <xdr:to>
      <xdr:col>35</xdr:col>
      <xdr:colOff>285750</xdr:colOff>
      <xdr:row>27</xdr:row>
      <xdr:rowOff>228600</xdr:rowOff>
    </xdr:to>
    <xdr:cxnSp macro="">
      <xdr:nvCxnSpPr>
        <xdr:cNvPr id="356" name="Straight Connector 355">
          <a:extLst>
            <a:ext uri="{FF2B5EF4-FFF2-40B4-BE49-F238E27FC236}">
              <a16:creationId xmlns:a16="http://schemas.microsoft.com/office/drawing/2014/main" id="{DBC8918B-2140-4B76-A29F-ADA2F3FE7D6F}"/>
            </a:ext>
          </a:extLst>
        </xdr:cNvPr>
        <xdr:cNvCxnSpPr/>
      </xdr:nvCxnSpPr>
      <xdr:spPr>
        <a:xfrm>
          <a:off x="15801975" y="4781550"/>
          <a:ext cx="11144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25</xdr:row>
      <xdr:rowOff>0</xdr:rowOff>
    </xdr:from>
    <xdr:to>
      <xdr:col>38</xdr:col>
      <xdr:colOff>276225</xdr:colOff>
      <xdr:row>27</xdr:row>
      <xdr:rowOff>228600</xdr:rowOff>
    </xdr:to>
    <xdr:cxnSp macro="">
      <xdr:nvCxnSpPr>
        <xdr:cNvPr id="357" name="Straight Connector 356">
          <a:extLst>
            <a:ext uri="{FF2B5EF4-FFF2-40B4-BE49-F238E27FC236}">
              <a16:creationId xmlns:a16="http://schemas.microsoft.com/office/drawing/2014/main" id="{7B1767D5-1322-4ACA-B7C2-27EC7C946519}"/>
            </a:ext>
          </a:extLst>
        </xdr:cNvPr>
        <xdr:cNvCxnSpPr/>
      </xdr:nvCxnSpPr>
      <xdr:spPr>
        <a:xfrm>
          <a:off x="16964025" y="4781550"/>
          <a:ext cx="7524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28</xdr:row>
      <xdr:rowOff>0</xdr:rowOff>
    </xdr:from>
    <xdr:to>
      <xdr:col>38</xdr:col>
      <xdr:colOff>276225</xdr:colOff>
      <xdr:row>30</xdr:row>
      <xdr:rowOff>228600</xdr:rowOff>
    </xdr:to>
    <xdr:cxnSp macro="">
      <xdr:nvCxnSpPr>
        <xdr:cNvPr id="358" name="Straight Connector 357">
          <a:extLst>
            <a:ext uri="{FF2B5EF4-FFF2-40B4-BE49-F238E27FC236}">
              <a16:creationId xmlns:a16="http://schemas.microsoft.com/office/drawing/2014/main" id="{29407038-E3CA-4428-9AEC-9BD6D6F8E151}"/>
            </a:ext>
          </a:extLst>
        </xdr:cNvPr>
        <xdr:cNvCxnSpPr/>
      </xdr:nvCxnSpPr>
      <xdr:spPr>
        <a:xfrm>
          <a:off x="16964025" y="5353050"/>
          <a:ext cx="7524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28</xdr:row>
      <xdr:rowOff>0</xdr:rowOff>
    </xdr:from>
    <xdr:to>
      <xdr:col>35</xdr:col>
      <xdr:colOff>285750</xdr:colOff>
      <xdr:row>30</xdr:row>
      <xdr:rowOff>228600</xdr:rowOff>
    </xdr:to>
    <xdr:cxnSp macro="">
      <xdr:nvCxnSpPr>
        <xdr:cNvPr id="359" name="Straight Connector 358">
          <a:extLst>
            <a:ext uri="{FF2B5EF4-FFF2-40B4-BE49-F238E27FC236}">
              <a16:creationId xmlns:a16="http://schemas.microsoft.com/office/drawing/2014/main" id="{0A19E06F-D7FF-4F2F-8C8A-80CF969A1C72}"/>
            </a:ext>
          </a:extLst>
        </xdr:cNvPr>
        <xdr:cNvCxnSpPr/>
      </xdr:nvCxnSpPr>
      <xdr:spPr>
        <a:xfrm>
          <a:off x="15801975" y="5353050"/>
          <a:ext cx="11144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28</xdr:row>
      <xdr:rowOff>0</xdr:rowOff>
    </xdr:from>
    <xdr:to>
      <xdr:col>32</xdr:col>
      <xdr:colOff>333375</xdr:colOff>
      <xdr:row>30</xdr:row>
      <xdr:rowOff>228600</xdr:rowOff>
    </xdr:to>
    <xdr:cxnSp macro="">
      <xdr:nvCxnSpPr>
        <xdr:cNvPr id="360" name="Straight Connector 359">
          <a:extLst>
            <a:ext uri="{FF2B5EF4-FFF2-40B4-BE49-F238E27FC236}">
              <a16:creationId xmlns:a16="http://schemas.microsoft.com/office/drawing/2014/main" id="{41DEA86C-F36A-439F-B76C-907C825298E6}"/>
            </a:ext>
          </a:extLst>
        </xdr:cNvPr>
        <xdr:cNvCxnSpPr/>
      </xdr:nvCxnSpPr>
      <xdr:spPr>
        <a:xfrm>
          <a:off x="14554200" y="5353050"/>
          <a:ext cx="11811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28</xdr:row>
      <xdr:rowOff>0</xdr:rowOff>
    </xdr:from>
    <xdr:to>
      <xdr:col>29</xdr:col>
      <xdr:colOff>333375</xdr:colOff>
      <xdr:row>30</xdr:row>
      <xdr:rowOff>228600</xdr:rowOff>
    </xdr:to>
    <xdr:cxnSp macro="">
      <xdr:nvCxnSpPr>
        <xdr:cNvPr id="361" name="Straight Connector 360">
          <a:extLst>
            <a:ext uri="{FF2B5EF4-FFF2-40B4-BE49-F238E27FC236}">
              <a16:creationId xmlns:a16="http://schemas.microsoft.com/office/drawing/2014/main" id="{BF897720-2B84-4506-8B52-AF73E14831E2}"/>
            </a:ext>
          </a:extLst>
        </xdr:cNvPr>
        <xdr:cNvCxnSpPr/>
      </xdr:nvCxnSpPr>
      <xdr:spPr>
        <a:xfrm>
          <a:off x="13335000" y="5353050"/>
          <a:ext cx="12096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25</xdr:row>
      <xdr:rowOff>0</xdr:rowOff>
    </xdr:from>
    <xdr:to>
      <xdr:col>38</xdr:col>
      <xdr:colOff>333375</xdr:colOff>
      <xdr:row>27</xdr:row>
      <xdr:rowOff>238125</xdr:rowOff>
    </xdr:to>
    <xdr:cxnSp macro="">
      <xdr:nvCxnSpPr>
        <xdr:cNvPr id="362" name="Straight Connector 361">
          <a:extLst>
            <a:ext uri="{FF2B5EF4-FFF2-40B4-BE49-F238E27FC236}">
              <a16:creationId xmlns:a16="http://schemas.microsoft.com/office/drawing/2014/main" id="{DC21374B-7E7E-4B3B-8CBE-0DDFD70BFA51}"/>
            </a:ext>
          </a:extLst>
        </xdr:cNvPr>
        <xdr:cNvCxnSpPr/>
      </xdr:nvCxnSpPr>
      <xdr:spPr>
        <a:xfrm rot="10800000" flipV="1">
          <a:off x="16964025" y="4781550"/>
          <a:ext cx="7524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25</xdr:row>
      <xdr:rowOff>0</xdr:rowOff>
    </xdr:from>
    <xdr:to>
      <xdr:col>36</xdr:col>
      <xdr:colOff>0</xdr:colOff>
      <xdr:row>27</xdr:row>
      <xdr:rowOff>238125</xdr:rowOff>
    </xdr:to>
    <xdr:cxnSp macro="">
      <xdr:nvCxnSpPr>
        <xdr:cNvPr id="363" name="Straight Connector 362">
          <a:extLst>
            <a:ext uri="{FF2B5EF4-FFF2-40B4-BE49-F238E27FC236}">
              <a16:creationId xmlns:a16="http://schemas.microsoft.com/office/drawing/2014/main" id="{B71B2AB1-80AE-4A44-9B15-F76AE16CC9D2}"/>
            </a:ext>
          </a:extLst>
        </xdr:cNvPr>
        <xdr:cNvCxnSpPr/>
      </xdr:nvCxnSpPr>
      <xdr:spPr>
        <a:xfrm rot="10800000" flipV="1">
          <a:off x="15801975" y="4781550"/>
          <a:ext cx="11620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25</xdr:row>
      <xdr:rowOff>0</xdr:rowOff>
    </xdr:from>
    <xdr:to>
      <xdr:col>33</xdr:col>
      <xdr:colOff>47625</xdr:colOff>
      <xdr:row>27</xdr:row>
      <xdr:rowOff>238125</xdr:rowOff>
    </xdr:to>
    <xdr:cxnSp macro="">
      <xdr:nvCxnSpPr>
        <xdr:cNvPr id="364" name="Straight Connector 363">
          <a:extLst>
            <a:ext uri="{FF2B5EF4-FFF2-40B4-BE49-F238E27FC236}">
              <a16:creationId xmlns:a16="http://schemas.microsoft.com/office/drawing/2014/main" id="{BF8E79C2-32EE-4F36-B1B2-7984A98812BA}"/>
            </a:ext>
          </a:extLst>
        </xdr:cNvPr>
        <xdr:cNvCxnSpPr/>
      </xdr:nvCxnSpPr>
      <xdr:spPr>
        <a:xfrm rot="10800000" flipV="1">
          <a:off x="14554200" y="4781550"/>
          <a:ext cx="12954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28</xdr:row>
      <xdr:rowOff>0</xdr:rowOff>
    </xdr:from>
    <xdr:to>
      <xdr:col>38</xdr:col>
      <xdr:colOff>333375</xdr:colOff>
      <xdr:row>30</xdr:row>
      <xdr:rowOff>238125</xdr:rowOff>
    </xdr:to>
    <xdr:cxnSp macro="">
      <xdr:nvCxnSpPr>
        <xdr:cNvPr id="365" name="Straight Connector 364">
          <a:extLst>
            <a:ext uri="{FF2B5EF4-FFF2-40B4-BE49-F238E27FC236}">
              <a16:creationId xmlns:a16="http://schemas.microsoft.com/office/drawing/2014/main" id="{E274D670-4BF8-478B-8E9D-A6871493B589}"/>
            </a:ext>
          </a:extLst>
        </xdr:cNvPr>
        <xdr:cNvCxnSpPr/>
      </xdr:nvCxnSpPr>
      <xdr:spPr>
        <a:xfrm rot="10800000" flipV="1">
          <a:off x="16964025" y="5353050"/>
          <a:ext cx="7524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28</xdr:row>
      <xdr:rowOff>0</xdr:rowOff>
    </xdr:from>
    <xdr:to>
      <xdr:col>36</xdr:col>
      <xdr:colOff>0</xdr:colOff>
      <xdr:row>30</xdr:row>
      <xdr:rowOff>238125</xdr:rowOff>
    </xdr:to>
    <xdr:cxnSp macro="">
      <xdr:nvCxnSpPr>
        <xdr:cNvPr id="366" name="Straight Connector 365">
          <a:extLst>
            <a:ext uri="{FF2B5EF4-FFF2-40B4-BE49-F238E27FC236}">
              <a16:creationId xmlns:a16="http://schemas.microsoft.com/office/drawing/2014/main" id="{26FA6B75-14B2-44F7-B81C-D64B17780AA2}"/>
            </a:ext>
          </a:extLst>
        </xdr:cNvPr>
        <xdr:cNvCxnSpPr/>
      </xdr:nvCxnSpPr>
      <xdr:spPr>
        <a:xfrm rot="10800000" flipV="1">
          <a:off x="15801975" y="5353050"/>
          <a:ext cx="11620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28</xdr:row>
      <xdr:rowOff>0</xdr:rowOff>
    </xdr:from>
    <xdr:to>
      <xdr:col>33</xdr:col>
      <xdr:colOff>47625</xdr:colOff>
      <xdr:row>30</xdr:row>
      <xdr:rowOff>238125</xdr:rowOff>
    </xdr:to>
    <xdr:cxnSp macro="">
      <xdr:nvCxnSpPr>
        <xdr:cNvPr id="367" name="Straight Connector 366">
          <a:extLst>
            <a:ext uri="{FF2B5EF4-FFF2-40B4-BE49-F238E27FC236}">
              <a16:creationId xmlns:a16="http://schemas.microsoft.com/office/drawing/2014/main" id="{56BE7E8F-9FF8-4108-B23D-516DBF7EE5BB}"/>
            </a:ext>
          </a:extLst>
        </xdr:cNvPr>
        <xdr:cNvCxnSpPr/>
      </xdr:nvCxnSpPr>
      <xdr:spPr>
        <a:xfrm rot="10800000" flipV="1">
          <a:off x="14554200" y="5353050"/>
          <a:ext cx="12954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28</xdr:row>
      <xdr:rowOff>0</xdr:rowOff>
    </xdr:from>
    <xdr:to>
      <xdr:col>30</xdr:col>
      <xdr:colOff>47625</xdr:colOff>
      <xdr:row>30</xdr:row>
      <xdr:rowOff>238125</xdr:rowOff>
    </xdr:to>
    <xdr:cxnSp macro="">
      <xdr:nvCxnSpPr>
        <xdr:cNvPr id="368" name="Straight Connector 367">
          <a:extLst>
            <a:ext uri="{FF2B5EF4-FFF2-40B4-BE49-F238E27FC236}">
              <a16:creationId xmlns:a16="http://schemas.microsoft.com/office/drawing/2014/main" id="{535D0428-6447-4493-ABB5-8172A44B8786}"/>
            </a:ext>
          </a:extLst>
        </xdr:cNvPr>
        <xdr:cNvCxnSpPr/>
      </xdr:nvCxnSpPr>
      <xdr:spPr>
        <a:xfrm rot="10800000" flipV="1">
          <a:off x="13335000" y="5353050"/>
          <a:ext cx="12668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28</xdr:row>
      <xdr:rowOff>0</xdr:rowOff>
    </xdr:from>
    <xdr:to>
      <xdr:col>27</xdr:col>
      <xdr:colOff>38100</xdr:colOff>
      <xdr:row>30</xdr:row>
      <xdr:rowOff>238125</xdr:rowOff>
    </xdr:to>
    <xdr:cxnSp macro="">
      <xdr:nvCxnSpPr>
        <xdr:cNvPr id="369" name="Straight Connector 368">
          <a:extLst>
            <a:ext uri="{FF2B5EF4-FFF2-40B4-BE49-F238E27FC236}">
              <a16:creationId xmlns:a16="http://schemas.microsoft.com/office/drawing/2014/main" id="{FEA6E7A3-953E-4EF4-91B7-4E023EA8EFE9}"/>
            </a:ext>
          </a:extLst>
        </xdr:cNvPr>
        <xdr:cNvCxnSpPr/>
      </xdr:nvCxnSpPr>
      <xdr:spPr>
        <a:xfrm rot="10800000" flipV="1">
          <a:off x="12125325" y="5353050"/>
          <a:ext cx="12477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28</xdr:row>
      <xdr:rowOff>0</xdr:rowOff>
    </xdr:from>
    <xdr:to>
      <xdr:col>24</xdr:col>
      <xdr:colOff>47625</xdr:colOff>
      <xdr:row>30</xdr:row>
      <xdr:rowOff>238125</xdr:rowOff>
    </xdr:to>
    <xdr:cxnSp macro="">
      <xdr:nvCxnSpPr>
        <xdr:cNvPr id="370" name="Straight Connector 369">
          <a:extLst>
            <a:ext uri="{FF2B5EF4-FFF2-40B4-BE49-F238E27FC236}">
              <a16:creationId xmlns:a16="http://schemas.microsoft.com/office/drawing/2014/main" id="{62E8CE50-1202-4BB7-A77F-C12A5D536593}"/>
            </a:ext>
          </a:extLst>
        </xdr:cNvPr>
        <xdr:cNvCxnSpPr/>
      </xdr:nvCxnSpPr>
      <xdr:spPr>
        <a:xfrm rot="10800000" flipV="1">
          <a:off x="10944225" y="5353050"/>
          <a:ext cx="12287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25</xdr:row>
      <xdr:rowOff>0</xdr:rowOff>
    </xdr:from>
    <xdr:to>
      <xdr:col>24</xdr:col>
      <xdr:colOff>47625</xdr:colOff>
      <xdr:row>27</xdr:row>
      <xdr:rowOff>238125</xdr:rowOff>
    </xdr:to>
    <xdr:cxnSp macro="">
      <xdr:nvCxnSpPr>
        <xdr:cNvPr id="371" name="Straight Connector 370">
          <a:extLst>
            <a:ext uri="{FF2B5EF4-FFF2-40B4-BE49-F238E27FC236}">
              <a16:creationId xmlns:a16="http://schemas.microsoft.com/office/drawing/2014/main" id="{ECE8EBD0-55BD-4E46-AD51-943BCC276D98}"/>
            </a:ext>
          </a:extLst>
        </xdr:cNvPr>
        <xdr:cNvCxnSpPr/>
      </xdr:nvCxnSpPr>
      <xdr:spPr>
        <a:xfrm rot="10800000" flipV="1">
          <a:off x="10944225" y="4781550"/>
          <a:ext cx="12287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25</xdr:row>
      <xdr:rowOff>0</xdr:rowOff>
    </xdr:from>
    <xdr:to>
      <xdr:col>27</xdr:col>
      <xdr:colOff>38100</xdr:colOff>
      <xdr:row>27</xdr:row>
      <xdr:rowOff>238125</xdr:rowOff>
    </xdr:to>
    <xdr:cxnSp macro="">
      <xdr:nvCxnSpPr>
        <xdr:cNvPr id="372" name="Straight Connector 371">
          <a:extLst>
            <a:ext uri="{FF2B5EF4-FFF2-40B4-BE49-F238E27FC236}">
              <a16:creationId xmlns:a16="http://schemas.microsoft.com/office/drawing/2014/main" id="{615D3DFD-A8ED-46BA-86BA-C339A9A396FB}"/>
            </a:ext>
          </a:extLst>
        </xdr:cNvPr>
        <xdr:cNvCxnSpPr/>
      </xdr:nvCxnSpPr>
      <xdr:spPr>
        <a:xfrm rot="10800000" flipV="1">
          <a:off x="12125325" y="4781550"/>
          <a:ext cx="12477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25</xdr:row>
      <xdr:rowOff>0</xdr:rowOff>
    </xdr:from>
    <xdr:to>
      <xdr:col>30</xdr:col>
      <xdr:colOff>47625</xdr:colOff>
      <xdr:row>27</xdr:row>
      <xdr:rowOff>238125</xdr:rowOff>
    </xdr:to>
    <xdr:cxnSp macro="">
      <xdr:nvCxnSpPr>
        <xdr:cNvPr id="373" name="Straight Connector 372">
          <a:extLst>
            <a:ext uri="{FF2B5EF4-FFF2-40B4-BE49-F238E27FC236}">
              <a16:creationId xmlns:a16="http://schemas.microsoft.com/office/drawing/2014/main" id="{79864B62-E9D9-4DF4-BB46-D8F2A7368CAD}"/>
            </a:ext>
          </a:extLst>
        </xdr:cNvPr>
        <xdr:cNvCxnSpPr/>
      </xdr:nvCxnSpPr>
      <xdr:spPr>
        <a:xfrm rot="10800000" flipV="1">
          <a:off x="13335000" y="4781550"/>
          <a:ext cx="12668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25</xdr:row>
      <xdr:rowOff>0</xdr:rowOff>
    </xdr:from>
    <xdr:to>
      <xdr:col>21</xdr:col>
      <xdr:colOff>38100</xdr:colOff>
      <xdr:row>27</xdr:row>
      <xdr:rowOff>238125</xdr:rowOff>
    </xdr:to>
    <xdr:cxnSp macro="">
      <xdr:nvCxnSpPr>
        <xdr:cNvPr id="374" name="Straight Connector 373">
          <a:extLst>
            <a:ext uri="{FF2B5EF4-FFF2-40B4-BE49-F238E27FC236}">
              <a16:creationId xmlns:a16="http://schemas.microsoft.com/office/drawing/2014/main" id="{394278A7-5B67-4487-B53E-051A86C77D8B}"/>
            </a:ext>
          </a:extLst>
        </xdr:cNvPr>
        <xdr:cNvCxnSpPr/>
      </xdr:nvCxnSpPr>
      <xdr:spPr>
        <a:xfrm rot="10800000" flipV="1">
          <a:off x="9782175" y="4781550"/>
          <a:ext cx="12001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25</xdr:row>
      <xdr:rowOff>0</xdr:rowOff>
    </xdr:from>
    <xdr:to>
      <xdr:col>18</xdr:col>
      <xdr:colOff>47625</xdr:colOff>
      <xdr:row>27</xdr:row>
      <xdr:rowOff>238125</xdr:rowOff>
    </xdr:to>
    <xdr:cxnSp macro="">
      <xdr:nvCxnSpPr>
        <xdr:cNvPr id="375" name="Straight Connector 374">
          <a:extLst>
            <a:ext uri="{FF2B5EF4-FFF2-40B4-BE49-F238E27FC236}">
              <a16:creationId xmlns:a16="http://schemas.microsoft.com/office/drawing/2014/main" id="{0B604810-5D3A-410B-8557-FF916AFA9BC7}"/>
            </a:ext>
          </a:extLst>
        </xdr:cNvPr>
        <xdr:cNvCxnSpPr/>
      </xdr:nvCxnSpPr>
      <xdr:spPr>
        <a:xfrm rot="10800000" flipV="1">
          <a:off x="8515350" y="4781550"/>
          <a:ext cx="13144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28</xdr:row>
      <xdr:rowOff>0</xdr:rowOff>
    </xdr:from>
    <xdr:to>
      <xdr:col>18</xdr:col>
      <xdr:colOff>47625</xdr:colOff>
      <xdr:row>30</xdr:row>
      <xdr:rowOff>238125</xdr:rowOff>
    </xdr:to>
    <xdr:cxnSp macro="">
      <xdr:nvCxnSpPr>
        <xdr:cNvPr id="376" name="Straight Connector 375">
          <a:extLst>
            <a:ext uri="{FF2B5EF4-FFF2-40B4-BE49-F238E27FC236}">
              <a16:creationId xmlns:a16="http://schemas.microsoft.com/office/drawing/2014/main" id="{61E76C34-B292-45D8-8C15-C821826EDD4A}"/>
            </a:ext>
          </a:extLst>
        </xdr:cNvPr>
        <xdr:cNvCxnSpPr/>
      </xdr:nvCxnSpPr>
      <xdr:spPr>
        <a:xfrm rot="10800000" flipV="1">
          <a:off x="8515350" y="5353050"/>
          <a:ext cx="13144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25</xdr:row>
      <xdr:rowOff>0</xdr:rowOff>
    </xdr:from>
    <xdr:to>
      <xdr:col>15</xdr:col>
      <xdr:colOff>47625</xdr:colOff>
      <xdr:row>27</xdr:row>
      <xdr:rowOff>238125</xdr:rowOff>
    </xdr:to>
    <xdr:cxnSp macro="">
      <xdr:nvCxnSpPr>
        <xdr:cNvPr id="377" name="Straight Connector 376">
          <a:extLst>
            <a:ext uri="{FF2B5EF4-FFF2-40B4-BE49-F238E27FC236}">
              <a16:creationId xmlns:a16="http://schemas.microsoft.com/office/drawing/2014/main" id="{7D3F49EF-2E3D-4EFA-A4BE-12AF285C01D7}"/>
            </a:ext>
          </a:extLst>
        </xdr:cNvPr>
        <xdr:cNvCxnSpPr/>
      </xdr:nvCxnSpPr>
      <xdr:spPr>
        <a:xfrm rot="10800000" flipV="1">
          <a:off x="7267575" y="4781550"/>
          <a:ext cx="12954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28</xdr:row>
      <xdr:rowOff>0</xdr:rowOff>
    </xdr:from>
    <xdr:to>
      <xdr:col>15</xdr:col>
      <xdr:colOff>47625</xdr:colOff>
      <xdr:row>30</xdr:row>
      <xdr:rowOff>238125</xdr:rowOff>
    </xdr:to>
    <xdr:cxnSp macro="">
      <xdr:nvCxnSpPr>
        <xdr:cNvPr id="378" name="Straight Connector 377">
          <a:extLst>
            <a:ext uri="{FF2B5EF4-FFF2-40B4-BE49-F238E27FC236}">
              <a16:creationId xmlns:a16="http://schemas.microsoft.com/office/drawing/2014/main" id="{0DD82512-6D90-4DA3-9A7E-7006F504EDF6}"/>
            </a:ext>
          </a:extLst>
        </xdr:cNvPr>
        <xdr:cNvCxnSpPr/>
      </xdr:nvCxnSpPr>
      <xdr:spPr>
        <a:xfrm rot="10800000" flipV="1">
          <a:off x="7267575" y="5353050"/>
          <a:ext cx="12954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25</xdr:row>
      <xdr:rowOff>0</xdr:rowOff>
    </xdr:from>
    <xdr:to>
      <xdr:col>12</xdr:col>
      <xdr:colOff>47625</xdr:colOff>
      <xdr:row>27</xdr:row>
      <xdr:rowOff>238125</xdr:rowOff>
    </xdr:to>
    <xdr:cxnSp macro="">
      <xdr:nvCxnSpPr>
        <xdr:cNvPr id="379" name="Straight Connector 378">
          <a:extLst>
            <a:ext uri="{FF2B5EF4-FFF2-40B4-BE49-F238E27FC236}">
              <a16:creationId xmlns:a16="http://schemas.microsoft.com/office/drawing/2014/main" id="{8540294E-9BB4-4AAA-90D8-FF02BB6AF7CA}"/>
            </a:ext>
          </a:extLst>
        </xdr:cNvPr>
        <xdr:cNvCxnSpPr/>
      </xdr:nvCxnSpPr>
      <xdr:spPr>
        <a:xfrm rot="10800000" flipV="1">
          <a:off x="5962650" y="4781550"/>
          <a:ext cx="13525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28</xdr:row>
      <xdr:rowOff>0</xdr:rowOff>
    </xdr:from>
    <xdr:to>
      <xdr:col>12</xdr:col>
      <xdr:colOff>47625</xdr:colOff>
      <xdr:row>30</xdr:row>
      <xdr:rowOff>238125</xdr:rowOff>
    </xdr:to>
    <xdr:cxnSp macro="">
      <xdr:nvCxnSpPr>
        <xdr:cNvPr id="380" name="Straight Connector 379">
          <a:extLst>
            <a:ext uri="{FF2B5EF4-FFF2-40B4-BE49-F238E27FC236}">
              <a16:creationId xmlns:a16="http://schemas.microsoft.com/office/drawing/2014/main" id="{25393D59-EF30-47F1-A929-1ACBF53EF8A5}"/>
            </a:ext>
          </a:extLst>
        </xdr:cNvPr>
        <xdr:cNvCxnSpPr/>
      </xdr:nvCxnSpPr>
      <xdr:spPr>
        <a:xfrm rot="10800000" flipV="1">
          <a:off x="5962650" y="5353050"/>
          <a:ext cx="13525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25</xdr:row>
      <xdr:rowOff>0</xdr:rowOff>
    </xdr:from>
    <xdr:to>
      <xdr:col>9</xdr:col>
      <xdr:colOff>47625</xdr:colOff>
      <xdr:row>27</xdr:row>
      <xdr:rowOff>238125</xdr:rowOff>
    </xdr:to>
    <xdr:cxnSp macro="">
      <xdr:nvCxnSpPr>
        <xdr:cNvPr id="381" name="Straight Connector 380">
          <a:extLst>
            <a:ext uri="{FF2B5EF4-FFF2-40B4-BE49-F238E27FC236}">
              <a16:creationId xmlns:a16="http://schemas.microsoft.com/office/drawing/2014/main" id="{C71DF04B-EEF7-4703-8C93-F29D34927FF3}"/>
            </a:ext>
          </a:extLst>
        </xdr:cNvPr>
        <xdr:cNvCxnSpPr/>
      </xdr:nvCxnSpPr>
      <xdr:spPr>
        <a:xfrm rot="10800000" flipV="1">
          <a:off x="4686300" y="4781550"/>
          <a:ext cx="13239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28</xdr:row>
      <xdr:rowOff>0</xdr:rowOff>
    </xdr:from>
    <xdr:to>
      <xdr:col>9</xdr:col>
      <xdr:colOff>47625</xdr:colOff>
      <xdr:row>30</xdr:row>
      <xdr:rowOff>238125</xdr:rowOff>
    </xdr:to>
    <xdr:cxnSp macro="">
      <xdr:nvCxnSpPr>
        <xdr:cNvPr id="382" name="Straight Connector 381">
          <a:extLst>
            <a:ext uri="{FF2B5EF4-FFF2-40B4-BE49-F238E27FC236}">
              <a16:creationId xmlns:a16="http://schemas.microsoft.com/office/drawing/2014/main" id="{D8E97C80-DAC4-4259-A646-58A1CE8B7544}"/>
            </a:ext>
          </a:extLst>
        </xdr:cNvPr>
        <xdr:cNvCxnSpPr/>
      </xdr:nvCxnSpPr>
      <xdr:spPr>
        <a:xfrm rot="10800000" flipV="1">
          <a:off x="4686300" y="5353050"/>
          <a:ext cx="13239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25</xdr:row>
      <xdr:rowOff>0</xdr:rowOff>
    </xdr:from>
    <xdr:to>
      <xdr:col>6</xdr:col>
      <xdr:colOff>47625</xdr:colOff>
      <xdr:row>27</xdr:row>
      <xdr:rowOff>238125</xdr:rowOff>
    </xdr:to>
    <xdr:cxnSp macro="">
      <xdr:nvCxnSpPr>
        <xdr:cNvPr id="383" name="Straight Connector 382">
          <a:extLst>
            <a:ext uri="{FF2B5EF4-FFF2-40B4-BE49-F238E27FC236}">
              <a16:creationId xmlns:a16="http://schemas.microsoft.com/office/drawing/2014/main" id="{B1717574-2A2A-4D22-AAA5-92E333292099}"/>
            </a:ext>
          </a:extLst>
        </xdr:cNvPr>
        <xdr:cNvCxnSpPr/>
      </xdr:nvCxnSpPr>
      <xdr:spPr>
        <a:xfrm rot="10800000" flipV="1">
          <a:off x="3495675" y="4781550"/>
          <a:ext cx="12382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28</xdr:row>
      <xdr:rowOff>0</xdr:rowOff>
    </xdr:from>
    <xdr:to>
      <xdr:col>6</xdr:col>
      <xdr:colOff>47625</xdr:colOff>
      <xdr:row>30</xdr:row>
      <xdr:rowOff>238125</xdr:rowOff>
    </xdr:to>
    <xdr:cxnSp macro="">
      <xdr:nvCxnSpPr>
        <xdr:cNvPr id="384" name="Straight Connector 383">
          <a:extLst>
            <a:ext uri="{FF2B5EF4-FFF2-40B4-BE49-F238E27FC236}">
              <a16:creationId xmlns:a16="http://schemas.microsoft.com/office/drawing/2014/main" id="{B4A9A829-4B46-4021-83F5-E42B7B4E1E2F}"/>
            </a:ext>
          </a:extLst>
        </xdr:cNvPr>
        <xdr:cNvCxnSpPr/>
      </xdr:nvCxnSpPr>
      <xdr:spPr>
        <a:xfrm rot="10800000" flipV="1">
          <a:off x="3495675" y="5353050"/>
          <a:ext cx="12382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28</xdr:row>
      <xdr:rowOff>0</xdr:rowOff>
    </xdr:from>
    <xdr:to>
      <xdr:col>21</xdr:col>
      <xdr:colOff>38100</xdr:colOff>
      <xdr:row>30</xdr:row>
      <xdr:rowOff>238125</xdr:rowOff>
    </xdr:to>
    <xdr:cxnSp macro="">
      <xdr:nvCxnSpPr>
        <xdr:cNvPr id="385" name="Straight Connector 384">
          <a:extLst>
            <a:ext uri="{FF2B5EF4-FFF2-40B4-BE49-F238E27FC236}">
              <a16:creationId xmlns:a16="http://schemas.microsoft.com/office/drawing/2014/main" id="{4D0DA2A4-1637-40F1-8039-2C50E4819BB2}"/>
            </a:ext>
          </a:extLst>
        </xdr:cNvPr>
        <xdr:cNvCxnSpPr/>
      </xdr:nvCxnSpPr>
      <xdr:spPr>
        <a:xfrm rot="10800000" flipV="1">
          <a:off x="9782175" y="5353050"/>
          <a:ext cx="12001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40</xdr:row>
      <xdr:rowOff>0</xdr:rowOff>
    </xdr:from>
    <xdr:to>
      <xdr:col>5</xdr:col>
      <xdr:colOff>333375</xdr:colOff>
      <xdr:row>42</xdr:row>
      <xdr:rowOff>228600</xdr:rowOff>
    </xdr:to>
    <xdr:cxnSp macro="">
      <xdr:nvCxnSpPr>
        <xdr:cNvPr id="386" name="Straight Connector 385">
          <a:extLst>
            <a:ext uri="{FF2B5EF4-FFF2-40B4-BE49-F238E27FC236}">
              <a16:creationId xmlns:a16="http://schemas.microsoft.com/office/drawing/2014/main" id="{7F99A480-6493-4E81-92A1-C20872880FFC}"/>
            </a:ext>
          </a:extLst>
        </xdr:cNvPr>
        <xdr:cNvCxnSpPr/>
      </xdr:nvCxnSpPr>
      <xdr:spPr>
        <a:xfrm>
          <a:off x="3495675" y="7639050"/>
          <a:ext cx="11715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40</xdr:row>
      <xdr:rowOff>0</xdr:rowOff>
    </xdr:from>
    <xdr:to>
      <xdr:col>8</xdr:col>
      <xdr:colOff>333375</xdr:colOff>
      <xdr:row>42</xdr:row>
      <xdr:rowOff>228600</xdr:rowOff>
    </xdr:to>
    <xdr:cxnSp macro="">
      <xdr:nvCxnSpPr>
        <xdr:cNvPr id="387" name="Straight Connector 386">
          <a:extLst>
            <a:ext uri="{FF2B5EF4-FFF2-40B4-BE49-F238E27FC236}">
              <a16:creationId xmlns:a16="http://schemas.microsoft.com/office/drawing/2014/main" id="{3B9DBCEC-DCD0-4DEE-86C9-DA4E528DA06C}"/>
            </a:ext>
          </a:extLst>
        </xdr:cNvPr>
        <xdr:cNvCxnSpPr/>
      </xdr:nvCxnSpPr>
      <xdr:spPr>
        <a:xfrm>
          <a:off x="4686300" y="7639050"/>
          <a:ext cx="11906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40</xdr:row>
      <xdr:rowOff>0</xdr:rowOff>
    </xdr:from>
    <xdr:to>
      <xdr:col>11</xdr:col>
      <xdr:colOff>333375</xdr:colOff>
      <xdr:row>42</xdr:row>
      <xdr:rowOff>228600</xdr:rowOff>
    </xdr:to>
    <xdr:cxnSp macro="">
      <xdr:nvCxnSpPr>
        <xdr:cNvPr id="388" name="Straight Connector 387">
          <a:extLst>
            <a:ext uri="{FF2B5EF4-FFF2-40B4-BE49-F238E27FC236}">
              <a16:creationId xmlns:a16="http://schemas.microsoft.com/office/drawing/2014/main" id="{314F4B10-A5A2-43FD-8493-E910EB1EA900}"/>
            </a:ext>
          </a:extLst>
        </xdr:cNvPr>
        <xdr:cNvCxnSpPr/>
      </xdr:nvCxnSpPr>
      <xdr:spPr>
        <a:xfrm>
          <a:off x="5962650" y="7639050"/>
          <a:ext cx="12001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40</xdr:row>
      <xdr:rowOff>0</xdr:rowOff>
    </xdr:from>
    <xdr:to>
      <xdr:col>14</xdr:col>
      <xdr:colOff>333375</xdr:colOff>
      <xdr:row>42</xdr:row>
      <xdr:rowOff>228600</xdr:rowOff>
    </xdr:to>
    <xdr:cxnSp macro="">
      <xdr:nvCxnSpPr>
        <xdr:cNvPr id="389" name="Straight Connector 388">
          <a:extLst>
            <a:ext uri="{FF2B5EF4-FFF2-40B4-BE49-F238E27FC236}">
              <a16:creationId xmlns:a16="http://schemas.microsoft.com/office/drawing/2014/main" id="{58775F84-9CA2-446A-B0D2-225099386A7D}"/>
            </a:ext>
          </a:extLst>
        </xdr:cNvPr>
        <xdr:cNvCxnSpPr/>
      </xdr:nvCxnSpPr>
      <xdr:spPr>
        <a:xfrm>
          <a:off x="7267575" y="7639050"/>
          <a:ext cx="11811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40</xdr:row>
      <xdr:rowOff>0</xdr:rowOff>
    </xdr:from>
    <xdr:to>
      <xdr:col>17</xdr:col>
      <xdr:colOff>333375</xdr:colOff>
      <xdr:row>42</xdr:row>
      <xdr:rowOff>228600</xdr:rowOff>
    </xdr:to>
    <xdr:cxnSp macro="">
      <xdr:nvCxnSpPr>
        <xdr:cNvPr id="390" name="Straight Connector 389">
          <a:extLst>
            <a:ext uri="{FF2B5EF4-FFF2-40B4-BE49-F238E27FC236}">
              <a16:creationId xmlns:a16="http://schemas.microsoft.com/office/drawing/2014/main" id="{9C55D86F-D631-461E-8269-EBCA2186DC0C}"/>
            </a:ext>
          </a:extLst>
        </xdr:cNvPr>
        <xdr:cNvCxnSpPr/>
      </xdr:nvCxnSpPr>
      <xdr:spPr>
        <a:xfrm>
          <a:off x="8515350" y="7639050"/>
          <a:ext cx="11525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40</xdr:row>
      <xdr:rowOff>0</xdr:rowOff>
    </xdr:from>
    <xdr:to>
      <xdr:col>20</xdr:col>
      <xdr:colOff>333375</xdr:colOff>
      <xdr:row>42</xdr:row>
      <xdr:rowOff>228600</xdr:rowOff>
    </xdr:to>
    <xdr:cxnSp macro="">
      <xdr:nvCxnSpPr>
        <xdr:cNvPr id="391" name="Straight Connector 390">
          <a:extLst>
            <a:ext uri="{FF2B5EF4-FFF2-40B4-BE49-F238E27FC236}">
              <a16:creationId xmlns:a16="http://schemas.microsoft.com/office/drawing/2014/main" id="{A04485CB-354C-45A2-8BF7-8B28682B869F}"/>
            </a:ext>
          </a:extLst>
        </xdr:cNvPr>
        <xdr:cNvCxnSpPr/>
      </xdr:nvCxnSpPr>
      <xdr:spPr>
        <a:xfrm>
          <a:off x="9782175" y="7639050"/>
          <a:ext cx="11334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43</xdr:row>
      <xdr:rowOff>0</xdr:rowOff>
    </xdr:from>
    <xdr:to>
      <xdr:col>5</xdr:col>
      <xdr:colOff>333375</xdr:colOff>
      <xdr:row>45</xdr:row>
      <xdr:rowOff>228600</xdr:rowOff>
    </xdr:to>
    <xdr:cxnSp macro="">
      <xdr:nvCxnSpPr>
        <xdr:cNvPr id="392" name="Straight Connector 391">
          <a:extLst>
            <a:ext uri="{FF2B5EF4-FFF2-40B4-BE49-F238E27FC236}">
              <a16:creationId xmlns:a16="http://schemas.microsoft.com/office/drawing/2014/main" id="{7D738C3C-4F9B-4ACB-B65C-D70D071C2E18}"/>
            </a:ext>
          </a:extLst>
        </xdr:cNvPr>
        <xdr:cNvCxnSpPr/>
      </xdr:nvCxnSpPr>
      <xdr:spPr>
        <a:xfrm>
          <a:off x="3495675" y="8210550"/>
          <a:ext cx="1171575" cy="5905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43</xdr:row>
      <xdr:rowOff>0</xdr:rowOff>
    </xdr:from>
    <xdr:to>
      <xdr:col>8</xdr:col>
      <xdr:colOff>333375</xdr:colOff>
      <xdr:row>45</xdr:row>
      <xdr:rowOff>228600</xdr:rowOff>
    </xdr:to>
    <xdr:cxnSp macro="">
      <xdr:nvCxnSpPr>
        <xdr:cNvPr id="393" name="Straight Connector 392">
          <a:extLst>
            <a:ext uri="{FF2B5EF4-FFF2-40B4-BE49-F238E27FC236}">
              <a16:creationId xmlns:a16="http://schemas.microsoft.com/office/drawing/2014/main" id="{C78044A8-E31E-45FD-8359-18F825C9AA13}"/>
            </a:ext>
          </a:extLst>
        </xdr:cNvPr>
        <xdr:cNvCxnSpPr/>
      </xdr:nvCxnSpPr>
      <xdr:spPr>
        <a:xfrm>
          <a:off x="4686300" y="8210550"/>
          <a:ext cx="1190625" cy="5905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43</xdr:row>
      <xdr:rowOff>0</xdr:rowOff>
    </xdr:from>
    <xdr:to>
      <xdr:col>11</xdr:col>
      <xdr:colOff>333375</xdr:colOff>
      <xdr:row>45</xdr:row>
      <xdr:rowOff>228600</xdr:rowOff>
    </xdr:to>
    <xdr:cxnSp macro="">
      <xdr:nvCxnSpPr>
        <xdr:cNvPr id="394" name="Straight Connector 393">
          <a:extLst>
            <a:ext uri="{FF2B5EF4-FFF2-40B4-BE49-F238E27FC236}">
              <a16:creationId xmlns:a16="http://schemas.microsoft.com/office/drawing/2014/main" id="{D867B2F7-C7DD-45D3-84ED-0A6B0027CAA1}"/>
            </a:ext>
          </a:extLst>
        </xdr:cNvPr>
        <xdr:cNvCxnSpPr/>
      </xdr:nvCxnSpPr>
      <xdr:spPr>
        <a:xfrm>
          <a:off x="5962650" y="8210550"/>
          <a:ext cx="1200150" cy="5905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43</xdr:row>
      <xdr:rowOff>0</xdr:rowOff>
    </xdr:from>
    <xdr:to>
      <xdr:col>14</xdr:col>
      <xdr:colOff>333375</xdr:colOff>
      <xdr:row>45</xdr:row>
      <xdr:rowOff>228600</xdr:rowOff>
    </xdr:to>
    <xdr:cxnSp macro="">
      <xdr:nvCxnSpPr>
        <xdr:cNvPr id="395" name="Straight Connector 394">
          <a:extLst>
            <a:ext uri="{FF2B5EF4-FFF2-40B4-BE49-F238E27FC236}">
              <a16:creationId xmlns:a16="http://schemas.microsoft.com/office/drawing/2014/main" id="{F1343D66-2D4A-4F59-A23C-2A84B16A52F5}"/>
            </a:ext>
          </a:extLst>
        </xdr:cNvPr>
        <xdr:cNvCxnSpPr/>
      </xdr:nvCxnSpPr>
      <xdr:spPr>
        <a:xfrm>
          <a:off x="7267575" y="8210550"/>
          <a:ext cx="1181100" cy="5905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43</xdr:row>
      <xdr:rowOff>0</xdr:rowOff>
    </xdr:from>
    <xdr:to>
      <xdr:col>17</xdr:col>
      <xdr:colOff>333375</xdr:colOff>
      <xdr:row>45</xdr:row>
      <xdr:rowOff>228600</xdr:rowOff>
    </xdr:to>
    <xdr:cxnSp macro="">
      <xdr:nvCxnSpPr>
        <xdr:cNvPr id="396" name="Straight Connector 395">
          <a:extLst>
            <a:ext uri="{FF2B5EF4-FFF2-40B4-BE49-F238E27FC236}">
              <a16:creationId xmlns:a16="http://schemas.microsoft.com/office/drawing/2014/main" id="{708DC667-2048-4159-8F7F-BA8D03FC1037}"/>
            </a:ext>
          </a:extLst>
        </xdr:cNvPr>
        <xdr:cNvCxnSpPr/>
      </xdr:nvCxnSpPr>
      <xdr:spPr>
        <a:xfrm>
          <a:off x="8515350" y="8210550"/>
          <a:ext cx="1152525" cy="5905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43</xdr:row>
      <xdr:rowOff>0</xdr:rowOff>
    </xdr:from>
    <xdr:to>
      <xdr:col>20</xdr:col>
      <xdr:colOff>333375</xdr:colOff>
      <xdr:row>45</xdr:row>
      <xdr:rowOff>228600</xdr:rowOff>
    </xdr:to>
    <xdr:cxnSp macro="">
      <xdr:nvCxnSpPr>
        <xdr:cNvPr id="397" name="Straight Connector 396">
          <a:extLst>
            <a:ext uri="{FF2B5EF4-FFF2-40B4-BE49-F238E27FC236}">
              <a16:creationId xmlns:a16="http://schemas.microsoft.com/office/drawing/2014/main" id="{6F471DEA-C6C6-445C-B045-0CA1338AEF1E}"/>
            </a:ext>
          </a:extLst>
        </xdr:cNvPr>
        <xdr:cNvCxnSpPr/>
      </xdr:nvCxnSpPr>
      <xdr:spPr>
        <a:xfrm>
          <a:off x="9782175" y="8210550"/>
          <a:ext cx="1133475" cy="5905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40</xdr:row>
      <xdr:rowOff>0</xdr:rowOff>
    </xdr:from>
    <xdr:to>
      <xdr:col>23</xdr:col>
      <xdr:colOff>333375</xdr:colOff>
      <xdr:row>42</xdr:row>
      <xdr:rowOff>228600</xdr:rowOff>
    </xdr:to>
    <xdr:cxnSp macro="">
      <xdr:nvCxnSpPr>
        <xdr:cNvPr id="398" name="Straight Connector 397">
          <a:extLst>
            <a:ext uri="{FF2B5EF4-FFF2-40B4-BE49-F238E27FC236}">
              <a16:creationId xmlns:a16="http://schemas.microsoft.com/office/drawing/2014/main" id="{F86A8E29-10DF-4D2C-B969-3014E02A59AB}"/>
            </a:ext>
          </a:extLst>
        </xdr:cNvPr>
        <xdr:cNvCxnSpPr/>
      </xdr:nvCxnSpPr>
      <xdr:spPr>
        <a:xfrm>
          <a:off x="10944225" y="7639050"/>
          <a:ext cx="11620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43</xdr:row>
      <xdr:rowOff>0</xdr:rowOff>
    </xdr:from>
    <xdr:to>
      <xdr:col>23</xdr:col>
      <xdr:colOff>333375</xdr:colOff>
      <xdr:row>45</xdr:row>
      <xdr:rowOff>228600</xdr:rowOff>
    </xdr:to>
    <xdr:cxnSp macro="">
      <xdr:nvCxnSpPr>
        <xdr:cNvPr id="399" name="Straight Connector 398">
          <a:extLst>
            <a:ext uri="{FF2B5EF4-FFF2-40B4-BE49-F238E27FC236}">
              <a16:creationId xmlns:a16="http://schemas.microsoft.com/office/drawing/2014/main" id="{123257E2-645E-4136-9980-06F35DF4F8A3}"/>
            </a:ext>
          </a:extLst>
        </xdr:cNvPr>
        <xdr:cNvCxnSpPr/>
      </xdr:nvCxnSpPr>
      <xdr:spPr>
        <a:xfrm>
          <a:off x="10944225" y="8210550"/>
          <a:ext cx="1162050" cy="5905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40</xdr:row>
      <xdr:rowOff>0</xdr:rowOff>
    </xdr:from>
    <xdr:to>
      <xdr:col>26</xdr:col>
      <xdr:colOff>323850</xdr:colOff>
      <xdr:row>42</xdr:row>
      <xdr:rowOff>228600</xdr:rowOff>
    </xdr:to>
    <xdr:cxnSp macro="">
      <xdr:nvCxnSpPr>
        <xdr:cNvPr id="400" name="Straight Connector 399">
          <a:extLst>
            <a:ext uri="{FF2B5EF4-FFF2-40B4-BE49-F238E27FC236}">
              <a16:creationId xmlns:a16="http://schemas.microsoft.com/office/drawing/2014/main" id="{8E47B0E8-8C4F-4A82-9B74-F25C992CEC14}"/>
            </a:ext>
          </a:extLst>
        </xdr:cNvPr>
        <xdr:cNvCxnSpPr/>
      </xdr:nvCxnSpPr>
      <xdr:spPr>
        <a:xfrm>
          <a:off x="12125325" y="7639050"/>
          <a:ext cx="11430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43</xdr:row>
      <xdr:rowOff>0</xdr:rowOff>
    </xdr:from>
    <xdr:to>
      <xdr:col>26</xdr:col>
      <xdr:colOff>323850</xdr:colOff>
      <xdr:row>45</xdr:row>
      <xdr:rowOff>228600</xdr:rowOff>
    </xdr:to>
    <xdr:cxnSp macro="">
      <xdr:nvCxnSpPr>
        <xdr:cNvPr id="401" name="Straight Connector 400">
          <a:extLst>
            <a:ext uri="{FF2B5EF4-FFF2-40B4-BE49-F238E27FC236}">
              <a16:creationId xmlns:a16="http://schemas.microsoft.com/office/drawing/2014/main" id="{0FFE15E7-88F9-44CF-91A8-601D01B906E9}"/>
            </a:ext>
          </a:extLst>
        </xdr:cNvPr>
        <xdr:cNvCxnSpPr/>
      </xdr:nvCxnSpPr>
      <xdr:spPr>
        <a:xfrm>
          <a:off x="12125325" y="8210550"/>
          <a:ext cx="1143000" cy="5905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40</xdr:row>
      <xdr:rowOff>0</xdr:rowOff>
    </xdr:from>
    <xdr:to>
      <xdr:col>29</xdr:col>
      <xdr:colOff>333375</xdr:colOff>
      <xdr:row>42</xdr:row>
      <xdr:rowOff>228600</xdr:rowOff>
    </xdr:to>
    <xdr:cxnSp macro="">
      <xdr:nvCxnSpPr>
        <xdr:cNvPr id="402" name="Straight Connector 401">
          <a:extLst>
            <a:ext uri="{FF2B5EF4-FFF2-40B4-BE49-F238E27FC236}">
              <a16:creationId xmlns:a16="http://schemas.microsoft.com/office/drawing/2014/main" id="{F92E8816-19A0-4EEB-89CF-5E7220556776}"/>
            </a:ext>
          </a:extLst>
        </xdr:cNvPr>
        <xdr:cNvCxnSpPr/>
      </xdr:nvCxnSpPr>
      <xdr:spPr>
        <a:xfrm>
          <a:off x="13335000" y="7639050"/>
          <a:ext cx="12096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43</xdr:row>
      <xdr:rowOff>0</xdr:rowOff>
    </xdr:from>
    <xdr:to>
      <xdr:col>29</xdr:col>
      <xdr:colOff>333375</xdr:colOff>
      <xdr:row>45</xdr:row>
      <xdr:rowOff>228600</xdr:rowOff>
    </xdr:to>
    <xdr:cxnSp macro="">
      <xdr:nvCxnSpPr>
        <xdr:cNvPr id="403" name="Straight Connector 402">
          <a:extLst>
            <a:ext uri="{FF2B5EF4-FFF2-40B4-BE49-F238E27FC236}">
              <a16:creationId xmlns:a16="http://schemas.microsoft.com/office/drawing/2014/main" id="{E9C1561B-8124-44B7-994A-B03C8832C56A}"/>
            </a:ext>
          </a:extLst>
        </xdr:cNvPr>
        <xdr:cNvCxnSpPr/>
      </xdr:nvCxnSpPr>
      <xdr:spPr>
        <a:xfrm>
          <a:off x="13335000" y="8210550"/>
          <a:ext cx="1209675" cy="5905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40</xdr:row>
      <xdr:rowOff>0</xdr:rowOff>
    </xdr:from>
    <xdr:to>
      <xdr:col>32</xdr:col>
      <xdr:colOff>333375</xdr:colOff>
      <xdr:row>42</xdr:row>
      <xdr:rowOff>228600</xdr:rowOff>
    </xdr:to>
    <xdr:cxnSp macro="">
      <xdr:nvCxnSpPr>
        <xdr:cNvPr id="404" name="Straight Connector 403">
          <a:extLst>
            <a:ext uri="{FF2B5EF4-FFF2-40B4-BE49-F238E27FC236}">
              <a16:creationId xmlns:a16="http://schemas.microsoft.com/office/drawing/2014/main" id="{78B32275-2742-480C-930D-AE78B311717F}"/>
            </a:ext>
          </a:extLst>
        </xdr:cNvPr>
        <xdr:cNvCxnSpPr/>
      </xdr:nvCxnSpPr>
      <xdr:spPr>
        <a:xfrm>
          <a:off x="14554200" y="7639050"/>
          <a:ext cx="11811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43</xdr:row>
      <xdr:rowOff>0</xdr:rowOff>
    </xdr:from>
    <xdr:to>
      <xdr:col>32</xdr:col>
      <xdr:colOff>333375</xdr:colOff>
      <xdr:row>45</xdr:row>
      <xdr:rowOff>228600</xdr:rowOff>
    </xdr:to>
    <xdr:cxnSp macro="">
      <xdr:nvCxnSpPr>
        <xdr:cNvPr id="405" name="Straight Connector 404">
          <a:extLst>
            <a:ext uri="{FF2B5EF4-FFF2-40B4-BE49-F238E27FC236}">
              <a16:creationId xmlns:a16="http://schemas.microsoft.com/office/drawing/2014/main" id="{219EE933-218A-4DFE-9E24-872B00908747}"/>
            </a:ext>
          </a:extLst>
        </xdr:cNvPr>
        <xdr:cNvCxnSpPr/>
      </xdr:nvCxnSpPr>
      <xdr:spPr>
        <a:xfrm>
          <a:off x="14554200" y="8210550"/>
          <a:ext cx="1181100" cy="5905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40</xdr:row>
      <xdr:rowOff>0</xdr:rowOff>
    </xdr:from>
    <xdr:to>
      <xdr:col>35</xdr:col>
      <xdr:colOff>285750</xdr:colOff>
      <xdr:row>42</xdr:row>
      <xdr:rowOff>228600</xdr:rowOff>
    </xdr:to>
    <xdr:cxnSp macro="">
      <xdr:nvCxnSpPr>
        <xdr:cNvPr id="406" name="Straight Connector 405">
          <a:extLst>
            <a:ext uri="{FF2B5EF4-FFF2-40B4-BE49-F238E27FC236}">
              <a16:creationId xmlns:a16="http://schemas.microsoft.com/office/drawing/2014/main" id="{25F1AB74-5B1F-44A4-BB37-FEA803A7D78A}"/>
            </a:ext>
          </a:extLst>
        </xdr:cNvPr>
        <xdr:cNvCxnSpPr/>
      </xdr:nvCxnSpPr>
      <xdr:spPr>
        <a:xfrm>
          <a:off x="15801975" y="7639050"/>
          <a:ext cx="11144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43</xdr:row>
      <xdr:rowOff>0</xdr:rowOff>
    </xdr:from>
    <xdr:to>
      <xdr:col>35</xdr:col>
      <xdr:colOff>285750</xdr:colOff>
      <xdr:row>45</xdr:row>
      <xdr:rowOff>228600</xdr:rowOff>
    </xdr:to>
    <xdr:cxnSp macro="">
      <xdr:nvCxnSpPr>
        <xdr:cNvPr id="407" name="Straight Connector 406">
          <a:extLst>
            <a:ext uri="{FF2B5EF4-FFF2-40B4-BE49-F238E27FC236}">
              <a16:creationId xmlns:a16="http://schemas.microsoft.com/office/drawing/2014/main" id="{DB3F45E4-1A21-46AA-B362-DE8E6DEFB7E8}"/>
            </a:ext>
          </a:extLst>
        </xdr:cNvPr>
        <xdr:cNvCxnSpPr/>
      </xdr:nvCxnSpPr>
      <xdr:spPr>
        <a:xfrm>
          <a:off x="15801975" y="8210550"/>
          <a:ext cx="1114425" cy="5905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40</xdr:row>
      <xdr:rowOff>0</xdr:rowOff>
    </xdr:from>
    <xdr:to>
      <xdr:col>38</xdr:col>
      <xdr:colOff>276225</xdr:colOff>
      <xdr:row>42</xdr:row>
      <xdr:rowOff>228600</xdr:rowOff>
    </xdr:to>
    <xdr:cxnSp macro="">
      <xdr:nvCxnSpPr>
        <xdr:cNvPr id="408" name="Straight Connector 407">
          <a:extLst>
            <a:ext uri="{FF2B5EF4-FFF2-40B4-BE49-F238E27FC236}">
              <a16:creationId xmlns:a16="http://schemas.microsoft.com/office/drawing/2014/main" id="{13BAFFC2-E52D-418E-8482-38809455E7B7}"/>
            </a:ext>
          </a:extLst>
        </xdr:cNvPr>
        <xdr:cNvCxnSpPr/>
      </xdr:nvCxnSpPr>
      <xdr:spPr>
        <a:xfrm>
          <a:off x="16964025" y="7639050"/>
          <a:ext cx="7524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43</xdr:row>
      <xdr:rowOff>0</xdr:rowOff>
    </xdr:from>
    <xdr:to>
      <xdr:col>38</xdr:col>
      <xdr:colOff>276225</xdr:colOff>
      <xdr:row>45</xdr:row>
      <xdr:rowOff>228600</xdr:rowOff>
    </xdr:to>
    <xdr:cxnSp macro="">
      <xdr:nvCxnSpPr>
        <xdr:cNvPr id="409" name="Straight Connector 408">
          <a:extLst>
            <a:ext uri="{FF2B5EF4-FFF2-40B4-BE49-F238E27FC236}">
              <a16:creationId xmlns:a16="http://schemas.microsoft.com/office/drawing/2014/main" id="{F830E914-AA13-47A6-9891-9FE64472FB65}"/>
            </a:ext>
          </a:extLst>
        </xdr:cNvPr>
        <xdr:cNvCxnSpPr/>
      </xdr:nvCxnSpPr>
      <xdr:spPr>
        <a:xfrm>
          <a:off x="16964025" y="8210550"/>
          <a:ext cx="752475" cy="5905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55</xdr:row>
      <xdr:rowOff>0</xdr:rowOff>
    </xdr:from>
    <xdr:to>
      <xdr:col>38</xdr:col>
      <xdr:colOff>276225</xdr:colOff>
      <xdr:row>57</xdr:row>
      <xdr:rowOff>228600</xdr:rowOff>
    </xdr:to>
    <xdr:cxnSp macro="">
      <xdr:nvCxnSpPr>
        <xdr:cNvPr id="410" name="Straight Connector 409">
          <a:extLst>
            <a:ext uri="{FF2B5EF4-FFF2-40B4-BE49-F238E27FC236}">
              <a16:creationId xmlns:a16="http://schemas.microsoft.com/office/drawing/2014/main" id="{3D252C66-BB0D-4AE9-AA4C-F8A41B593FF3}"/>
            </a:ext>
          </a:extLst>
        </xdr:cNvPr>
        <xdr:cNvCxnSpPr/>
      </xdr:nvCxnSpPr>
      <xdr:spPr>
        <a:xfrm>
          <a:off x="16964025" y="10591800"/>
          <a:ext cx="7524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55</xdr:row>
      <xdr:rowOff>0</xdr:rowOff>
    </xdr:from>
    <xdr:to>
      <xdr:col>35</xdr:col>
      <xdr:colOff>285750</xdr:colOff>
      <xdr:row>57</xdr:row>
      <xdr:rowOff>228600</xdr:rowOff>
    </xdr:to>
    <xdr:cxnSp macro="">
      <xdr:nvCxnSpPr>
        <xdr:cNvPr id="411" name="Straight Connector 410">
          <a:extLst>
            <a:ext uri="{FF2B5EF4-FFF2-40B4-BE49-F238E27FC236}">
              <a16:creationId xmlns:a16="http://schemas.microsoft.com/office/drawing/2014/main" id="{E2077B4F-3F2D-4CAB-A64D-76689722F6BF}"/>
            </a:ext>
          </a:extLst>
        </xdr:cNvPr>
        <xdr:cNvCxnSpPr/>
      </xdr:nvCxnSpPr>
      <xdr:spPr>
        <a:xfrm>
          <a:off x="15801975" y="10591800"/>
          <a:ext cx="11144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55</xdr:row>
      <xdr:rowOff>0</xdr:rowOff>
    </xdr:from>
    <xdr:to>
      <xdr:col>32</xdr:col>
      <xdr:colOff>333375</xdr:colOff>
      <xdr:row>57</xdr:row>
      <xdr:rowOff>228600</xdr:rowOff>
    </xdr:to>
    <xdr:cxnSp macro="">
      <xdr:nvCxnSpPr>
        <xdr:cNvPr id="412" name="Straight Connector 411">
          <a:extLst>
            <a:ext uri="{FF2B5EF4-FFF2-40B4-BE49-F238E27FC236}">
              <a16:creationId xmlns:a16="http://schemas.microsoft.com/office/drawing/2014/main" id="{D99CADBD-E852-400E-9189-F6FA29AF48F0}"/>
            </a:ext>
          </a:extLst>
        </xdr:cNvPr>
        <xdr:cNvCxnSpPr/>
      </xdr:nvCxnSpPr>
      <xdr:spPr>
        <a:xfrm>
          <a:off x="14554200" y="10591800"/>
          <a:ext cx="11811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55</xdr:row>
      <xdr:rowOff>0</xdr:rowOff>
    </xdr:from>
    <xdr:to>
      <xdr:col>29</xdr:col>
      <xdr:colOff>333375</xdr:colOff>
      <xdr:row>57</xdr:row>
      <xdr:rowOff>228600</xdr:rowOff>
    </xdr:to>
    <xdr:cxnSp macro="">
      <xdr:nvCxnSpPr>
        <xdr:cNvPr id="413" name="Straight Connector 412">
          <a:extLst>
            <a:ext uri="{FF2B5EF4-FFF2-40B4-BE49-F238E27FC236}">
              <a16:creationId xmlns:a16="http://schemas.microsoft.com/office/drawing/2014/main" id="{CF39FA72-A741-428D-BF58-8FE323D65DA6}"/>
            </a:ext>
          </a:extLst>
        </xdr:cNvPr>
        <xdr:cNvCxnSpPr/>
      </xdr:nvCxnSpPr>
      <xdr:spPr>
        <a:xfrm>
          <a:off x="13335000" y="10591800"/>
          <a:ext cx="12096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55</xdr:row>
      <xdr:rowOff>0</xdr:rowOff>
    </xdr:from>
    <xdr:to>
      <xdr:col>26</xdr:col>
      <xdr:colOff>323850</xdr:colOff>
      <xdr:row>57</xdr:row>
      <xdr:rowOff>228600</xdr:rowOff>
    </xdr:to>
    <xdr:cxnSp macro="">
      <xdr:nvCxnSpPr>
        <xdr:cNvPr id="414" name="Straight Connector 413">
          <a:extLst>
            <a:ext uri="{FF2B5EF4-FFF2-40B4-BE49-F238E27FC236}">
              <a16:creationId xmlns:a16="http://schemas.microsoft.com/office/drawing/2014/main" id="{1725CD0D-BF46-47BE-975E-5443F1F0FD50}"/>
            </a:ext>
          </a:extLst>
        </xdr:cNvPr>
        <xdr:cNvCxnSpPr/>
      </xdr:nvCxnSpPr>
      <xdr:spPr>
        <a:xfrm>
          <a:off x="12125325" y="10591800"/>
          <a:ext cx="11430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55</xdr:row>
      <xdr:rowOff>0</xdr:rowOff>
    </xdr:from>
    <xdr:to>
      <xdr:col>23</xdr:col>
      <xdr:colOff>333375</xdr:colOff>
      <xdr:row>57</xdr:row>
      <xdr:rowOff>228600</xdr:rowOff>
    </xdr:to>
    <xdr:cxnSp macro="">
      <xdr:nvCxnSpPr>
        <xdr:cNvPr id="415" name="Straight Connector 414">
          <a:extLst>
            <a:ext uri="{FF2B5EF4-FFF2-40B4-BE49-F238E27FC236}">
              <a16:creationId xmlns:a16="http://schemas.microsoft.com/office/drawing/2014/main" id="{6AE270C8-0E4B-4126-9962-D375741B7A02}"/>
            </a:ext>
          </a:extLst>
        </xdr:cNvPr>
        <xdr:cNvCxnSpPr/>
      </xdr:nvCxnSpPr>
      <xdr:spPr>
        <a:xfrm>
          <a:off x="10944225" y="10591800"/>
          <a:ext cx="11620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55</xdr:row>
      <xdr:rowOff>0</xdr:rowOff>
    </xdr:from>
    <xdr:to>
      <xdr:col>20</xdr:col>
      <xdr:colOff>333375</xdr:colOff>
      <xdr:row>57</xdr:row>
      <xdr:rowOff>228600</xdr:rowOff>
    </xdr:to>
    <xdr:cxnSp macro="">
      <xdr:nvCxnSpPr>
        <xdr:cNvPr id="416" name="Straight Connector 415">
          <a:extLst>
            <a:ext uri="{FF2B5EF4-FFF2-40B4-BE49-F238E27FC236}">
              <a16:creationId xmlns:a16="http://schemas.microsoft.com/office/drawing/2014/main" id="{B4C14100-C2F7-477B-90A6-81F49F6CA26D}"/>
            </a:ext>
          </a:extLst>
        </xdr:cNvPr>
        <xdr:cNvCxnSpPr/>
      </xdr:nvCxnSpPr>
      <xdr:spPr>
        <a:xfrm>
          <a:off x="9782175" y="10591800"/>
          <a:ext cx="11334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55</xdr:row>
      <xdr:rowOff>0</xdr:rowOff>
    </xdr:from>
    <xdr:to>
      <xdr:col>17</xdr:col>
      <xdr:colOff>333375</xdr:colOff>
      <xdr:row>57</xdr:row>
      <xdr:rowOff>228600</xdr:rowOff>
    </xdr:to>
    <xdr:cxnSp macro="">
      <xdr:nvCxnSpPr>
        <xdr:cNvPr id="417" name="Straight Connector 416">
          <a:extLst>
            <a:ext uri="{FF2B5EF4-FFF2-40B4-BE49-F238E27FC236}">
              <a16:creationId xmlns:a16="http://schemas.microsoft.com/office/drawing/2014/main" id="{A4E8F156-579E-4C47-ABAB-A7D59AA321B2}"/>
            </a:ext>
          </a:extLst>
        </xdr:cNvPr>
        <xdr:cNvCxnSpPr/>
      </xdr:nvCxnSpPr>
      <xdr:spPr>
        <a:xfrm>
          <a:off x="8515350" y="10591800"/>
          <a:ext cx="11525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55</xdr:row>
      <xdr:rowOff>0</xdr:rowOff>
    </xdr:from>
    <xdr:to>
      <xdr:col>14</xdr:col>
      <xdr:colOff>333375</xdr:colOff>
      <xdr:row>57</xdr:row>
      <xdr:rowOff>228600</xdr:rowOff>
    </xdr:to>
    <xdr:cxnSp macro="">
      <xdr:nvCxnSpPr>
        <xdr:cNvPr id="418" name="Straight Connector 417">
          <a:extLst>
            <a:ext uri="{FF2B5EF4-FFF2-40B4-BE49-F238E27FC236}">
              <a16:creationId xmlns:a16="http://schemas.microsoft.com/office/drawing/2014/main" id="{B8885DAA-40DD-4FE5-A58D-45CC35DB569A}"/>
            </a:ext>
          </a:extLst>
        </xdr:cNvPr>
        <xdr:cNvCxnSpPr/>
      </xdr:nvCxnSpPr>
      <xdr:spPr>
        <a:xfrm>
          <a:off x="7267575" y="10591800"/>
          <a:ext cx="11811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55</xdr:row>
      <xdr:rowOff>0</xdr:rowOff>
    </xdr:from>
    <xdr:to>
      <xdr:col>11</xdr:col>
      <xdr:colOff>333375</xdr:colOff>
      <xdr:row>57</xdr:row>
      <xdr:rowOff>228600</xdr:rowOff>
    </xdr:to>
    <xdr:cxnSp macro="">
      <xdr:nvCxnSpPr>
        <xdr:cNvPr id="419" name="Straight Connector 418">
          <a:extLst>
            <a:ext uri="{FF2B5EF4-FFF2-40B4-BE49-F238E27FC236}">
              <a16:creationId xmlns:a16="http://schemas.microsoft.com/office/drawing/2014/main" id="{BA21A726-CAA1-4580-BE56-EC74068B56E7}"/>
            </a:ext>
          </a:extLst>
        </xdr:cNvPr>
        <xdr:cNvCxnSpPr/>
      </xdr:nvCxnSpPr>
      <xdr:spPr>
        <a:xfrm>
          <a:off x="5962650" y="10591800"/>
          <a:ext cx="12001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55</xdr:row>
      <xdr:rowOff>0</xdr:rowOff>
    </xdr:from>
    <xdr:to>
      <xdr:col>8</xdr:col>
      <xdr:colOff>333375</xdr:colOff>
      <xdr:row>57</xdr:row>
      <xdr:rowOff>228600</xdr:rowOff>
    </xdr:to>
    <xdr:cxnSp macro="">
      <xdr:nvCxnSpPr>
        <xdr:cNvPr id="420" name="Straight Connector 419">
          <a:extLst>
            <a:ext uri="{FF2B5EF4-FFF2-40B4-BE49-F238E27FC236}">
              <a16:creationId xmlns:a16="http://schemas.microsoft.com/office/drawing/2014/main" id="{E4C74D3F-6DAB-448D-89EA-438CE956F409}"/>
            </a:ext>
          </a:extLst>
        </xdr:cNvPr>
        <xdr:cNvCxnSpPr/>
      </xdr:nvCxnSpPr>
      <xdr:spPr>
        <a:xfrm>
          <a:off x="4686300" y="10591800"/>
          <a:ext cx="11906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55</xdr:row>
      <xdr:rowOff>0</xdr:rowOff>
    </xdr:from>
    <xdr:to>
      <xdr:col>5</xdr:col>
      <xdr:colOff>333375</xdr:colOff>
      <xdr:row>57</xdr:row>
      <xdr:rowOff>228600</xdr:rowOff>
    </xdr:to>
    <xdr:cxnSp macro="">
      <xdr:nvCxnSpPr>
        <xdr:cNvPr id="421" name="Straight Connector 420">
          <a:extLst>
            <a:ext uri="{FF2B5EF4-FFF2-40B4-BE49-F238E27FC236}">
              <a16:creationId xmlns:a16="http://schemas.microsoft.com/office/drawing/2014/main" id="{E6B6DDAF-893B-4DC1-9207-7C8B6BD15DA2}"/>
            </a:ext>
          </a:extLst>
        </xdr:cNvPr>
        <xdr:cNvCxnSpPr/>
      </xdr:nvCxnSpPr>
      <xdr:spPr>
        <a:xfrm>
          <a:off x="3495675" y="10591800"/>
          <a:ext cx="11715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55</xdr:row>
      <xdr:rowOff>0</xdr:rowOff>
    </xdr:from>
    <xdr:to>
      <xdr:col>5</xdr:col>
      <xdr:colOff>323850</xdr:colOff>
      <xdr:row>57</xdr:row>
      <xdr:rowOff>238125</xdr:rowOff>
    </xdr:to>
    <xdr:cxnSp macro="">
      <xdr:nvCxnSpPr>
        <xdr:cNvPr id="422" name="Straight Connector 421">
          <a:extLst>
            <a:ext uri="{FF2B5EF4-FFF2-40B4-BE49-F238E27FC236}">
              <a16:creationId xmlns:a16="http://schemas.microsoft.com/office/drawing/2014/main" id="{A92F4BC5-3B2B-4573-87E0-0AD9CC987295}"/>
            </a:ext>
          </a:extLst>
        </xdr:cNvPr>
        <xdr:cNvCxnSpPr/>
      </xdr:nvCxnSpPr>
      <xdr:spPr>
        <a:xfrm rot="10800000" flipV="1">
          <a:off x="3495675" y="10591800"/>
          <a:ext cx="11620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55</xdr:row>
      <xdr:rowOff>0</xdr:rowOff>
    </xdr:from>
    <xdr:to>
      <xdr:col>8</xdr:col>
      <xdr:colOff>323850</xdr:colOff>
      <xdr:row>57</xdr:row>
      <xdr:rowOff>238125</xdr:rowOff>
    </xdr:to>
    <xdr:cxnSp macro="">
      <xdr:nvCxnSpPr>
        <xdr:cNvPr id="423" name="Straight Connector 422">
          <a:extLst>
            <a:ext uri="{FF2B5EF4-FFF2-40B4-BE49-F238E27FC236}">
              <a16:creationId xmlns:a16="http://schemas.microsoft.com/office/drawing/2014/main" id="{35AFE605-95C1-4AE7-B437-FD330B7C34E8}"/>
            </a:ext>
          </a:extLst>
        </xdr:cNvPr>
        <xdr:cNvCxnSpPr/>
      </xdr:nvCxnSpPr>
      <xdr:spPr>
        <a:xfrm rot="10800000" flipV="1">
          <a:off x="4686300" y="10591800"/>
          <a:ext cx="11811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55</xdr:row>
      <xdr:rowOff>0</xdr:rowOff>
    </xdr:from>
    <xdr:to>
      <xdr:col>11</xdr:col>
      <xdr:colOff>323850</xdr:colOff>
      <xdr:row>57</xdr:row>
      <xdr:rowOff>238125</xdr:rowOff>
    </xdr:to>
    <xdr:cxnSp macro="">
      <xdr:nvCxnSpPr>
        <xdr:cNvPr id="424" name="Straight Connector 423">
          <a:extLst>
            <a:ext uri="{FF2B5EF4-FFF2-40B4-BE49-F238E27FC236}">
              <a16:creationId xmlns:a16="http://schemas.microsoft.com/office/drawing/2014/main" id="{851A35B0-7244-4FDE-909B-87F563A771AF}"/>
            </a:ext>
          </a:extLst>
        </xdr:cNvPr>
        <xdr:cNvCxnSpPr/>
      </xdr:nvCxnSpPr>
      <xdr:spPr>
        <a:xfrm rot="10800000" flipV="1">
          <a:off x="5962650" y="10591800"/>
          <a:ext cx="11906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55</xdr:row>
      <xdr:rowOff>0</xdr:rowOff>
    </xdr:from>
    <xdr:to>
      <xdr:col>14</xdr:col>
      <xdr:colOff>323850</xdr:colOff>
      <xdr:row>57</xdr:row>
      <xdr:rowOff>238125</xdr:rowOff>
    </xdr:to>
    <xdr:cxnSp macro="">
      <xdr:nvCxnSpPr>
        <xdr:cNvPr id="425" name="Straight Connector 424">
          <a:extLst>
            <a:ext uri="{FF2B5EF4-FFF2-40B4-BE49-F238E27FC236}">
              <a16:creationId xmlns:a16="http://schemas.microsoft.com/office/drawing/2014/main" id="{7730CD6C-3114-4584-8031-CE604FF5A831}"/>
            </a:ext>
          </a:extLst>
        </xdr:cNvPr>
        <xdr:cNvCxnSpPr/>
      </xdr:nvCxnSpPr>
      <xdr:spPr>
        <a:xfrm rot="10800000" flipV="1">
          <a:off x="7267575" y="10591800"/>
          <a:ext cx="11715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55</xdr:row>
      <xdr:rowOff>0</xdr:rowOff>
    </xdr:from>
    <xdr:to>
      <xdr:col>17</xdr:col>
      <xdr:colOff>323850</xdr:colOff>
      <xdr:row>57</xdr:row>
      <xdr:rowOff>238125</xdr:rowOff>
    </xdr:to>
    <xdr:cxnSp macro="">
      <xdr:nvCxnSpPr>
        <xdr:cNvPr id="426" name="Straight Connector 425">
          <a:extLst>
            <a:ext uri="{FF2B5EF4-FFF2-40B4-BE49-F238E27FC236}">
              <a16:creationId xmlns:a16="http://schemas.microsoft.com/office/drawing/2014/main" id="{5F5E97FE-C544-45C7-A28C-766D238B3252}"/>
            </a:ext>
          </a:extLst>
        </xdr:cNvPr>
        <xdr:cNvCxnSpPr/>
      </xdr:nvCxnSpPr>
      <xdr:spPr>
        <a:xfrm rot="10800000" flipV="1">
          <a:off x="8515350" y="10591800"/>
          <a:ext cx="11430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55</xdr:row>
      <xdr:rowOff>0</xdr:rowOff>
    </xdr:from>
    <xdr:to>
      <xdr:col>20</xdr:col>
      <xdr:colOff>323850</xdr:colOff>
      <xdr:row>57</xdr:row>
      <xdr:rowOff>238125</xdr:rowOff>
    </xdr:to>
    <xdr:cxnSp macro="">
      <xdr:nvCxnSpPr>
        <xdr:cNvPr id="427" name="Straight Connector 426">
          <a:extLst>
            <a:ext uri="{FF2B5EF4-FFF2-40B4-BE49-F238E27FC236}">
              <a16:creationId xmlns:a16="http://schemas.microsoft.com/office/drawing/2014/main" id="{89C5BA5B-4BFC-4B10-BD65-C2501F4CBC0A}"/>
            </a:ext>
          </a:extLst>
        </xdr:cNvPr>
        <xdr:cNvCxnSpPr/>
      </xdr:nvCxnSpPr>
      <xdr:spPr>
        <a:xfrm rot="10800000" flipV="1">
          <a:off x="9782175" y="10591800"/>
          <a:ext cx="11239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55</xdr:row>
      <xdr:rowOff>0</xdr:rowOff>
    </xdr:from>
    <xdr:to>
      <xdr:col>23</xdr:col>
      <xdr:colOff>323850</xdr:colOff>
      <xdr:row>57</xdr:row>
      <xdr:rowOff>238125</xdr:rowOff>
    </xdr:to>
    <xdr:cxnSp macro="">
      <xdr:nvCxnSpPr>
        <xdr:cNvPr id="428" name="Straight Connector 427">
          <a:extLst>
            <a:ext uri="{FF2B5EF4-FFF2-40B4-BE49-F238E27FC236}">
              <a16:creationId xmlns:a16="http://schemas.microsoft.com/office/drawing/2014/main" id="{BFF91DA6-D586-48CF-BACE-D3455B785F2A}"/>
            </a:ext>
          </a:extLst>
        </xdr:cNvPr>
        <xdr:cNvCxnSpPr/>
      </xdr:nvCxnSpPr>
      <xdr:spPr>
        <a:xfrm rot="10800000" flipV="1">
          <a:off x="10944225" y="10591800"/>
          <a:ext cx="11525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55</xdr:row>
      <xdr:rowOff>0</xdr:rowOff>
    </xdr:from>
    <xdr:to>
      <xdr:col>26</xdr:col>
      <xdr:colOff>314325</xdr:colOff>
      <xdr:row>57</xdr:row>
      <xdr:rowOff>238125</xdr:rowOff>
    </xdr:to>
    <xdr:cxnSp macro="">
      <xdr:nvCxnSpPr>
        <xdr:cNvPr id="429" name="Straight Connector 428">
          <a:extLst>
            <a:ext uri="{FF2B5EF4-FFF2-40B4-BE49-F238E27FC236}">
              <a16:creationId xmlns:a16="http://schemas.microsoft.com/office/drawing/2014/main" id="{F0CEB1EE-CA8C-46BC-9A97-82577DA3333B}"/>
            </a:ext>
          </a:extLst>
        </xdr:cNvPr>
        <xdr:cNvCxnSpPr/>
      </xdr:nvCxnSpPr>
      <xdr:spPr>
        <a:xfrm rot="10800000" flipV="1">
          <a:off x="12125325" y="10591800"/>
          <a:ext cx="11334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55</xdr:row>
      <xdr:rowOff>0</xdr:rowOff>
    </xdr:from>
    <xdr:to>
      <xdr:col>29</xdr:col>
      <xdr:colOff>323850</xdr:colOff>
      <xdr:row>57</xdr:row>
      <xdr:rowOff>238125</xdr:rowOff>
    </xdr:to>
    <xdr:cxnSp macro="">
      <xdr:nvCxnSpPr>
        <xdr:cNvPr id="430" name="Straight Connector 429">
          <a:extLst>
            <a:ext uri="{FF2B5EF4-FFF2-40B4-BE49-F238E27FC236}">
              <a16:creationId xmlns:a16="http://schemas.microsoft.com/office/drawing/2014/main" id="{5F9024AC-4EB1-4247-8650-5B96CE4C103D}"/>
            </a:ext>
          </a:extLst>
        </xdr:cNvPr>
        <xdr:cNvCxnSpPr/>
      </xdr:nvCxnSpPr>
      <xdr:spPr>
        <a:xfrm rot="10800000" flipV="1">
          <a:off x="13335000" y="10591800"/>
          <a:ext cx="12001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55</xdr:row>
      <xdr:rowOff>0</xdr:rowOff>
    </xdr:from>
    <xdr:to>
      <xdr:col>32</xdr:col>
      <xdr:colOff>323850</xdr:colOff>
      <xdr:row>57</xdr:row>
      <xdr:rowOff>238125</xdr:rowOff>
    </xdr:to>
    <xdr:cxnSp macro="">
      <xdr:nvCxnSpPr>
        <xdr:cNvPr id="431" name="Straight Connector 430">
          <a:extLst>
            <a:ext uri="{FF2B5EF4-FFF2-40B4-BE49-F238E27FC236}">
              <a16:creationId xmlns:a16="http://schemas.microsoft.com/office/drawing/2014/main" id="{4DAFD2CD-1A6B-4985-B963-669584F1333B}"/>
            </a:ext>
          </a:extLst>
        </xdr:cNvPr>
        <xdr:cNvCxnSpPr/>
      </xdr:nvCxnSpPr>
      <xdr:spPr>
        <a:xfrm rot="10800000" flipV="1">
          <a:off x="14554200" y="10591800"/>
          <a:ext cx="11715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55</xdr:row>
      <xdr:rowOff>0</xdr:rowOff>
    </xdr:from>
    <xdr:to>
      <xdr:col>35</xdr:col>
      <xdr:colOff>276225</xdr:colOff>
      <xdr:row>57</xdr:row>
      <xdr:rowOff>238125</xdr:rowOff>
    </xdr:to>
    <xdr:cxnSp macro="">
      <xdr:nvCxnSpPr>
        <xdr:cNvPr id="432" name="Straight Connector 431">
          <a:extLst>
            <a:ext uri="{FF2B5EF4-FFF2-40B4-BE49-F238E27FC236}">
              <a16:creationId xmlns:a16="http://schemas.microsoft.com/office/drawing/2014/main" id="{3E4EF631-72B1-40CA-845A-5AB7C536C42C}"/>
            </a:ext>
          </a:extLst>
        </xdr:cNvPr>
        <xdr:cNvCxnSpPr/>
      </xdr:nvCxnSpPr>
      <xdr:spPr>
        <a:xfrm rot="10800000" flipV="1">
          <a:off x="15801975" y="10591800"/>
          <a:ext cx="11049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55</xdr:row>
      <xdr:rowOff>0</xdr:rowOff>
    </xdr:from>
    <xdr:to>
      <xdr:col>38</xdr:col>
      <xdr:colOff>266700</xdr:colOff>
      <xdr:row>57</xdr:row>
      <xdr:rowOff>238125</xdr:rowOff>
    </xdr:to>
    <xdr:cxnSp macro="">
      <xdr:nvCxnSpPr>
        <xdr:cNvPr id="433" name="Straight Connector 432">
          <a:extLst>
            <a:ext uri="{FF2B5EF4-FFF2-40B4-BE49-F238E27FC236}">
              <a16:creationId xmlns:a16="http://schemas.microsoft.com/office/drawing/2014/main" id="{56DDACD4-E8A6-4261-8478-2B1E54AD3125}"/>
            </a:ext>
          </a:extLst>
        </xdr:cNvPr>
        <xdr:cNvCxnSpPr/>
      </xdr:nvCxnSpPr>
      <xdr:spPr>
        <a:xfrm rot="10800000" flipV="1">
          <a:off x="16964025" y="10591800"/>
          <a:ext cx="7524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40</xdr:row>
      <xdr:rowOff>0</xdr:rowOff>
    </xdr:from>
    <xdr:to>
      <xdr:col>38</xdr:col>
      <xdr:colOff>266700</xdr:colOff>
      <xdr:row>42</xdr:row>
      <xdr:rowOff>238125</xdr:rowOff>
    </xdr:to>
    <xdr:cxnSp macro="">
      <xdr:nvCxnSpPr>
        <xdr:cNvPr id="434" name="Straight Connector 433">
          <a:extLst>
            <a:ext uri="{FF2B5EF4-FFF2-40B4-BE49-F238E27FC236}">
              <a16:creationId xmlns:a16="http://schemas.microsoft.com/office/drawing/2014/main" id="{C3333994-CEAB-4B83-9FDC-BE93DBDC84AF}"/>
            </a:ext>
          </a:extLst>
        </xdr:cNvPr>
        <xdr:cNvCxnSpPr/>
      </xdr:nvCxnSpPr>
      <xdr:spPr>
        <a:xfrm rot="10800000" flipV="1">
          <a:off x="16964025" y="7639050"/>
          <a:ext cx="7524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40</xdr:row>
      <xdr:rowOff>0</xdr:rowOff>
    </xdr:from>
    <xdr:to>
      <xdr:col>35</xdr:col>
      <xdr:colOff>276225</xdr:colOff>
      <xdr:row>42</xdr:row>
      <xdr:rowOff>238125</xdr:rowOff>
    </xdr:to>
    <xdr:cxnSp macro="">
      <xdr:nvCxnSpPr>
        <xdr:cNvPr id="435" name="Straight Connector 434">
          <a:extLst>
            <a:ext uri="{FF2B5EF4-FFF2-40B4-BE49-F238E27FC236}">
              <a16:creationId xmlns:a16="http://schemas.microsoft.com/office/drawing/2014/main" id="{9A56FDF3-CF4D-470F-9C94-5AB7FDB53091}"/>
            </a:ext>
          </a:extLst>
        </xdr:cNvPr>
        <xdr:cNvCxnSpPr/>
      </xdr:nvCxnSpPr>
      <xdr:spPr>
        <a:xfrm rot="10800000" flipV="1">
          <a:off x="15801975" y="7639050"/>
          <a:ext cx="11049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40</xdr:row>
      <xdr:rowOff>0</xdr:rowOff>
    </xdr:from>
    <xdr:to>
      <xdr:col>32</xdr:col>
      <xdr:colOff>323850</xdr:colOff>
      <xdr:row>42</xdr:row>
      <xdr:rowOff>238125</xdr:rowOff>
    </xdr:to>
    <xdr:cxnSp macro="">
      <xdr:nvCxnSpPr>
        <xdr:cNvPr id="436" name="Straight Connector 435">
          <a:extLst>
            <a:ext uri="{FF2B5EF4-FFF2-40B4-BE49-F238E27FC236}">
              <a16:creationId xmlns:a16="http://schemas.microsoft.com/office/drawing/2014/main" id="{DB3F46CE-BFE5-4894-A516-13AFF7C95741}"/>
            </a:ext>
          </a:extLst>
        </xdr:cNvPr>
        <xdr:cNvCxnSpPr/>
      </xdr:nvCxnSpPr>
      <xdr:spPr>
        <a:xfrm rot="10800000" flipV="1">
          <a:off x="14554200" y="7639050"/>
          <a:ext cx="11715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40</xdr:row>
      <xdr:rowOff>0</xdr:rowOff>
    </xdr:from>
    <xdr:to>
      <xdr:col>29</xdr:col>
      <xdr:colOff>323850</xdr:colOff>
      <xdr:row>42</xdr:row>
      <xdr:rowOff>238125</xdr:rowOff>
    </xdr:to>
    <xdr:cxnSp macro="">
      <xdr:nvCxnSpPr>
        <xdr:cNvPr id="437" name="Straight Connector 436">
          <a:extLst>
            <a:ext uri="{FF2B5EF4-FFF2-40B4-BE49-F238E27FC236}">
              <a16:creationId xmlns:a16="http://schemas.microsoft.com/office/drawing/2014/main" id="{C377AB3F-55E3-4154-A41B-9ADB6DDFEDEF}"/>
            </a:ext>
          </a:extLst>
        </xdr:cNvPr>
        <xdr:cNvCxnSpPr/>
      </xdr:nvCxnSpPr>
      <xdr:spPr>
        <a:xfrm rot="10800000" flipV="1">
          <a:off x="13335000" y="7639050"/>
          <a:ext cx="12001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40</xdr:row>
      <xdr:rowOff>0</xdr:rowOff>
    </xdr:from>
    <xdr:to>
      <xdr:col>26</xdr:col>
      <xdr:colOff>314325</xdr:colOff>
      <xdr:row>42</xdr:row>
      <xdr:rowOff>238125</xdr:rowOff>
    </xdr:to>
    <xdr:cxnSp macro="">
      <xdr:nvCxnSpPr>
        <xdr:cNvPr id="438" name="Straight Connector 437">
          <a:extLst>
            <a:ext uri="{FF2B5EF4-FFF2-40B4-BE49-F238E27FC236}">
              <a16:creationId xmlns:a16="http://schemas.microsoft.com/office/drawing/2014/main" id="{9EB07F20-86C1-4167-BC90-A660B38B180C}"/>
            </a:ext>
          </a:extLst>
        </xdr:cNvPr>
        <xdr:cNvCxnSpPr/>
      </xdr:nvCxnSpPr>
      <xdr:spPr>
        <a:xfrm rot="10800000" flipV="1">
          <a:off x="12125325" y="7639050"/>
          <a:ext cx="11334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40</xdr:row>
      <xdr:rowOff>0</xdr:rowOff>
    </xdr:from>
    <xdr:to>
      <xdr:col>23</xdr:col>
      <xdr:colOff>323850</xdr:colOff>
      <xdr:row>42</xdr:row>
      <xdr:rowOff>238125</xdr:rowOff>
    </xdr:to>
    <xdr:cxnSp macro="">
      <xdr:nvCxnSpPr>
        <xdr:cNvPr id="439" name="Straight Connector 438">
          <a:extLst>
            <a:ext uri="{FF2B5EF4-FFF2-40B4-BE49-F238E27FC236}">
              <a16:creationId xmlns:a16="http://schemas.microsoft.com/office/drawing/2014/main" id="{D9F7A795-46E9-4ACC-858B-3036913A294C}"/>
            </a:ext>
          </a:extLst>
        </xdr:cNvPr>
        <xdr:cNvCxnSpPr/>
      </xdr:nvCxnSpPr>
      <xdr:spPr>
        <a:xfrm rot="10800000" flipV="1">
          <a:off x="10944225" y="7639050"/>
          <a:ext cx="11525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40</xdr:row>
      <xdr:rowOff>0</xdr:rowOff>
    </xdr:from>
    <xdr:to>
      <xdr:col>20</xdr:col>
      <xdr:colOff>323850</xdr:colOff>
      <xdr:row>42</xdr:row>
      <xdr:rowOff>238125</xdr:rowOff>
    </xdr:to>
    <xdr:cxnSp macro="">
      <xdr:nvCxnSpPr>
        <xdr:cNvPr id="440" name="Straight Connector 439">
          <a:extLst>
            <a:ext uri="{FF2B5EF4-FFF2-40B4-BE49-F238E27FC236}">
              <a16:creationId xmlns:a16="http://schemas.microsoft.com/office/drawing/2014/main" id="{D1AB4ED1-D6B5-425A-A3E5-2D873D2E87E6}"/>
            </a:ext>
          </a:extLst>
        </xdr:cNvPr>
        <xdr:cNvCxnSpPr/>
      </xdr:nvCxnSpPr>
      <xdr:spPr>
        <a:xfrm rot="10800000" flipV="1">
          <a:off x="9782175" y="7639050"/>
          <a:ext cx="11239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40</xdr:row>
      <xdr:rowOff>0</xdr:rowOff>
    </xdr:from>
    <xdr:to>
      <xdr:col>17</xdr:col>
      <xdr:colOff>323850</xdr:colOff>
      <xdr:row>42</xdr:row>
      <xdr:rowOff>238125</xdr:rowOff>
    </xdr:to>
    <xdr:cxnSp macro="">
      <xdr:nvCxnSpPr>
        <xdr:cNvPr id="441" name="Straight Connector 440">
          <a:extLst>
            <a:ext uri="{FF2B5EF4-FFF2-40B4-BE49-F238E27FC236}">
              <a16:creationId xmlns:a16="http://schemas.microsoft.com/office/drawing/2014/main" id="{01E1768E-09A0-4B46-AAC1-FD9A3A1EC6F1}"/>
            </a:ext>
          </a:extLst>
        </xdr:cNvPr>
        <xdr:cNvCxnSpPr/>
      </xdr:nvCxnSpPr>
      <xdr:spPr>
        <a:xfrm rot="10800000" flipV="1">
          <a:off x="8515350" y="7639050"/>
          <a:ext cx="11430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40</xdr:row>
      <xdr:rowOff>0</xdr:rowOff>
    </xdr:from>
    <xdr:to>
      <xdr:col>14</xdr:col>
      <xdr:colOff>323850</xdr:colOff>
      <xdr:row>42</xdr:row>
      <xdr:rowOff>238125</xdr:rowOff>
    </xdr:to>
    <xdr:cxnSp macro="">
      <xdr:nvCxnSpPr>
        <xdr:cNvPr id="442" name="Straight Connector 441">
          <a:extLst>
            <a:ext uri="{FF2B5EF4-FFF2-40B4-BE49-F238E27FC236}">
              <a16:creationId xmlns:a16="http://schemas.microsoft.com/office/drawing/2014/main" id="{E1353E54-D9D5-4690-A88F-3076EBADD9D4}"/>
            </a:ext>
          </a:extLst>
        </xdr:cNvPr>
        <xdr:cNvCxnSpPr/>
      </xdr:nvCxnSpPr>
      <xdr:spPr>
        <a:xfrm rot="10800000" flipV="1">
          <a:off x="7267575" y="7639050"/>
          <a:ext cx="11715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40</xdr:row>
      <xdr:rowOff>0</xdr:rowOff>
    </xdr:from>
    <xdr:to>
      <xdr:col>11</xdr:col>
      <xdr:colOff>323850</xdr:colOff>
      <xdr:row>42</xdr:row>
      <xdr:rowOff>238125</xdr:rowOff>
    </xdr:to>
    <xdr:cxnSp macro="">
      <xdr:nvCxnSpPr>
        <xdr:cNvPr id="443" name="Straight Connector 442">
          <a:extLst>
            <a:ext uri="{FF2B5EF4-FFF2-40B4-BE49-F238E27FC236}">
              <a16:creationId xmlns:a16="http://schemas.microsoft.com/office/drawing/2014/main" id="{0AE3C8B7-FC07-4C1F-A1E8-CA099D741765}"/>
            </a:ext>
          </a:extLst>
        </xdr:cNvPr>
        <xdr:cNvCxnSpPr/>
      </xdr:nvCxnSpPr>
      <xdr:spPr>
        <a:xfrm rot="10800000" flipV="1">
          <a:off x="5962650" y="7639050"/>
          <a:ext cx="11906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40</xdr:row>
      <xdr:rowOff>0</xdr:rowOff>
    </xdr:from>
    <xdr:to>
      <xdr:col>8</xdr:col>
      <xdr:colOff>323850</xdr:colOff>
      <xdr:row>42</xdr:row>
      <xdr:rowOff>238125</xdr:rowOff>
    </xdr:to>
    <xdr:cxnSp macro="">
      <xdr:nvCxnSpPr>
        <xdr:cNvPr id="444" name="Straight Connector 443">
          <a:extLst>
            <a:ext uri="{FF2B5EF4-FFF2-40B4-BE49-F238E27FC236}">
              <a16:creationId xmlns:a16="http://schemas.microsoft.com/office/drawing/2014/main" id="{35781724-A022-46FA-B00C-8D20B22F028D}"/>
            </a:ext>
          </a:extLst>
        </xdr:cNvPr>
        <xdr:cNvCxnSpPr/>
      </xdr:nvCxnSpPr>
      <xdr:spPr>
        <a:xfrm rot="10800000" flipV="1">
          <a:off x="4686300" y="7639050"/>
          <a:ext cx="11811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43</xdr:row>
      <xdr:rowOff>0</xdr:rowOff>
    </xdr:from>
    <xdr:to>
      <xdr:col>38</xdr:col>
      <xdr:colOff>266700</xdr:colOff>
      <xdr:row>45</xdr:row>
      <xdr:rowOff>238125</xdr:rowOff>
    </xdr:to>
    <xdr:cxnSp macro="">
      <xdr:nvCxnSpPr>
        <xdr:cNvPr id="445" name="Straight Connector 444">
          <a:extLst>
            <a:ext uri="{FF2B5EF4-FFF2-40B4-BE49-F238E27FC236}">
              <a16:creationId xmlns:a16="http://schemas.microsoft.com/office/drawing/2014/main" id="{ED779C9F-5D14-4747-8121-C34053B1D6F6}"/>
            </a:ext>
          </a:extLst>
        </xdr:cNvPr>
        <xdr:cNvCxnSpPr/>
      </xdr:nvCxnSpPr>
      <xdr:spPr>
        <a:xfrm rot="10800000" flipV="1">
          <a:off x="16964025" y="8210550"/>
          <a:ext cx="752475" cy="5905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43</xdr:row>
      <xdr:rowOff>0</xdr:rowOff>
    </xdr:from>
    <xdr:to>
      <xdr:col>35</xdr:col>
      <xdr:colOff>276225</xdr:colOff>
      <xdr:row>45</xdr:row>
      <xdr:rowOff>238125</xdr:rowOff>
    </xdr:to>
    <xdr:cxnSp macro="">
      <xdr:nvCxnSpPr>
        <xdr:cNvPr id="446" name="Straight Connector 445">
          <a:extLst>
            <a:ext uri="{FF2B5EF4-FFF2-40B4-BE49-F238E27FC236}">
              <a16:creationId xmlns:a16="http://schemas.microsoft.com/office/drawing/2014/main" id="{34A7C3AE-23D8-4623-8EDC-524A0F4F22E6}"/>
            </a:ext>
          </a:extLst>
        </xdr:cNvPr>
        <xdr:cNvCxnSpPr/>
      </xdr:nvCxnSpPr>
      <xdr:spPr>
        <a:xfrm rot="10800000" flipV="1">
          <a:off x="15801975" y="8210550"/>
          <a:ext cx="1104900" cy="5905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43</xdr:row>
      <xdr:rowOff>0</xdr:rowOff>
    </xdr:from>
    <xdr:to>
      <xdr:col>32</xdr:col>
      <xdr:colOff>323850</xdr:colOff>
      <xdr:row>45</xdr:row>
      <xdr:rowOff>238125</xdr:rowOff>
    </xdr:to>
    <xdr:cxnSp macro="">
      <xdr:nvCxnSpPr>
        <xdr:cNvPr id="447" name="Straight Connector 446">
          <a:extLst>
            <a:ext uri="{FF2B5EF4-FFF2-40B4-BE49-F238E27FC236}">
              <a16:creationId xmlns:a16="http://schemas.microsoft.com/office/drawing/2014/main" id="{00005E09-14DA-460C-9EF7-2201FA41D16C}"/>
            </a:ext>
          </a:extLst>
        </xdr:cNvPr>
        <xdr:cNvCxnSpPr/>
      </xdr:nvCxnSpPr>
      <xdr:spPr>
        <a:xfrm rot="10800000" flipV="1">
          <a:off x="14554200" y="8210550"/>
          <a:ext cx="1171575" cy="5905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43</xdr:row>
      <xdr:rowOff>0</xdr:rowOff>
    </xdr:from>
    <xdr:to>
      <xdr:col>29</xdr:col>
      <xdr:colOff>323850</xdr:colOff>
      <xdr:row>45</xdr:row>
      <xdr:rowOff>238125</xdr:rowOff>
    </xdr:to>
    <xdr:cxnSp macro="">
      <xdr:nvCxnSpPr>
        <xdr:cNvPr id="448" name="Straight Connector 447">
          <a:extLst>
            <a:ext uri="{FF2B5EF4-FFF2-40B4-BE49-F238E27FC236}">
              <a16:creationId xmlns:a16="http://schemas.microsoft.com/office/drawing/2014/main" id="{8E045651-5A49-48D6-8D57-95C13AE5933B}"/>
            </a:ext>
          </a:extLst>
        </xdr:cNvPr>
        <xdr:cNvCxnSpPr/>
      </xdr:nvCxnSpPr>
      <xdr:spPr>
        <a:xfrm rot="10800000" flipV="1">
          <a:off x="13335000" y="8210550"/>
          <a:ext cx="1200150" cy="5905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43</xdr:row>
      <xdr:rowOff>0</xdr:rowOff>
    </xdr:from>
    <xdr:to>
      <xdr:col>26</xdr:col>
      <xdr:colOff>314325</xdr:colOff>
      <xdr:row>45</xdr:row>
      <xdr:rowOff>238125</xdr:rowOff>
    </xdr:to>
    <xdr:cxnSp macro="">
      <xdr:nvCxnSpPr>
        <xdr:cNvPr id="449" name="Straight Connector 448">
          <a:extLst>
            <a:ext uri="{FF2B5EF4-FFF2-40B4-BE49-F238E27FC236}">
              <a16:creationId xmlns:a16="http://schemas.microsoft.com/office/drawing/2014/main" id="{49586998-1247-4DCF-93DE-6E8DCCEF8BF3}"/>
            </a:ext>
          </a:extLst>
        </xdr:cNvPr>
        <xdr:cNvCxnSpPr/>
      </xdr:nvCxnSpPr>
      <xdr:spPr>
        <a:xfrm rot="10800000" flipV="1">
          <a:off x="12125325" y="8210550"/>
          <a:ext cx="1133475" cy="5905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43</xdr:row>
      <xdr:rowOff>0</xdr:rowOff>
    </xdr:from>
    <xdr:to>
      <xdr:col>23</xdr:col>
      <xdr:colOff>323850</xdr:colOff>
      <xdr:row>45</xdr:row>
      <xdr:rowOff>238125</xdr:rowOff>
    </xdr:to>
    <xdr:cxnSp macro="">
      <xdr:nvCxnSpPr>
        <xdr:cNvPr id="450" name="Straight Connector 449">
          <a:extLst>
            <a:ext uri="{FF2B5EF4-FFF2-40B4-BE49-F238E27FC236}">
              <a16:creationId xmlns:a16="http://schemas.microsoft.com/office/drawing/2014/main" id="{0EDACCB6-FCC9-4D69-8F80-02DFD5A3BBB4}"/>
            </a:ext>
          </a:extLst>
        </xdr:cNvPr>
        <xdr:cNvCxnSpPr/>
      </xdr:nvCxnSpPr>
      <xdr:spPr>
        <a:xfrm rot="10800000" flipV="1">
          <a:off x="10944225" y="8210550"/>
          <a:ext cx="1152525" cy="5905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43</xdr:row>
      <xdr:rowOff>0</xdr:rowOff>
    </xdr:from>
    <xdr:to>
      <xdr:col>20</xdr:col>
      <xdr:colOff>323850</xdr:colOff>
      <xdr:row>45</xdr:row>
      <xdr:rowOff>238125</xdr:rowOff>
    </xdr:to>
    <xdr:cxnSp macro="">
      <xdr:nvCxnSpPr>
        <xdr:cNvPr id="451" name="Straight Connector 450">
          <a:extLst>
            <a:ext uri="{FF2B5EF4-FFF2-40B4-BE49-F238E27FC236}">
              <a16:creationId xmlns:a16="http://schemas.microsoft.com/office/drawing/2014/main" id="{14A0A7FE-CB1C-4168-951E-B13E88FEE97B}"/>
            </a:ext>
          </a:extLst>
        </xdr:cNvPr>
        <xdr:cNvCxnSpPr/>
      </xdr:nvCxnSpPr>
      <xdr:spPr>
        <a:xfrm rot="10800000" flipV="1">
          <a:off x="9782175" y="8210550"/>
          <a:ext cx="1123950" cy="5905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43</xdr:row>
      <xdr:rowOff>0</xdr:rowOff>
    </xdr:from>
    <xdr:to>
      <xdr:col>17</xdr:col>
      <xdr:colOff>323850</xdr:colOff>
      <xdr:row>45</xdr:row>
      <xdr:rowOff>238125</xdr:rowOff>
    </xdr:to>
    <xdr:cxnSp macro="">
      <xdr:nvCxnSpPr>
        <xdr:cNvPr id="452" name="Straight Connector 451">
          <a:extLst>
            <a:ext uri="{FF2B5EF4-FFF2-40B4-BE49-F238E27FC236}">
              <a16:creationId xmlns:a16="http://schemas.microsoft.com/office/drawing/2014/main" id="{4B8846E3-280F-473F-AF2A-CBE2477B75BC}"/>
            </a:ext>
          </a:extLst>
        </xdr:cNvPr>
        <xdr:cNvCxnSpPr/>
      </xdr:nvCxnSpPr>
      <xdr:spPr>
        <a:xfrm rot="10800000" flipV="1">
          <a:off x="8515350" y="8210550"/>
          <a:ext cx="1143000" cy="5905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43</xdr:row>
      <xdr:rowOff>0</xdr:rowOff>
    </xdr:from>
    <xdr:to>
      <xdr:col>14</xdr:col>
      <xdr:colOff>323850</xdr:colOff>
      <xdr:row>45</xdr:row>
      <xdr:rowOff>238125</xdr:rowOff>
    </xdr:to>
    <xdr:cxnSp macro="">
      <xdr:nvCxnSpPr>
        <xdr:cNvPr id="453" name="Straight Connector 452">
          <a:extLst>
            <a:ext uri="{FF2B5EF4-FFF2-40B4-BE49-F238E27FC236}">
              <a16:creationId xmlns:a16="http://schemas.microsoft.com/office/drawing/2014/main" id="{05FF535A-E6BD-4EAC-858B-25F632186264}"/>
            </a:ext>
          </a:extLst>
        </xdr:cNvPr>
        <xdr:cNvCxnSpPr/>
      </xdr:nvCxnSpPr>
      <xdr:spPr>
        <a:xfrm rot="10800000" flipV="1">
          <a:off x="7267575" y="8210550"/>
          <a:ext cx="1171575" cy="5905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43</xdr:row>
      <xdr:rowOff>0</xdr:rowOff>
    </xdr:from>
    <xdr:to>
      <xdr:col>11</xdr:col>
      <xdr:colOff>323850</xdr:colOff>
      <xdr:row>45</xdr:row>
      <xdr:rowOff>238125</xdr:rowOff>
    </xdr:to>
    <xdr:cxnSp macro="">
      <xdr:nvCxnSpPr>
        <xdr:cNvPr id="454" name="Straight Connector 453">
          <a:extLst>
            <a:ext uri="{FF2B5EF4-FFF2-40B4-BE49-F238E27FC236}">
              <a16:creationId xmlns:a16="http://schemas.microsoft.com/office/drawing/2014/main" id="{930A5595-DBF5-4831-9807-557A3120D98E}"/>
            </a:ext>
          </a:extLst>
        </xdr:cNvPr>
        <xdr:cNvCxnSpPr/>
      </xdr:nvCxnSpPr>
      <xdr:spPr>
        <a:xfrm rot="10800000" flipV="1">
          <a:off x="5962650" y="8210550"/>
          <a:ext cx="1190625" cy="5905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43</xdr:row>
      <xdr:rowOff>0</xdr:rowOff>
    </xdr:from>
    <xdr:to>
      <xdr:col>8</xdr:col>
      <xdr:colOff>323850</xdr:colOff>
      <xdr:row>45</xdr:row>
      <xdr:rowOff>238125</xdr:rowOff>
    </xdr:to>
    <xdr:cxnSp macro="">
      <xdr:nvCxnSpPr>
        <xdr:cNvPr id="455" name="Straight Connector 454">
          <a:extLst>
            <a:ext uri="{FF2B5EF4-FFF2-40B4-BE49-F238E27FC236}">
              <a16:creationId xmlns:a16="http://schemas.microsoft.com/office/drawing/2014/main" id="{65ADD601-999A-44A8-BD2E-84CB57FAF7C9}"/>
            </a:ext>
          </a:extLst>
        </xdr:cNvPr>
        <xdr:cNvCxnSpPr/>
      </xdr:nvCxnSpPr>
      <xdr:spPr>
        <a:xfrm rot="10800000" flipV="1">
          <a:off x="4686300" y="8210550"/>
          <a:ext cx="1181100" cy="5905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40</xdr:row>
      <xdr:rowOff>0</xdr:rowOff>
    </xdr:from>
    <xdr:to>
      <xdr:col>5</xdr:col>
      <xdr:colOff>323850</xdr:colOff>
      <xdr:row>42</xdr:row>
      <xdr:rowOff>238125</xdr:rowOff>
    </xdr:to>
    <xdr:cxnSp macro="">
      <xdr:nvCxnSpPr>
        <xdr:cNvPr id="456" name="Straight Connector 455">
          <a:extLst>
            <a:ext uri="{FF2B5EF4-FFF2-40B4-BE49-F238E27FC236}">
              <a16:creationId xmlns:a16="http://schemas.microsoft.com/office/drawing/2014/main" id="{663A06B7-EEF4-44D4-AAAA-9205B792799F}"/>
            </a:ext>
          </a:extLst>
        </xdr:cNvPr>
        <xdr:cNvCxnSpPr/>
      </xdr:nvCxnSpPr>
      <xdr:spPr>
        <a:xfrm rot="10800000" flipV="1">
          <a:off x="3495675" y="7639050"/>
          <a:ext cx="11620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43</xdr:row>
      <xdr:rowOff>0</xdr:rowOff>
    </xdr:from>
    <xdr:to>
      <xdr:col>5</xdr:col>
      <xdr:colOff>323850</xdr:colOff>
      <xdr:row>45</xdr:row>
      <xdr:rowOff>238125</xdr:rowOff>
    </xdr:to>
    <xdr:cxnSp macro="">
      <xdr:nvCxnSpPr>
        <xdr:cNvPr id="457" name="Straight Connector 456">
          <a:extLst>
            <a:ext uri="{FF2B5EF4-FFF2-40B4-BE49-F238E27FC236}">
              <a16:creationId xmlns:a16="http://schemas.microsoft.com/office/drawing/2014/main" id="{EA1CBFA4-80F1-40B7-8CAD-B7B33C63EC84}"/>
            </a:ext>
          </a:extLst>
        </xdr:cNvPr>
        <xdr:cNvCxnSpPr/>
      </xdr:nvCxnSpPr>
      <xdr:spPr>
        <a:xfrm rot="10800000" flipV="1">
          <a:off x="3495675" y="8210550"/>
          <a:ext cx="1162050" cy="5905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67</xdr:row>
      <xdr:rowOff>0</xdr:rowOff>
    </xdr:from>
    <xdr:to>
      <xdr:col>5</xdr:col>
      <xdr:colOff>333375</xdr:colOff>
      <xdr:row>69</xdr:row>
      <xdr:rowOff>228600</xdr:rowOff>
    </xdr:to>
    <xdr:cxnSp macro="">
      <xdr:nvCxnSpPr>
        <xdr:cNvPr id="458" name="Straight Connector 457">
          <a:extLst>
            <a:ext uri="{FF2B5EF4-FFF2-40B4-BE49-F238E27FC236}">
              <a16:creationId xmlns:a16="http://schemas.microsoft.com/office/drawing/2014/main" id="{B2A512D8-205B-440C-B419-2D07657A9B01}"/>
            </a:ext>
          </a:extLst>
        </xdr:cNvPr>
        <xdr:cNvCxnSpPr/>
      </xdr:nvCxnSpPr>
      <xdr:spPr>
        <a:xfrm>
          <a:off x="3495675" y="13049250"/>
          <a:ext cx="11715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67</xdr:row>
      <xdr:rowOff>0</xdr:rowOff>
    </xdr:from>
    <xdr:to>
      <xdr:col>8</xdr:col>
      <xdr:colOff>333375</xdr:colOff>
      <xdr:row>69</xdr:row>
      <xdr:rowOff>228600</xdr:rowOff>
    </xdr:to>
    <xdr:cxnSp macro="">
      <xdr:nvCxnSpPr>
        <xdr:cNvPr id="459" name="Straight Connector 458">
          <a:extLst>
            <a:ext uri="{FF2B5EF4-FFF2-40B4-BE49-F238E27FC236}">
              <a16:creationId xmlns:a16="http://schemas.microsoft.com/office/drawing/2014/main" id="{53860BB9-9201-4580-949E-0D626357CC3D}"/>
            </a:ext>
          </a:extLst>
        </xdr:cNvPr>
        <xdr:cNvCxnSpPr/>
      </xdr:nvCxnSpPr>
      <xdr:spPr>
        <a:xfrm>
          <a:off x="4686300" y="13049250"/>
          <a:ext cx="11906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67</xdr:row>
      <xdr:rowOff>0</xdr:rowOff>
    </xdr:from>
    <xdr:to>
      <xdr:col>11</xdr:col>
      <xdr:colOff>333375</xdr:colOff>
      <xdr:row>69</xdr:row>
      <xdr:rowOff>228600</xdr:rowOff>
    </xdr:to>
    <xdr:cxnSp macro="">
      <xdr:nvCxnSpPr>
        <xdr:cNvPr id="460" name="Straight Connector 459">
          <a:extLst>
            <a:ext uri="{FF2B5EF4-FFF2-40B4-BE49-F238E27FC236}">
              <a16:creationId xmlns:a16="http://schemas.microsoft.com/office/drawing/2014/main" id="{C9D9C9F4-2AE2-4839-8052-09EA21316D07}"/>
            </a:ext>
          </a:extLst>
        </xdr:cNvPr>
        <xdr:cNvCxnSpPr/>
      </xdr:nvCxnSpPr>
      <xdr:spPr>
        <a:xfrm>
          <a:off x="5962650" y="13049250"/>
          <a:ext cx="12001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70</xdr:row>
      <xdr:rowOff>0</xdr:rowOff>
    </xdr:from>
    <xdr:to>
      <xdr:col>5</xdr:col>
      <xdr:colOff>333375</xdr:colOff>
      <xdr:row>72</xdr:row>
      <xdr:rowOff>228600</xdr:rowOff>
    </xdr:to>
    <xdr:cxnSp macro="">
      <xdr:nvCxnSpPr>
        <xdr:cNvPr id="461" name="Straight Connector 460">
          <a:extLst>
            <a:ext uri="{FF2B5EF4-FFF2-40B4-BE49-F238E27FC236}">
              <a16:creationId xmlns:a16="http://schemas.microsoft.com/office/drawing/2014/main" id="{A3971056-5394-4FEA-8776-7DDD964CA004}"/>
            </a:ext>
          </a:extLst>
        </xdr:cNvPr>
        <xdr:cNvCxnSpPr/>
      </xdr:nvCxnSpPr>
      <xdr:spPr>
        <a:xfrm>
          <a:off x="3495675" y="13620750"/>
          <a:ext cx="11715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70</xdr:row>
      <xdr:rowOff>0</xdr:rowOff>
    </xdr:from>
    <xdr:to>
      <xdr:col>8</xdr:col>
      <xdr:colOff>333375</xdr:colOff>
      <xdr:row>72</xdr:row>
      <xdr:rowOff>228600</xdr:rowOff>
    </xdr:to>
    <xdr:cxnSp macro="">
      <xdr:nvCxnSpPr>
        <xdr:cNvPr id="462" name="Straight Connector 461">
          <a:extLst>
            <a:ext uri="{FF2B5EF4-FFF2-40B4-BE49-F238E27FC236}">
              <a16:creationId xmlns:a16="http://schemas.microsoft.com/office/drawing/2014/main" id="{46F7F2A7-4BEA-44CE-961C-5344283968B4}"/>
            </a:ext>
          </a:extLst>
        </xdr:cNvPr>
        <xdr:cNvCxnSpPr/>
      </xdr:nvCxnSpPr>
      <xdr:spPr>
        <a:xfrm>
          <a:off x="4686300" y="13620750"/>
          <a:ext cx="11906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70</xdr:row>
      <xdr:rowOff>0</xdr:rowOff>
    </xdr:from>
    <xdr:to>
      <xdr:col>11</xdr:col>
      <xdr:colOff>333375</xdr:colOff>
      <xdr:row>72</xdr:row>
      <xdr:rowOff>228600</xdr:rowOff>
    </xdr:to>
    <xdr:cxnSp macro="">
      <xdr:nvCxnSpPr>
        <xdr:cNvPr id="463" name="Straight Connector 462">
          <a:extLst>
            <a:ext uri="{FF2B5EF4-FFF2-40B4-BE49-F238E27FC236}">
              <a16:creationId xmlns:a16="http://schemas.microsoft.com/office/drawing/2014/main" id="{B27EB3E3-2B0B-45F5-AEE0-E737A8BB727F}"/>
            </a:ext>
          </a:extLst>
        </xdr:cNvPr>
        <xdr:cNvCxnSpPr/>
      </xdr:nvCxnSpPr>
      <xdr:spPr>
        <a:xfrm>
          <a:off x="5962650" y="13620750"/>
          <a:ext cx="12001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70</xdr:row>
      <xdr:rowOff>0</xdr:rowOff>
    </xdr:from>
    <xdr:to>
      <xdr:col>14</xdr:col>
      <xdr:colOff>333375</xdr:colOff>
      <xdr:row>72</xdr:row>
      <xdr:rowOff>228600</xdr:rowOff>
    </xdr:to>
    <xdr:cxnSp macro="">
      <xdr:nvCxnSpPr>
        <xdr:cNvPr id="464" name="Straight Connector 463">
          <a:extLst>
            <a:ext uri="{FF2B5EF4-FFF2-40B4-BE49-F238E27FC236}">
              <a16:creationId xmlns:a16="http://schemas.microsoft.com/office/drawing/2014/main" id="{5B2FE1FD-14A4-4CB2-B4E4-466BDC4E4D06}"/>
            </a:ext>
          </a:extLst>
        </xdr:cNvPr>
        <xdr:cNvCxnSpPr/>
      </xdr:nvCxnSpPr>
      <xdr:spPr>
        <a:xfrm>
          <a:off x="7267575" y="13620750"/>
          <a:ext cx="11811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67</xdr:row>
      <xdr:rowOff>0</xdr:rowOff>
    </xdr:from>
    <xdr:to>
      <xdr:col>14</xdr:col>
      <xdr:colOff>333375</xdr:colOff>
      <xdr:row>69</xdr:row>
      <xdr:rowOff>228600</xdr:rowOff>
    </xdr:to>
    <xdr:cxnSp macro="">
      <xdr:nvCxnSpPr>
        <xdr:cNvPr id="465" name="Straight Connector 464">
          <a:extLst>
            <a:ext uri="{FF2B5EF4-FFF2-40B4-BE49-F238E27FC236}">
              <a16:creationId xmlns:a16="http://schemas.microsoft.com/office/drawing/2014/main" id="{1E05B602-9962-4D5D-AEA5-0D71AD8C6053}"/>
            </a:ext>
          </a:extLst>
        </xdr:cNvPr>
        <xdr:cNvCxnSpPr/>
      </xdr:nvCxnSpPr>
      <xdr:spPr>
        <a:xfrm>
          <a:off x="7267575" y="13049250"/>
          <a:ext cx="11811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67</xdr:row>
      <xdr:rowOff>0</xdr:rowOff>
    </xdr:from>
    <xdr:to>
      <xdr:col>17</xdr:col>
      <xdr:colOff>333375</xdr:colOff>
      <xdr:row>69</xdr:row>
      <xdr:rowOff>228600</xdr:rowOff>
    </xdr:to>
    <xdr:cxnSp macro="">
      <xdr:nvCxnSpPr>
        <xdr:cNvPr id="466" name="Straight Connector 465">
          <a:extLst>
            <a:ext uri="{FF2B5EF4-FFF2-40B4-BE49-F238E27FC236}">
              <a16:creationId xmlns:a16="http://schemas.microsoft.com/office/drawing/2014/main" id="{A87BF2D1-E7E7-4A98-B9BB-75AE97BC8D7F}"/>
            </a:ext>
          </a:extLst>
        </xdr:cNvPr>
        <xdr:cNvCxnSpPr/>
      </xdr:nvCxnSpPr>
      <xdr:spPr>
        <a:xfrm>
          <a:off x="8515350" y="13049250"/>
          <a:ext cx="11525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70</xdr:row>
      <xdr:rowOff>0</xdr:rowOff>
    </xdr:from>
    <xdr:to>
      <xdr:col>17</xdr:col>
      <xdr:colOff>333375</xdr:colOff>
      <xdr:row>72</xdr:row>
      <xdr:rowOff>228600</xdr:rowOff>
    </xdr:to>
    <xdr:cxnSp macro="">
      <xdr:nvCxnSpPr>
        <xdr:cNvPr id="467" name="Straight Connector 466">
          <a:extLst>
            <a:ext uri="{FF2B5EF4-FFF2-40B4-BE49-F238E27FC236}">
              <a16:creationId xmlns:a16="http://schemas.microsoft.com/office/drawing/2014/main" id="{673A9A00-1122-4050-AEF2-A6B9E87ED391}"/>
            </a:ext>
          </a:extLst>
        </xdr:cNvPr>
        <xdr:cNvCxnSpPr/>
      </xdr:nvCxnSpPr>
      <xdr:spPr>
        <a:xfrm>
          <a:off x="8515350" y="13620750"/>
          <a:ext cx="11525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67</xdr:row>
      <xdr:rowOff>0</xdr:rowOff>
    </xdr:from>
    <xdr:to>
      <xdr:col>5</xdr:col>
      <xdr:colOff>333375</xdr:colOff>
      <xdr:row>69</xdr:row>
      <xdr:rowOff>238125</xdr:rowOff>
    </xdr:to>
    <xdr:cxnSp macro="">
      <xdr:nvCxnSpPr>
        <xdr:cNvPr id="468" name="Straight Connector 467">
          <a:extLst>
            <a:ext uri="{FF2B5EF4-FFF2-40B4-BE49-F238E27FC236}">
              <a16:creationId xmlns:a16="http://schemas.microsoft.com/office/drawing/2014/main" id="{341F310E-1A25-4136-BB87-867C1FB3C66A}"/>
            </a:ext>
          </a:extLst>
        </xdr:cNvPr>
        <xdr:cNvCxnSpPr/>
      </xdr:nvCxnSpPr>
      <xdr:spPr>
        <a:xfrm rot="10800000" flipV="1">
          <a:off x="3495675" y="13049250"/>
          <a:ext cx="11715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67</xdr:row>
      <xdr:rowOff>0</xdr:rowOff>
    </xdr:from>
    <xdr:to>
      <xdr:col>11</xdr:col>
      <xdr:colOff>333375</xdr:colOff>
      <xdr:row>69</xdr:row>
      <xdr:rowOff>238125</xdr:rowOff>
    </xdr:to>
    <xdr:cxnSp macro="">
      <xdr:nvCxnSpPr>
        <xdr:cNvPr id="469" name="Straight Connector 468">
          <a:extLst>
            <a:ext uri="{FF2B5EF4-FFF2-40B4-BE49-F238E27FC236}">
              <a16:creationId xmlns:a16="http://schemas.microsoft.com/office/drawing/2014/main" id="{8DBA7E54-0FBC-4C77-91FC-4E34B09BEFE7}"/>
            </a:ext>
          </a:extLst>
        </xdr:cNvPr>
        <xdr:cNvCxnSpPr/>
      </xdr:nvCxnSpPr>
      <xdr:spPr>
        <a:xfrm rot="10800000" flipV="1">
          <a:off x="5962650" y="13049250"/>
          <a:ext cx="12001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67</xdr:row>
      <xdr:rowOff>0</xdr:rowOff>
    </xdr:from>
    <xdr:to>
      <xdr:col>8</xdr:col>
      <xdr:colOff>333375</xdr:colOff>
      <xdr:row>69</xdr:row>
      <xdr:rowOff>238125</xdr:rowOff>
    </xdr:to>
    <xdr:cxnSp macro="">
      <xdr:nvCxnSpPr>
        <xdr:cNvPr id="470" name="Straight Connector 469">
          <a:extLst>
            <a:ext uri="{FF2B5EF4-FFF2-40B4-BE49-F238E27FC236}">
              <a16:creationId xmlns:a16="http://schemas.microsoft.com/office/drawing/2014/main" id="{11E75E55-2B7D-4E6D-AE43-8F5C742A10B7}"/>
            </a:ext>
          </a:extLst>
        </xdr:cNvPr>
        <xdr:cNvCxnSpPr/>
      </xdr:nvCxnSpPr>
      <xdr:spPr>
        <a:xfrm rot="10800000" flipV="1">
          <a:off x="4686300" y="13049250"/>
          <a:ext cx="11906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67</xdr:row>
      <xdr:rowOff>0</xdr:rowOff>
    </xdr:from>
    <xdr:to>
      <xdr:col>14</xdr:col>
      <xdr:colOff>333375</xdr:colOff>
      <xdr:row>69</xdr:row>
      <xdr:rowOff>238125</xdr:rowOff>
    </xdr:to>
    <xdr:cxnSp macro="">
      <xdr:nvCxnSpPr>
        <xdr:cNvPr id="471" name="Straight Connector 470">
          <a:extLst>
            <a:ext uri="{FF2B5EF4-FFF2-40B4-BE49-F238E27FC236}">
              <a16:creationId xmlns:a16="http://schemas.microsoft.com/office/drawing/2014/main" id="{A33BFACA-01F2-4E3C-9430-4142B176D167}"/>
            </a:ext>
          </a:extLst>
        </xdr:cNvPr>
        <xdr:cNvCxnSpPr/>
      </xdr:nvCxnSpPr>
      <xdr:spPr>
        <a:xfrm rot="10800000" flipV="1">
          <a:off x="7267575" y="13049250"/>
          <a:ext cx="11811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67</xdr:row>
      <xdr:rowOff>0</xdr:rowOff>
    </xdr:from>
    <xdr:to>
      <xdr:col>17</xdr:col>
      <xdr:colOff>333375</xdr:colOff>
      <xdr:row>69</xdr:row>
      <xdr:rowOff>238125</xdr:rowOff>
    </xdr:to>
    <xdr:cxnSp macro="">
      <xdr:nvCxnSpPr>
        <xdr:cNvPr id="472" name="Straight Connector 471">
          <a:extLst>
            <a:ext uri="{FF2B5EF4-FFF2-40B4-BE49-F238E27FC236}">
              <a16:creationId xmlns:a16="http://schemas.microsoft.com/office/drawing/2014/main" id="{210A011D-27A8-431B-83D7-FA34771C45AB}"/>
            </a:ext>
          </a:extLst>
        </xdr:cNvPr>
        <xdr:cNvCxnSpPr/>
      </xdr:nvCxnSpPr>
      <xdr:spPr>
        <a:xfrm rot="10800000" flipV="1">
          <a:off x="8515350" y="13049250"/>
          <a:ext cx="11525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70</xdr:row>
      <xdr:rowOff>0</xdr:rowOff>
    </xdr:from>
    <xdr:to>
      <xdr:col>5</xdr:col>
      <xdr:colOff>333375</xdr:colOff>
      <xdr:row>72</xdr:row>
      <xdr:rowOff>238125</xdr:rowOff>
    </xdr:to>
    <xdr:cxnSp macro="">
      <xdr:nvCxnSpPr>
        <xdr:cNvPr id="473" name="Straight Connector 472">
          <a:extLst>
            <a:ext uri="{FF2B5EF4-FFF2-40B4-BE49-F238E27FC236}">
              <a16:creationId xmlns:a16="http://schemas.microsoft.com/office/drawing/2014/main" id="{CDDAE8E8-6262-4C14-85BC-2F0018067885}"/>
            </a:ext>
          </a:extLst>
        </xdr:cNvPr>
        <xdr:cNvCxnSpPr/>
      </xdr:nvCxnSpPr>
      <xdr:spPr>
        <a:xfrm rot="10800000" flipV="1">
          <a:off x="3495675" y="13620750"/>
          <a:ext cx="11715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70</xdr:row>
      <xdr:rowOff>0</xdr:rowOff>
    </xdr:from>
    <xdr:to>
      <xdr:col>8</xdr:col>
      <xdr:colOff>333375</xdr:colOff>
      <xdr:row>72</xdr:row>
      <xdr:rowOff>238125</xdr:rowOff>
    </xdr:to>
    <xdr:cxnSp macro="">
      <xdr:nvCxnSpPr>
        <xdr:cNvPr id="474" name="Straight Connector 473">
          <a:extLst>
            <a:ext uri="{FF2B5EF4-FFF2-40B4-BE49-F238E27FC236}">
              <a16:creationId xmlns:a16="http://schemas.microsoft.com/office/drawing/2014/main" id="{A6B91B80-00F4-4D5E-939E-EEC38A4319ED}"/>
            </a:ext>
          </a:extLst>
        </xdr:cNvPr>
        <xdr:cNvCxnSpPr/>
      </xdr:nvCxnSpPr>
      <xdr:spPr>
        <a:xfrm rot="10800000" flipV="1">
          <a:off x="4686300" y="13620750"/>
          <a:ext cx="11906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70</xdr:row>
      <xdr:rowOff>0</xdr:rowOff>
    </xdr:from>
    <xdr:to>
      <xdr:col>11</xdr:col>
      <xdr:colOff>333375</xdr:colOff>
      <xdr:row>72</xdr:row>
      <xdr:rowOff>238125</xdr:rowOff>
    </xdr:to>
    <xdr:cxnSp macro="">
      <xdr:nvCxnSpPr>
        <xdr:cNvPr id="475" name="Straight Connector 474">
          <a:extLst>
            <a:ext uri="{FF2B5EF4-FFF2-40B4-BE49-F238E27FC236}">
              <a16:creationId xmlns:a16="http://schemas.microsoft.com/office/drawing/2014/main" id="{BCA987B3-0390-464D-8ECA-77467B9727FC}"/>
            </a:ext>
          </a:extLst>
        </xdr:cNvPr>
        <xdr:cNvCxnSpPr/>
      </xdr:nvCxnSpPr>
      <xdr:spPr>
        <a:xfrm rot="10800000" flipV="1">
          <a:off x="5962650" y="13620750"/>
          <a:ext cx="12001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70</xdr:row>
      <xdr:rowOff>0</xdr:rowOff>
    </xdr:from>
    <xdr:to>
      <xdr:col>14</xdr:col>
      <xdr:colOff>333375</xdr:colOff>
      <xdr:row>72</xdr:row>
      <xdr:rowOff>238125</xdr:rowOff>
    </xdr:to>
    <xdr:cxnSp macro="">
      <xdr:nvCxnSpPr>
        <xdr:cNvPr id="476" name="Straight Connector 475">
          <a:extLst>
            <a:ext uri="{FF2B5EF4-FFF2-40B4-BE49-F238E27FC236}">
              <a16:creationId xmlns:a16="http://schemas.microsoft.com/office/drawing/2014/main" id="{7B234FCF-1212-4374-94BD-70241ED391DD}"/>
            </a:ext>
          </a:extLst>
        </xdr:cNvPr>
        <xdr:cNvCxnSpPr/>
      </xdr:nvCxnSpPr>
      <xdr:spPr>
        <a:xfrm rot="10800000" flipV="1">
          <a:off x="7267575" y="13620750"/>
          <a:ext cx="11811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70</xdr:row>
      <xdr:rowOff>0</xdr:rowOff>
    </xdr:from>
    <xdr:to>
      <xdr:col>17</xdr:col>
      <xdr:colOff>333375</xdr:colOff>
      <xdr:row>72</xdr:row>
      <xdr:rowOff>238125</xdr:rowOff>
    </xdr:to>
    <xdr:cxnSp macro="">
      <xdr:nvCxnSpPr>
        <xdr:cNvPr id="477" name="Straight Connector 476">
          <a:extLst>
            <a:ext uri="{FF2B5EF4-FFF2-40B4-BE49-F238E27FC236}">
              <a16:creationId xmlns:a16="http://schemas.microsoft.com/office/drawing/2014/main" id="{A8767710-FF07-4688-9C6C-2DF78D01B9B8}"/>
            </a:ext>
          </a:extLst>
        </xdr:cNvPr>
        <xdr:cNvCxnSpPr/>
      </xdr:nvCxnSpPr>
      <xdr:spPr>
        <a:xfrm rot="10800000" flipV="1">
          <a:off x="8515350" y="13620750"/>
          <a:ext cx="11525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70</xdr:row>
      <xdr:rowOff>0</xdr:rowOff>
    </xdr:from>
    <xdr:to>
      <xdr:col>20</xdr:col>
      <xdr:colOff>333375</xdr:colOff>
      <xdr:row>72</xdr:row>
      <xdr:rowOff>238125</xdr:rowOff>
    </xdr:to>
    <xdr:cxnSp macro="">
      <xdr:nvCxnSpPr>
        <xdr:cNvPr id="478" name="Straight Connector 477">
          <a:extLst>
            <a:ext uri="{FF2B5EF4-FFF2-40B4-BE49-F238E27FC236}">
              <a16:creationId xmlns:a16="http://schemas.microsoft.com/office/drawing/2014/main" id="{12DBA3C8-4FC0-4F0C-B1FA-C0A349904676}"/>
            </a:ext>
          </a:extLst>
        </xdr:cNvPr>
        <xdr:cNvCxnSpPr/>
      </xdr:nvCxnSpPr>
      <xdr:spPr>
        <a:xfrm rot="10800000" flipV="1">
          <a:off x="9782175" y="13620750"/>
          <a:ext cx="11334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70</xdr:row>
      <xdr:rowOff>0</xdr:rowOff>
    </xdr:from>
    <xdr:to>
      <xdr:col>23</xdr:col>
      <xdr:colOff>333375</xdr:colOff>
      <xdr:row>72</xdr:row>
      <xdr:rowOff>238125</xdr:rowOff>
    </xdr:to>
    <xdr:cxnSp macro="">
      <xdr:nvCxnSpPr>
        <xdr:cNvPr id="479" name="Straight Connector 478">
          <a:extLst>
            <a:ext uri="{FF2B5EF4-FFF2-40B4-BE49-F238E27FC236}">
              <a16:creationId xmlns:a16="http://schemas.microsoft.com/office/drawing/2014/main" id="{62D1FF18-A32D-487D-B06B-23F0EAA148BB}"/>
            </a:ext>
          </a:extLst>
        </xdr:cNvPr>
        <xdr:cNvCxnSpPr/>
      </xdr:nvCxnSpPr>
      <xdr:spPr>
        <a:xfrm rot="10800000" flipV="1">
          <a:off x="10944225" y="13620750"/>
          <a:ext cx="11620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67</xdr:row>
      <xdr:rowOff>0</xdr:rowOff>
    </xdr:from>
    <xdr:to>
      <xdr:col>20</xdr:col>
      <xdr:colOff>333375</xdr:colOff>
      <xdr:row>69</xdr:row>
      <xdr:rowOff>238125</xdr:rowOff>
    </xdr:to>
    <xdr:cxnSp macro="">
      <xdr:nvCxnSpPr>
        <xdr:cNvPr id="480" name="Straight Connector 479">
          <a:extLst>
            <a:ext uri="{FF2B5EF4-FFF2-40B4-BE49-F238E27FC236}">
              <a16:creationId xmlns:a16="http://schemas.microsoft.com/office/drawing/2014/main" id="{786160AD-4F06-4D65-BE70-4313FE9BBCAF}"/>
            </a:ext>
          </a:extLst>
        </xdr:cNvPr>
        <xdr:cNvCxnSpPr/>
      </xdr:nvCxnSpPr>
      <xdr:spPr>
        <a:xfrm rot="10800000" flipV="1">
          <a:off x="9782175" y="13049250"/>
          <a:ext cx="11334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67</xdr:row>
      <xdr:rowOff>0</xdr:rowOff>
    </xdr:from>
    <xdr:to>
      <xdr:col>23</xdr:col>
      <xdr:colOff>333375</xdr:colOff>
      <xdr:row>69</xdr:row>
      <xdr:rowOff>238125</xdr:rowOff>
    </xdr:to>
    <xdr:cxnSp macro="">
      <xdr:nvCxnSpPr>
        <xdr:cNvPr id="481" name="Straight Connector 480">
          <a:extLst>
            <a:ext uri="{FF2B5EF4-FFF2-40B4-BE49-F238E27FC236}">
              <a16:creationId xmlns:a16="http://schemas.microsoft.com/office/drawing/2014/main" id="{7CBE5F32-034F-4EBF-85A0-EEB27E859481}"/>
            </a:ext>
          </a:extLst>
        </xdr:cNvPr>
        <xdr:cNvCxnSpPr/>
      </xdr:nvCxnSpPr>
      <xdr:spPr>
        <a:xfrm rot="10800000" flipV="1">
          <a:off x="10944225" y="13049250"/>
          <a:ext cx="11620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67</xdr:row>
      <xdr:rowOff>0</xdr:rowOff>
    </xdr:from>
    <xdr:to>
      <xdr:col>26</xdr:col>
      <xdr:colOff>323850</xdr:colOff>
      <xdr:row>69</xdr:row>
      <xdr:rowOff>238125</xdr:rowOff>
    </xdr:to>
    <xdr:cxnSp macro="">
      <xdr:nvCxnSpPr>
        <xdr:cNvPr id="482" name="Straight Connector 481">
          <a:extLst>
            <a:ext uri="{FF2B5EF4-FFF2-40B4-BE49-F238E27FC236}">
              <a16:creationId xmlns:a16="http://schemas.microsoft.com/office/drawing/2014/main" id="{F461C6C3-92DA-416C-B5CF-0AD8EACEF182}"/>
            </a:ext>
          </a:extLst>
        </xdr:cNvPr>
        <xdr:cNvCxnSpPr/>
      </xdr:nvCxnSpPr>
      <xdr:spPr>
        <a:xfrm rot="10800000" flipV="1">
          <a:off x="12125325" y="13049250"/>
          <a:ext cx="11430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70</xdr:row>
      <xdr:rowOff>0</xdr:rowOff>
    </xdr:from>
    <xdr:to>
      <xdr:col>26</xdr:col>
      <xdr:colOff>323850</xdr:colOff>
      <xdr:row>72</xdr:row>
      <xdr:rowOff>238125</xdr:rowOff>
    </xdr:to>
    <xdr:cxnSp macro="">
      <xdr:nvCxnSpPr>
        <xdr:cNvPr id="483" name="Straight Connector 482">
          <a:extLst>
            <a:ext uri="{FF2B5EF4-FFF2-40B4-BE49-F238E27FC236}">
              <a16:creationId xmlns:a16="http://schemas.microsoft.com/office/drawing/2014/main" id="{DFC241DA-8E0C-4AE3-B944-B8CD9F57BE09}"/>
            </a:ext>
          </a:extLst>
        </xdr:cNvPr>
        <xdr:cNvCxnSpPr/>
      </xdr:nvCxnSpPr>
      <xdr:spPr>
        <a:xfrm rot="10800000" flipV="1">
          <a:off x="12125325" y="13620750"/>
          <a:ext cx="11430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67</xdr:row>
      <xdr:rowOff>0</xdr:rowOff>
    </xdr:from>
    <xdr:to>
      <xdr:col>29</xdr:col>
      <xdr:colOff>333375</xdr:colOff>
      <xdr:row>69</xdr:row>
      <xdr:rowOff>238125</xdr:rowOff>
    </xdr:to>
    <xdr:cxnSp macro="">
      <xdr:nvCxnSpPr>
        <xdr:cNvPr id="484" name="Straight Connector 483">
          <a:extLst>
            <a:ext uri="{FF2B5EF4-FFF2-40B4-BE49-F238E27FC236}">
              <a16:creationId xmlns:a16="http://schemas.microsoft.com/office/drawing/2014/main" id="{827A1B0F-0422-4DD0-BC05-96432FBEF0FB}"/>
            </a:ext>
          </a:extLst>
        </xdr:cNvPr>
        <xdr:cNvCxnSpPr/>
      </xdr:nvCxnSpPr>
      <xdr:spPr>
        <a:xfrm rot="10800000" flipV="1">
          <a:off x="13335000" y="13049250"/>
          <a:ext cx="12096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67</xdr:row>
      <xdr:rowOff>0</xdr:rowOff>
    </xdr:from>
    <xdr:to>
      <xdr:col>32</xdr:col>
      <xdr:colOff>333375</xdr:colOff>
      <xdr:row>69</xdr:row>
      <xdr:rowOff>238125</xdr:rowOff>
    </xdr:to>
    <xdr:cxnSp macro="">
      <xdr:nvCxnSpPr>
        <xdr:cNvPr id="485" name="Straight Connector 484">
          <a:extLst>
            <a:ext uri="{FF2B5EF4-FFF2-40B4-BE49-F238E27FC236}">
              <a16:creationId xmlns:a16="http://schemas.microsoft.com/office/drawing/2014/main" id="{760F1683-720A-4157-AE30-E19D8ABFCFC8}"/>
            </a:ext>
          </a:extLst>
        </xdr:cNvPr>
        <xdr:cNvCxnSpPr/>
      </xdr:nvCxnSpPr>
      <xdr:spPr>
        <a:xfrm rot="10800000" flipV="1">
          <a:off x="14554200" y="13049250"/>
          <a:ext cx="11811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67</xdr:row>
      <xdr:rowOff>0</xdr:rowOff>
    </xdr:from>
    <xdr:to>
      <xdr:col>35</xdr:col>
      <xdr:colOff>285750</xdr:colOff>
      <xdr:row>69</xdr:row>
      <xdr:rowOff>238125</xdr:rowOff>
    </xdr:to>
    <xdr:cxnSp macro="">
      <xdr:nvCxnSpPr>
        <xdr:cNvPr id="486" name="Straight Connector 485">
          <a:extLst>
            <a:ext uri="{FF2B5EF4-FFF2-40B4-BE49-F238E27FC236}">
              <a16:creationId xmlns:a16="http://schemas.microsoft.com/office/drawing/2014/main" id="{8A9880A7-8CCC-4BD8-B7D3-55A7C219183B}"/>
            </a:ext>
          </a:extLst>
        </xdr:cNvPr>
        <xdr:cNvCxnSpPr/>
      </xdr:nvCxnSpPr>
      <xdr:spPr>
        <a:xfrm rot="10800000" flipV="1">
          <a:off x="15801975" y="13049250"/>
          <a:ext cx="11144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67</xdr:row>
      <xdr:rowOff>0</xdr:rowOff>
    </xdr:from>
    <xdr:to>
      <xdr:col>38</xdr:col>
      <xdr:colOff>276225</xdr:colOff>
      <xdr:row>69</xdr:row>
      <xdr:rowOff>238125</xdr:rowOff>
    </xdr:to>
    <xdr:cxnSp macro="">
      <xdr:nvCxnSpPr>
        <xdr:cNvPr id="487" name="Straight Connector 486">
          <a:extLst>
            <a:ext uri="{FF2B5EF4-FFF2-40B4-BE49-F238E27FC236}">
              <a16:creationId xmlns:a16="http://schemas.microsoft.com/office/drawing/2014/main" id="{5F539D7B-45CA-4C9E-8575-DE4EF01942D6}"/>
            </a:ext>
          </a:extLst>
        </xdr:cNvPr>
        <xdr:cNvCxnSpPr/>
      </xdr:nvCxnSpPr>
      <xdr:spPr>
        <a:xfrm rot="10800000" flipV="1">
          <a:off x="16964025" y="13049250"/>
          <a:ext cx="7524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70</xdr:row>
      <xdr:rowOff>0</xdr:rowOff>
    </xdr:from>
    <xdr:to>
      <xdr:col>38</xdr:col>
      <xdr:colOff>276225</xdr:colOff>
      <xdr:row>72</xdr:row>
      <xdr:rowOff>238125</xdr:rowOff>
    </xdr:to>
    <xdr:cxnSp macro="">
      <xdr:nvCxnSpPr>
        <xdr:cNvPr id="488" name="Straight Connector 487">
          <a:extLst>
            <a:ext uri="{FF2B5EF4-FFF2-40B4-BE49-F238E27FC236}">
              <a16:creationId xmlns:a16="http://schemas.microsoft.com/office/drawing/2014/main" id="{07D0B950-19F8-4958-8D5A-4537DDA46C0D}"/>
            </a:ext>
          </a:extLst>
        </xdr:cNvPr>
        <xdr:cNvCxnSpPr/>
      </xdr:nvCxnSpPr>
      <xdr:spPr>
        <a:xfrm rot="10800000" flipV="1">
          <a:off x="16964025" y="13620750"/>
          <a:ext cx="7524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70</xdr:row>
      <xdr:rowOff>0</xdr:rowOff>
    </xdr:from>
    <xdr:to>
      <xdr:col>35</xdr:col>
      <xdr:colOff>285750</xdr:colOff>
      <xdr:row>72</xdr:row>
      <xdr:rowOff>238125</xdr:rowOff>
    </xdr:to>
    <xdr:cxnSp macro="">
      <xdr:nvCxnSpPr>
        <xdr:cNvPr id="489" name="Straight Connector 488">
          <a:extLst>
            <a:ext uri="{FF2B5EF4-FFF2-40B4-BE49-F238E27FC236}">
              <a16:creationId xmlns:a16="http://schemas.microsoft.com/office/drawing/2014/main" id="{0C0C4BDC-E1EA-4843-A30C-8DAC75BE5C0F}"/>
            </a:ext>
          </a:extLst>
        </xdr:cNvPr>
        <xdr:cNvCxnSpPr/>
      </xdr:nvCxnSpPr>
      <xdr:spPr>
        <a:xfrm rot="10800000" flipV="1">
          <a:off x="15801975" y="13620750"/>
          <a:ext cx="11144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70</xdr:row>
      <xdr:rowOff>0</xdr:rowOff>
    </xdr:from>
    <xdr:to>
      <xdr:col>32</xdr:col>
      <xdr:colOff>333375</xdr:colOff>
      <xdr:row>72</xdr:row>
      <xdr:rowOff>238125</xdr:rowOff>
    </xdr:to>
    <xdr:cxnSp macro="">
      <xdr:nvCxnSpPr>
        <xdr:cNvPr id="490" name="Straight Connector 489">
          <a:extLst>
            <a:ext uri="{FF2B5EF4-FFF2-40B4-BE49-F238E27FC236}">
              <a16:creationId xmlns:a16="http://schemas.microsoft.com/office/drawing/2014/main" id="{7BA2BF30-14F7-46E9-8275-1139DBCD0812}"/>
            </a:ext>
          </a:extLst>
        </xdr:cNvPr>
        <xdr:cNvCxnSpPr/>
      </xdr:nvCxnSpPr>
      <xdr:spPr>
        <a:xfrm rot="10800000" flipV="1">
          <a:off x="14554200" y="13620750"/>
          <a:ext cx="11811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70</xdr:row>
      <xdr:rowOff>0</xdr:rowOff>
    </xdr:from>
    <xdr:to>
      <xdr:col>29</xdr:col>
      <xdr:colOff>333375</xdr:colOff>
      <xdr:row>72</xdr:row>
      <xdr:rowOff>238125</xdr:rowOff>
    </xdr:to>
    <xdr:cxnSp macro="">
      <xdr:nvCxnSpPr>
        <xdr:cNvPr id="491" name="Straight Connector 490">
          <a:extLst>
            <a:ext uri="{FF2B5EF4-FFF2-40B4-BE49-F238E27FC236}">
              <a16:creationId xmlns:a16="http://schemas.microsoft.com/office/drawing/2014/main" id="{7BB5AA18-5945-4D56-87C0-9B3F43AD96BE}"/>
            </a:ext>
          </a:extLst>
        </xdr:cNvPr>
        <xdr:cNvCxnSpPr/>
      </xdr:nvCxnSpPr>
      <xdr:spPr>
        <a:xfrm rot="10800000" flipV="1">
          <a:off x="13335000" y="13620750"/>
          <a:ext cx="12096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67</xdr:row>
      <xdr:rowOff>0</xdr:rowOff>
    </xdr:from>
    <xdr:to>
      <xdr:col>20</xdr:col>
      <xdr:colOff>333375</xdr:colOff>
      <xdr:row>69</xdr:row>
      <xdr:rowOff>228600</xdr:rowOff>
    </xdr:to>
    <xdr:cxnSp macro="">
      <xdr:nvCxnSpPr>
        <xdr:cNvPr id="492" name="Straight Connector 491">
          <a:extLst>
            <a:ext uri="{FF2B5EF4-FFF2-40B4-BE49-F238E27FC236}">
              <a16:creationId xmlns:a16="http://schemas.microsoft.com/office/drawing/2014/main" id="{7D7B713F-D848-42AF-8B61-F092AD52D7E0}"/>
            </a:ext>
          </a:extLst>
        </xdr:cNvPr>
        <xdr:cNvCxnSpPr/>
      </xdr:nvCxnSpPr>
      <xdr:spPr>
        <a:xfrm>
          <a:off x="9782175" y="13049250"/>
          <a:ext cx="11334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67</xdr:row>
      <xdr:rowOff>0</xdr:rowOff>
    </xdr:from>
    <xdr:to>
      <xdr:col>23</xdr:col>
      <xdr:colOff>333375</xdr:colOff>
      <xdr:row>69</xdr:row>
      <xdr:rowOff>228600</xdr:rowOff>
    </xdr:to>
    <xdr:cxnSp macro="">
      <xdr:nvCxnSpPr>
        <xdr:cNvPr id="493" name="Straight Connector 492">
          <a:extLst>
            <a:ext uri="{FF2B5EF4-FFF2-40B4-BE49-F238E27FC236}">
              <a16:creationId xmlns:a16="http://schemas.microsoft.com/office/drawing/2014/main" id="{3D1E5C0F-F0E0-4EC8-BC3B-0ED9BD4DAF11}"/>
            </a:ext>
          </a:extLst>
        </xdr:cNvPr>
        <xdr:cNvCxnSpPr/>
      </xdr:nvCxnSpPr>
      <xdr:spPr>
        <a:xfrm>
          <a:off x="10944225" y="13049250"/>
          <a:ext cx="11620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67</xdr:row>
      <xdr:rowOff>0</xdr:rowOff>
    </xdr:from>
    <xdr:to>
      <xdr:col>26</xdr:col>
      <xdr:colOff>323850</xdr:colOff>
      <xdr:row>69</xdr:row>
      <xdr:rowOff>228600</xdr:rowOff>
    </xdr:to>
    <xdr:cxnSp macro="">
      <xdr:nvCxnSpPr>
        <xdr:cNvPr id="494" name="Straight Connector 493">
          <a:extLst>
            <a:ext uri="{FF2B5EF4-FFF2-40B4-BE49-F238E27FC236}">
              <a16:creationId xmlns:a16="http://schemas.microsoft.com/office/drawing/2014/main" id="{30B28B9F-5B53-44F8-B2DF-DB2B3ECF13AE}"/>
            </a:ext>
          </a:extLst>
        </xdr:cNvPr>
        <xdr:cNvCxnSpPr/>
      </xdr:nvCxnSpPr>
      <xdr:spPr>
        <a:xfrm>
          <a:off x="12125325" y="13049250"/>
          <a:ext cx="11430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67</xdr:row>
      <xdr:rowOff>0</xdr:rowOff>
    </xdr:from>
    <xdr:to>
      <xdr:col>29</xdr:col>
      <xdr:colOff>333375</xdr:colOff>
      <xdr:row>69</xdr:row>
      <xdr:rowOff>228600</xdr:rowOff>
    </xdr:to>
    <xdr:cxnSp macro="">
      <xdr:nvCxnSpPr>
        <xdr:cNvPr id="495" name="Straight Connector 494">
          <a:extLst>
            <a:ext uri="{FF2B5EF4-FFF2-40B4-BE49-F238E27FC236}">
              <a16:creationId xmlns:a16="http://schemas.microsoft.com/office/drawing/2014/main" id="{7E647348-CB1E-407A-9067-33DC79D2CB7F}"/>
            </a:ext>
          </a:extLst>
        </xdr:cNvPr>
        <xdr:cNvCxnSpPr/>
      </xdr:nvCxnSpPr>
      <xdr:spPr>
        <a:xfrm>
          <a:off x="13335000" y="13049250"/>
          <a:ext cx="12096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67</xdr:row>
      <xdr:rowOff>0</xdr:rowOff>
    </xdr:from>
    <xdr:to>
      <xdr:col>32</xdr:col>
      <xdr:colOff>333375</xdr:colOff>
      <xdr:row>69</xdr:row>
      <xdr:rowOff>228600</xdr:rowOff>
    </xdr:to>
    <xdr:cxnSp macro="">
      <xdr:nvCxnSpPr>
        <xdr:cNvPr id="496" name="Straight Connector 495">
          <a:extLst>
            <a:ext uri="{FF2B5EF4-FFF2-40B4-BE49-F238E27FC236}">
              <a16:creationId xmlns:a16="http://schemas.microsoft.com/office/drawing/2014/main" id="{84A3F906-295D-440D-A046-9D3CA17EC390}"/>
            </a:ext>
          </a:extLst>
        </xdr:cNvPr>
        <xdr:cNvCxnSpPr/>
      </xdr:nvCxnSpPr>
      <xdr:spPr>
        <a:xfrm>
          <a:off x="14554200" y="13049250"/>
          <a:ext cx="11811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67</xdr:row>
      <xdr:rowOff>0</xdr:rowOff>
    </xdr:from>
    <xdr:to>
      <xdr:col>35</xdr:col>
      <xdr:colOff>285750</xdr:colOff>
      <xdr:row>69</xdr:row>
      <xdr:rowOff>228600</xdr:rowOff>
    </xdr:to>
    <xdr:cxnSp macro="">
      <xdr:nvCxnSpPr>
        <xdr:cNvPr id="497" name="Straight Connector 496">
          <a:extLst>
            <a:ext uri="{FF2B5EF4-FFF2-40B4-BE49-F238E27FC236}">
              <a16:creationId xmlns:a16="http://schemas.microsoft.com/office/drawing/2014/main" id="{DD628D93-2DF6-43CB-A345-AFDEBCF2C75C}"/>
            </a:ext>
          </a:extLst>
        </xdr:cNvPr>
        <xdr:cNvCxnSpPr/>
      </xdr:nvCxnSpPr>
      <xdr:spPr>
        <a:xfrm>
          <a:off x="15801975" y="13049250"/>
          <a:ext cx="11144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67</xdr:row>
      <xdr:rowOff>0</xdr:rowOff>
    </xdr:from>
    <xdr:to>
      <xdr:col>38</xdr:col>
      <xdr:colOff>276225</xdr:colOff>
      <xdr:row>69</xdr:row>
      <xdr:rowOff>228600</xdr:rowOff>
    </xdr:to>
    <xdr:cxnSp macro="">
      <xdr:nvCxnSpPr>
        <xdr:cNvPr id="498" name="Straight Connector 497">
          <a:extLst>
            <a:ext uri="{FF2B5EF4-FFF2-40B4-BE49-F238E27FC236}">
              <a16:creationId xmlns:a16="http://schemas.microsoft.com/office/drawing/2014/main" id="{21C29A24-BF3B-4417-BA87-384091143F17}"/>
            </a:ext>
          </a:extLst>
        </xdr:cNvPr>
        <xdr:cNvCxnSpPr/>
      </xdr:nvCxnSpPr>
      <xdr:spPr>
        <a:xfrm>
          <a:off x="16964025" y="13049250"/>
          <a:ext cx="7524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70</xdr:row>
      <xdr:rowOff>0</xdr:rowOff>
    </xdr:from>
    <xdr:to>
      <xdr:col>38</xdr:col>
      <xdr:colOff>276225</xdr:colOff>
      <xdr:row>72</xdr:row>
      <xdr:rowOff>228600</xdr:rowOff>
    </xdr:to>
    <xdr:cxnSp macro="">
      <xdr:nvCxnSpPr>
        <xdr:cNvPr id="499" name="Straight Connector 498">
          <a:extLst>
            <a:ext uri="{FF2B5EF4-FFF2-40B4-BE49-F238E27FC236}">
              <a16:creationId xmlns:a16="http://schemas.microsoft.com/office/drawing/2014/main" id="{7CC0DAA8-7408-461A-8F36-CFC0BA61A4AA}"/>
            </a:ext>
          </a:extLst>
        </xdr:cNvPr>
        <xdr:cNvCxnSpPr/>
      </xdr:nvCxnSpPr>
      <xdr:spPr>
        <a:xfrm>
          <a:off x="16964025" y="13620750"/>
          <a:ext cx="7524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70</xdr:row>
      <xdr:rowOff>0</xdr:rowOff>
    </xdr:from>
    <xdr:to>
      <xdr:col>35</xdr:col>
      <xdr:colOff>285750</xdr:colOff>
      <xdr:row>72</xdr:row>
      <xdr:rowOff>228600</xdr:rowOff>
    </xdr:to>
    <xdr:cxnSp macro="">
      <xdr:nvCxnSpPr>
        <xdr:cNvPr id="500" name="Straight Connector 499">
          <a:extLst>
            <a:ext uri="{FF2B5EF4-FFF2-40B4-BE49-F238E27FC236}">
              <a16:creationId xmlns:a16="http://schemas.microsoft.com/office/drawing/2014/main" id="{03A83876-62B9-4633-B58B-C3A21CD58B8D}"/>
            </a:ext>
          </a:extLst>
        </xdr:cNvPr>
        <xdr:cNvCxnSpPr/>
      </xdr:nvCxnSpPr>
      <xdr:spPr>
        <a:xfrm>
          <a:off x="15801975" y="13620750"/>
          <a:ext cx="11144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70</xdr:row>
      <xdr:rowOff>0</xdr:rowOff>
    </xdr:from>
    <xdr:to>
      <xdr:col>32</xdr:col>
      <xdr:colOff>333375</xdr:colOff>
      <xdr:row>72</xdr:row>
      <xdr:rowOff>228600</xdr:rowOff>
    </xdr:to>
    <xdr:cxnSp macro="">
      <xdr:nvCxnSpPr>
        <xdr:cNvPr id="501" name="Straight Connector 500">
          <a:extLst>
            <a:ext uri="{FF2B5EF4-FFF2-40B4-BE49-F238E27FC236}">
              <a16:creationId xmlns:a16="http://schemas.microsoft.com/office/drawing/2014/main" id="{D9E8981A-1C55-4FE0-B94B-24B14E0D8BD7}"/>
            </a:ext>
          </a:extLst>
        </xdr:cNvPr>
        <xdr:cNvCxnSpPr/>
      </xdr:nvCxnSpPr>
      <xdr:spPr>
        <a:xfrm>
          <a:off x="14554200" y="13620750"/>
          <a:ext cx="11811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70</xdr:row>
      <xdr:rowOff>0</xdr:rowOff>
    </xdr:from>
    <xdr:to>
      <xdr:col>29</xdr:col>
      <xdr:colOff>333375</xdr:colOff>
      <xdr:row>72</xdr:row>
      <xdr:rowOff>228600</xdr:rowOff>
    </xdr:to>
    <xdr:cxnSp macro="">
      <xdr:nvCxnSpPr>
        <xdr:cNvPr id="502" name="Straight Connector 501">
          <a:extLst>
            <a:ext uri="{FF2B5EF4-FFF2-40B4-BE49-F238E27FC236}">
              <a16:creationId xmlns:a16="http://schemas.microsoft.com/office/drawing/2014/main" id="{22A7BCF4-52D1-449C-8054-244EB08A1583}"/>
            </a:ext>
          </a:extLst>
        </xdr:cNvPr>
        <xdr:cNvCxnSpPr/>
      </xdr:nvCxnSpPr>
      <xdr:spPr>
        <a:xfrm>
          <a:off x="13335000" y="13620750"/>
          <a:ext cx="12096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70</xdr:row>
      <xdr:rowOff>0</xdr:rowOff>
    </xdr:from>
    <xdr:to>
      <xdr:col>26</xdr:col>
      <xdr:colOff>323850</xdr:colOff>
      <xdr:row>72</xdr:row>
      <xdr:rowOff>228600</xdr:rowOff>
    </xdr:to>
    <xdr:cxnSp macro="">
      <xdr:nvCxnSpPr>
        <xdr:cNvPr id="503" name="Straight Connector 502">
          <a:extLst>
            <a:ext uri="{FF2B5EF4-FFF2-40B4-BE49-F238E27FC236}">
              <a16:creationId xmlns:a16="http://schemas.microsoft.com/office/drawing/2014/main" id="{F14E77A4-0594-41B3-8617-71A29140BA16}"/>
            </a:ext>
          </a:extLst>
        </xdr:cNvPr>
        <xdr:cNvCxnSpPr/>
      </xdr:nvCxnSpPr>
      <xdr:spPr>
        <a:xfrm>
          <a:off x="12125325" y="13620750"/>
          <a:ext cx="11430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70</xdr:row>
      <xdr:rowOff>0</xdr:rowOff>
    </xdr:from>
    <xdr:to>
      <xdr:col>23</xdr:col>
      <xdr:colOff>333375</xdr:colOff>
      <xdr:row>72</xdr:row>
      <xdr:rowOff>228600</xdr:rowOff>
    </xdr:to>
    <xdr:cxnSp macro="">
      <xdr:nvCxnSpPr>
        <xdr:cNvPr id="504" name="Straight Connector 503">
          <a:extLst>
            <a:ext uri="{FF2B5EF4-FFF2-40B4-BE49-F238E27FC236}">
              <a16:creationId xmlns:a16="http://schemas.microsoft.com/office/drawing/2014/main" id="{DC65B74C-B306-48A3-9F5D-6E9EAE76ED81}"/>
            </a:ext>
          </a:extLst>
        </xdr:cNvPr>
        <xdr:cNvCxnSpPr/>
      </xdr:nvCxnSpPr>
      <xdr:spPr>
        <a:xfrm>
          <a:off x="10944225" y="13620750"/>
          <a:ext cx="11620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70</xdr:row>
      <xdr:rowOff>0</xdr:rowOff>
    </xdr:from>
    <xdr:to>
      <xdr:col>20</xdr:col>
      <xdr:colOff>333375</xdr:colOff>
      <xdr:row>72</xdr:row>
      <xdr:rowOff>228600</xdr:rowOff>
    </xdr:to>
    <xdr:cxnSp macro="">
      <xdr:nvCxnSpPr>
        <xdr:cNvPr id="505" name="Straight Connector 504">
          <a:extLst>
            <a:ext uri="{FF2B5EF4-FFF2-40B4-BE49-F238E27FC236}">
              <a16:creationId xmlns:a16="http://schemas.microsoft.com/office/drawing/2014/main" id="{7BA188B2-F178-4A89-A6C6-408DF20C9BA8}"/>
            </a:ext>
          </a:extLst>
        </xdr:cNvPr>
        <xdr:cNvCxnSpPr/>
      </xdr:nvCxnSpPr>
      <xdr:spPr>
        <a:xfrm>
          <a:off x="9782175" y="13620750"/>
          <a:ext cx="11334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76</xdr:row>
      <xdr:rowOff>0</xdr:rowOff>
    </xdr:from>
    <xdr:to>
      <xdr:col>5</xdr:col>
      <xdr:colOff>333375</xdr:colOff>
      <xdr:row>78</xdr:row>
      <xdr:rowOff>228600</xdr:rowOff>
    </xdr:to>
    <xdr:cxnSp macro="">
      <xdr:nvCxnSpPr>
        <xdr:cNvPr id="506" name="Straight Connector 505">
          <a:extLst>
            <a:ext uri="{FF2B5EF4-FFF2-40B4-BE49-F238E27FC236}">
              <a16:creationId xmlns:a16="http://schemas.microsoft.com/office/drawing/2014/main" id="{F5CD3D4D-6D1B-4832-99E5-B891B04D7865}"/>
            </a:ext>
          </a:extLst>
        </xdr:cNvPr>
        <xdr:cNvCxnSpPr/>
      </xdr:nvCxnSpPr>
      <xdr:spPr>
        <a:xfrm>
          <a:off x="3495675" y="14763750"/>
          <a:ext cx="1171575" cy="6096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76</xdr:row>
      <xdr:rowOff>0</xdr:rowOff>
    </xdr:from>
    <xdr:to>
      <xdr:col>8</xdr:col>
      <xdr:colOff>333375</xdr:colOff>
      <xdr:row>78</xdr:row>
      <xdr:rowOff>228600</xdr:rowOff>
    </xdr:to>
    <xdr:cxnSp macro="">
      <xdr:nvCxnSpPr>
        <xdr:cNvPr id="507" name="Straight Connector 506">
          <a:extLst>
            <a:ext uri="{FF2B5EF4-FFF2-40B4-BE49-F238E27FC236}">
              <a16:creationId xmlns:a16="http://schemas.microsoft.com/office/drawing/2014/main" id="{177F848C-D2CE-4A33-BCC8-A6D81A1B6D9B}"/>
            </a:ext>
          </a:extLst>
        </xdr:cNvPr>
        <xdr:cNvCxnSpPr/>
      </xdr:nvCxnSpPr>
      <xdr:spPr>
        <a:xfrm>
          <a:off x="4686300" y="14763750"/>
          <a:ext cx="1190625" cy="6096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76</xdr:row>
      <xdr:rowOff>0</xdr:rowOff>
    </xdr:from>
    <xdr:to>
      <xdr:col>11</xdr:col>
      <xdr:colOff>333375</xdr:colOff>
      <xdr:row>78</xdr:row>
      <xdr:rowOff>228600</xdr:rowOff>
    </xdr:to>
    <xdr:cxnSp macro="">
      <xdr:nvCxnSpPr>
        <xdr:cNvPr id="508" name="Straight Connector 507">
          <a:extLst>
            <a:ext uri="{FF2B5EF4-FFF2-40B4-BE49-F238E27FC236}">
              <a16:creationId xmlns:a16="http://schemas.microsoft.com/office/drawing/2014/main" id="{33997A11-7C06-4379-9C13-740C4C6BB1D2}"/>
            </a:ext>
          </a:extLst>
        </xdr:cNvPr>
        <xdr:cNvCxnSpPr/>
      </xdr:nvCxnSpPr>
      <xdr:spPr>
        <a:xfrm>
          <a:off x="5962650" y="14763750"/>
          <a:ext cx="1200150" cy="6096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79</xdr:row>
      <xdr:rowOff>0</xdr:rowOff>
    </xdr:from>
    <xdr:to>
      <xdr:col>5</xdr:col>
      <xdr:colOff>333375</xdr:colOff>
      <xdr:row>81</xdr:row>
      <xdr:rowOff>228600</xdr:rowOff>
    </xdr:to>
    <xdr:cxnSp macro="">
      <xdr:nvCxnSpPr>
        <xdr:cNvPr id="509" name="Straight Connector 508">
          <a:extLst>
            <a:ext uri="{FF2B5EF4-FFF2-40B4-BE49-F238E27FC236}">
              <a16:creationId xmlns:a16="http://schemas.microsoft.com/office/drawing/2014/main" id="{3AFC56AC-7ED0-4CFC-8ABB-7B336A97FDFB}"/>
            </a:ext>
          </a:extLst>
        </xdr:cNvPr>
        <xdr:cNvCxnSpPr/>
      </xdr:nvCxnSpPr>
      <xdr:spPr>
        <a:xfrm>
          <a:off x="3495675" y="15392400"/>
          <a:ext cx="11715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79</xdr:row>
      <xdr:rowOff>0</xdr:rowOff>
    </xdr:from>
    <xdr:to>
      <xdr:col>8</xdr:col>
      <xdr:colOff>333375</xdr:colOff>
      <xdr:row>81</xdr:row>
      <xdr:rowOff>228600</xdr:rowOff>
    </xdr:to>
    <xdr:cxnSp macro="">
      <xdr:nvCxnSpPr>
        <xdr:cNvPr id="510" name="Straight Connector 509">
          <a:extLst>
            <a:ext uri="{FF2B5EF4-FFF2-40B4-BE49-F238E27FC236}">
              <a16:creationId xmlns:a16="http://schemas.microsoft.com/office/drawing/2014/main" id="{9A036CD0-594A-496C-A80D-9EDB61AA7828}"/>
            </a:ext>
          </a:extLst>
        </xdr:cNvPr>
        <xdr:cNvCxnSpPr/>
      </xdr:nvCxnSpPr>
      <xdr:spPr>
        <a:xfrm>
          <a:off x="4686300" y="15392400"/>
          <a:ext cx="11906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79</xdr:row>
      <xdr:rowOff>0</xdr:rowOff>
    </xdr:from>
    <xdr:to>
      <xdr:col>11</xdr:col>
      <xdr:colOff>333375</xdr:colOff>
      <xdr:row>81</xdr:row>
      <xdr:rowOff>228600</xdr:rowOff>
    </xdr:to>
    <xdr:cxnSp macro="">
      <xdr:nvCxnSpPr>
        <xdr:cNvPr id="511" name="Straight Connector 510">
          <a:extLst>
            <a:ext uri="{FF2B5EF4-FFF2-40B4-BE49-F238E27FC236}">
              <a16:creationId xmlns:a16="http://schemas.microsoft.com/office/drawing/2014/main" id="{286738A8-80F4-403C-BDBF-EB9EC0E9F3C2}"/>
            </a:ext>
          </a:extLst>
        </xdr:cNvPr>
        <xdr:cNvCxnSpPr/>
      </xdr:nvCxnSpPr>
      <xdr:spPr>
        <a:xfrm>
          <a:off x="5962650" y="15392400"/>
          <a:ext cx="12001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79</xdr:row>
      <xdr:rowOff>0</xdr:rowOff>
    </xdr:from>
    <xdr:to>
      <xdr:col>14</xdr:col>
      <xdr:colOff>333375</xdr:colOff>
      <xdr:row>81</xdr:row>
      <xdr:rowOff>228600</xdr:rowOff>
    </xdr:to>
    <xdr:cxnSp macro="">
      <xdr:nvCxnSpPr>
        <xdr:cNvPr id="512" name="Straight Connector 511">
          <a:extLst>
            <a:ext uri="{FF2B5EF4-FFF2-40B4-BE49-F238E27FC236}">
              <a16:creationId xmlns:a16="http://schemas.microsoft.com/office/drawing/2014/main" id="{0EE10756-9033-475B-BC6E-E62420F2E703}"/>
            </a:ext>
          </a:extLst>
        </xdr:cNvPr>
        <xdr:cNvCxnSpPr/>
      </xdr:nvCxnSpPr>
      <xdr:spPr>
        <a:xfrm>
          <a:off x="7267575" y="15392400"/>
          <a:ext cx="11811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76</xdr:row>
      <xdr:rowOff>0</xdr:rowOff>
    </xdr:from>
    <xdr:to>
      <xdr:col>14</xdr:col>
      <xdr:colOff>333375</xdr:colOff>
      <xdr:row>78</xdr:row>
      <xdr:rowOff>228600</xdr:rowOff>
    </xdr:to>
    <xdr:cxnSp macro="">
      <xdr:nvCxnSpPr>
        <xdr:cNvPr id="513" name="Straight Connector 512">
          <a:extLst>
            <a:ext uri="{FF2B5EF4-FFF2-40B4-BE49-F238E27FC236}">
              <a16:creationId xmlns:a16="http://schemas.microsoft.com/office/drawing/2014/main" id="{4BA64103-46E4-4E00-9EC0-EE048B8747E2}"/>
            </a:ext>
          </a:extLst>
        </xdr:cNvPr>
        <xdr:cNvCxnSpPr/>
      </xdr:nvCxnSpPr>
      <xdr:spPr>
        <a:xfrm>
          <a:off x="7267575" y="14763750"/>
          <a:ext cx="1181100" cy="6096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76</xdr:row>
      <xdr:rowOff>0</xdr:rowOff>
    </xdr:from>
    <xdr:to>
      <xdr:col>17</xdr:col>
      <xdr:colOff>333375</xdr:colOff>
      <xdr:row>78</xdr:row>
      <xdr:rowOff>228600</xdr:rowOff>
    </xdr:to>
    <xdr:cxnSp macro="">
      <xdr:nvCxnSpPr>
        <xdr:cNvPr id="514" name="Straight Connector 513">
          <a:extLst>
            <a:ext uri="{FF2B5EF4-FFF2-40B4-BE49-F238E27FC236}">
              <a16:creationId xmlns:a16="http://schemas.microsoft.com/office/drawing/2014/main" id="{F07FCABA-E090-4671-92D5-22DA824C9AE6}"/>
            </a:ext>
          </a:extLst>
        </xdr:cNvPr>
        <xdr:cNvCxnSpPr/>
      </xdr:nvCxnSpPr>
      <xdr:spPr>
        <a:xfrm>
          <a:off x="8515350" y="14763750"/>
          <a:ext cx="1152525" cy="6096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79</xdr:row>
      <xdr:rowOff>0</xdr:rowOff>
    </xdr:from>
    <xdr:to>
      <xdr:col>17</xdr:col>
      <xdr:colOff>333375</xdr:colOff>
      <xdr:row>81</xdr:row>
      <xdr:rowOff>228600</xdr:rowOff>
    </xdr:to>
    <xdr:cxnSp macro="">
      <xdr:nvCxnSpPr>
        <xdr:cNvPr id="515" name="Straight Connector 514">
          <a:extLst>
            <a:ext uri="{FF2B5EF4-FFF2-40B4-BE49-F238E27FC236}">
              <a16:creationId xmlns:a16="http://schemas.microsoft.com/office/drawing/2014/main" id="{4A38782D-96EE-4AD0-8151-5B216A134361}"/>
            </a:ext>
          </a:extLst>
        </xdr:cNvPr>
        <xdr:cNvCxnSpPr/>
      </xdr:nvCxnSpPr>
      <xdr:spPr>
        <a:xfrm>
          <a:off x="8515350" y="15392400"/>
          <a:ext cx="11525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76</xdr:row>
      <xdr:rowOff>0</xdr:rowOff>
    </xdr:from>
    <xdr:to>
      <xdr:col>5</xdr:col>
      <xdr:colOff>333375</xdr:colOff>
      <xdr:row>78</xdr:row>
      <xdr:rowOff>238125</xdr:rowOff>
    </xdr:to>
    <xdr:cxnSp macro="">
      <xdr:nvCxnSpPr>
        <xdr:cNvPr id="516" name="Straight Connector 515">
          <a:extLst>
            <a:ext uri="{FF2B5EF4-FFF2-40B4-BE49-F238E27FC236}">
              <a16:creationId xmlns:a16="http://schemas.microsoft.com/office/drawing/2014/main" id="{4EFB8593-7964-482F-96E7-E39668BA216B}"/>
            </a:ext>
          </a:extLst>
        </xdr:cNvPr>
        <xdr:cNvCxnSpPr/>
      </xdr:nvCxnSpPr>
      <xdr:spPr>
        <a:xfrm rot="10800000" flipV="1">
          <a:off x="3495675" y="14763750"/>
          <a:ext cx="1171575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76</xdr:row>
      <xdr:rowOff>0</xdr:rowOff>
    </xdr:from>
    <xdr:to>
      <xdr:col>11</xdr:col>
      <xdr:colOff>333375</xdr:colOff>
      <xdr:row>78</xdr:row>
      <xdr:rowOff>238125</xdr:rowOff>
    </xdr:to>
    <xdr:cxnSp macro="">
      <xdr:nvCxnSpPr>
        <xdr:cNvPr id="517" name="Straight Connector 516">
          <a:extLst>
            <a:ext uri="{FF2B5EF4-FFF2-40B4-BE49-F238E27FC236}">
              <a16:creationId xmlns:a16="http://schemas.microsoft.com/office/drawing/2014/main" id="{BCDEA57D-9C10-49EA-8972-05C0100CFB32}"/>
            </a:ext>
          </a:extLst>
        </xdr:cNvPr>
        <xdr:cNvCxnSpPr/>
      </xdr:nvCxnSpPr>
      <xdr:spPr>
        <a:xfrm rot="10800000" flipV="1">
          <a:off x="5962650" y="14763750"/>
          <a:ext cx="1200150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76</xdr:row>
      <xdr:rowOff>0</xdr:rowOff>
    </xdr:from>
    <xdr:to>
      <xdr:col>8</xdr:col>
      <xdr:colOff>333375</xdr:colOff>
      <xdr:row>78</xdr:row>
      <xdr:rowOff>238125</xdr:rowOff>
    </xdr:to>
    <xdr:cxnSp macro="">
      <xdr:nvCxnSpPr>
        <xdr:cNvPr id="518" name="Straight Connector 517">
          <a:extLst>
            <a:ext uri="{FF2B5EF4-FFF2-40B4-BE49-F238E27FC236}">
              <a16:creationId xmlns:a16="http://schemas.microsoft.com/office/drawing/2014/main" id="{DD2F8F03-F958-4582-BDF5-280E4B5FB445}"/>
            </a:ext>
          </a:extLst>
        </xdr:cNvPr>
        <xdr:cNvCxnSpPr/>
      </xdr:nvCxnSpPr>
      <xdr:spPr>
        <a:xfrm rot="10800000" flipV="1">
          <a:off x="4686300" y="14763750"/>
          <a:ext cx="1190625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76</xdr:row>
      <xdr:rowOff>0</xdr:rowOff>
    </xdr:from>
    <xdr:to>
      <xdr:col>14</xdr:col>
      <xdr:colOff>333375</xdr:colOff>
      <xdr:row>78</xdr:row>
      <xdr:rowOff>238125</xdr:rowOff>
    </xdr:to>
    <xdr:cxnSp macro="">
      <xdr:nvCxnSpPr>
        <xdr:cNvPr id="519" name="Straight Connector 518">
          <a:extLst>
            <a:ext uri="{FF2B5EF4-FFF2-40B4-BE49-F238E27FC236}">
              <a16:creationId xmlns:a16="http://schemas.microsoft.com/office/drawing/2014/main" id="{48B6431A-0022-4242-98AD-35B91EA1D2CC}"/>
            </a:ext>
          </a:extLst>
        </xdr:cNvPr>
        <xdr:cNvCxnSpPr/>
      </xdr:nvCxnSpPr>
      <xdr:spPr>
        <a:xfrm rot="10800000" flipV="1">
          <a:off x="7267575" y="14763750"/>
          <a:ext cx="1181100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76</xdr:row>
      <xdr:rowOff>0</xdr:rowOff>
    </xdr:from>
    <xdr:to>
      <xdr:col>17</xdr:col>
      <xdr:colOff>333375</xdr:colOff>
      <xdr:row>78</xdr:row>
      <xdr:rowOff>238125</xdr:rowOff>
    </xdr:to>
    <xdr:cxnSp macro="">
      <xdr:nvCxnSpPr>
        <xdr:cNvPr id="520" name="Straight Connector 519">
          <a:extLst>
            <a:ext uri="{FF2B5EF4-FFF2-40B4-BE49-F238E27FC236}">
              <a16:creationId xmlns:a16="http://schemas.microsoft.com/office/drawing/2014/main" id="{4400480B-7691-4AFD-B7B6-66B19DFD2D9B}"/>
            </a:ext>
          </a:extLst>
        </xdr:cNvPr>
        <xdr:cNvCxnSpPr/>
      </xdr:nvCxnSpPr>
      <xdr:spPr>
        <a:xfrm rot="10800000" flipV="1">
          <a:off x="8515350" y="14763750"/>
          <a:ext cx="1152525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79</xdr:row>
      <xdr:rowOff>0</xdr:rowOff>
    </xdr:from>
    <xdr:to>
      <xdr:col>5</xdr:col>
      <xdr:colOff>333375</xdr:colOff>
      <xdr:row>81</xdr:row>
      <xdr:rowOff>238125</xdr:rowOff>
    </xdr:to>
    <xdr:cxnSp macro="">
      <xdr:nvCxnSpPr>
        <xdr:cNvPr id="521" name="Straight Connector 520">
          <a:extLst>
            <a:ext uri="{FF2B5EF4-FFF2-40B4-BE49-F238E27FC236}">
              <a16:creationId xmlns:a16="http://schemas.microsoft.com/office/drawing/2014/main" id="{423603E4-8267-480E-B1E6-8785C1A85964}"/>
            </a:ext>
          </a:extLst>
        </xdr:cNvPr>
        <xdr:cNvCxnSpPr/>
      </xdr:nvCxnSpPr>
      <xdr:spPr>
        <a:xfrm rot="10800000" flipV="1">
          <a:off x="3495675" y="15392400"/>
          <a:ext cx="11715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79</xdr:row>
      <xdr:rowOff>0</xdr:rowOff>
    </xdr:from>
    <xdr:to>
      <xdr:col>8</xdr:col>
      <xdr:colOff>333375</xdr:colOff>
      <xdr:row>81</xdr:row>
      <xdr:rowOff>238125</xdr:rowOff>
    </xdr:to>
    <xdr:cxnSp macro="">
      <xdr:nvCxnSpPr>
        <xdr:cNvPr id="522" name="Straight Connector 521">
          <a:extLst>
            <a:ext uri="{FF2B5EF4-FFF2-40B4-BE49-F238E27FC236}">
              <a16:creationId xmlns:a16="http://schemas.microsoft.com/office/drawing/2014/main" id="{10A463DF-7A96-461C-8CAE-C4CFE86969A7}"/>
            </a:ext>
          </a:extLst>
        </xdr:cNvPr>
        <xdr:cNvCxnSpPr/>
      </xdr:nvCxnSpPr>
      <xdr:spPr>
        <a:xfrm rot="10800000" flipV="1">
          <a:off x="4686300" y="15392400"/>
          <a:ext cx="11906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79</xdr:row>
      <xdr:rowOff>0</xdr:rowOff>
    </xdr:from>
    <xdr:to>
      <xdr:col>11</xdr:col>
      <xdr:colOff>333375</xdr:colOff>
      <xdr:row>81</xdr:row>
      <xdr:rowOff>238125</xdr:rowOff>
    </xdr:to>
    <xdr:cxnSp macro="">
      <xdr:nvCxnSpPr>
        <xdr:cNvPr id="523" name="Straight Connector 522">
          <a:extLst>
            <a:ext uri="{FF2B5EF4-FFF2-40B4-BE49-F238E27FC236}">
              <a16:creationId xmlns:a16="http://schemas.microsoft.com/office/drawing/2014/main" id="{5AB6535A-E5EE-48C8-927B-3F6092CB87A3}"/>
            </a:ext>
          </a:extLst>
        </xdr:cNvPr>
        <xdr:cNvCxnSpPr/>
      </xdr:nvCxnSpPr>
      <xdr:spPr>
        <a:xfrm rot="10800000" flipV="1">
          <a:off x="5962650" y="15392400"/>
          <a:ext cx="12001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79</xdr:row>
      <xdr:rowOff>0</xdr:rowOff>
    </xdr:from>
    <xdr:to>
      <xdr:col>14</xdr:col>
      <xdr:colOff>333375</xdr:colOff>
      <xdr:row>81</xdr:row>
      <xdr:rowOff>238125</xdr:rowOff>
    </xdr:to>
    <xdr:cxnSp macro="">
      <xdr:nvCxnSpPr>
        <xdr:cNvPr id="524" name="Straight Connector 523">
          <a:extLst>
            <a:ext uri="{FF2B5EF4-FFF2-40B4-BE49-F238E27FC236}">
              <a16:creationId xmlns:a16="http://schemas.microsoft.com/office/drawing/2014/main" id="{F8BF77E3-08D1-4451-BE43-1F204B4D9FAA}"/>
            </a:ext>
          </a:extLst>
        </xdr:cNvPr>
        <xdr:cNvCxnSpPr/>
      </xdr:nvCxnSpPr>
      <xdr:spPr>
        <a:xfrm rot="10800000" flipV="1">
          <a:off x="7267575" y="15392400"/>
          <a:ext cx="11811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79</xdr:row>
      <xdr:rowOff>0</xdr:rowOff>
    </xdr:from>
    <xdr:to>
      <xdr:col>17</xdr:col>
      <xdr:colOff>333375</xdr:colOff>
      <xdr:row>81</xdr:row>
      <xdr:rowOff>238125</xdr:rowOff>
    </xdr:to>
    <xdr:cxnSp macro="">
      <xdr:nvCxnSpPr>
        <xdr:cNvPr id="525" name="Straight Connector 524">
          <a:extLst>
            <a:ext uri="{FF2B5EF4-FFF2-40B4-BE49-F238E27FC236}">
              <a16:creationId xmlns:a16="http://schemas.microsoft.com/office/drawing/2014/main" id="{4902A450-425D-41C2-91D5-77F219CF02EE}"/>
            </a:ext>
          </a:extLst>
        </xdr:cNvPr>
        <xdr:cNvCxnSpPr/>
      </xdr:nvCxnSpPr>
      <xdr:spPr>
        <a:xfrm rot="10800000" flipV="1">
          <a:off x="8515350" y="15392400"/>
          <a:ext cx="11525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79</xdr:row>
      <xdr:rowOff>0</xdr:rowOff>
    </xdr:from>
    <xdr:to>
      <xdr:col>20</xdr:col>
      <xdr:colOff>333375</xdr:colOff>
      <xdr:row>81</xdr:row>
      <xdr:rowOff>238125</xdr:rowOff>
    </xdr:to>
    <xdr:cxnSp macro="">
      <xdr:nvCxnSpPr>
        <xdr:cNvPr id="526" name="Straight Connector 525">
          <a:extLst>
            <a:ext uri="{FF2B5EF4-FFF2-40B4-BE49-F238E27FC236}">
              <a16:creationId xmlns:a16="http://schemas.microsoft.com/office/drawing/2014/main" id="{F4DB9894-2132-4021-AF2E-20DD3BCA5BA6}"/>
            </a:ext>
          </a:extLst>
        </xdr:cNvPr>
        <xdr:cNvCxnSpPr/>
      </xdr:nvCxnSpPr>
      <xdr:spPr>
        <a:xfrm rot="10800000" flipV="1">
          <a:off x="9782175" y="15392400"/>
          <a:ext cx="11334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79</xdr:row>
      <xdr:rowOff>0</xdr:rowOff>
    </xdr:from>
    <xdr:to>
      <xdr:col>23</xdr:col>
      <xdr:colOff>333375</xdr:colOff>
      <xdr:row>81</xdr:row>
      <xdr:rowOff>238125</xdr:rowOff>
    </xdr:to>
    <xdr:cxnSp macro="">
      <xdr:nvCxnSpPr>
        <xdr:cNvPr id="527" name="Straight Connector 526">
          <a:extLst>
            <a:ext uri="{FF2B5EF4-FFF2-40B4-BE49-F238E27FC236}">
              <a16:creationId xmlns:a16="http://schemas.microsoft.com/office/drawing/2014/main" id="{C3663D1D-497A-453A-AF2C-0F21232BE25A}"/>
            </a:ext>
          </a:extLst>
        </xdr:cNvPr>
        <xdr:cNvCxnSpPr/>
      </xdr:nvCxnSpPr>
      <xdr:spPr>
        <a:xfrm rot="10800000" flipV="1">
          <a:off x="10944225" y="15392400"/>
          <a:ext cx="11620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76</xdr:row>
      <xdr:rowOff>0</xdr:rowOff>
    </xdr:from>
    <xdr:to>
      <xdr:col>20</xdr:col>
      <xdr:colOff>333375</xdr:colOff>
      <xdr:row>78</xdr:row>
      <xdr:rowOff>238125</xdr:rowOff>
    </xdr:to>
    <xdr:cxnSp macro="">
      <xdr:nvCxnSpPr>
        <xdr:cNvPr id="528" name="Straight Connector 527">
          <a:extLst>
            <a:ext uri="{FF2B5EF4-FFF2-40B4-BE49-F238E27FC236}">
              <a16:creationId xmlns:a16="http://schemas.microsoft.com/office/drawing/2014/main" id="{29D8DFC0-CFBC-4976-B639-540054D150A9}"/>
            </a:ext>
          </a:extLst>
        </xdr:cNvPr>
        <xdr:cNvCxnSpPr/>
      </xdr:nvCxnSpPr>
      <xdr:spPr>
        <a:xfrm rot="10800000" flipV="1">
          <a:off x="9782175" y="14763750"/>
          <a:ext cx="1133475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76</xdr:row>
      <xdr:rowOff>0</xdr:rowOff>
    </xdr:from>
    <xdr:to>
      <xdr:col>23</xdr:col>
      <xdr:colOff>333375</xdr:colOff>
      <xdr:row>78</xdr:row>
      <xdr:rowOff>238125</xdr:rowOff>
    </xdr:to>
    <xdr:cxnSp macro="">
      <xdr:nvCxnSpPr>
        <xdr:cNvPr id="529" name="Straight Connector 528">
          <a:extLst>
            <a:ext uri="{FF2B5EF4-FFF2-40B4-BE49-F238E27FC236}">
              <a16:creationId xmlns:a16="http://schemas.microsoft.com/office/drawing/2014/main" id="{5A03FA34-E6A7-471F-B2FD-DC0C288D3585}"/>
            </a:ext>
          </a:extLst>
        </xdr:cNvPr>
        <xdr:cNvCxnSpPr/>
      </xdr:nvCxnSpPr>
      <xdr:spPr>
        <a:xfrm rot="10800000" flipV="1">
          <a:off x="10944225" y="14763750"/>
          <a:ext cx="1162050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76</xdr:row>
      <xdr:rowOff>0</xdr:rowOff>
    </xdr:from>
    <xdr:to>
      <xdr:col>26</xdr:col>
      <xdr:colOff>323850</xdr:colOff>
      <xdr:row>78</xdr:row>
      <xdr:rowOff>238125</xdr:rowOff>
    </xdr:to>
    <xdr:cxnSp macro="">
      <xdr:nvCxnSpPr>
        <xdr:cNvPr id="530" name="Straight Connector 529">
          <a:extLst>
            <a:ext uri="{FF2B5EF4-FFF2-40B4-BE49-F238E27FC236}">
              <a16:creationId xmlns:a16="http://schemas.microsoft.com/office/drawing/2014/main" id="{DBF7132E-A897-49CC-A09E-8C936514A249}"/>
            </a:ext>
          </a:extLst>
        </xdr:cNvPr>
        <xdr:cNvCxnSpPr/>
      </xdr:nvCxnSpPr>
      <xdr:spPr>
        <a:xfrm rot="10800000" flipV="1">
          <a:off x="12125325" y="14763750"/>
          <a:ext cx="1143000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79</xdr:row>
      <xdr:rowOff>0</xdr:rowOff>
    </xdr:from>
    <xdr:to>
      <xdr:col>26</xdr:col>
      <xdr:colOff>323850</xdr:colOff>
      <xdr:row>81</xdr:row>
      <xdr:rowOff>238125</xdr:rowOff>
    </xdr:to>
    <xdr:cxnSp macro="">
      <xdr:nvCxnSpPr>
        <xdr:cNvPr id="531" name="Straight Connector 530">
          <a:extLst>
            <a:ext uri="{FF2B5EF4-FFF2-40B4-BE49-F238E27FC236}">
              <a16:creationId xmlns:a16="http://schemas.microsoft.com/office/drawing/2014/main" id="{650BF5D4-8D7E-4E8A-8CC8-726EAB9148ED}"/>
            </a:ext>
          </a:extLst>
        </xdr:cNvPr>
        <xdr:cNvCxnSpPr/>
      </xdr:nvCxnSpPr>
      <xdr:spPr>
        <a:xfrm rot="10800000" flipV="1">
          <a:off x="12125325" y="15392400"/>
          <a:ext cx="11430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76</xdr:row>
      <xdr:rowOff>0</xdr:rowOff>
    </xdr:from>
    <xdr:to>
      <xdr:col>29</xdr:col>
      <xdr:colOff>333375</xdr:colOff>
      <xdr:row>78</xdr:row>
      <xdr:rowOff>238125</xdr:rowOff>
    </xdr:to>
    <xdr:cxnSp macro="">
      <xdr:nvCxnSpPr>
        <xdr:cNvPr id="532" name="Straight Connector 531">
          <a:extLst>
            <a:ext uri="{FF2B5EF4-FFF2-40B4-BE49-F238E27FC236}">
              <a16:creationId xmlns:a16="http://schemas.microsoft.com/office/drawing/2014/main" id="{109A3D12-113E-43EA-8A11-86DC7DBEED07}"/>
            </a:ext>
          </a:extLst>
        </xdr:cNvPr>
        <xdr:cNvCxnSpPr/>
      </xdr:nvCxnSpPr>
      <xdr:spPr>
        <a:xfrm rot="10800000" flipV="1">
          <a:off x="13335000" y="14763750"/>
          <a:ext cx="1209675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76</xdr:row>
      <xdr:rowOff>0</xdr:rowOff>
    </xdr:from>
    <xdr:to>
      <xdr:col>32</xdr:col>
      <xdr:colOff>333375</xdr:colOff>
      <xdr:row>78</xdr:row>
      <xdr:rowOff>238125</xdr:rowOff>
    </xdr:to>
    <xdr:cxnSp macro="">
      <xdr:nvCxnSpPr>
        <xdr:cNvPr id="533" name="Straight Connector 532">
          <a:extLst>
            <a:ext uri="{FF2B5EF4-FFF2-40B4-BE49-F238E27FC236}">
              <a16:creationId xmlns:a16="http://schemas.microsoft.com/office/drawing/2014/main" id="{2EA96D0C-C5D9-45AB-A7A3-A9D9ED68F411}"/>
            </a:ext>
          </a:extLst>
        </xdr:cNvPr>
        <xdr:cNvCxnSpPr/>
      </xdr:nvCxnSpPr>
      <xdr:spPr>
        <a:xfrm rot="10800000" flipV="1">
          <a:off x="14554200" y="14763750"/>
          <a:ext cx="1181100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76</xdr:row>
      <xdr:rowOff>0</xdr:rowOff>
    </xdr:from>
    <xdr:to>
      <xdr:col>35</xdr:col>
      <xdr:colOff>285750</xdr:colOff>
      <xdr:row>78</xdr:row>
      <xdr:rowOff>238125</xdr:rowOff>
    </xdr:to>
    <xdr:cxnSp macro="">
      <xdr:nvCxnSpPr>
        <xdr:cNvPr id="534" name="Straight Connector 533">
          <a:extLst>
            <a:ext uri="{FF2B5EF4-FFF2-40B4-BE49-F238E27FC236}">
              <a16:creationId xmlns:a16="http://schemas.microsoft.com/office/drawing/2014/main" id="{5BB1C1C2-7B3A-48A7-A796-88F344E348F3}"/>
            </a:ext>
          </a:extLst>
        </xdr:cNvPr>
        <xdr:cNvCxnSpPr/>
      </xdr:nvCxnSpPr>
      <xdr:spPr>
        <a:xfrm rot="10800000" flipV="1">
          <a:off x="15801975" y="14763750"/>
          <a:ext cx="1114425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76</xdr:row>
      <xdr:rowOff>0</xdr:rowOff>
    </xdr:from>
    <xdr:to>
      <xdr:col>38</xdr:col>
      <xdr:colOff>276225</xdr:colOff>
      <xdr:row>78</xdr:row>
      <xdr:rowOff>238125</xdr:rowOff>
    </xdr:to>
    <xdr:cxnSp macro="">
      <xdr:nvCxnSpPr>
        <xdr:cNvPr id="535" name="Straight Connector 534">
          <a:extLst>
            <a:ext uri="{FF2B5EF4-FFF2-40B4-BE49-F238E27FC236}">
              <a16:creationId xmlns:a16="http://schemas.microsoft.com/office/drawing/2014/main" id="{AC5F1FD4-028B-4B62-8294-312E5C9B533B}"/>
            </a:ext>
          </a:extLst>
        </xdr:cNvPr>
        <xdr:cNvCxnSpPr/>
      </xdr:nvCxnSpPr>
      <xdr:spPr>
        <a:xfrm rot="10800000" flipV="1">
          <a:off x="16964025" y="14763750"/>
          <a:ext cx="752475" cy="6191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79</xdr:row>
      <xdr:rowOff>0</xdr:rowOff>
    </xdr:from>
    <xdr:to>
      <xdr:col>38</xdr:col>
      <xdr:colOff>276225</xdr:colOff>
      <xdr:row>81</xdr:row>
      <xdr:rowOff>238125</xdr:rowOff>
    </xdr:to>
    <xdr:cxnSp macro="">
      <xdr:nvCxnSpPr>
        <xdr:cNvPr id="536" name="Straight Connector 535">
          <a:extLst>
            <a:ext uri="{FF2B5EF4-FFF2-40B4-BE49-F238E27FC236}">
              <a16:creationId xmlns:a16="http://schemas.microsoft.com/office/drawing/2014/main" id="{10B5512A-1343-4F3B-B549-06AFDBCAC461}"/>
            </a:ext>
          </a:extLst>
        </xdr:cNvPr>
        <xdr:cNvCxnSpPr/>
      </xdr:nvCxnSpPr>
      <xdr:spPr>
        <a:xfrm rot="10800000" flipV="1">
          <a:off x="16964025" y="15392400"/>
          <a:ext cx="7524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79</xdr:row>
      <xdr:rowOff>0</xdr:rowOff>
    </xdr:from>
    <xdr:to>
      <xdr:col>35</xdr:col>
      <xdr:colOff>285750</xdr:colOff>
      <xdr:row>81</xdr:row>
      <xdr:rowOff>238125</xdr:rowOff>
    </xdr:to>
    <xdr:cxnSp macro="">
      <xdr:nvCxnSpPr>
        <xdr:cNvPr id="537" name="Straight Connector 536">
          <a:extLst>
            <a:ext uri="{FF2B5EF4-FFF2-40B4-BE49-F238E27FC236}">
              <a16:creationId xmlns:a16="http://schemas.microsoft.com/office/drawing/2014/main" id="{EBF11673-6D96-4E18-8A34-8705994B9F9F}"/>
            </a:ext>
          </a:extLst>
        </xdr:cNvPr>
        <xdr:cNvCxnSpPr/>
      </xdr:nvCxnSpPr>
      <xdr:spPr>
        <a:xfrm rot="10800000" flipV="1">
          <a:off x="15801975" y="15392400"/>
          <a:ext cx="11144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79</xdr:row>
      <xdr:rowOff>0</xdr:rowOff>
    </xdr:from>
    <xdr:to>
      <xdr:col>32</xdr:col>
      <xdr:colOff>333375</xdr:colOff>
      <xdr:row>81</xdr:row>
      <xdr:rowOff>238125</xdr:rowOff>
    </xdr:to>
    <xdr:cxnSp macro="">
      <xdr:nvCxnSpPr>
        <xdr:cNvPr id="538" name="Straight Connector 537">
          <a:extLst>
            <a:ext uri="{FF2B5EF4-FFF2-40B4-BE49-F238E27FC236}">
              <a16:creationId xmlns:a16="http://schemas.microsoft.com/office/drawing/2014/main" id="{A6AB0EDE-34E9-4796-B337-C5CB5834A5C7}"/>
            </a:ext>
          </a:extLst>
        </xdr:cNvPr>
        <xdr:cNvCxnSpPr/>
      </xdr:nvCxnSpPr>
      <xdr:spPr>
        <a:xfrm rot="10800000" flipV="1">
          <a:off x="14554200" y="15392400"/>
          <a:ext cx="11811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79</xdr:row>
      <xdr:rowOff>0</xdr:rowOff>
    </xdr:from>
    <xdr:to>
      <xdr:col>29</xdr:col>
      <xdr:colOff>333375</xdr:colOff>
      <xdr:row>81</xdr:row>
      <xdr:rowOff>238125</xdr:rowOff>
    </xdr:to>
    <xdr:cxnSp macro="">
      <xdr:nvCxnSpPr>
        <xdr:cNvPr id="539" name="Straight Connector 538">
          <a:extLst>
            <a:ext uri="{FF2B5EF4-FFF2-40B4-BE49-F238E27FC236}">
              <a16:creationId xmlns:a16="http://schemas.microsoft.com/office/drawing/2014/main" id="{B147AC83-4707-48FC-883A-00B2F44D4971}"/>
            </a:ext>
          </a:extLst>
        </xdr:cNvPr>
        <xdr:cNvCxnSpPr/>
      </xdr:nvCxnSpPr>
      <xdr:spPr>
        <a:xfrm rot="10800000" flipV="1">
          <a:off x="13335000" y="15392400"/>
          <a:ext cx="12096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76</xdr:row>
      <xdr:rowOff>0</xdr:rowOff>
    </xdr:from>
    <xdr:to>
      <xdr:col>20</xdr:col>
      <xdr:colOff>333375</xdr:colOff>
      <xdr:row>78</xdr:row>
      <xdr:rowOff>228600</xdr:rowOff>
    </xdr:to>
    <xdr:cxnSp macro="">
      <xdr:nvCxnSpPr>
        <xdr:cNvPr id="540" name="Straight Connector 539">
          <a:extLst>
            <a:ext uri="{FF2B5EF4-FFF2-40B4-BE49-F238E27FC236}">
              <a16:creationId xmlns:a16="http://schemas.microsoft.com/office/drawing/2014/main" id="{49DC3301-2800-4E05-AA75-A6DDFD5E5DD1}"/>
            </a:ext>
          </a:extLst>
        </xdr:cNvPr>
        <xdr:cNvCxnSpPr/>
      </xdr:nvCxnSpPr>
      <xdr:spPr>
        <a:xfrm>
          <a:off x="9782175" y="14763750"/>
          <a:ext cx="1133475" cy="6096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76</xdr:row>
      <xdr:rowOff>0</xdr:rowOff>
    </xdr:from>
    <xdr:to>
      <xdr:col>23</xdr:col>
      <xdr:colOff>333375</xdr:colOff>
      <xdr:row>78</xdr:row>
      <xdr:rowOff>228600</xdr:rowOff>
    </xdr:to>
    <xdr:cxnSp macro="">
      <xdr:nvCxnSpPr>
        <xdr:cNvPr id="541" name="Straight Connector 540">
          <a:extLst>
            <a:ext uri="{FF2B5EF4-FFF2-40B4-BE49-F238E27FC236}">
              <a16:creationId xmlns:a16="http://schemas.microsoft.com/office/drawing/2014/main" id="{F64A1875-2DEE-4097-AEC0-B88B1DAF9B12}"/>
            </a:ext>
          </a:extLst>
        </xdr:cNvPr>
        <xdr:cNvCxnSpPr/>
      </xdr:nvCxnSpPr>
      <xdr:spPr>
        <a:xfrm>
          <a:off x="10944225" y="14763750"/>
          <a:ext cx="1162050" cy="6096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76</xdr:row>
      <xdr:rowOff>0</xdr:rowOff>
    </xdr:from>
    <xdr:to>
      <xdr:col>26</xdr:col>
      <xdr:colOff>323850</xdr:colOff>
      <xdr:row>78</xdr:row>
      <xdr:rowOff>228600</xdr:rowOff>
    </xdr:to>
    <xdr:cxnSp macro="">
      <xdr:nvCxnSpPr>
        <xdr:cNvPr id="542" name="Straight Connector 541">
          <a:extLst>
            <a:ext uri="{FF2B5EF4-FFF2-40B4-BE49-F238E27FC236}">
              <a16:creationId xmlns:a16="http://schemas.microsoft.com/office/drawing/2014/main" id="{B595512E-E612-40FD-A616-60CF5967D22D}"/>
            </a:ext>
          </a:extLst>
        </xdr:cNvPr>
        <xdr:cNvCxnSpPr/>
      </xdr:nvCxnSpPr>
      <xdr:spPr>
        <a:xfrm>
          <a:off x="12125325" y="14763750"/>
          <a:ext cx="1143000" cy="6096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76</xdr:row>
      <xdr:rowOff>0</xdr:rowOff>
    </xdr:from>
    <xdr:to>
      <xdr:col>29</xdr:col>
      <xdr:colOff>333375</xdr:colOff>
      <xdr:row>78</xdr:row>
      <xdr:rowOff>228600</xdr:rowOff>
    </xdr:to>
    <xdr:cxnSp macro="">
      <xdr:nvCxnSpPr>
        <xdr:cNvPr id="543" name="Straight Connector 542">
          <a:extLst>
            <a:ext uri="{FF2B5EF4-FFF2-40B4-BE49-F238E27FC236}">
              <a16:creationId xmlns:a16="http://schemas.microsoft.com/office/drawing/2014/main" id="{D394BFBE-F8A3-4E5D-8353-1BD3C4BD6C82}"/>
            </a:ext>
          </a:extLst>
        </xdr:cNvPr>
        <xdr:cNvCxnSpPr/>
      </xdr:nvCxnSpPr>
      <xdr:spPr>
        <a:xfrm>
          <a:off x="13335000" y="14763750"/>
          <a:ext cx="1209675" cy="6096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76</xdr:row>
      <xdr:rowOff>0</xdr:rowOff>
    </xdr:from>
    <xdr:to>
      <xdr:col>32</xdr:col>
      <xdr:colOff>333375</xdr:colOff>
      <xdr:row>78</xdr:row>
      <xdr:rowOff>228600</xdr:rowOff>
    </xdr:to>
    <xdr:cxnSp macro="">
      <xdr:nvCxnSpPr>
        <xdr:cNvPr id="544" name="Straight Connector 543">
          <a:extLst>
            <a:ext uri="{FF2B5EF4-FFF2-40B4-BE49-F238E27FC236}">
              <a16:creationId xmlns:a16="http://schemas.microsoft.com/office/drawing/2014/main" id="{B8517DB6-EC14-417E-9D55-85752753AE5E}"/>
            </a:ext>
          </a:extLst>
        </xdr:cNvPr>
        <xdr:cNvCxnSpPr/>
      </xdr:nvCxnSpPr>
      <xdr:spPr>
        <a:xfrm>
          <a:off x="14554200" y="14763750"/>
          <a:ext cx="1181100" cy="6096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76</xdr:row>
      <xdr:rowOff>0</xdr:rowOff>
    </xdr:from>
    <xdr:to>
      <xdr:col>35</xdr:col>
      <xdr:colOff>285750</xdr:colOff>
      <xdr:row>78</xdr:row>
      <xdr:rowOff>228600</xdr:rowOff>
    </xdr:to>
    <xdr:cxnSp macro="">
      <xdr:nvCxnSpPr>
        <xdr:cNvPr id="545" name="Straight Connector 544">
          <a:extLst>
            <a:ext uri="{FF2B5EF4-FFF2-40B4-BE49-F238E27FC236}">
              <a16:creationId xmlns:a16="http://schemas.microsoft.com/office/drawing/2014/main" id="{CE7A5DC5-CC83-4CE6-91A3-7ECD2C2575C6}"/>
            </a:ext>
          </a:extLst>
        </xdr:cNvPr>
        <xdr:cNvCxnSpPr/>
      </xdr:nvCxnSpPr>
      <xdr:spPr>
        <a:xfrm>
          <a:off x="15801975" y="14763750"/>
          <a:ext cx="1114425" cy="6096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76</xdr:row>
      <xdr:rowOff>0</xdr:rowOff>
    </xdr:from>
    <xdr:to>
      <xdr:col>38</xdr:col>
      <xdr:colOff>276225</xdr:colOff>
      <xdr:row>78</xdr:row>
      <xdr:rowOff>228600</xdr:rowOff>
    </xdr:to>
    <xdr:cxnSp macro="">
      <xdr:nvCxnSpPr>
        <xdr:cNvPr id="546" name="Straight Connector 545">
          <a:extLst>
            <a:ext uri="{FF2B5EF4-FFF2-40B4-BE49-F238E27FC236}">
              <a16:creationId xmlns:a16="http://schemas.microsoft.com/office/drawing/2014/main" id="{B06D091A-F4D0-4242-8F84-563450EE52B2}"/>
            </a:ext>
          </a:extLst>
        </xdr:cNvPr>
        <xdr:cNvCxnSpPr/>
      </xdr:nvCxnSpPr>
      <xdr:spPr>
        <a:xfrm>
          <a:off x="16964025" y="14763750"/>
          <a:ext cx="752475" cy="6096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19050</xdr:colOff>
      <xdr:row>79</xdr:row>
      <xdr:rowOff>85725</xdr:rowOff>
    </xdr:from>
    <xdr:to>
      <xdr:col>38</xdr:col>
      <xdr:colOff>295275</xdr:colOff>
      <xdr:row>82</xdr:row>
      <xdr:rowOff>85725</xdr:rowOff>
    </xdr:to>
    <xdr:cxnSp macro="">
      <xdr:nvCxnSpPr>
        <xdr:cNvPr id="547" name="Straight Connector 546">
          <a:extLst>
            <a:ext uri="{FF2B5EF4-FFF2-40B4-BE49-F238E27FC236}">
              <a16:creationId xmlns:a16="http://schemas.microsoft.com/office/drawing/2014/main" id="{55D4E4D0-FF4A-478D-852E-EE146B52C639}"/>
            </a:ext>
          </a:extLst>
        </xdr:cNvPr>
        <xdr:cNvCxnSpPr/>
      </xdr:nvCxnSpPr>
      <xdr:spPr>
        <a:xfrm>
          <a:off x="16983075" y="15478125"/>
          <a:ext cx="11430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79</xdr:row>
      <xdr:rowOff>0</xdr:rowOff>
    </xdr:from>
    <xdr:to>
      <xdr:col>35</xdr:col>
      <xdr:colOff>285750</xdr:colOff>
      <xdr:row>81</xdr:row>
      <xdr:rowOff>228600</xdr:rowOff>
    </xdr:to>
    <xdr:cxnSp macro="">
      <xdr:nvCxnSpPr>
        <xdr:cNvPr id="548" name="Straight Connector 547">
          <a:extLst>
            <a:ext uri="{FF2B5EF4-FFF2-40B4-BE49-F238E27FC236}">
              <a16:creationId xmlns:a16="http://schemas.microsoft.com/office/drawing/2014/main" id="{133723DA-B2CC-4D76-AB58-424407AE7538}"/>
            </a:ext>
          </a:extLst>
        </xdr:cNvPr>
        <xdr:cNvCxnSpPr/>
      </xdr:nvCxnSpPr>
      <xdr:spPr>
        <a:xfrm>
          <a:off x="15801975" y="15392400"/>
          <a:ext cx="11144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79</xdr:row>
      <xdr:rowOff>0</xdr:rowOff>
    </xdr:from>
    <xdr:to>
      <xdr:col>32</xdr:col>
      <xdr:colOff>333375</xdr:colOff>
      <xdr:row>81</xdr:row>
      <xdr:rowOff>228600</xdr:rowOff>
    </xdr:to>
    <xdr:cxnSp macro="">
      <xdr:nvCxnSpPr>
        <xdr:cNvPr id="549" name="Straight Connector 548">
          <a:extLst>
            <a:ext uri="{FF2B5EF4-FFF2-40B4-BE49-F238E27FC236}">
              <a16:creationId xmlns:a16="http://schemas.microsoft.com/office/drawing/2014/main" id="{B46E540B-1CB6-4FA6-B9FD-52189663451C}"/>
            </a:ext>
          </a:extLst>
        </xdr:cNvPr>
        <xdr:cNvCxnSpPr/>
      </xdr:nvCxnSpPr>
      <xdr:spPr>
        <a:xfrm>
          <a:off x="14554200" y="15392400"/>
          <a:ext cx="11811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79</xdr:row>
      <xdr:rowOff>0</xdr:rowOff>
    </xdr:from>
    <xdr:to>
      <xdr:col>29</xdr:col>
      <xdr:colOff>333375</xdr:colOff>
      <xdr:row>81</xdr:row>
      <xdr:rowOff>228600</xdr:rowOff>
    </xdr:to>
    <xdr:cxnSp macro="">
      <xdr:nvCxnSpPr>
        <xdr:cNvPr id="550" name="Straight Connector 549">
          <a:extLst>
            <a:ext uri="{FF2B5EF4-FFF2-40B4-BE49-F238E27FC236}">
              <a16:creationId xmlns:a16="http://schemas.microsoft.com/office/drawing/2014/main" id="{58B320C7-5BDC-4337-8C85-EF9FDCC5B90A}"/>
            </a:ext>
          </a:extLst>
        </xdr:cNvPr>
        <xdr:cNvCxnSpPr/>
      </xdr:nvCxnSpPr>
      <xdr:spPr>
        <a:xfrm>
          <a:off x="13335000" y="15392400"/>
          <a:ext cx="12096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79</xdr:row>
      <xdr:rowOff>0</xdr:rowOff>
    </xdr:from>
    <xdr:to>
      <xdr:col>26</xdr:col>
      <xdr:colOff>323850</xdr:colOff>
      <xdr:row>81</xdr:row>
      <xdr:rowOff>228600</xdr:rowOff>
    </xdr:to>
    <xdr:cxnSp macro="">
      <xdr:nvCxnSpPr>
        <xdr:cNvPr id="551" name="Straight Connector 550">
          <a:extLst>
            <a:ext uri="{FF2B5EF4-FFF2-40B4-BE49-F238E27FC236}">
              <a16:creationId xmlns:a16="http://schemas.microsoft.com/office/drawing/2014/main" id="{C4EEF3AC-7DC4-431C-8FF3-0FF007974DD9}"/>
            </a:ext>
          </a:extLst>
        </xdr:cNvPr>
        <xdr:cNvCxnSpPr/>
      </xdr:nvCxnSpPr>
      <xdr:spPr>
        <a:xfrm>
          <a:off x="12125325" y="15392400"/>
          <a:ext cx="11430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79</xdr:row>
      <xdr:rowOff>0</xdr:rowOff>
    </xdr:from>
    <xdr:to>
      <xdr:col>23</xdr:col>
      <xdr:colOff>333375</xdr:colOff>
      <xdr:row>81</xdr:row>
      <xdr:rowOff>228600</xdr:rowOff>
    </xdr:to>
    <xdr:cxnSp macro="">
      <xdr:nvCxnSpPr>
        <xdr:cNvPr id="552" name="Straight Connector 551">
          <a:extLst>
            <a:ext uri="{FF2B5EF4-FFF2-40B4-BE49-F238E27FC236}">
              <a16:creationId xmlns:a16="http://schemas.microsoft.com/office/drawing/2014/main" id="{E8A27BCD-F85B-4DEA-83F1-FF13D10D77FD}"/>
            </a:ext>
          </a:extLst>
        </xdr:cNvPr>
        <xdr:cNvCxnSpPr/>
      </xdr:nvCxnSpPr>
      <xdr:spPr>
        <a:xfrm>
          <a:off x="10944225" y="15392400"/>
          <a:ext cx="11620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79</xdr:row>
      <xdr:rowOff>0</xdr:rowOff>
    </xdr:from>
    <xdr:to>
      <xdr:col>20</xdr:col>
      <xdr:colOff>333375</xdr:colOff>
      <xdr:row>81</xdr:row>
      <xdr:rowOff>228600</xdr:rowOff>
    </xdr:to>
    <xdr:cxnSp macro="">
      <xdr:nvCxnSpPr>
        <xdr:cNvPr id="553" name="Straight Connector 552">
          <a:extLst>
            <a:ext uri="{FF2B5EF4-FFF2-40B4-BE49-F238E27FC236}">
              <a16:creationId xmlns:a16="http://schemas.microsoft.com/office/drawing/2014/main" id="{FAF7ED2C-0A93-4E80-AB71-FBD8B3D329FD}"/>
            </a:ext>
          </a:extLst>
        </xdr:cNvPr>
        <xdr:cNvCxnSpPr/>
      </xdr:nvCxnSpPr>
      <xdr:spPr>
        <a:xfrm>
          <a:off x="9782175" y="15392400"/>
          <a:ext cx="11334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9525</xdr:colOff>
      <xdr:row>73</xdr:row>
      <xdr:rowOff>0</xdr:rowOff>
    </xdr:from>
    <xdr:to>
      <xdr:col>6</xdr:col>
      <xdr:colOff>0</xdr:colOff>
      <xdr:row>75</xdr:row>
      <xdr:rowOff>238125</xdr:rowOff>
    </xdr:to>
    <xdr:cxnSp macro="">
      <xdr:nvCxnSpPr>
        <xdr:cNvPr id="554" name="Straight Connector 553">
          <a:extLst>
            <a:ext uri="{FF2B5EF4-FFF2-40B4-BE49-F238E27FC236}">
              <a16:creationId xmlns:a16="http://schemas.microsoft.com/office/drawing/2014/main" id="{BF43E3E1-576B-46E7-A5AF-C6E91DA4E7F5}"/>
            </a:ext>
          </a:extLst>
        </xdr:cNvPr>
        <xdr:cNvCxnSpPr/>
      </xdr:nvCxnSpPr>
      <xdr:spPr>
        <a:xfrm rot="10800000" flipV="1">
          <a:off x="3505200" y="14192250"/>
          <a:ext cx="11811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73</xdr:row>
      <xdr:rowOff>0</xdr:rowOff>
    </xdr:from>
    <xdr:to>
      <xdr:col>5</xdr:col>
      <xdr:colOff>333375</xdr:colOff>
      <xdr:row>75</xdr:row>
      <xdr:rowOff>228600</xdr:rowOff>
    </xdr:to>
    <xdr:cxnSp macro="">
      <xdr:nvCxnSpPr>
        <xdr:cNvPr id="555" name="Straight Connector 554">
          <a:extLst>
            <a:ext uri="{FF2B5EF4-FFF2-40B4-BE49-F238E27FC236}">
              <a16:creationId xmlns:a16="http://schemas.microsoft.com/office/drawing/2014/main" id="{B7271733-0218-43E7-9DB4-012A4C94AEA2}"/>
            </a:ext>
          </a:extLst>
        </xdr:cNvPr>
        <xdr:cNvCxnSpPr/>
      </xdr:nvCxnSpPr>
      <xdr:spPr>
        <a:xfrm>
          <a:off x="3495675" y="14192250"/>
          <a:ext cx="11715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73</xdr:row>
      <xdr:rowOff>0</xdr:rowOff>
    </xdr:from>
    <xdr:to>
      <xdr:col>8</xdr:col>
      <xdr:colOff>333375</xdr:colOff>
      <xdr:row>75</xdr:row>
      <xdr:rowOff>228600</xdr:rowOff>
    </xdr:to>
    <xdr:cxnSp macro="">
      <xdr:nvCxnSpPr>
        <xdr:cNvPr id="556" name="Straight Connector 555">
          <a:extLst>
            <a:ext uri="{FF2B5EF4-FFF2-40B4-BE49-F238E27FC236}">
              <a16:creationId xmlns:a16="http://schemas.microsoft.com/office/drawing/2014/main" id="{F0761B50-AE33-4D2A-B42D-4FF1EADE1D7F}"/>
            </a:ext>
          </a:extLst>
        </xdr:cNvPr>
        <xdr:cNvCxnSpPr/>
      </xdr:nvCxnSpPr>
      <xdr:spPr>
        <a:xfrm>
          <a:off x="4686300" y="14192250"/>
          <a:ext cx="11906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73</xdr:row>
      <xdr:rowOff>0</xdr:rowOff>
    </xdr:from>
    <xdr:to>
      <xdr:col>11</xdr:col>
      <xdr:colOff>333375</xdr:colOff>
      <xdr:row>75</xdr:row>
      <xdr:rowOff>228600</xdr:rowOff>
    </xdr:to>
    <xdr:cxnSp macro="">
      <xdr:nvCxnSpPr>
        <xdr:cNvPr id="557" name="Straight Connector 556">
          <a:extLst>
            <a:ext uri="{FF2B5EF4-FFF2-40B4-BE49-F238E27FC236}">
              <a16:creationId xmlns:a16="http://schemas.microsoft.com/office/drawing/2014/main" id="{86D59617-9C97-4914-BBF6-9F20D4C2CACE}"/>
            </a:ext>
          </a:extLst>
        </xdr:cNvPr>
        <xdr:cNvCxnSpPr/>
      </xdr:nvCxnSpPr>
      <xdr:spPr>
        <a:xfrm>
          <a:off x="5962650" y="14192250"/>
          <a:ext cx="12001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73</xdr:row>
      <xdr:rowOff>0</xdr:rowOff>
    </xdr:from>
    <xdr:to>
      <xdr:col>14</xdr:col>
      <xdr:colOff>333375</xdr:colOff>
      <xdr:row>75</xdr:row>
      <xdr:rowOff>228600</xdr:rowOff>
    </xdr:to>
    <xdr:cxnSp macro="">
      <xdr:nvCxnSpPr>
        <xdr:cNvPr id="558" name="Straight Connector 557">
          <a:extLst>
            <a:ext uri="{FF2B5EF4-FFF2-40B4-BE49-F238E27FC236}">
              <a16:creationId xmlns:a16="http://schemas.microsoft.com/office/drawing/2014/main" id="{59463D31-7B2D-4BC4-AF33-74C7D903D0A0}"/>
            </a:ext>
          </a:extLst>
        </xdr:cNvPr>
        <xdr:cNvCxnSpPr/>
      </xdr:nvCxnSpPr>
      <xdr:spPr>
        <a:xfrm>
          <a:off x="7267575" y="14192250"/>
          <a:ext cx="11811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73</xdr:row>
      <xdr:rowOff>0</xdr:rowOff>
    </xdr:from>
    <xdr:to>
      <xdr:col>17</xdr:col>
      <xdr:colOff>333375</xdr:colOff>
      <xdr:row>75</xdr:row>
      <xdr:rowOff>228600</xdr:rowOff>
    </xdr:to>
    <xdr:cxnSp macro="">
      <xdr:nvCxnSpPr>
        <xdr:cNvPr id="559" name="Straight Connector 558">
          <a:extLst>
            <a:ext uri="{FF2B5EF4-FFF2-40B4-BE49-F238E27FC236}">
              <a16:creationId xmlns:a16="http://schemas.microsoft.com/office/drawing/2014/main" id="{7D7B0F80-4FE9-410E-9FBA-A3C624088166}"/>
            </a:ext>
          </a:extLst>
        </xdr:cNvPr>
        <xdr:cNvCxnSpPr/>
      </xdr:nvCxnSpPr>
      <xdr:spPr>
        <a:xfrm>
          <a:off x="8515350" y="14192250"/>
          <a:ext cx="11525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73</xdr:row>
      <xdr:rowOff>0</xdr:rowOff>
    </xdr:from>
    <xdr:to>
      <xdr:col>20</xdr:col>
      <xdr:colOff>333375</xdr:colOff>
      <xdr:row>75</xdr:row>
      <xdr:rowOff>228600</xdr:rowOff>
    </xdr:to>
    <xdr:cxnSp macro="">
      <xdr:nvCxnSpPr>
        <xdr:cNvPr id="560" name="Straight Connector 559">
          <a:extLst>
            <a:ext uri="{FF2B5EF4-FFF2-40B4-BE49-F238E27FC236}">
              <a16:creationId xmlns:a16="http://schemas.microsoft.com/office/drawing/2014/main" id="{C8698631-320E-43DA-A136-82B7554A7E3A}"/>
            </a:ext>
          </a:extLst>
        </xdr:cNvPr>
        <xdr:cNvCxnSpPr/>
      </xdr:nvCxnSpPr>
      <xdr:spPr>
        <a:xfrm>
          <a:off x="9782175" y="14192250"/>
          <a:ext cx="11334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73</xdr:row>
      <xdr:rowOff>0</xdr:rowOff>
    </xdr:from>
    <xdr:to>
      <xdr:col>23</xdr:col>
      <xdr:colOff>333375</xdr:colOff>
      <xdr:row>75</xdr:row>
      <xdr:rowOff>228600</xdr:rowOff>
    </xdr:to>
    <xdr:cxnSp macro="">
      <xdr:nvCxnSpPr>
        <xdr:cNvPr id="561" name="Straight Connector 560">
          <a:extLst>
            <a:ext uri="{FF2B5EF4-FFF2-40B4-BE49-F238E27FC236}">
              <a16:creationId xmlns:a16="http://schemas.microsoft.com/office/drawing/2014/main" id="{46A81495-2D36-429D-B7B6-C0CBD5F4E222}"/>
            </a:ext>
          </a:extLst>
        </xdr:cNvPr>
        <xdr:cNvCxnSpPr/>
      </xdr:nvCxnSpPr>
      <xdr:spPr>
        <a:xfrm>
          <a:off x="10944225" y="14192250"/>
          <a:ext cx="11620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73</xdr:row>
      <xdr:rowOff>0</xdr:rowOff>
    </xdr:from>
    <xdr:to>
      <xdr:col>26</xdr:col>
      <xdr:colOff>323850</xdr:colOff>
      <xdr:row>75</xdr:row>
      <xdr:rowOff>228600</xdr:rowOff>
    </xdr:to>
    <xdr:cxnSp macro="">
      <xdr:nvCxnSpPr>
        <xdr:cNvPr id="562" name="Straight Connector 561">
          <a:extLst>
            <a:ext uri="{FF2B5EF4-FFF2-40B4-BE49-F238E27FC236}">
              <a16:creationId xmlns:a16="http://schemas.microsoft.com/office/drawing/2014/main" id="{72A451AE-98D1-4E4C-AF23-12457B65FD6E}"/>
            </a:ext>
          </a:extLst>
        </xdr:cNvPr>
        <xdr:cNvCxnSpPr/>
      </xdr:nvCxnSpPr>
      <xdr:spPr>
        <a:xfrm>
          <a:off x="12125325" y="14192250"/>
          <a:ext cx="11430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73</xdr:row>
      <xdr:rowOff>0</xdr:rowOff>
    </xdr:from>
    <xdr:to>
      <xdr:col>29</xdr:col>
      <xdr:colOff>333375</xdr:colOff>
      <xdr:row>75</xdr:row>
      <xdr:rowOff>228600</xdr:rowOff>
    </xdr:to>
    <xdr:cxnSp macro="">
      <xdr:nvCxnSpPr>
        <xdr:cNvPr id="563" name="Straight Connector 562">
          <a:extLst>
            <a:ext uri="{FF2B5EF4-FFF2-40B4-BE49-F238E27FC236}">
              <a16:creationId xmlns:a16="http://schemas.microsoft.com/office/drawing/2014/main" id="{C558061F-B675-4B1A-B697-97141C6E8A15}"/>
            </a:ext>
          </a:extLst>
        </xdr:cNvPr>
        <xdr:cNvCxnSpPr/>
      </xdr:nvCxnSpPr>
      <xdr:spPr>
        <a:xfrm>
          <a:off x="13335000" y="14192250"/>
          <a:ext cx="12096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73</xdr:row>
      <xdr:rowOff>0</xdr:rowOff>
    </xdr:from>
    <xdr:to>
      <xdr:col>32</xdr:col>
      <xdr:colOff>333375</xdr:colOff>
      <xdr:row>75</xdr:row>
      <xdr:rowOff>228600</xdr:rowOff>
    </xdr:to>
    <xdr:cxnSp macro="">
      <xdr:nvCxnSpPr>
        <xdr:cNvPr id="564" name="Straight Connector 563">
          <a:extLst>
            <a:ext uri="{FF2B5EF4-FFF2-40B4-BE49-F238E27FC236}">
              <a16:creationId xmlns:a16="http://schemas.microsoft.com/office/drawing/2014/main" id="{E9DB83EF-B4C1-4248-97F0-45403E7BFD8F}"/>
            </a:ext>
          </a:extLst>
        </xdr:cNvPr>
        <xdr:cNvCxnSpPr/>
      </xdr:nvCxnSpPr>
      <xdr:spPr>
        <a:xfrm>
          <a:off x="14554200" y="14192250"/>
          <a:ext cx="11811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73</xdr:row>
      <xdr:rowOff>0</xdr:rowOff>
    </xdr:from>
    <xdr:to>
      <xdr:col>35</xdr:col>
      <xdr:colOff>285750</xdr:colOff>
      <xdr:row>75</xdr:row>
      <xdr:rowOff>228600</xdr:rowOff>
    </xdr:to>
    <xdr:cxnSp macro="">
      <xdr:nvCxnSpPr>
        <xdr:cNvPr id="565" name="Straight Connector 564">
          <a:extLst>
            <a:ext uri="{FF2B5EF4-FFF2-40B4-BE49-F238E27FC236}">
              <a16:creationId xmlns:a16="http://schemas.microsoft.com/office/drawing/2014/main" id="{736DD30E-EFD3-44AB-9654-32EA501F7735}"/>
            </a:ext>
          </a:extLst>
        </xdr:cNvPr>
        <xdr:cNvCxnSpPr/>
      </xdr:nvCxnSpPr>
      <xdr:spPr>
        <a:xfrm>
          <a:off x="15801975" y="14192250"/>
          <a:ext cx="11144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73</xdr:row>
      <xdr:rowOff>0</xdr:rowOff>
    </xdr:from>
    <xdr:to>
      <xdr:col>38</xdr:col>
      <xdr:colOff>276225</xdr:colOff>
      <xdr:row>75</xdr:row>
      <xdr:rowOff>228600</xdr:rowOff>
    </xdr:to>
    <xdr:cxnSp macro="">
      <xdr:nvCxnSpPr>
        <xdr:cNvPr id="566" name="Straight Connector 565">
          <a:extLst>
            <a:ext uri="{FF2B5EF4-FFF2-40B4-BE49-F238E27FC236}">
              <a16:creationId xmlns:a16="http://schemas.microsoft.com/office/drawing/2014/main" id="{51168057-7D45-499F-A1CD-AA6575947B7E}"/>
            </a:ext>
          </a:extLst>
        </xdr:cNvPr>
        <xdr:cNvCxnSpPr/>
      </xdr:nvCxnSpPr>
      <xdr:spPr>
        <a:xfrm>
          <a:off x="16964025" y="14192250"/>
          <a:ext cx="7524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73</xdr:row>
      <xdr:rowOff>9525</xdr:rowOff>
    </xdr:from>
    <xdr:to>
      <xdr:col>38</xdr:col>
      <xdr:colOff>333375</xdr:colOff>
      <xdr:row>76</xdr:row>
      <xdr:rowOff>0</xdr:rowOff>
    </xdr:to>
    <xdr:cxnSp macro="">
      <xdr:nvCxnSpPr>
        <xdr:cNvPr id="567" name="Straight Connector 566">
          <a:extLst>
            <a:ext uri="{FF2B5EF4-FFF2-40B4-BE49-F238E27FC236}">
              <a16:creationId xmlns:a16="http://schemas.microsoft.com/office/drawing/2014/main" id="{896FF3F8-BD02-4ABE-A650-CD8B0FC3C59C}"/>
            </a:ext>
          </a:extLst>
        </xdr:cNvPr>
        <xdr:cNvCxnSpPr/>
      </xdr:nvCxnSpPr>
      <xdr:spPr>
        <a:xfrm rot="10800000" flipV="1">
          <a:off x="16964025" y="14201775"/>
          <a:ext cx="752475" cy="5619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73</xdr:row>
      <xdr:rowOff>0</xdr:rowOff>
    </xdr:from>
    <xdr:to>
      <xdr:col>33</xdr:col>
      <xdr:colOff>47625</xdr:colOff>
      <xdr:row>75</xdr:row>
      <xdr:rowOff>238125</xdr:rowOff>
    </xdr:to>
    <xdr:cxnSp macro="">
      <xdr:nvCxnSpPr>
        <xdr:cNvPr id="568" name="Straight Connector 567">
          <a:extLst>
            <a:ext uri="{FF2B5EF4-FFF2-40B4-BE49-F238E27FC236}">
              <a16:creationId xmlns:a16="http://schemas.microsoft.com/office/drawing/2014/main" id="{46FF3949-CADA-4601-B0F3-13AC14FD6C37}"/>
            </a:ext>
          </a:extLst>
        </xdr:cNvPr>
        <xdr:cNvCxnSpPr/>
      </xdr:nvCxnSpPr>
      <xdr:spPr>
        <a:xfrm rot="10800000" flipV="1">
          <a:off x="14554200" y="14192250"/>
          <a:ext cx="12954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73</xdr:row>
      <xdr:rowOff>0</xdr:rowOff>
    </xdr:from>
    <xdr:to>
      <xdr:col>36</xdr:col>
      <xdr:colOff>0</xdr:colOff>
      <xdr:row>75</xdr:row>
      <xdr:rowOff>238125</xdr:rowOff>
    </xdr:to>
    <xdr:cxnSp macro="">
      <xdr:nvCxnSpPr>
        <xdr:cNvPr id="569" name="Straight Connector 568">
          <a:extLst>
            <a:ext uri="{FF2B5EF4-FFF2-40B4-BE49-F238E27FC236}">
              <a16:creationId xmlns:a16="http://schemas.microsoft.com/office/drawing/2014/main" id="{FA35F054-BEB1-400F-B0E6-874CFF6D16A1}"/>
            </a:ext>
          </a:extLst>
        </xdr:cNvPr>
        <xdr:cNvCxnSpPr/>
      </xdr:nvCxnSpPr>
      <xdr:spPr>
        <a:xfrm rot="10800000" flipV="1">
          <a:off x="15801975" y="14192250"/>
          <a:ext cx="11620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73</xdr:row>
      <xdr:rowOff>0</xdr:rowOff>
    </xdr:from>
    <xdr:to>
      <xdr:col>30</xdr:col>
      <xdr:colOff>47625</xdr:colOff>
      <xdr:row>75</xdr:row>
      <xdr:rowOff>238125</xdr:rowOff>
    </xdr:to>
    <xdr:cxnSp macro="">
      <xdr:nvCxnSpPr>
        <xdr:cNvPr id="570" name="Straight Connector 569">
          <a:extLst>
            <a:ext uri="{FF2B5EF4-FFF2-40B4-BE49-F238E27FC236}">
              <a16:creationId xmlns:a16="http://schemas.microsoft.com/office/drawing/2014/main" id="{707EAE6E-0A8D-437C-8D94-368A71921A47}"/>
            </a:ext>
          </a:extLst>
        </xdr:cNvPr>
        <xdr:cNvCxnSpPr/>
      </xdr:nvCxnSpPr>
      <xdr:spPr>
        <a:xfrm rot="10800000" flipV="1">
          <a:off x="13335000" y="14192250"/>
          <a:ext cx="12668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73</xdr:row>
      <xdr:rowOff>0</xdr:rowOff>
    </xdr:from>
    <xdr:to>
      <xdr:col>27</xdr:col>
      <xdr:colOff>38100</xdr:colOff>
      <xdr:row>75</xdr:row>
      <xdr:rowOff>238125</xdr:rowOff>
    </xdr:to>
    <xdr:cxnSp macro="">
      <xdr:nvCxnSpPr>
        <xdr:cNvPr id="571" name="Straight Connector 570">
          <a:extLst>
            <a:ext uri="{FF2B5EF4-FFF2-40B4-BE49-F238E27FC236}">
              <a16:creationId xmlns:a16="http://schemas.microsoft.com/office/drawing/2014/main" id="{868E45AA-FD64-4BC1-8976-B4DAF868E849}"/>
            </a:ext>
          </a:extLst>
        </xdr:cNvPr>
        <xdr:cNvCxnSpPr/>
      </xdr:nvCxnSpPr>
      <xdr:spPr>
        <a:xfrm rot="10800000" flipV="1">
          <a:off x="12125325" y="14192250"/>
          <a:ext cx="12477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73</xdr:row>
      <xdr:rowOff>0</xdr:rowOff>
    </xdr:from>
    <xdr:to>
      <xdr:col>24</xdr:col>
      <xdr:colOff>47625</xdr:colOff>
      <xdr:row>75</xdr:row>
      <xdr:rowOff>238125</xdr:rowOff>
    </xdr:to>
    <xdr:cxnSp macro="">
      <xdr:nvCxnSpPr>
        <xdr:cNvPr id="572" name="Straight Connector 571">
          <a:extLst>
            <a:ext uri="{FF2B5EF4-FFF2-40B4-BE49-F238E27FC236}">
              <a16:creationId xmlns:a16="http://schemas.microsoft.com/office/drawing/2014/main" id="{0532E0D7-2D4F-4F69-A39C-9ADAD4EA387A}"/>
            </a:ext>
          </a:extLst>
        </xdr:cNvPr>
        <xdr:cNvCxnSpPr/>
      </xdr:nvCxnSpPr>
      <xdr:spPr>
        <a:xfrm rot="10800000" flipV="1">
          <a:off x="10944225" y="14192250"/>
          <a:ext cx="12287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73</xdr:row>
      <xdr:rowOff>0</xdr:rowOff>
    </xdr:from>
    <xdr:to>
      <xdr:col>21</xdr:col>
      <xdr:colOff>38100</xdr:colOff>
      <xdr:row>75</xdr:row>
      <xdr:rowOff>238125</xdr:rowOff>
    </xdr:to>
    <xdr:cxnSp macro="">
      <xdr:nvCxnSpPr>
        <xdr:cNvPr id="573" name="Straight Connector 572">
          <a:extLst>
            <a:ext uri="{FF2B5EF4-FFF2-40B4-BE49-F238E27FC236}">
              <a16:creationId xmlns:a16="http://schemas.microsoft.com/office/drawing/2014/main" id="{25C8FFF4-EBC5-43B3-BAE5-D6861E775CF2}"/>
            </a:ext>
          </a:extLst>
        </xdr:cNvPr>
        <xdr:cNvCxnSpPr/>
      </xdr:nvCxnSpPr>
      <xdr:spPr>
        <a:xfrm rot="10800000" flipV="1">
          <a:off x="9782175" y="14192250"/>
          <a:ext cx="12001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73</xdr:row>
      <xdr:rowOff>0</xdr:rowOff>
    </xdr:from>
    <xdr:to>
      <xdr:col>18</xdr:col>
      <xdr:colOff>47625</xdr:colOff>
      <xdr:row>75</xdr:row>
      <xdr:rowOff>238125</xdr:rowOff>
    </xdr:to>
    <xdr:cxnSp macro="">
      <xdr:nvCxnSpPr>
        <xdr:cNvPr id="574" name="Straight Connector 573">
          <a:extLst>
            <a:ext uri="{FF2B5EF4-FFF2-40B4-BE49-F238E27FC236}">
              <a16:creationId xmlns:a16="http://schemas.microsoft.com/office/drawing/2014/main" id="{58494E40-24E0-4ECF-A6E1-5A4D6C2A0194}"/>
            </a:ext>
          </a:extLst>
        </xdr:cNvPr>
        <xdr:cNvCxnSpPr/>
      </xdr:nvCxnSpPr>
      <xdr:spPr>
        <a:xfrm rot="10800000" flipV="1">
          <a:off x="8515350" y="14192250"/>
          <a:ext cx="13144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73</xdr:row>
      <xdr:rowOff>0</xdr:rowOff>
    </xdr:from>
    <xdr:to>
      <xdr:col>15</xdr:col>
      <xdr:colOff>47625</xdr:colOff>
      <xdr:row>75</xdr:row>
      <xdr:rowOff>238125</xdr:rowOff>
    </xdr:to>
    <xdr:cxnSp macro="">
      <xdr:nvCxnSpPr>
        <xdr:cNvPr id="575" name="Straight Connector 574">
          <a:extLst>
            <a:ext uri="{FF2B5EF4-FFF2-40B4-BE49-F238E27FC236}">
              <a16:creationId xmlns:a16="http://schemas.microsoft.com/office/drawing/2014/main" id="{3CA140E7-3995-4F71-B22D-8A09870D1DD7}"/>
            </a:ext>
          </a:extLst>
        </xdr:cNvPr>
        <xdr:cNvCxnSpPr/>
      </xdr:nvCxnSpPr>
      <xdr:spPr>
        <a:xfrm rot="10800000" flipV="1">
          <a:off x="7267575" y="14192250"/>
          <a:ext cx="12954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73</xdr:row>
      <xdr:rowOff>0</xdr:rowOff>
    </xdr:from>
    <xdr:to>
      <xdr:col>12</xdr:col>
      <xdr:colOff>47625</xdr:colOff>
      <xdr:row>75</xdr:row>
      <xdr:rowOff>238125</xdr:rowOff>
    </xdr:to>
    <xdr:cxnSp macro="">
      <xdr:nvCxnSpPr>
        <xdr:cNvPr id="576" name="Straight Connector 575">
          <a:extLst>
            <a:ext uri="{FF2B5EF4-FFF2-40B4-BE49-F238E27FC236}">
              <a16:creationId xmlns:a16="http://schemas.microsoft.com/office/drawing/2014/main" id="{8AD52271-0625-4250-8E00-2341DAD2E319}"/>
            </a:ext>
          </a:extLst>
        </xdr:cNvPr>
        <xdr:cNvCxnSpPr/>
      </xdr:nvCxnSpPr>
      <xdr:spPr>
        <a:xfrm rot="10800000" flipV="1">
          <a:off x="5962650" y="14192250"/>
          <a:ext cx="13525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73</xdr:row>
      <xdr:rowOff>0</xdr:rowOff>
    </xdr:from>
    <xdr:to>
      <xdr:col>9</xdr:col>
      <xdr:colOff>47625</xdr:colOff>
      <xdr:row>75</xdr:row>
      <xdr:rowOff>238125</xdr:rowOff>
    </xdr:to>
    <xdr:cxnSp macro="">
      <xdr:nvCxnSpPr>
        <xdr:cNvPr id="577" name="Straight Connector 576">
          <a:extLst>
            <a:ext uri="{FF2B5EF4-FFF2-40B4-BE49-F238E27FC236}">
              <a16:creationId xmlns:a16="http://schemas.microsoft.com/office/drawing/2014/main" id="{B49ADCE3-09A1-466C-B64F-C7DA22A67384}"/>
            </a:ext>
          </a:extLst>
        </xdr:cNvPr>
        <xdr:cNvCxnSpPr/>
      </xdr:nvCxnSpPr>
      <xdr:spPr>
        <a:xfrm rot="10800000" flipV="1">
          <a:off x="4686300" y="14192250"/>
          <a:ext cx="13239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82</xdr:row>
      <xdr:rowOff>0</xdr:rowOff>
    </xdr:from>
    <xdr:to>
      <xdr:col>5</xdr:col>
      <xdr:colOff>333375</xdr:colOff>
      <xdr:row>84</xdr:row>
      <xdr:rowOff>228600</xdr:rowOff>
    </xdr:to>
    <xdr:cxnSp macro="">
      <xdr:nvCxnSpPr>
        <xdr:cNvPr id="578" name="Straight Connector 577">
          <a:extLst>
            <a:ext uri="{FF2B5EF4-FFF2-40B4-BE49-F238E27FC236}">
              <a16:creationId xmlns:a16="http://schemas.microsoft.com/office/drawing/2014/main" id="{309C036D-1A53-45DC-BDB8-07E9B97FBB55}"/>
            </a:ext>
          </a:extLst>
        </xdr:cNvPr>
        <xdr:cNvCxnSpPr/>
      </xdr:nvCxnSpPr>
      <xdr:spPr>
        <a:xfrm>
          <a:off x="3495675" y="15963900"/>
          <a:ext cx="11715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82</xdr:row>
      <xdr:rowOff>0</xdr:rowOff>
    </xdr:from>
    <xdr:to>
      <xdr:col>8</xdr:col>
      <xdr:colOff>333375</xdr:colOff>
      <xdr:row>84</xdr:row>
      <xdr:rowOff>228600</xdr:rowOff>
    </xdr:to>
    <xdr:cxnSp macro="">
      <xdr:nvCxnSpPr>
        <xdr:cNvPr id="579" name="Straight Connector 578">
          <a:extLst>
            <a:ext uri="{FF2B5EF4-FFF2-40B4-BE49-F238E27FC236}">
              <a16:creationId xmlns:a16="http://schemas.microsoft.com/office/drawing/2014/main" id="{6B573DB5-D0EB-43DE-985F-3DF7E376EA5C}"/>
            </a:ext>
          </a:extLst>
        </xdr:cNvPr>
        <xdr:cNvCxnSpPr/>
      </xdr:nvCxnSpPr>
      <xdr:spPr>
        <a:xfrm>
          <a:off x="4686300" y="15963900"/>
          <a:ext cx="11906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82</xdr:row>
      <xdr:rowOff>0</xdr:rowOff>
    </xdr:from>
    <xdr:to>
      <xdr:col>11</xdr:col>
      <xdr:colOff>333375</xdr:colOff>
      <xdr:row>84</xdr:row>
      <xdr:rowOff>228600</xdr:rowOff>
    </xdr:to>
    <xdr:cxnSp macro="">
      <xdr:nvCxnSpPr>
        <xdr:cNvPr id="580" name="Straight Connector 579">
          <a:extLst>
            <a:ext uri="{FF2B5EF4-FFF2-40B4-BE49-F238E27FC236}">
              <a16:creationId xmlns:a16="http://schemas.microsoft.com/office/drawing/2014/main" id="{C55DAC59-5D75-4EDD-A3CD-52B42339F244}"/>
            </a:ext>
          </a:extLst>
        </xdr:cNvPr>
        <xdr:cNvCxnSpPr/>
      </xdr:nvCxnSpPr>
      <xdr:spPr>
        <a:xfrm>
          <a:off x="5962650" y="15963900"/>
          <a:ext cx="12001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85</xdr:row>
      <xdr:rowOff>0</xdr:rowOff>
    </xdr:from>
    <xdr:to>
      <xdr:col>5</xdr:col>
      <xdr:colOff>333375</xdr:colOff>
      <xdr:row>87</xdr:row>
      <xdr:rowOff>228600</xdr:rowOff>
    </xdr:to>
    <xdr:cxnSp macro="">
      <xdr:nvCxnSpPr>
        <xdr:cNvPr id="581" name="Straight Connector 580">
          <a:extLst>
            <a:ext uri="{FF2B5EF4-FFF2-40B4-BE49-F238E27FC236}">
              <a16:creationId xmlns:a16="http://schemas.microsoft.com/office/drawing/2014/main" id="{0DAA7FBE-F2F3-4258-BFA2-7DF3A7261D0A}"/>
            </a:ext>
          </a:extLst>
        </xdr:cNvPr>
        <xdr:cNvCxnSpPr/>
      </xdr:nvCxnSpPr>
      <xdr:spPr>
        <a:xfrm>
          <a:off x="3495675" y="16535400"/>
          <a:ext cx="11715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85</xdr:row>
      <xdr:rowOff>0</xdr:rowOff>
    </xdr:from>
    <xdr:to>
      <xdr:col>8</xdr:col>
      <xdr:colOff>333375</xdr:colOff>
      <xdr:row>87</xdr:row>
      <xdr:rowOff>228600</xdr:rowOff>
    </xdr:to>
    <xdr:cxnSp macro="">
      <xdr:nvCxnSpPr>
        <xdr:cNvPr id="582" name="Straight Connector 581">
          <a:extLst>
            <a:ext uri="{FF2B5EF4-FFF2-40B4-BE49-F238E27FC236}">
              <a16:creationId xmlns:a16="http://schemas.microsoft.com/office/drawing/2014/main" id="{9D041CF1-A0F8-4FB4-8767-AA27F7C943D7}"/>
            </a:ext>
          </a:extLst>
        </xdr:cNvPr>
        <xdr:cNvCxnSpPr/>
      </xdr:nvCxnSpPr>
      <xdr:spPr>
        <a:xfrm>
          <a:off x="4686300" y="16535400"/>
          <a:ext cx="11906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85</xdr:row>
      <xdr:rowOff>0</xdr:rowOff>
    </xdr:from>
    <xdr:to>
      <xdr:col>11</xdr:col>
      <xdr:colOff>333375</xdr:colOff>
      <xdr:row>87</xdr:row>
      <xdr:rowOff>228600</xdr:rowOff>
    </xdr:to>
    <xdr:cxnSp macro="">
      <xdr:nvCxnSpPr>
        <xdr:cNvPr id="583" name="Straight Connector 582">
          <a:extLst>
            <a:ext uri="{FF2B5EF4-FFF2-40B4-BE49-F238E27FC236}">
              <a16:creationId xmlns:a16="http://schemas.microsoft.com/office/drawing/2014/main" id="{D53DFC55-6B31-43A9-B533-C55E18323737}"/>
            </a:ext>
          </a:extLst>
        </xdr:cNvPr>
        <xdr:cNvCxnSpPr/>
      </xdr:nvCxnSpPr>
      <xdr:spPr>
        <a:xfrm>
          <a:off x="5962650" y="16535400"/>
          <a:ext cx="12001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85</xdr:row>
      <xdr:rowOff>0</xdr:rowOff>
    </xdr:from>
    <xdr:to>
      <xdr:col>14</xdr:col>
      <xdr:colOff>333375</xdr:colOff>
      <xdr:row>87</xdr:row>
      <xdr:rowOff>228600</xdr:rowOff>
    </xdr:to>
    <xdr:cxnSp macro="">
      <xdr:nvCxnSpPr>
        <xdr:cNvPr id="584" name="Straight Connector 583">
          <a:extLst>
            <a:ext uri="{FF2B5EF4-FFF2-40B4-BE49-F238E27FC236}">
              <a16:creationId xmlns:a16="http://schemas.microsoft.com/office/drawing/2014/main" id="{6FB70129-E075-4F29-A3AC-3C1E583ADC97}"/>
            </a:ext>
          </a:extLst>
        </xdr:cNvPr>
        <xdr:cNvCxnSpPr/>
      </xdr:nvCxnSpPr>
      <xdr:spPr>
        <a:xfrm>
          <a:off x="7267575" y="16535400"/>
          <a:ext cx="11811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82</xdr:row>
      <xdr:rowOff>0</xdr:rowOff>
    </xdr:from>
    <xdr:to>
      <xdr:col>14</xdr:col>
      <xdr:colOff>333375</xdr:colOff>
      <xdr:row>84</xdr:row>
      <xdr:rowOff>228600</xdr:rowOff>
    </xdr:to>
    <xdr:cxnSp macro="">
      <xdr:nvCxnSpPr>
        <xdr:cNvPr id="585" name="Straight Connector 584">
          <a:extLst>
            <a:ext uri="{FF2B5EF4-FFF2-40B4-BE49-F238E27FC236}">
              <a16:creationId xmlns:a16="http://schemas.microsoft.com/office/drawing/2014/main" id="{BCB4EF05-E057-4F1E-8758-B82E0548AAE7}"/>
            </a:ext>
          </a:extLst>
        </xdr:cNvPr>
        <xdr:cNvCxnSpPr/>
      </xdr:nvCxnSpPr>
      <xdr:spPr>
        <a:xfrm>
          <a:off x="7267575" y="15963900"/>
          <a:ext cx="11811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82</xdr:row>
      <xdr:rowOff>0</xdr:rowOff>
    </xdr:from>
    <xdr:to>
      <xdr:col>17</xdr:col>
      <xdr:colOff>333375</xdr:colOff>
      <xdr:row>84</xdr:row>
      <xdr:rowOff>228600</xdr:rowOff>
    </xdr:to>
    <xdr:cxnSp macro="">
      <xdr:nvCxnSpPr>
        <xdr:cNvPr id="586" name="Straight Connector 585">
          <a:extLst>
            <a:ext uri="{FF2B5EF4-FFF2-40B4-BE49-F238E27FC236}">
              <a16:creationId xmlns:a16="http://schemas.microsoft.com/office/drawing/2014/main" id="{E22F6DAF-243E-468F-87A6-42873F584D32}"/>
            </a:ext>
          </a:extLst>
        </xdr:cNvPr>
        <xdr:cNvCxnSpPr/>
      </xdr:nvCxnSpPr>
      <xdr:spPr>
        <a:xfrm>
          <a:off x="8515350" y="15963900"/>
          <a:ext cx="11525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85</xdr:row>
      <xdr:rowOff>0</xdr:rowOff>
    </xdr:from>
    <xdr:to>
      <xdr:col>17</xdr:col>
      <xdr:colOff>333375</xdr:colOff>
      <xdr:row>87</xdr:row>
      <xdr:rowOff>228600</xdr:rowOff>
    </xdr:to>
    <xdr:cxnSp macro="">
      <xdr:nvCxnSpPr>
        <xdr:cNvPr id="587" name="Straight Connector 586">
          <a:extLst>
            <a:ext uri="{FF2B5EF4-FFF2-40B4-BE49-F238E27FC236}">
              <a16:creationId xmlns:a16="http://schemas.microsoft.com/office/drawing/2014/main" id="{425EBD4D-B0E5-4514-92BD-84A5827F4148}"/>
            </a:ext>
          </a:extLst>
        </xdr:cNvPr>
        <xdr:cNvCxnSpPr/>
      </xdr:nvCxnSpPr>
      <xdr:spPr>
        <a:xfrm>
          <a:off x="8515350" y="16535400"/>
          <a:ext cx="11525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82</xdr:row>
      <xdr:rowOff>0</xdr:rowOff>
    </xdr:from>
    <xdr:to>
      <xdr:col>5</xdr:col>
      <xdr:colOff>333375</xdr:colOff>
      <xdr:row>84</xdr:row>
      <xdr:rowOff>238125</xdr:rowOff>
    </xdr:to>
    <xdr:cxnSp macro="">
      <xdr:nvCxnSpPr>
        <xdr:cNvPr id="588" name="Straight Connector 587">
          <a:extLst>
            <a:ext uri="{FF2B5EF4-FFF2-40B4-BE49-F238E27FC236}">
              <a16:creationId xmlns:a16="http://schemas.microsoft.com/office/drawing/2014/main" id="{B0ABDD75-FAA5-41B0-8B24-716E2F271DE3}"/>
            </a:ext>
          </a:extLst>
        </xdr:cNvPr>
        <xdr:cNvCxnSpPr/>
      </xdr:nvCxnSpPr>
      <xdr:spPr>
        <a:xfrm rot="10800000" flipV="1">
          <a:off x="3495675" y="15963900"/>
          <a:ext cx="11715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82</xdr:row>
      <xdr:rowOff>0</xdr:rowOff>
    </xdr:from>
    <xdr:to>
      <xdr:col>11</xdr:col>
      <xdr:colOff>333375</xdr:colOff>
      <xdr:row>84</xdr:row>
      <xdr:rowOff>238125</xdr:rowOff>
    </xdr:to>
    <xdr:cxnSp macro="">
      <xdr:nvCxnSpPr>
        <xdr:cNvPr id="589" name="Straight Connector 588">
          <a:extLst>
            <a:ext uri="{FF2B5EF4-FFF2-40B4-BE49-F238E27FC236}">
              <a16:creationId xmlns:a16="http://schemas.microsoft.com/office/drawing/2014/main" id="{EE2AB53F-90D0-4D55-9E86-1F8326736634}"/>
            </a:ext>
          </a:extLst>
        </xdr:cNvPr>
        <xdr:cNvCxnSpPr/>
      </xdr:nvCxnSpPr>
      <xdr:spPr>
        <a:xfrm rot="10800000" flipV="1">
          <a:off x="5962650" y="15963900"/>
          <a:ext cx="12001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82</xdr:row>
      <xdr:rowOff>0</xdr:rowOff>
    </xdr:from>
    <xdr:to>
      <xdr:col>8</xdr:col>
      <xdr:colOff>333375</xdr:colOff>
      <xdr:row>84</xdr:row>
      <xdr:rowOff>238125</xdr:rowOff>
    </xdr:to>
    <xdr:cxnSp macro="">
      <xdr:nvCxnSpPr>
        <xdr:cNvPr id="590" name="Straight Connector 589">
          <a:extLst>
            <a:ext uri="{FF2B5EF4-FFF2-40B4-BE49-F238E27FC236}">
              <a16:creationId xmlns:a16="http://schemas.microsoft.com/office/drawing/2014/main" id="{0E5532C0-B93F-471B-B43C-C266BF81CD70}"/>
            </a:ext>
          </a:extLst>
        </xdr:cNvPr>
        <xdr:cNvCxnSpPr/>
      </xdr:nvCxnSpPr>
      <xdr:spPr>
        <a:xfrm rot="10800000" flipV="1">
          <a:off x="4686300" y="15963900"/>
          <a:ext cx="11906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82</xdr:row>
      <xdr:rowOff>0</xdr:rowOff>
    </xdr:from>
    <xdr:to>
      <xdr:col>14</xdr:col>
      <xdr:colOff>333375</xdr:colOff>
      <xdr:row>84</xdr:row>
      <xdr:rowOff>238125</xdr:rowOff>
    </xdr:to>
    <xdr:cxnSp macro="">
      <xdr:nvCxnSpPr>
        <xdr:cNvPr id="591" name="Straight Connector 590">
          <a:extLst>
            <a:ext uri="{FF2B5EF4-FFF2-40B4-BE49-F238E27FC236}">
              <a16:creationId xmlns:a16="http://schemas.microsoft.com/office/drawing/2014/main" id="{6575421F-EF7F-443F-A8A2-D034EF2441EC}"/>
            </a:ext>
          </a:extLst>
        </xdr:cNvPr>
        <xdr:cNvCxnSpPr/>
      </xdr:nvCxnSpPr>
      <xdr:spPr>
        <a:xfrm rot="10800000" flipV="1">
          <a:off x="7267575" y="15963900"/>
          <a:ext cx="11811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82</xdr:row>
      <xdr:rowOff>0</xdr:rowOff>
    </xdr:from>
    <xdr:to>
      <xdr:col>17</xdr:col>
      <xdr:colOff>333375</xdr:colOff>
      <xdr:row>84</xdr:row>
      <xdr:rowOff>238125</xdr:rowOff>
    </xdr:to>
    <xdr:cxnSp macro="">
      <xdr:nvCxnSpPr>
        <xdr:cNvPr id="592" name="Straight Connector 591">
          <a:extLst>
            <a:ext uri="{FF2B5EF4-FFF2-40B4-BE49-F238E27FC236}">
              <a16:creationId xmlns:a16="http://schemas.microsoft.com/office/drawing/2014/main" id="{75B11BBA-3FD7-4418-AC9D-517D08092F0F}"/>
            </a:ext>
          </a:extLst>
        </xdr:cNvPr>
        <xdr:cNvCxnSpPr/>
      </xdr:nvCxnSpPr>
      <xdr:spPr>
        <a:xfrm rot="10800000" flipV="1">
          <a:off x="8515350" y="15963900"/>
          <a:ext cx="11525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85</xdr:row>
      <xdr:rowOff>0</xdr:rowOff>
    </xdr:from>
    <xdr:to>
      <xdr:col>5</xdr:col>
      <xdr:colOff>333375</xdr:colOff>
      <xdr:row>87</xdr:row>
      <xdr:rowOff>238125</xdr:rowOff>
    </xdr:to>
    <xdr:cxnSp macro="">
      <xdr:nvCxnSpPr>
        <xdr:cNvPr id="593" name="Straight Connector 592">
          <a:extLst>
            <a:ext uri="{FF2B5EF4-FFF2-40B4-BE49-F238E27FC236}">
              <a16:creationId xmlns:a16="http://schemas.microsoft.com/office/drawing/2014/main" id="{968533B9-FA6B-4534-96BB-2FB1D51A8EF4}"/>
            </a:ext>
          </a:extLst>
        </xdr:cNvPr>
        <xdr:cNvCxnSpPr/>
      </xdr:nvCxnSpPr>
      <xdr:spPr>
        <a:xfrm rot="10800000" flipV="1">
          <a:off x="3495675" y="16535400"/>
          <a:ext cx="11715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85</xdr:row>
      <xdr:rowOff>0</xdr:rowOff>
    </xdr:from>
    <xdr:to>
      <xdr:col>8</xdr:col>
      <xdr:colOff>333375</xdr:colOff>
      <xdr:row>87</xdr:row>
      <xdr:rowOff>238125</xdr:rowOff>
    </xdr:to>
    <xdr:cxnSp macro="">
      <xdr:nvCxnSpPr>
        <xdr:cNvPr id="594" name="Straight Connector 593">
          <a:extLst>
            <a:ext uri="{FF2B5EF4-FFF2-40B4-BE49-F238E27FC236}">
              <a16:creationId xmlns:a16="http://schemas.microsoft.com/office/drawing/2014/main" id="{3C0A5ADF-2827-4361-8441-51E3B9E37C59}"/>
            </a:ext>
          </a:extLst>
        </xdr:cNvPr>
        <xdr:cNvCxnSpPr/>
      </xdr:nvCxnSpPr>
      <xdr:spPr>
        <a:xfrm rot="10800000" flipV="1">
          <a:off x="4686300" y="16535400"/>
          <a:ext cx="11906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85</xdr:row>
      <xdr:rowOff>0</xdr:rowOff>
    </xdr:from>
    <xdr:to>
      <xdr:col>11</xdr:col>
      <xdr:colOff>333375</xdr:colOff>
      <xdr:row>87</xdr:row>
      <xdr:rowOff>238125</xdr:rowOff>
    </xdr:to>
    <xdr:cxnSp macro="">
      <xdr:nvCxnSpPr>
        <xdr:cNvPr id="595" name="Straight Connector 594">
          <a:extLst>
            <a:ext uri="{FF2B5EF4-FFF2-40B4-BE49-F238E27FC236}">
              <a16:creationId xmlns:a16="http://schemas.microsoft.com/office/drawing/2014/main" id="{580A832D-F99C-40E0-8553-CA6168271831}"/>
            </a:ext>
          </a:extLst>
        </xdr:cNvPr>
        <xdr:cNvCxnSpPr/>
      </xdr:nvCxnSpPr>
      <xdr:spPr>
        <a:xfrm rot="10800000" flipV="1">
          <a:off x="5962650" y="16535400"/>
          <a:ext cx="12001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85</xdr:row>
      <xdr:rowOff>0</xdr:rowOff>
    </xdr:from>
    <xdr:to>
      <xdr:col>14</xdr:col>
      <xdr:colOff>333375</xdr:colOff>
      <xdr:row>87</xdr:row>
      <xdr:rowOff>238125</xdr:rowOff>
    </xdr:to>
    <xdr:cxnSp macro="">
      <xdr:nvCxnSpPr>
        <xdr:cNvPr id="596" name="Straight Connector 595">
          <a:extLst>
            <a:ext uri="{FF2B5EF4-FFF2-40B4-BE49-F238E27FC236}">
              <a16:creationId xmlns:a16="http://schemas.microsoft.com/office/drawing/2014/main" id="{5385161C-3FC2-4843-9CBB-8C5E12673C1A}"/>
            </a:ext>
          </a:extLst>
        </xdr:cNvPr>
        <xdr:cNvCxnSpPr/>
      </xdr:nvCxnSpPr>
      <xdr:spPr>
        <a:xfrm rot="10800000" flipV="1">
          <a:off x="7267575" y="16535400"/>
          <a:ext cx="11811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85</xdr:row>
      <xdr:rowOff>0</xdr:rowOff>
    </xdr:from>
    <xdr:to>
      <xdr:col>17</xdr:col>
      <xdr:colOff>333375</xdr:colOff>
      <xdr:row>87</xdr:row>
      <xdr:rowOff>238125</xdr:rowOff>
    </xdr:to>
    <xdr:cxnSp macro="">
      <xdr:nvCxnSpPr>
        <xdr:cNvPr id="597" name="Straight Connector 596">
          <a:extLst>
            <a:ext uri="{FF2B5EF4-FFF2-40B4-BE49-F238E27FC236}">
              <a16:creationId xmlns:a16="http://schemas.microsoft.com/office/drawing/2014/main" id="{E76B9F1F-AEE5-40DA-9FBC-D3424DF1C1BC}"/>
            </a:ext>
          </a:extLst>
        </xdr:cNvPr>
        <xdr:cNvCxnSpPr/>
      </xdr:nvCxnSpPr>
      <xdr:spPr>
        <a:xfrm rot="10800000" flipV="1">
          <a:off x="8515350" y="16535400"/>
          <a:ext cx="11525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85</xdr:row>
      <xdr:rowOff>0</xdr:rowOff>
    </xdr:from>
    <xdr:to>
      <xdr:col>20</xdr:col>
      <xdr:colOff>333375</xdr:colOff>
      <xdr:row>87</xdr:row>
      <xdr:rowOff>238125</xdr:rowOff>
    </xdr:to>
    <xdr:cxnSp macro="">
      <xdr:nvCxnSpPr>
        <xdr:cNvPr id="598" name="Straight Connector 597">
          <a:extLst>
            <a:ext uri="{FF2B5EF4-FFF2-40B4-BE49-F238E27FC236}">
              <a16:creationId xmlns:a16="http://schemas.microsoft.com/office/drawing/2014/main" id="{E5FF7469-CD94-48ED-A23D-0AF0ED107146}"/>
            </a:ext>
          </a:extLst>
        </xdr:cNvPr>
        <xdr:cNvCxnSpPr/>
      </xdr:nvCxnSpPr>
      <xdr:spPr>
        <a:xfrm rot="10800000" flipV="1">
          <a:off x="9782175" y="16535400"/>
          <a:ext cx="11334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85</xdr:row>
      <xdr:rowOff>0</xdr:rowOff>
    </xdr:from>
    <xdr:to>
      <xdr:col>23</xdr:col>
      <xdr:colOff>333375</xdr:colOff>
      <xdr:row>87</xdr:row>
      <xdr:rowOff>238125</xdr:rowOff>
    </xdr:to>
    <xdr:cxnSp macro="">
      <xdr:nvCxnSpPr>
        <xdr:cNvPr id="599" name="Straight Connector 598">
          <a:extLst>
            <a:ext uri="{FF2B5EF4-FFF2-40B4-BE49-F238E27FC236}">
              <a16:creationId xmlns:a16="http://schemas.microsoft.com/office/drawing/2014/main" id="{2EDAB3E1-64A2-442A-BD6A-2E4E3C123264}"/>
            </a:ext>
          </a:extLst>
        </xdr:cNvPr>
        <xdr:cNvCxnSpPr/>
      </xdr:nvCxnSpPr>
      <xdr:spPr>
        <a:xfrm rot="10800000" flipV="1">
          <a:off x="10944225" y="16535400"/>
          <a:ext cx="11620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82</xdr:row>
      <xdr:rowOff>0</xdr:rowOff>
    </xdr:from>
    <xdr:to>
      <xdr:col>20</xdr:col>
      <xdr:colOff>333375</xdr:colOff>
      <xdr:row>84</xdr:row>
      <xdr:rowOff>238125</xdr:rowOff>
    </xdr:to>
    <xdr:cxnSp macro="">
      <xdr:nvCxnSpPr>
        <xdr:cNvPr id="600" name="Straight Connector 599">
          <a:extLst>
            <a:ext uri="{FF2B5EF4-FFF2-40B4-BE49-F238E27FC236}">
              <a16:creationId xmlns:a16="http://schemas.microsoft.com/office/drawing/2014/main" id="{01161230-DAE4-4BEB-9B33-3238F4582E64}"/>
            </a:ext>
          </a:extLst>
        </xdr:cNvPr>
        <xdr:cNvCxnSpPr/>
      </xdr:nvCxnSpPr>
      <xdr:spPr>
        <a:xfrm rot="10800000" flipV="1">
          <a:off x="9782175" y="15963900"/>
          <a:ext cx="11334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82</xdr:row>
      <xdr:rowOff>0</xdr:rowOff>
    </xdr:from>
    <xdr:to>
      <xdr:col>23</xdr:col>
      <xdr:colOff>333375</xdr:colOff>
      <xdr:row>84</xdr:row>
      <xdr:rowOff>238125</xdr:rowOff>
    </xdr:to>
    <xdr:cxnSp macro="">
      <xdr:nvCxnSpPr>
        <xdr:cNvPr id="601" name="Straight Connector 600">
          <a:extLst>
            <a:ext uri="{FF2B5EF4-FFF2-40B4-BE49-F238E27FC236}">
              <a16:creationId xmlns:a16="http://schemas.microsoft.com/office/drawing/2014/main" id="{D2B4C16A-BF99-4619-A739-09B43498B952}"/>
            </a:ext>
          </a:extLst>
        </xdr:cNvPr>
        <xdr:cNvCxnSpPr/>
      </xdr:nvCxnSpPr>
      <xdr:spPr>
        <a:xfrm rot="10800000" flipV="1">
          <a:off x="10944225" y="15963900"/>
          <a:ext cx="11620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82</xdr:row>
      <xdr:rowOff>0</xdr:rowOff>
    </xdr:from>
    <xdr:to>
      <xdr:col>26</xdr:col>
      <xdr:colOff>323850</xdr:colOff>
      <xdr:row>84</xdr:row>
      <xdr:rowOff>238125</xdr:rowOff>
    </xdr:to>
    <xdr:cxnSp macro="">
      <xdr:nvCxnSpPr>
        <xdr:cNvPr id="602" name="Straight Connector 601">
          <a:extLst>
            <a:ext uri="{FF2B5EF4-FFF2-40B4-BE49-F238E27FC236}">
              <a16:creationId xmlns:a16="http://schemas.microsoft.com/office/drawing/2014/main" id="{74273CEF-97F0-4D6C-9A9D-62888E8D3BAF}"/>
            </a:ext>
          </a:extLst>
        </xdr:cNvPr>
        <xdr:cNvCxnSpPr/>
      </xdr:nvCxnSpPr>
      <xdr:spPr>
        <a:xfrm rot="10800000" flipV="1">
          <a:off x="12125325" y="15963900"/>
          <a:ext cx="11430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85</xdr:row>
      <xdr:rowOff>0</xdr:rowOff>
    </xdr:from>
    <xdr:to>
      <xdr:col>26</xdr:col>
      <xdr:colOff>323850</xdr:colOff>
      <xdr:row>87</xdr:row>
      <xdr:rowOff>238125</xdr:rowOff>
    </xdr:to>
    <xdr:cxnSp macro="">
      <xdr:nvCxnSpPr>
        <xdr:cNvPr id="603" name="Straight Connector 602">
          <a:extLst>
            <a:ext uri="{FF2B5EF4-FFF2-40B4-BE49-F238E27FC236}">
              <a16:creationId xmlns:a16="http://schemas.microsoft.com/office/drawing/2014/main" id="{85843112-6533-4BF5-BA56-D40EB70539CC}"/>
            </a:ext>
          </a:extLst>
        </xdr:cNvPr>
        <xdr:cNvCxnSpPr/>
      </xdr:nvCxnSpPr>
      <xdr:spPr>
        <a:xfrm rot="10800000" flipV="1">
          <a:off x="12125325" y="16535400"/>
          <a:ext cx="11430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82</xdr:row>
      <xdr:rowOff>0</xdr:rowOff>
    </xdr:from>
    <xdr:to>
      <xdr:col>29</xdr:col>
      <xdr:colOff>333375</xdr:colOff>
      <xdr:row>84</xdr:row>
      <xdr:rowOff>238125</xdr:rowOff>
    </xdr:to>
    <xdr:cxnSp macro="">
      <xdr:nvCxnSpPr>
        <xdr:cNvPr id="604" name="Straight Connector 603">
          <a:extLst>
            <a:ext uri="{FF2B5EF4-FFF2-40B4-BE49-F238E27FC236}">
              <a16:creationId xmlns:a16="http://schemas.microsoft.com/office/drawing/2014/main" id="{7EFAB26A-E088-4E39-A46A-504B12D7DFFB}"/>
            </a:ext>
          </a:extLst>
        </xdr:cNvPr>
        <xdr:cNvCxnSpPr/>
      </xdr:nvCxnSpPr>
      <xdr:spPr>
        <a:xfrm rot="10800000" flipV="1">
          <a:off x="13335000" y="15963900"/>
          <a:ext cx="12096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82</xdr:row>
      <xdr:rowOff>0</xdr:rowOff>
    </xdr:from>
    <xdr:to>
      <xdr:col>32</xdr:col>
      <xdr:colOff>333375</xdr:colOff>
      <xdr:row>84</xdr:row>
      <xdr:rowOff>238125</xdr:rowOff>
    </xdr:to>
    <xdr:cxnSp macro="">
      <xdr:nvCxnSpPr>
        <xdr:cNvPr id="605" name="Straight Connector 604">
          <a:extLst>
            <a:ext uri="{FF2B5EF4-FFF2-40B4-BE49-F238E27FC236}">
              <a16:creationId xmlns:a16="http://schemas.microsoft.com/office/drawing/2014/main" id="{DE93D393-AFA5-4C69-8B0E-50FBB070A3CA}"/>
            </a:ext>
          </a:extLst>
        </xdr:cNvPr>
        <xdr:cNvCxnSpPr/>
      </xdr:nvCxnSpPr>
      <xdr:spPr>
        <a:xfrm rot="10800000" flipV="1">
          <a:off x="14554200" y="15963900"/>
          <a:ext cx="11811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82</xdr:row>
      <xdr:rowOff>0</xdr:rowOff>
    </xdr:from>
    <xdr:to>
      <xdr:col>35</xdr:col>
      <xdr:colOff>285750</xdr:colOff>
      <xdr:row>84</xdr:row>
      <xdr:rowOff>238125</xdr:rowOff>
    </xdr:to>
    <xdr:cxnSp macro="">
      <xdr:nvCxnSpPr>
        <xdr:cNvPr id="606" name="Straight Connector 605">
          <a:extLst>
            <a:ext uri="{FF2B5EF4-FFF2-40B4-BE49-F238E27FC236}">
              <a16:creationId xmlns:a16="http://schemas.microsoft.com/office/drawing/2014/main" id="{44C64C6B-07A4-4638-A986-FC29ABE2A143}"/>
            </a:ext>
          </a:extLst>
        </xdr:cNvPr>
        <xdr:cNvCxnSpPr/>
      </xdr:nvCxnSpPr>
      <xdr:spPr>
        <a:xfrm rot="10800000" flipV="1">
          <a:off x="15801975" y="15963900"/>
          <a:ext cx="11144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82</xdr:row>
      <xdr:rowOff>0</xdr:rowOff>
    </xdr:from>
    <xdr:to>
      <xdr:col>38</xdr:col>
      <xdr:colOff>276225</xdr:colOff>
      <xdr:row>84</xdr:row>
      <xdr:rowOff>238125</xdr:rowOff>
    </xdr:to>
    <xdr:cxnSp macro="">
      <xdr:nvCxnSpPr>
        <xdr:cNvPr id="607" name="Straight Connector 606">
          <a:extLst>
            <a:ext uri="{FF2B5EF4-FFF2-40B4-BE49-F238E27FC236}">
              <a16:creationId xmlns:a16="http://schemas.microsoft.com/office/drawing/2014/main" id="{6EF19924-63CB-450B-884F-FB2170C7C3AE}"/>
            </a:ext>
          </a:extLst>
        </xdr:cNvPr>
        <xdr:cNvCxnSpPr/>
      </xdr:nvCxnSpPr>
      <xdr:spPr>
        <a:xfrm rot="10800000" flipV="1">
          <a:off x="16964025" y="15963900"/>
          <a:ext cx="7524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85</xdr:row>
      <xdr:rowOff>0</xdr:rowOff>
    </xdr:from>
    <xdr:to>
      <xdr:col>38</xdr:col>
      <xdr:colOff>276225</xdr:colOff>
      <xdr:row>87</xdr:row>
      <xdr:rowOff>238125</xdr:rowOff>
    </xdr:to>
    <xdr:cxnSp macro="">
      <xdr:nvCxnSpPr>
        <xdr:cNvPr id="608" name="Straight Connector 607">
          <a:extLst>
            <a:ext uri="{FF2B5EF4-FFF2-40B4-BE49-F238E27FC236}">
              <a16:creationId xmlns:a16="http://schemas.microsoft.com/office/drawing/2014/main" id="{B6560E31-7DE1-405D-821C-6D9EF70D5B44}"/>
            </a:ext>
          </a:extLst>
        </xdr:cNvPr>
        <xdr:cNvCxnSpPr/>
      </xdr:nvCxnSpPr>
      <xdr:spPr>
        <a:xfrm rot="10800000" flipV="1">
          <a:off x="16964025" y="16535400"/>
          <a:ext cx="7524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85</xdr:row>
      <xdr:rowOff>0</xdr:rowOff>
    </xdr:from>
    <xdr:to>
      <xdr:col>35</xdr:col>
      <xdr:colOff>285750</xdr:colOff>
      <xdr:row>87</xdr:row>
      <xdr:rowOff>238125</xdr:rowOff>
    </xdr:to>
    <xdr:cxnSp macro="">
      <xdr:nvCxnSpPr>
        <xdr:cNvPr id="609" name="Straight Connector 608">
          <a:extLst>
            <a:ext uri="{FF2B5EF4-FFF2-40B4-BE49-F238E27FC236}">
              <a16:creationId xmlns:a16="http://schemas.microsoft.com/office/drawing/2014/main" id="{D3F371F1-CB17-4FCD-A71A-05F2154AD7C7}"/>
            </a:ext>
          </a:extLst>
        </xdr:cNvPr>
        <xdr:cNvCxnSpPr/>
      </xdr:nvCxnSpPr>
      <xdr:spPr>
        <a:xfrm rot="10800000" flipV="1">
          <a:off x="15801975" y="16535400"/>
          <a:ext cx="11144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85</xdr:row>
      <xdr:rowOff>0</xdr:rowOff>
    </xdr:from>
    <xdr:to>
      <xdr:col>32</xdr:col>
      <xdr:colOff>333375</xdr:colOff>
      <xdr:row>87</xdr:row>
      <xdr:rowOff>238125</xdr:rowOff>
    </xdr:to>
    <xdr:cxnSp macro="">
      <xdr:nvCxnSpPr>
        <xdr:cNvPr id="610" name="Straight Connector 609">
          <a:extLst>
            <a:ext uri="{FF2B5EF4-FFF2-40B4-BE49-F238E27FC236}">
              <a16:creationId xmlns:a16="http://schemas.microsoft.com/office/drawing/2014/main" id="{B2527005-AB5B-4498-9F47-EDD6797021DD}"/>
            </a:ext>
          </a:extLst>
        </xdr:cNvPr>
        <xdr:cNvCxnSpPr/>
      </xdr:nvCxnSpPr>
      <xdr:spPr>
        <a:xfrm rot="10800000" flipV="1">
          <a:off x="14554200" y="16535400"/>
          <a:ext cx="11811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85</xdr:row>
      <xdr:rowOff>0</xdr:rowOff>
    </xdr:from>
    <xdr:to>
      <xdr:col>29</xdr:col>
      <xdr:colOff>333375</xdr:colOff>
      <xdr:row>87</xdr:row>
      <xdr:rowOff>238125</xdr:rowOff>
    </xdr:to>
    <xdr:cxnSp macro="">
      <xdr:nvCxnSpPr>
        <xdr:cNvPr id="611" name="Straight Connector 610">
          <a:extLst>
            <a:ext uri="{FF2B5EF4-FFF2-40B4-BE49-F238E27FC236}">
              <a16:creationId xmlns:a16="http://schemas.microsoft.com/office/drawing/2014/main" id="{38660554-E6FA-4D54-A7A1-3B3F758AA978}"/>
            </a:ext>
          </a:extLst>
        </xdr:cNvPr>
        <xdr:cNvCxnSpPr/>
      </xdr:nvCxnSpPr>
      <xdr:spPr>
        <a:xfrm rot="10800000" flipV="1">
          <a:off x="13335000" y="16535400"/>
          <a:ext cx="12096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82</xdr:row>
      <xdr:rowOff>0</xdr:rowOff>
    </xdr:from>
    <xdr:to>
      <xdr:col>20</xdr:col>
      <xdr:colOff>333375</xdr:colOff>
      <xdr:row>84</xdr:row>
      <xdr:rowOff>228600</xdr:rowOff>
    </xdr:to>
    <xdr:cxnSp macro="">
      <xdr:nvCxnSpPr>
        <xdr:cNvPr id="612" name="Straight Connector 611">
          <a:extLst>
            <a:ext uri="{FF2B5EF4-FFF2-40B4-BE49-F238E27FC236}">
              <a16:creationId xmlns:a16="http://schemas.microsoft.com/office/drawing/2014/main" id="{8CB73FAB-D595-4C9F-B95A-88A10ECD8643}"/>
            </a:ext>
          </a:extLst>
        </xdr:cNvPr>
        <xdr:cNvCxnSpPr/>
      </xdr:nvCxnSpPr>
      <xdr:spPr>
        <a:xfrm>
          <a:off x="9782175" y="15963900"/>
          <a:ext cx="11334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82</xdr:row>
      <xdr:rowOff>0</xdr:rowOff>
    </xdr:from>
    <xdr:to>
      <xdr:col>23</xdr:col>
      <xdr:colOff>333375</xdr:colOff>
      <xdr:row>84</xdr:row>
      <xdr:rowOff>228600</xdr:rowOff>
    </xdr:to>
    <xdr:cxnSp macro="">
      <xdr:nvCxnSpPr>
        <xdr:cNvPr id="613" name="Straight Connector 612">
          <a:extLst>
            <a:ext uri="{FF2B5EF4-FFF2-40B4-BE49-F238E27FC236}">
              <a16:creationId xmlns:a16="http://schemas.microsoft.com/office/drawing/2014/main" id="{71041E9B-8597-4BF5-955B-CFEC2A1D1A2A}"/>
            </a:ext>
          </a:extLst>
        </xdr:cNvPr>
        <xdr:cNvCxnSpPr/>
      </xdr:nvCxnSpPr>
      <xdr:spPr>
        <a:xfrm>
          <a:off x="10944225" y="15963900"/>
          <a:ext cx="11620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82</xdr:row>
      <xdr:rowOff>0</xdr:rowOff>
    </xdr:from>
    <xdr:to>
      <xdr:col>26</xdr:col>
      <xdr:colOff>323850</xdr:colOff>
      <xdr:row>84</xdr:row>
      <xdr:rowOff>228600</xdr:rowOff>
    </xdr:to>
    <xdr:cxnSp macro="">
      <xdr:nvCxnSpPr>
        <xdr:cNvPr id="614" name="Straight Connector 613">
          <a:extLst>
            <a:ext uri="{FF2B5EF4-FFF2-40B4-BE49-F238E27FC236}">
              <a16:creationId xmlns:a16="http://schemas.microsoft.com/office/drawing/2014/main" id="{A08FBFF7-D177-47C1-B6CE-7C54E61BCFF3}"/>
            </a:ext>
          </a:extLst>
        </xdr:cNvPr>
        <xdr:cNvCxnSpPr/>
      </xdr:nvCxnSpPr>
      <xdr:spPr>
        <a:xfrm>
          <a:off x="12125325" y="15963900"/>
          <a:ext cx="11430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82</xdr:row>
      <xdr:rowOff>0</xdr:rowOff>
    </xdr:from>
    <xdr:to>
      <xdr:col>29</xdr:col>
      <xdr:colOff>333375</xdr:colOff>
      <xdr:row>84</xdr:row>
      <xdr:rowOff>228600</xdr:rowOff>
    </xdr:to>
    <xdr:cxnSp macro="">
      <xdr:nvCxnSpPr>
        <xdr:cNvPr id="615" name="Straight Connector 614">
          <a:extLst>
            <a:ext uri="{FF2B5EF4-FFF2-40B4-BE49-F238E27FC236}">
              <a16:creationId xmlns:a16="http://schemas.microsoft.com/office/drawing/2014/main" id="{7E1189D7-73A0-4FF0-A84A-D5FAFBA5EEC7}"/>
            </a:ext>
          </a:extLst>
        </xdr:cNvPr>
        <xdr:cNvCxnSpPr/>
      </xdr:nvCxnSpPr>
      <xdr:spPr>
        <a:xfrm>
          <a:off x="13335000" y="15963900"/>
          <a:ext cx="12096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82</xdr:row>
      <xdr:rowOff>0</xdr:rowOff>
    </xdr:from>
    <xdr:to>
      <xdr:col>32</xdr:col>
      <xdr:colOff>333375</xdr:colOff>
      <xdr:row>84</xdr:row>
      <xdr:rowOff>228600</xdr:rowOff>
    </xdr:to>
    <xdr:cxnSp macro="">
      <xdr:nvCxnSpPr>
        <xdr:cNvPr id="616" name="Straight Connector 615">
          <a:extLst>
            <a:ext uri="{FF2B5EF4-FFF2-40B4-BE49-F238E27FC236}">
              <a16:creationId xmlns:a16="http://schemas.microsoft.com/office/drawing/2014/main" id="{BDC936FE-9841-4633-A75F-C2181222ADE0}"/>
            </a:ext>
          </a:extLst>
        </xdr:cNvPr>
        <xdr:cNvCxnSpPr/>
      </xdr:nvCxnSpPr>
      <xdr:spPr>
        <a:xfrm>
          <a:off x="14554200" y="15963900"/>
          <a:ext cx="11811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82</xdr:row>
      <xdr:rowOff>0</xdr:rowOff>
    </xdr:from>
    <xdr:to>
      <xdr:col>35</xdr:col>
      <xdr:colOff>285750</xdr:colOff>
      <xdr:row>84</xdr:row>
      <xdr:rowOff>228600</xdr:rowOff>
    </xdr:to>
    <xdr:cxnSp macro="">
      <xdr:nvCxnSpPr>
        <xdr:cNvPr id="617" name="Straight Connector 616">
          <a:extLst>
            <a:ext uri="{FF2B5EF4-FFF2-40B4-BE49-F238E27FC236}">
              <a16:creationId xmlns:a16="http://schemas.microsoft.com/office/drawing/2014/main" id="{18BC4933-AB83-40EA-B08D-4EB291970701}"/>
            </a:ext>
          </a:extLst>
        </xdr:cNvPr>
        <xdr:cNvCxnSpPr/>
      </xdr:nvCxnSpPr>
      <xdr:spPr>
        <a:xfrm>
          <a:off x="15801975" y="15963900"/>
          <a:ext cx="11144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82</xdr:row>
      <xdr:rowOff>0</xdr:rowOff>
    </xdr:from>
    <xdr:to>
      <xdr:col>38</xdr:col>
      <xdr:colOff>276225</xdr:colOff>
      <xdr:row>84</xdr:row>
      <xdr:rowOff>228600</xdr:rowOff>
    </xdr:to>
    <xdr:cxnSp macro="">
      <xdr:nvCxnSpPr>
        <xdr:cNvPr id="618" name="Straight Connector 617">
          <a:extLst>
            <a:ext uri="{FF2B5EF4-FFF2-40B4-BE49-F238E27FC236}">
              <a16:creationId xmlns:a16="http://schemas.microsoft.com/office/drawing/2014/main" id="{3C496239-A6A2-4D8E-AB35-9F38D416D739}"/>
            </a:ext>
          </a:extLst>
        </xdr:cNvPr>
        <xdr:cNvCxnSpPr/>
      </xdr:nvCxnSpPr>
      <xdr:spPr>
        <a:xfrm>
          <a:off x="16964025" y="15963900"/>
          <a:ext cx="7524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85</xdr:row>
      <xdr:rowOff>0</xdr:rowOff>
    </xdr:from>
    <xdr:to>
      <xdr:col>38</xdr:col>
      <xdr:colOff>276225</xdr:colOff>
      <xdr:row>87</xdr:row>
      <xdr:rowOff>228600</xdr:rowOff>
    </xdr:to>
    <xdr:cxnSp macro="">
      <xdr:nvCxnSpPr>
        <xdr:cNvPr id="619" name="Straight Connector 618">
          <a:extLst>
            <a:ext uri="{FF2B5EF4-FFF2-40B4-BE49-F238E27FC236}">
              <a16:creationId xmlns:a16="http://schemas.microsoft.com/office/drawing/2014/main" id="{44319189-F203-4E81-8C18-FBDB4DB2A8D9}"/>
            </a:ext>
          </a:extLst>
        </xdr:cNvPr>
        <xdr:cNvCxnSpPr/>
      </xdr:nvCxnSpPr>
      <xdr:spPr>
        <a:xfrm>
          <a:off x="16964025" y="16535400"/>
          <a:ext cx="7524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85</xdr:row>
      <xdr:rowOff>0</xdr:rowOff>
    </xdr:from>
    <xdr:to>
      <xdr:col>35</xdr:col>
      <xdr:colOff>285750</xdr:colOff>
      <xdr:row>87</xdr:row>
      <xdr:rowOff>228600</xdr:rowOff>
    </xdr:to>
    <xdr:cxnSp macro="">
      <xdr:nvCxnSpPr>
        <xdr:cNvPr id="620" name="Straight Connector 619">
          <a:extLst>
            <a:ext uri="{FF2B5EF4-FFF2-40B4-BE49-F238E27FC236}">
              <a16:creationId xmlns:a16="http://schemas.microsoft.com/office/drawing/2014/main" id="{8B747481-CE81-4717-8A80-3AFAAAC09AC5}"/>
            </a:ext>
          </a:extLst>
        </xdr:cNvPr>
        <xdr:cNvCxnSpPr/>
      </xdr:nvCxnSpPr>
      <xdr:spPr>
        <a:xfrm>
          <a:off x="15801975" y="16535400"/>
          <a:ext cx="11144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85</xdr:row>
      <xdr:rowOff>0</xdr:rowOff>
    </xdr:from>
    <xdr:to>
      <xdr:col>32</xdr:col>
      <xdr:colOff>333375</xdr:colOff>
      <xdr:row>87</xdr:row>
      <xdr:rowOff>228600</xdr:rowOff>
    </xdr:to>
    <xdr:cxnSp macro="">
      <xdr:nvCxnSpPr>
        <xdr:cNvPr id="621" name="Straight Connector 620">
          <a:extLst>
            <a:ext uri="{FF2B5EF4-FFF2-40B4-BE49-F238E27FC236}">
              <a16:creationId xmlns:a16="http://schemas.microsoft.com/office/drawing/2014/main" id="{BA668DEA-8097-492C-8EAD-0154FFC57F45}"/>
            </a:ext>
          </a:extLst>
        </xdr:cNvPr>
        <xdr:cNvCxnSpPr/>
      </xdr:nvCxnSpPr>
      <xdr:spPr>
        <a:xfrm>
          <a:off x="14554200" y="16535400"/>
          <a:ext cx="11811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85</xdr:row>
      <xdr:rowOff>0</xdr:rowOff>
    </xdr:from>
    <xdr:to>
      <xdr:col>29</xdr:col>
      <xdr:colOff>333375</xdr:colOff>
      <xdr:row>87</xdr:row>
      <xdr:rowOff>228600</xdr:rowOff>
    </xdr:to>
    <xdr:cxnSp macro="">
      <xdr:nvCxnSpPr>
        <xdr:cNvPr id="622" name="Straight Connector 621">
          <a:extLst>
            <a:ext uri="{FF2B5EF4-FFF2-40B4-BE49-F238E27FC236}">
              <a16:creationId xmlns:a16="http://schemas.microsoft.com/office/drawing/2014/main" id="{3DF8FA8E-1F1E-4C59-B9A3-5F2535CE606D}"/>
            </a:ext>
          </a:extLst>
        </xdr:cNvPr>
        <xdr:cNvCxnSpPr/>
      </xdr:nvCxnSpPr>
      <xdr:spPr>
        <a:xfrm>
          <a:off x="13335000" y="16535400"/>
          <a:ext cx="12096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85</xdr:row>
      <xdr:rowOff>0</xdr:rowOff>
    </xdr:from>
    <xdr:to>
      <xdr:col>26</xdr:col>
      <xdr:colOff>323850</xdr:colOff>
      <xdr:row>87</xdr:row>
      <xdr:rowOff>228600</xdr:rowOff>
    </xdr:to>
    <xdr:cxnSp macro="">
      <xdr:nvCxnSpPr>
        <xdr:cNvPr id="623" name="Straight Connector 622">
          <a:extLst>
            <a:ext uri="{FF2B5EF4-FFF2-40B4-BE49-F238E27FC236}">
              <a16:creationId xmlns:a16="http://schemas.microsoft.com/office/drawing/2014/main" id="{39AA9D4A-B9A9-4D25-BD9E-EA6ACDFFF25A}"/>
            </a:ext>
          </a:extLst>
        </xdr:cNvPr>
        <xdr:cNvCxnSpPr/>
      </xdr:nvCxnSpPr>
      <xdr:spPr>
        <a:xfrm>
          <a:off x="12125325" y="16535400"/>
          <a:ext cx="11430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85</xdr:row>
      <xdr:rowOff>0</xdr:rowOff>
    </xdr:from>
    <xdr:to>
      <xdr:col>23</xdr:col>
      <xdr:colOff>333375</xdr:colOff>
      <xdr:row>87</xdr:row>
      <xdr:rowOff>228600</xdr:rowOff>
    </xdr:to>
    <xdr:cxnSp macro="">
      <xdr:nvCxnSpPr>
        <xdr:cNvPr id="624" name="Straight Connector 623">
          <a:extLst>
            <a:ext uri="{FF2B5EF4-FFF2-40B4-BE49-F238E27FC236}">
              <a16:creationId xmlns:a16="http://schemas.microsoft.com/office/drawing/2014/main" id="{A8FE08C7-5D69-4118-8C03-BB2077807CF8}"/>
            </a:ext>
          </a:extLst>
        </xdr:cNvPr>
        <xdr:cNvCxnSpPr/>
      </xdr:nvCxnSpPr>
      <xdr:spPr>
        <a:xfrm>
          <a:off x="10944225" y="16535400"/>
          <a:ext cx="11620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85</xdr:row>
      <xdr:rowOff>0</xdr:rowOff>
    </xdr:from>
    <xdr:to>
      <xdr:col>20</xdr:col>
      <xdr:colOff>333375</xdr:colOff>
      <xdr:row>87</xdr:row>
      <xdr:rowOff>228600</xdr:rowOff>
    </xdr:to>
    <xdr:cxnSp macro="">
      <xdr:nvCxnSpPr>
        <xdr:cNvPr id="625" name="Straight Connector 624">
          <a:extLst>
            <a:ext uri="{FF2B5EF4-FFF2-40B4-BE49-F238E27FC236}">
              <a16:creationId xmlns:a16="http://schemas.microsoft.com/office/drawing/2014/main" id="{633671A9-B6C8-4E0F-8204-1A93634D428A}"/>
            </a:ext>
          </a:extLst>
        </xdr:cNvPr>
        <xdr:cNvCxnSpPr/>
      </xdr:nvCxnSpPr>
      <xdr:spPr>
        <a:xfrm>
          <a:off x="9782175" y="16535400"/>
          <a:ext cx="11334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88</xdr:row>
      <xdr:rowOff>0</xdr:rowOff>
    </xdr:from>
    <xdr:to>
      <xdr:col>5</xdr:col>
      <xdr:colOff>333375</xdr:colOff>
      <xdr:row>90</xdr:row>
      <xdr:rowOff>228600</xdr:rowOff>
    </xdr:to>
    <xdr:cxnSp macro="">
      <xdr:nvCxnSpPr>
        <xdr:cNvPr id="626" name="Straight Connector 625">
          <a:extLst>
            <a:ext uri="{FF2B5EF4-FFF2-40B4-BE49-F238E27FC236}">
              <a16:creationId xmlns:a16="http://schemas.microsoft.com/office/drawing/2014/main" id="{93E6704E-554F-46A9-92AC-895617971227}"/>
            </a:ext>
          </a:extLst>
        </xdr:cNvPr>
        <xdr:cNvCxnSpPr/>
      </xdr:nvCxnSpPr>
      <xdr:spPr>
        <a:xfrm>
          <a:off x="3495675" y="17106900"/>
          <a:ext cx="11715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88</xdr:row>
      <xdr:rowOff>0</xdr:rowOff>
    </xdr:from>
    <xdr:to>
      <xdr:col>8</xdr:col>
      <xdr:colOff>333375</xdr:colOff>
      <xdr:row>90</xdr:row>
      <xdr:rowOff>228600</xdr:rowOff>
    </xdr:to>
    <xdr:cxnSp macro="">
      <xdr:nvCxnSpPr>
        <xdr:cNvPr id="627" name="Straight Connector 626">
          <a:extLst>
            <a:ext uri="{FF2B5EF4-FFF2-40B4-BE49-F238E27FC236}">
              <a16:creationId xmlns:a16="http://schemas.microsoft.com/office/drawing/2014/main" id="{7CB5D455-A0BF-4669-887B-67B5854C66F7}"/>
            </a:ext>
          </a:extLst>
        </xdr:cNvPr>
        <xdr:cNvCxnSpPr/>
      </xdr:nvCxnSpPr>
      <xdr:spPr>
        <a:xfrm>
          <a:off x="4686300" y="17106900"/>
          <a:ext cx="11906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88</xdr:row>
      <xdr:rowOff>0</xdr:rowOff>
    </xdr:from>
    <xdr:to>
      <xdr:col>11</xdr:col>
      <xdr:colOff>333375</xdr:colOff>
      <xdr:row>90</xdr:row>
      <xdr:rowOff>228600</xdr:rowOff>
    </xdr:to>
    <xdr:cxnSp macro="">
      <xdr:nvCxnSpPr>
        <xdr:cNvPr id="628" name="Straight Connector 627">
          <a:extLst>
            <a:ext uri="{FF2B5EF4-FFF2-40B4-BE49-F238E27FC236}">
              <a16:creationId xmlns:a16="http://schemas.microsoft.com/office/drawing/2014/main" id="{F84D1DFC-363A-4CFB-8CED-C7C0A22775A7}"/>
            </a:ext>
          </a:extLst>
        </xdr:cNvPr>
        <xdr:cNvCxnSpPr/>
      </xdr:nvCxnSpPr>
      <xdr:spPr>
        <a:xfrm>
          <a:off x="5962650" y="17106900"/>
          <a:ext cx="12001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88</xdr:row>
      <xdr:rowOff>0</xdr:rowOff>
    </xdr:from>
    <xdr:to>
      <xdr:col>14</xdr:col>
      <xdr:colOff>333375</xdr:colOff>
      <xdr:row>90</xdr:row>
      <xdr:rowOff>228600</xdr:rowOff>
    </xdr:to>
    <xdr:cxnSp macro="">
      <xdr:nvCxnSpPr>
        <xdr:cNvPr id="629" name="Straight Connector 628">
          <a:extLst>
            <a:ext uri="{FF2B5EF4-FFF2-40B4-BE49-F238E27FC236}">
              <a16:creationId xmlns:a16="http://schemas.microsoft.com/office/drawing/2014/main" id="{F2D89D65-612B-4B01-98B1-E884E69AB5DE}"/>
            </a:ext>
          </a:extLst>
        </xdr:cNvPr>
        <xdr:cNvCxnSpPr/>
      </xdr:nvCxnSpPr>
      <xdr:spPr>
        <a:xfrm>
          <a:off x="7267575" y="17106900"/>
          <a:ext cx="11811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88</xdr:row>
      <xdr:rowOff>0</xdr:rowOff>
    </xdr:from>
    <xdr:to>
      <xdr:col>17</xdr:col>
      <xdr:colOff>333375</xdr:colOff>
      <xdr:row>90</xdr:row>
      <xdr:rowOff>228600</xdr:rowOff>
    </xdr:to>
    <xdr:cxnSp macro="">
      <xdr:nvCxnSpPr>
        <xdr:cNvPr id="630" name="Straight Connector 629">
          <a:extLst>
            <a:ext uri="{FF2B5EF4-FFF2-40B4-BE49-F238E27FC236}">
              <a16:creationId xmlns:a16="http://schemas.microsoft.com/office/drawing/2014/main" id="{0BA7415D-BF3A-4A0A-8222-1B4E4639AF6D}"/>
            </a:ext>
          </a:extLst>
        </xdr:cNvPr>
        <xdr:cNvCxnSpPr/>
      </xdr:nvCxnSpPr>
      <xdr:spPr>
        <a:xfrm>
          <a:off x="8515350" y="17106900"/>
          <a:ext cx="11525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88</xdr:row>
      <xdr:rowOff>0</xdr:rowOff>
    </xdr:from>
    <xdr:to>
      <xdr:col>5</xdr:col>
      <xdr:colOff>333375</xdr:colOff>
      <xdr:row>90</xdr:row>
      <xdr:rowOff>238125</xdr:rowOff>
    </xdr:to>
    <xdr:cxnSp macro="">
      <xdr:nvCxnSpPr>
        <xdr:cNvPr id="631" name="Straight Connector 630">
          <a:extLst>
            <a:ext uri="{FF2B5EF4-FFF2-40B4-BE49-F238E27FC236}">
              <a16:creationId xmlns:a16="http://schemas.microsoft.com/office/drawing/2014/main" id="{57E75999-F4C3-4929-ADD3-535D1BB847D2}"/>
            </a:ext>
          </a:extLst>
        </xdr:cNvPr>
        <xdr:cNvCxnSpPr/>
      </xdr:nvCxnSpPr>
      <xdr:spPr>
        <a:xfrm rot="10800000" flipV="1">
          <a:off x="3495675" y="17106900"/>
          <a:ext cx="11715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88</xdr:row>
      <xdr:rowOff>0</xdr:rowOff>
    </xdr:from>
    <xdr:to>
      <xdr:col>11</xdr:col>
      <xdr:colOff>333375</xdr:colOff>
      <xdr:row>90</xdr:row>
      <xdr:rowOff>238125</xdr:rowOff>
    </xdr:to>
    <xdr:cxnSp macro="">
      <xdr:nvCxnSpPr>
        <xdr:cNvPr id="632" name="Straight Connector 631">
          <a:extLst>
            <a:ext uri="{FF2B5EF4-FFF2-40B4-BE49-F238E27FC236}">
              <a16:creationId xmlns:a16="http://schemas.microsoft.com/office/drawing/2014/main" id="{E0D145D8-0CF7-48D1-8BDF-274C201AF2AC}"/>
            </a:ext>
          </a:extLst>
        </xdr:cNvPr>
        <xdr:cNvCxnSpPr/>
      </xdr:nvCxnSpPr>
      <xdr:spPr>
        <a:xfrm rot="10800000" flipV="1">
          <a:off x="5962650" y="17106900"/>
          <a:ext cx="12001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88</xdr:row>
      <xdr:rowOff>0</xdr:rowOff>
    </xdr:from>
    <xdr:to>
      <xdr:col>8</xdr:col>
      <xdr:colOff>333375</xdr:colOff>
      <xdr:row>90</xdr:row>
      <xdr:rowOff>238125</xdr:rowOff>
    </xdr:to>
    <xdr:cxnSp macro="">
      <xdr:nvCxnSpPr>
        <xdr:cNvPr id="633" name="Straight Connector 632">
          <a:extLst>
            <a:ext uri="{FF2B5EF4-FFF2-40B4-BE49-F238E27FC236}">
              <a16:creationId xmlns:a16="http://schemas.microsoft.com/office/drawing/2014/main" id="{AA1D731D-C1A1-478B-9732-57C93E86B392}"/>
            </a:ext>
          </a:extLst>
        </xdr:cNvPr>
        <xdr:cNvCxnSpPr/>
      </xdr:nvCxnSpPr>
      <xdr:spPr>
        <a:xfrm rot="10800000" flipV="1">
          <a:off x="4686300" y="17106900"/>
          <a:ext cx="11906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88</xdr:row>
      <xdr:rowOff>0</xdr:rowOff>
    </xdr:from>
    <xdr:to>
      <xdr:col>14</xdr:col>
      <xdr:colOff>333375</xdr:colOff>
      <xdr:row>90</xdr:row>
      <xdr:rowOff>238125</xdr:rowOff>
    </xdr:to>
    <xdr:cxnSp macro="">
      <xdr:nvCxnSpPr>
        <xdr:cNvPr id="634" name="Straight Connector 633">
          <a:extLst>
            <a:ext uri="{FF2B5EF4-FFF2-40B4-BE49-F238E27FC236}">
              <a16:creationId xmlns:a16="http://schemas.microsoft.com/office/drawing/2014/main" id="{077E8FF5-9DAD-416B-81F4-CF01D1D2B41F}"/>
            </a:ext>
          </a:extLst>
        </xdr:cNvPr>
        <xdr:cNvCxnSpPr/>
      </xdr:nvCxnSpPr>
      <xdr:spPr>
        <a:xfrm rot="10800000" flipV="1">
          <a:off x="7267575" y="17106900"/>
          <a:ext cx="11811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88</xdr:row>
      <xdr:rowOff>0</xdr:rowOff>
    </xdr:from>
    <xdr:to>
      <xdr:col>17</xdr:col>
      <xdr:colOff>333375</xdr:colOff>
      <xdr:row>90</xdr:row>
      <xdr:rowOff>238125</xdr:rowOff>
    </xdr:to>
    <xdr:cxnSp macro="">
      <xdr:nvCxnSpPr>
        <xdr:cNvPr id="635" name="Straight Connector 634">
          <a:extLst>
            <a:ext uri="{FF2B5EF4-FFF2-40B4-BE49-F238E27FC236}">
              <a16:creationId xmlns:a16="http://schemas.microsoft.com/office/drawing/2014/main" id="{6C0AD6C1-B7A5-4FBA-8FC5-1353D8CCB4FB}"/>
            </a:ext>
          </a:extLst>
        </xdr:cNvPr>
        <xdr:cNvCxnSpPr/>
      </xdr:nvCxnSpPr>
      <xdr:spPr>
        <a:xfrm rot="10800000" flipV="1">
          <a:off x="8515350" y="17106900"/>
          <a:ext cx="11525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88</xdr:row>
      <xdr:rowOff>0</xdr:rowOff>
    </xdr:from>
    <xdr:to>
      <xdr:col>20</xdr:col>
      <xdr:colOff>333375</xdr:colOff>
      <xdr:row>90</xdr:row>
      <xdr:rowOff>238125</xdr:rowOff>
    </xdr:to>
    <xdr:cxnSp macro="">
      <xdr:nvCxnSpPr>
        <xdr:cNvPr id="636" name="Straight Connector 635">
          <a:extLst>
            <a:ext uri="{FF2B5EF4-FFF2-40B4-BE49-F238E27FC236}">
              <a16:creationId xmlns:a16="http://schemas.microsoft.com/office/drawing/2014/main" id="{C2A741D0-E8E7-4040-A85B-571632B50590}"/>
            </a:ext>
          </a:extLst>
        </xdr:cNvPr>
        <xdr:cNvCxnSpPr/>
      </xdr:nvCxnSpPr>
      <xdr:spPr>
        <a:xfrm rot="10800000" flipV="1">
          <a:off x="9782175" y="17106900"/>
          <a:ext cx="11334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88</xdr:row>
      <xdr:rowOff>0</xdr:rowOff>
    </xdr:from>
    <xdr:to>
      <xdr:col>23</xdr:col>
      <xdr:colOff>333375</xdr:colOff>
      <xdr:row>90</xdr:row>
      <xdr:rowOff>238125</xdr:rowOff>
    </xdr:to>
    <xdr:cxnSp macro="">
      <xdr:nvCxnSpPr>
        <xdr:cNvPr id="637" name="Straight Connector 636">
          <a:extLst>
            <a:ext uri="{FF2B5EF4-FFF2-40B4-BE49-F238E27FC236}">
              <a16:creationId xmlns:a16="http://schemas.microsoft.com/office/drawing/2014/main" id="{D45480B7-807A-4F79-A106-B991823898AF}"/>
            </a:ext>
          </a:extLst>
        </xdr:cNvPr>
        <xdr:cNvCxnSpPr/>
      </xdr:nvCxnSpPr>
      <xdr:spPr>
        <a:xfrm rot="10800000" flipV="1">
          <a:off x="10944225" y="17106900"/>
          <a:ext cx="11620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88</xdr:row>
      <xdr:rowOff>0</xdr:rowOff>
    </xdr:from>
    <xdr:to>
      <xdr:col>26</xdr:col>
      <xdr:colOff>323850</xdr:colOff>
      <xdr:row>90</xdr:row>
      <xdr:rowOff>238125</xdr:rowOff>
    </xdr:to>
    <xdr:cxnSp macro="">
      <xdr:nvCxnSpPr>
        <xdr:cNvPr id="638" name="Straight Connector 637">
          <a:extLst>
            <a:ext uri="{FF2B5EF4-FFF2-40B4-BE49-F238E27FC236}">
              <a16:creationId xmlns:a16="http://schemas.microsoft.com/office/drawing/2014/main" id="{13DF146A-9EE6-42C2-B973-D74CFC030AE3}"/>
            </a:ext>
          </a:extLst>
        </xdr:cNvPr>
        <xdr:cNvCxnSpPr/>
      </xdr:nvCxnSpPr>
      <xdr:spPr>
        <a:xfrm rot="10800000" flipV="1">
          <a:off x="12125325" y="17106900"/>
          <a:ext cx="11430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88</xdr:row>
      <xdr:rowOff>0</xdr:rowOff>
    </xdr:from>
    <xdr:to>
      <xdr:col>29</xdr:col>
      <xdr:colOff>333375</xdr:colOff>
      <xdr:row>90</xdr:row>
      <xdr:rowOff>238125</xdr:rowOff>
    </xdr:to>
    <xdr:cxnSp macro="">
      <xdr:nvCxnSpPr>
        <xdr:cNvPr id="639" name="Straight Connector 638">
          <a:extLst>
            <a:ext uri="{FF2B5EF4-FFF2-40B4-BE49-F238E27FC236}">
              <a16:creationId xmlns:a16="http://schemas.microsoft.com/office/drawing/2014/main" id="{97081122-077B-429A-BF33-E06568560A1E}"/>
            </a:ext>
          </a:extLst>
        </xdr:cNvPr>
        <xdr:cNvCxnSpPr/>
      </xdr:nvCxnSpPr>
      <xdr:spPr>
        <a:xfrm rot="10800000" flipV="1">
          <a:off x="13335000" y="17106900"/>
          <a:ext cx="12096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88</xdr:row>
      <xdr:rowOff>0</xdr:rowOff>
    </xdr:from>
    <xdr:to>
      <xdr:col>32</xdr:col>
      <xdr:colOff>333375</xdr:colOff>
      <xdr:row>90</xdr:row>
      <xdr:rowOff>238125</xdr:rowOff>
    </xdr:to>
    <xdr:cxnSp macro="">
      <xdr:nvCxnSpPr>
        <xdr:cNvPr id="640" name="Straight Connector 639">
          <a:extLst>
            <a:ext uri="{FF2B5EF4-FFF2-40B4-BE49-F238E27FC236}">
              <a16:creationId xmlns:a16="http://schemas.microsoft.com/office/drawing/2014/main" id="{BE74726F-E88D-4CE2-9909-A2EFE445FF0E}"/>
            </a:ext>
          </a:extLst>
        </xdr:cNvPr>
        <xdr:cNvCxnSpPr/>
      </xdr:nvCxnSpPr>
      <xdr:spPr>
        <a:xfrm rot="10800000" flipV="1">
          <a:off x="14554200" y="17106900"/>
          <a:ext cx="11811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88</xdr:row>
      <xdr:rowOff>0</xdr:rowOff>
    </xdr:from>
    <xdr:to>
      <xdr:col>35</xdr:col>
      <xdr:colOff>285750</xdr:colOff>
      <xdr:row>90</xdr:row>
      <xdr:rowOff>238125</xdr:rowOff>
    </xdr:to>
    <xdr:cxnSp macro="">
      <xdr:nvCxnSpPr>
        <xdr:cNvPr id="641" name="Straight Connector 640">
          <a:extLst>
            <a:ext uri="{FF2B5EF4-FFF2-40B4-BE49-F238E27FC236}">
              <a16:creationId xmlns:a16="http://schemas.microsoft.com/office/drawing/2014/main" id="{B9E0F6E7-DDED-4EFD-8B13-8DDCA9A28394}"/>
            </a:ext>
          </a:extLst>
        </xdr:cNvPr>
        <xdr:cNvCxnSpPr/>
      </xdr:nvCxnSpPr>
      <xdr:spPr>
        <a:xfrm rot="10800000" flipV="1">
          <a:off x="15801975" y="17106900"/>
          <a:ext cx="11144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88</xdr:row>
      <xdr:rowOff>0</xdr:rowOff>
    </xdr:from>
    <xdr:to>
      <xdr:col>38</xdr:col>
      <xdr:colOff>276225</xdr:colOff>
      <xdr:row>90</xdr:row>
      <xdr:rowOff>238125</xdr:rowOff>
    </xdr:to>
    <xdr:cxnSp macro="">
      <xdr:nvCxnSpPr>
        <xdr:cNvPr id="642" name="Straight Connector 641">
          <a:extLst>
            <a:ext uri="{FF2B5EF4-FFF2-40B4-BE49-F238E27FC236}">
              <a16:creationId xmlns:a16="http://schemas.microsoft.com/office/drawing/2014/main" id="{B68F952D-94DE-479E-B228-21495BE5955F}"/>
            </a:ext>
          </a:extLst>
        </xdr:cNvPr>
        <xdr:cNvCxnSpPr/>
      </xdr:nvCxnSpPr>
      <xdr:spPr>
        <a:xfrm rot="10800000" flipV="1">
          <a:off x="16964025" y="17106900"/>
          <a:ext cx="7524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97</xdr:row>
      <xdr:rowOff>0</xdr:rowOff>
    </xdr:from>
    <xdr:to>
      <xdr:col>38</xdr:col>
      <xdr:colOff>276225</xdr:colOff>
      <xdr:row>97</xdr:row>
      <xdr:rowOff>0</xdr:rowOff>
    </xdr:to>
    <xdr:cxnSp macro="">
      <xdr:nvCxnSpPr>
        <xdr:cNvPr id="643" name="Straight Connector 642">
          <a:extLst>
            <a:ext uri="{FF2B5EF4-FFF2-40B4-BE49-F238E27FC236}">
              <a16:creationId xmlns:a16="http://schemas.microsoft.com/office/drawing/2014/main" id="{5890AE93-1107-4FB9-9B8F-E7612FDB258A}"/>
            </a:ext>
          </a:extLst>
        </xdr:cNvPr>
        <xdr:cNvCxnSpPr/>
      </xdr:nvCxnSpPr>
      <xdr:spPr>
        <a:xfrm rot="10800000" flipV="1">
          <a:off x="16964025" y="18821400"/>
          <a:ext cx="7524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97</xdr:row>
      <xdr:rowOff>0</xdr:rowOff>
    </xdr:from>
    <xdr:to>
      <xdr:col>35</xdr:col>
      <xdr:colOff>285750</xdr:colOff>
      <xdr:row>97</xdr:row>
      <xdr:rowOff>0</xdr:rowOff>
    </xdr:to>
    <xdr:cxnSp macro="">
      <xdr:nvCxnSpPr>
        <xdr:cNvPr id="644" name="Straight Connector 643">
          <a:extLst>
            <a:ext uri="{FF2B5EF4-FFF2-40B4-BE49-F238E27FC236}">
              <a16:creationId xmlns:a16="http://schemas.microsoft.com/office/drawing/2014/main" id="{EF637FD3-8C30-4C9B-94EE-DE5473C35202}"/>
            </a:ext>
          </a:extLst>
        </xdr:cNvPr>
        <xdr:cNvCxnSpPr/>
      </xdr:nvCxnSpPr>
      <xdr:spPr>
        <a:xfrm rot="10800000" flipV="1">
          <a:off x="15801975" y="18821400"/>
          <a:ext cx="11144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97</xdr:row>
      <xdr:rowOff>0</xdr:rowOff>
    </xdr:from>
    <xdr:to>
      <xdr:col>32</xdr:col>
      <xdr:colOff>333375</xdr:colOff>
      <xdr:row>97</xdr:row>
      <xdr:rowOff>0</xdr:rowOff>
    </xdr:to>
    <xdr:cxnSp macro="">
      <xdr:nvCxnSpPr>
        <xdr:cNvPr id="645" name="Straight Connector 644">
          <a:extLst>
            <a:ext uri="{FF2B5EF4-FFF2-40B4-BE49-F238E27FC236}">
              <a16:creationId xmlns:a16="http://schemas.microsoft.com/office/drawing/2014/main" id="{8739665D-1309-4756-8F7B-BF12814A8A55}"/>
            </a:ext>
          </a:extLst>
        </xdr:cNvPr>
        <xdr:cNvCxnSpPr/>
      </xdr:nvCxnSpPr>
      <xdr:spPr>
        <a:xfrm rot="10800000" flipV="1">
          <a:off x="14554200" y="18821400"/>
          <a:ext cx="11811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88</xdr:row>
      <xdr:rowOff>0</xdr:rowOff>
    </xdr:from>
    <xdr:to>
      <xdr:col>20</xdr:col>
      <xdr:colOff>333375</xdr:colOff>
      <xdr:row>90</xdr:row>
      <xdr:rowOff>228600</xdr:rowOff>
    </xdr:to>
    <xdr:cxnSp macro="">
      <xdr:nvCxnSpPr>
        <xdr:cNvPr id="646" name="Straight Connector 645">
          <a:extLst>
            <a:ext uri="{FF2B5EF4-FFF2-40B4-BE49-F238E27FC236}">
              <a16:creationId xmlns:a16="http://schemas.microsoft.com/office/drawing/2014/main" id="{DFC4D6E1-874E-4140-930B-796B9F311B4C}"/>
            </a:ext>
          </a:extLst>
        </xdr:cNvPr>
        <xdr:cNvCxnSpPr/>
      </xdr:nvCxnSpPr>
      <xdr:spPr>
        <a:xfrm>
          <a:off x="9782175" y="17106900"/>
          <a:ext cx="11334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88</xdr:row>
      <xdr:rowOff>0</xdr:rowOff>
    </xdr:from>
    <xdr:to>
      <xdr:col>23</xdr:col>
      <xdr:colOff>333375</xdr:colOff>
      <xdr:row>90</xdr:row>
      <xdr:rowOff>228600</xdr:rowOff>
    </xdr:to>
    <xdr:cxnSp macro="">
      <xdr:nvCxnSpPr>
        <xdr:cNvPr id="647" name="Straight Connector 646">
          <a:extLst>
            <a:ext uri="{FF2B5EF4-FFF2-40B4-BE49-F238E27FC236}">
              <a16:creationId xmlns:a16="http://schemas.microsoft.com/office/drawing/2014/main" id="{63044BF9-1319-4EF5-940D-BC9E45B0C502}"/>
            </a:ext>
          </a:extLst>
        </xdr:cNvPr>
        <xdr:cNvCxnSpPr/>
      </xdr:nvCxnSpPr>
      <xdr:spPr>
        <a:xfrm>
          <a:off x="10944225" y="17106900"/>
          <a:ext cx="11620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88</xdr:row>
      <xdr:rowOff>0</xdr:rowOff>
    </xdr:from>
    <xdr:to>
      <xdr:col>26</xdr:col>
      <xdr:colOff>323850</xdr:colOff>
      <xdr:row>90</xdr:row>
      <xdr:rowOff>228600</xdr:rowOff>
    </xdr:to>
    <xdr:cxnSp macro="">
      <xdr:nvCxnSpPr>
        <xdr:cNvPr id="648" name="Straight Connector 647">
          <a:extLst>
            <a:ext uri="{FF2B5EF4-FFF2-40B4-BE49-F238E27FC236}">
              <a16:creationId xmlns:a16="http://schemas.microsoft.com/office/drawing/2014/main" id="{5EE540D0-FB3D-4BD9-8CAD-34C953259D54}"/>
            </a:ext>
          </a:extLst>
        </xdr:cNvPr>
        <xdr:cNvCxnSpPr/>
      </xdr:nvCxnSpPr>
      <xdr:spPr>
        <a:xfrm>
          <a:off x="12125325" y="17106900"/>
          <a:ext cx="11430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88</xdr:row>
      <xdr:rowOff>0</xdr:rowOff>
    </xdr:from>
    <xdr:to>
      <xdr:col>29</xdr:col>
      <xdr:colOff>333375</xdr:colOff>
      <xdr:row>90</xdr:row>
      <xdr:rowOff>228600</xdr:rowOff>
    </xdr:to>
    <xdr:cxnSp macro="">
      <xdr:nvCxnSpPr>
        <xdr:cNvPr id="649" name="Straight Connector 648">
          <a:extLst>
            <a:ext uri="{FF2B5EF4-FFF2-40B4-BE49-F238E27FC236}">
              <a16:creationId xmlns:a16="http://schemas.microsoft.com/office/drawing/2014/main" id="{5628D604-B5DC-4A6A-A64A-F2814504D87B}"/>
            </a:ext>
          </a:extLst>
        </xdr:cNvPr>
        <xdr:cNvCxnSpPr/>
      </xdr:nvCxnSpPr>
      <xdr:spPr>
        <a:xfrm>
          <a:off x="13335000" y="17106900"/>
          <a:ext cx="12096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88</xdr:row>
      <xdr:rowOff>0</xdr:rowOff>
    </xdr:from>
    <xdr:to>
      <xdr:col>32</xdr:col>
      <xdr:colOff>333375</xdr:colOff>
      <xdr:row>90</xdr:row>
      <xdr:rowOff>228600</xdr:rowOff>
    </xdr:to>
    <xdr:cxnSp macro="">
      <xdr:nvCxnSpPr>
        <xdr:cNvPr id="650" name="Straight Connector 649">
          <a:extLst>
            <a:ext uri="{FF2B5EF4-FFF2-40B4-BE49-F238E27FC236}">
              <a16:creationId xmlns:a16="http://schemas.microsoft.com/office/drawing/2014/main" id="{E605842B-106E-4977-B845-573F23DF8C24}"/>
            </a:ext>
          </a:extLst>
        </xdr:cNvPr>
        <xdr:cNvCxnSpPr/>
      </xdr:nvCxnSpPr>
      <xdr:spPr>
        <a:xfrm>
          <a:off x="14554200" y="17106900"/>
          <a:ext cx="11811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88</xdr:row>
      <xdr:rowOff>0</xdr:rowOff>
    </xdr:from>
    <xdr:to>
      <xdr:col>35</xdr:col>
      <xdr:colOff>285750</xdr:colOff>
      <xdr:row>90</xdr:row>
      <xdr:rowOff>228600</xdr:rowOff>
    </xdr:to>
    <xdr:cxnSp macro="">
      <xdr:nvCxnSpPr>
        <xdr:cNvPr id="651" name="Straight Connector 650">
          <a:extLst>
            <a:ext uri="{FF2B5EF4-FFF2-40B4-BE49-F238E27FC236}">
              <a16:creationId xmlns:a16="http://schemas.microsoft.com/office/drawing/2014/main" id="{F3CC78C1-B91F-470E-A23F-213231CF1CA2}"/>
            </a:ext>
          </a:extLst>
        </xdr:cNvPr>
        <xdr:cNvCxnSpPr/>
      </xdr:nvCxnSpPr>
      <xdr:spPr>
        <a:xfrm>
          <a:off x="15801975" y="17106900"/>
          <a:ext cx="11144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88</xdr:row>
      <xdr:rowOff>0</xdr:rowOff>
    </xdr:from>
    <xdr:to>
      <xdr:col>38</xdr:col>
      <xdr:colOff>276225</xdr:colOff>
      <xdr:row>90</xdr:row>
      <xdr:rowOff>228600</xdr:rowOff>
    </xdr:to>
    <xdr:cxnSp macro="">
      <xdr:nvCxnSpPr>
        <xdr:cNvPr id="652" name="Straight Connector 651">
          <a:extLst>
            <a:ext uri="{FF2B5EF4-FFF2-40B4-BE49-F238E27FC236}">
              <a16:creationId xmlns:a16="http://schemas.microsoft.com/office/drawing/2014/main" id="{6BFD97FD-09F8-4EBC-B2BE-55790ACD558E}"/>
            </a:ext>
          </a:extLst>
        </xdr:cNvPr>
        <xdr:cNvCxnSpPr/>
      </xdr:nvCxnSpPr>
      <xdr:spPr>
        <a:xfrm>
          <a:off x="16964025" y="17106900"/>
          <a:ext cx="7524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94</xdr:row>
      <xdr:rowOff>0</xdr:rowOff>
    </xdr:from>
    <xdr:to>
      <xdr:col>5</xdr:col>
      <xdr:colOff>333375</xdr:colOff>
      <xdr:row>96</xdr:row>
      <xdr:rowOff>228600</xdr:rowOff>
    </xdr:to>
    <xdr:cxnSp macro="">
      <xdr:nvCxnSpPr>
        <xdr:cNvPr id="653" name="Straight Connector 652">
          <a:extLst>
            <a:ext uri="{FF2B5EF4-FFF2-40B4-BE49-F238E27FC236}">
              <a16:creationId xmlns:a16="http://schemas.microsoft.com/office/drawing/2014/main" id="{A455A843-ED75-4D57-B380-C69A6BF5351D}"/>
            </a:ext>
          </a:extLst>
        </xdr:cNvPr>
        <xdr:cNvCxnSpPr/>
      </xdr:nvCxnSpPr>
      <xdr:spPr>
        <a:xfrm>
          <a:off x="3495675" y="18249900"/>
          <a:ext cx="11715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94</xdr:row>
      <xdr:rowOff>0</xdr:rowOff>
    </xdr:from>
    <xdr:to>
      <xdr:col>8</xdr:col>
      <xdr:colOff>333375</xdr:colOff>
      <xdr:row>96</xdr:row>
      <xdr:rowOff>228600</xdr:rowOff>
    </xdr:to>
    <xdr:cxnSp macro="">
      <xdr:nvCxnSpPr>
        <xdr:cNvPr id="654" name="Straight Connector 653">
          <a:extLst>
            <a:ext uri="{FF2B5EF4-FFF2-40B4-BE49-F238E27FC236}">
              <a16:creationId xmlns:a16="http://schemas.microsoft.com/office/drawing/2014/main" id="{6CFB29D4-7D24-4BC8-A058-9538D8A0B3D2}"/>
            </a:ext>
          </a:extLst>
        </xdr:cNvPr>
        <xdr:cNvCxnSpPr/>
      </xdr:nvCxnSpPr>
      <xdr:spPr>
        <a:xfrm>
          <a:off x="4686300" y="18249900"/>
          <a:ext cx="11906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94</xdr:row>
      <xdr:rowOff>0</xdr:rowOff>
    </xdr:from>
    <xdr:to>
      <xdr:col>11</xdr:col>
      <xdr:colOff>333375</xdr:colOff>
      <xdr:row>96</xdr:row>
      <xdr:rowOff>228600</xdr:rowOff>
    </xdr:to>
    <xdr:cxnSp macro="">
      <xdr:nvCxnSpPr>
        <xdr:cNvPr id="655" name="Straight Connector 654">
          <a:extLst>
            <a:ext uri="{FF2B5EF4-FFF2-40B4-BE49-F238E27FC236}">
              <a16:creationId xmlns:a16="http://schemas.microsoft.com/office/drawing/2014/main" id="{26ADCAE0-BBC0-4959-BFCC-997FCC6018D9}"/>
            </a:ext>
          </a:extLst>
        </xdr:cNvPr>
        <xdr:cNvCxnSpPr/>
      </xdr:nvCxnSpPr>
      <xdr:spPr>
        <a:xfrm>
          <a:off x="5962650" y="18249900"/>
          <a:ext cx="12001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94</xdr:row>
      <xdr:rowOff>0</xdr:rowOff>
    </xdr:from>
    <xdr:to>
      <xdr:col>14</xdr:col>
      <xdr:colOff>333375</xdr:colOff>
      <xdr:row>96</xdr:row>
      <xdr:rowOff>228600</xdr:rowOff>
    </xdr:to>
    <xdr:cxnSp macro="">
      <xdr:nvCxnSpPr>
        <xdr:cNvPr id="656" name="Straight Connector 655">
          <a:extLst>
            <a:ext uri="{FF2B5EF4-FFF2-40B4-BE49-F238E27FC236}">
              <a16:creationId xmlns:a16="http://schemas.microsoft.com/office/drawing/2014/main" id="{89E94B92-025B-4FE8-9019-FF3DDD7B143B}"/>
            </a:ext>
          </a:extLst>
        </xdr:cNvPr>
        <xdr:cNvCxnSpPr/>
      </xdr:nvCxnSpPr>
      <xdr:spPr>
        <a:xfrm>
          <a:off x="7267575" y="18249900"/>
          <a:ext cx="11811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94</xdr:row>
      <xdr:rowOff>0</xdr:rowOff>
    </xdr:from>
    <xdr:to>
      <xdr:col>17</xdr:col>
      <xdr:colOff>333375</xdr:colOff>
      <xdr:row>96</xdr:row>
      <xdr:rowOff>228600</xdr:rowOff>
    </xdr:to>
    <xdr:cxnSp macro="">
      <xdr:nvCxnSpPr>
        <xdr:cNvPr id="657" name="Straight Connector 656">
          <a:extLst>
            <a:ext uri="{FF2B5EF4-FFF2-40B4-BE49-F238E27FC236}">
              <a16:creationId xmlns:a16="http://schemas.microsoft.com/office/drawing/2014/main" id="{DDB224D3-85A2-4D4E-8957-67DD8D3D1D5A}"/>
            </a:ext>
          </a:extLst>
        </xdr:cNvPr>
        <xdr:cNvCxnSpPr/>
      </xdr:nvCxnSpPr>
      <xdr:spPr>
        <a:xfrm>
          <a:off x="8515350" y="18249900"/>
          <a:ext cx="11525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94</xdr:row>
      <xdr:rowOff>0</xdr:rowOff>
    </xdr:from>
    <xdr:to>
      <xdr:col>5</xdr:col>
      <xdr:colOff>333375</xdr:colOff>
      <xdr:row>96</xdr:row>
      <xdr:rowOff>238125</xdr:rowOff>
    </xdr:to>
    <xdr:cxnSp macro="">
      <xdr:nvCxnSpPr>
        <xdr:cNvPr id="658" name="Straight Connector 657">
          <a:extLst>
            <a:ext uri="{FF2B5EF4-FFF2-40B4-BE49-F238E27FC236}">
              <a16:creationId xmlns:a16="http://schemas.microsoft.com/office/drawing/2014/main" id="{18884983-1188-40B2-9932-E98ECAD0A70E}"/>
            </a:ext>
          </a:extLst>
        </xdr:cNvPr>
        <xdr:cNvCxnSpPr/>
      </xdr:nvCxnSpPr>
      <xdr:spPr>
        <a:xfrm rot="10800000" flipV="1">
          <a:off x="3495675" y="18249900"/>
          <a:ext cx="11715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94</xdr:row>
      <xdr:rowOff>0</xdr:rowOff>
    </xdr:from>
    <xdr:to>
      <xdr:col>8</xdr:col>
      <xdr:colOff>333375</xdr:colOff>
      <xdr:row>96</xdr:row>
      <xdr:rowOff>238125</xdr:rowOff>
    </xdr:to>
    <xdr:cxnSp macro="">
      <xdr:nvCxnSpPr>
        <xdr:cNvPr id="659" name="Straight Connector 658">
          <a:extLst>
            <a:ext uri="{FF2B5EF4-FFF2-40B4-BE49-F238E27FC236}">
              <a16:creationId xmlns:a16="http://schemas.microsoft.com/office/drawing/2014/main" id="{49F19A4D-A4BB-40F9-8050-7B322AFA9A70}"/>
            </a:ext>
          </a:extLst>
        </xdr:cNvPr>
        <xdr:cNvCxnSpPr/>
      </xdr:nvCxnSpPr>
      <xdr:spPr>
        <a:xfrm rot="10800000" flipV="1">
          <a:off x="4686300" y="18249900"/>
          <a:ext cx="11906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94</xdr:row>
      <xdr:rowOff>0</xdr:rowOff>
    </xdr:from>
    <xdr:to>
      <xdr:col>11</xdr:col>
      <xdr:colOff>333375</xdr:colOff>
      <xdr:row>96</xdr:row>
      <xdr:rowOff>238125</xdr:rowOff>
    </xdr:to>
    <xdr:cxnSp macro="">
      <xdr:nvCxnSpPr>
        <xdr:cNvPr id="660" name="Straight Connector 659">
          <a:extLst>
            <a:ext uri="{FF2B5EF4-FFF2-40B4-BE49-F238E27FC236}">
              <a16:creationId xmlns:a16="http://schemas.microsoft.com/office/drawing/2014/main" id="{568B5E69-5854-4995-8C16-EBED6DA1E2C3}"/>
            </a:ext>
          </a:extLst>
        </xdr:cNvPr>
        <xdr:cNvCxnSpPr/>
      </xdr:nvCxnSpPr>
      <xdr:spPr>
        <a:xfrm rot="10800000" flipV="1">
          <a:off x="5962650" y="18249900"/>
          <a:ext cx="12001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94</xdr:row>
      <xdr:rowOff>0</xdr:rowOff>
    </xdr:from>
    <xdr:to>
      <xdr:col>14</xdr:col>
      <xdr:colOff>333375</xdr:colOff>
      <xdr:row>96</xdr:row>
      <xdr:rowOff>238125</xdr:rowOff>
    </xdr:to>
    <xdr:cxnSp macro="">
      <xdr:nvCxnSpPr>
        <xdr:cNvPr id="661" name="Straight Connector 660">
          <a:extLst>
            <a:ext uri="{FF2B5EF4-FFF2-40B4-BE49-F238E27FC236}">
              <a16:creationId xmlns:a16="http://schemas.microsoft.com/office/drawing/2014/main" id="{CC60D058-6D3B-4C04-AA44-5D1196B8E361}"/>
            </a:ext>
          </a:extLst>
        </xdr:cNvPr>
        <xdr:cNvCxnSpPr/>
      </xdr:nvCxnSpPr>
      <xdr:spPr>
        <a:xfrm rot="10800000" flipV="1">
          <a:off x="7267575" y="18249900"/>
          <a:ext cx="11811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94</xdr:row>
      <xdr:rowOff>0</xdr:rowOff>
    </xdr:from>
    <xdr:to>
      <xdr:col>17</xdr:col>
      <xdr:colOff>333375</xdr:colOff>
      <xdr:row>96</xdr:row>
      <xdr:rowOff>238125</xdr:rowOff>
    </xdr:to>
    <xdr:cxnSp macro="">
      <xdr:nvCxnSpPr>
        <xdr:cNvPr id="662" name="Straight Connector 661">
          <a:extLst>
            <a:ext uri="{FF2B5EF4-FFF2-40B4-BE49-F238E27FC236}">
              <a16:creationId xmlns:a16="http://schemas.microsoft.com/office/drawing/2014/main" id="{7D330DFA-28C8-4836-BC19-75CCF694E1A0}"/>
            </a:ext>
          </a:extLst>
        </xdr:cNvPr>
        <xdr:cNvCxnSpPr/>
      </xdr:nvCxnSpPr>
      <xdr:spPr>
        <a:xfrm rot="10800000" flipV="1">
          <a:off x="8515350" y="18249900"/>
          <a:ext cx="11525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94</xdr:row>
      <xdr:rowOff>0</xdr:rowOff>
    </xdr:from>
    <xdr:to>
      <xdr:col>20</xdr:col>
      <xdr:colOff>333375</xdr:colOff>
      <xdr:row>96</xdr:row>
      <xdr:rowOff>238125</xdr:rowOff>
    </xdr:to>
    <xdr:cxnSp macro="">
      <xdr:nvCxnSpPr>
        <xdr:cNvPr id="663" name="Straight Connector 662">
          <a:extLst>
            <a:ext uri="{FF2B5EF4-FFF2-40B4-BE49-F238E27FC236}">
              <a16:creationId xmlns:a16="http://schemas.microsoft.com/office/drawing/2014/main" id="{B1DC390C-3A4A-4403-BB1D-BAE5AFBA66E5}"/>
            </a:ext>
          </a:extLst>
        </xdr:cNvPr>
        <xdr:cNvCxnSpPr/>
      </xdr:nvCxnSpPr>
      <xdr:spPr>
        <a:xfrm rot="10800000" flipV="1">
          <a:off x="9782175" y="18249900"/>
          <a:ext cx="11334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94</xdr:row>
      <xdr:rowOff>0</xdr:rowOff>
    </xdr:from>
    <xdr:to>
      <xdr:col>23</xdr:col>
      <xdr:colOff>333375</xdr:colOff>
      <xdr:row>96</xdr:row>
      <xdr:rowOff>238125</xdr:rowOff>
    </xdr:to>
    <xdr:cxnSp macro="">
      <xdr:nvCxnSpPr>
        <xdr:cNvPr id="664" name="Straight Connector 663">
          <a:extLst>
            <a:ext uri="{FF2B5EF4-FFF2-40B4-BE49-F238E27FC236}">
              <a16:creationId xmlns:a16="http://schemas.microsoft.com/office/drawing/2014/main" id="{559EA29F-31F9-4AA3-BE63-F05B891CD5DB}"/>
            </a:ext>
          </a:extLst>
        </xdr:cNvPr>
        <xdr:cNvCxnSpPr/>
      </xdr:nvCxnSpPr>
      <xdr:spPr>
        <a:xfrm rot="10800000" flipV="1">
          <a:off x="10944225" y="18249900"/>
          <a:ext cx="11620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94</xdr:row>
      <xdr:rowOff>0</xdr:rowOff>
    </xdr:from>
    <xdr:to>
      <xdr:col>26</xdr:col>
      <xdr:colOff>323850</xdr:colOff>
      <xdr:row>96</xdr:row>
      <xdr:rowOff>238125</xdr:rowOff>
    </xdr:to>
    <xdr:cxnSp macro="">
      <xdr:nvCxnSpPr>
        <xdr:cNvPr id="665" name="Straight Connector 664">
          <a:extLst>
            <a:ext uri="{FF2B5EF4-FFF2-40B4-BE49-F238E27FC236}">
              <a16:creationId xmlns:a16="http://schemas.microsoft.com/office/drawing/2014/main" id="{D68C2D57-BC82-478C-B544-1A995AD9CF05}"/>
            </a:ext>
          </a:extLst>
        </xdr:cNvPr>
        <xdr:cNvCxnSpPr/>
      </xdr:nvCxnSpPr>
      <xdr:spPr>
        <a:xfrm rot="10800000" flipV="1">
          <a:off x="12125325" y="18249900"/>
          <a:ext cx="11430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94</xdr:row>
      <xdr:rowOff>0</xdr:rowOff>
    </xdr:from>
    <xdr:to>
      <xdr:col>38</xdr:col>
      <xdr:colOff>276225</xdr:colOff>
      <xdr:row>96</xdr:row>
      <xdr:rowOff>238125</xdr:rowOff>
    </xdr:to>
    <xdr:cxnSp macro="">
      <xdr:nvCxnSpPr>
        <xdr:cNvPr id="666" name="Straight Connector 665">
          <a:extLst>
            <a:ext uri="{FF2B5EF4-FFF2-40B4-BE49-F238E27FC236}">
              <a16:creationId xmlns:a16="http://schemas.microsoft.com/office/drawing/2014/main" id="{5890AE93-1107-4FB9-9B8F-E7612FDB258A}"/>
            </a:ext>
          </a:extLst>
        </xdr:cNvPr>
        <xdr:cNvCxnSpPr/>
      </xdr:nvCxnSpPr>
      <xdr:spPr>
        <a:xfrm rot="10800000" flipV="1">
          <a:off x="16964025" y="18249900"/>
          <a:ext cx="7524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94</xdr:row>
      <xdr:rowOff>0</xdr:rowOff>
    </xdr:from>
    <xdr:to>
      <xdr:col>35</xdr:col>
      <xdr:colOff>285750</xdr:colOff>
      <xdr:row>96</xdr:row>
      <xdr:rowOff>238125</xdr:rowOff>
    </xdr:to>
    <xdr:cxnSp macro="">
      <xdr:nvCxnSpPr>
        <xdr:cNvPr id="667" name="Straight Connector 666">
          <a:extLst>
            <a:ext uri="{FF2B5EF4-FFF2-40B4-BE49-F238E27FC236}">
              <a16:creationId xmlns:a16="http://schemas.microsoft.com/office/drawing/2014/main" id="{EF637FD3-8C30-4C9B-94EE-DE5473C35202}"/>
            </a:ext>
          </a:extLst>
        </xdr:cNvPr>
        <xdr:cNvCxnSpPr/>
      </xdr:nvCxnSpPr>
      <xdr:spPr>
        <a:xfrm rot="10800000" flipV="1">
          <a:off x="15801975" y="18249900"/>
          <a:ext cx="11144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94</xdr:row>
      <xdr:rowOff>0</xdr:rowOff>
    </xdr:from>
    <xdr:to>
      <xdr:col>32</xdr:col>
      <xdr:colOff>333375</xdr:colOff>
      <xdr:row>96</xdr:row>
      <xdr:rowOff>238125</xdr:rowOff>
    </xdr:to>
    <xdr:cxnSp macro="">
      <xdr:nvCxnSpPr>
        <xdr:cNvPr id="668" name="Straight Connector 667">
          <a:extLst>
            <a:ext uri="{FF2B5EF4-FFF2-40B4-BE49-F238E27FC236}">
              <a16:creationId xmlns:a16="http://schemas.microsoft.com/office/drawing/2014/main" id="{8739665D-1309-4756-8F7B-BF12814A8A55}"/>
            </a:ext>
          </a:extLst>
        </xdr:cNvPr>
        <xdr:cNvCxnSpPr/>
      </xdr:nvCxnSpPr>
      <xdr:spPr>
        <a:xfrm rot="10800000" flipV="1">
          <a:off x="14554200" y="18249900"/>
          <a:ext cx="11811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94</xdr:row>
      <xdr:rowOff>0</xdr:rowOff>
    </xdr:from>
    <xdr:to>
      <xdr:col>29</xdr:col>
      <xdr:colOff>333375</xdr:colOff>
      <xdr:row>96</xdr:row>
      <xdr:rowOff>238125</xdr:rowOff>
    </xdr:to>
    <xdr:cxnSp macro="">
      <xdr:nvCxnSpPr>
        <xdr:cNvPr id="669" name="Straight Connector 668">
          <a:extLst>
            <a:ext uri="{FF2B5EF4-FFF2-40B4-BE49-F238E27FC236}">
              <a16:creationId xmlns:a16="http://schemas.microsoft.com/office/drawing/2014/main" id="{53C78320-9308-449C-B3F1-66B41FA2050C}"/>
            </a:ext>
          </a:extLst>
        </xdr:cNvPr>
        <xdr:cNvCxnSpPr/>
      </xdr:nvCxnSpPr>
      <xdr:spPr>
        <a:xfrm rot="10800000" flipV="1">
          <a:off x="13335000" y="18249900"/>
          <a:ext cx="12096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94</xdr:row>
      <xdr:rowOff>0</xdr:rowOff>
    </xdr:from>
    <xdr:to>
      <xdr:col>38</xdr:col>
      <xdr:colOff>276225</xdr:colOff>
      <xdr:row>96</xdr:row>
      <xdr:rowOff>228600</xdr:rowOff>
    </xdr:to>
    <xdr:cxnSp macro="">
      <xdr:nvCxnSpPr>
        <xdr:cNvPr id="670" name="Straight Connector 669">
          <a:extLst>
            <a:ext uri="{FF2B5EF4-FFF2-40B4-BE49-F238E27FC236}">
              <a16:creationId xmlns:a16="http://schemas.microsoft.com/office/drawing/2014/main" id="{E8B654D5-0F32-4B0F-BA12-77906F9A492A}"/>
            </a:ext>
          </a:extLst>
        </xdr:cNvPr>
        <xdr:cNvCxnSpPr/>
      </xdr:nvCxnSpPr>
      <xdr:spPr>
        <a:xfrm>
          <a:off x="16964025" y="18249900"/>
          <a:ext cx="7524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94</xdr:row>
      <xdr:rowOff>0</xdr:rowOff>
    </xdr:from>
    <xdr:to>
      <xdr:col>35</xdr:col>
      <xdr:colOff>285750</xdr:colOff>
      <xdr:row>96</xdr:row>
      <xdr:rowOff>228600</xdr:rowOff>
    </xdr:to>
    <xdr:cxnSp macro="">
      <xdr:nvCxnSpPr>
        <xdr:cNvPr id="671" name="Straight Connector 670">
          <a:extLst>
            <a:ext uri="{FF2B5EF4-FFF2-40B4-BE49-F238E27FC236}">
              <a16:creationId xmlns:a16="http://schemas.microsoft.com/office/drawing/2014/main" id="{DA35DBFD-6A7F-4FC8-8CEB-DC181F328BAB}"/>
            </a:ext>
          </a:extLst>
        </xdr:cNvPr>
        <xdr:cNvCxnSpPr/>
      </xdr:nvCxnSpPr>
      <xdr:spPr>
        <a:xfrm>
          <a:off x="15801975" y="18249900"/>
          <a:ext cx="11144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94</xdr:row>
      <xdr:rowOff>0</xdr:rowOff>
    </xdr:from>
    <xdr:to>
      <xdr:col>32</xdr:col>
      <xdr:colOff>333375</xdr:colOff>
      <xdr:row>96</xdr:row>
      <xdr:rowOff>228600</xdr:rowOff>
    </xdr:to>
    <xdr:cxnSp macro="">
      <xdr:nvCxnSpPr>
        <xdr:cNvPr id="672" name="Straight Connector 671">
          <a:extLst>
            <a:ext uri="{FF2B5EF4-FFF2-40B4-BE49-F238E27FC236}">
              <a16:creationId xmlns:a16="http://schemas.microsoft.com/office/drawing/2014/main" id="{37D78EBB-4203-4B37-8F43-1148C0B0CB6E}"/>
            </a:ext>
          </a:extLst>
        </xdr:cNvPr>
        <xdr:cNvCxnSpPr/>
      </xdr:nvCxnSpPr>
      <xdr:spPr>
        <a:xfrm>
          <a:off x="14554200" y="18249900"/>
          <a:ext cx="11811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94</xdr:row>
      <xdr:rowOff>0</xdr:rowOff>
    </xdr:from>
    <xdr:to>
      <xdr:col>29</xdr:col>
      <xdr:colOff>333375</xdr:colOff>
      <xdr:row>96</xdr:row>
      <xdr:rowOff>228600</xdr:rowOff>
    </xdr:to>
    <xdr:cxnSp macro="">
      <xdr:nvCxnSpPr>
        <xdr:cNvPr id="673" name="Straight Connector 672">
          <a:extLst>
            <a:ext uri="{FF2B5EF4-FFF2-40B4-BE49-F238E27FC236}">
              <a16:creationId xmlns:a16="http://schemas.microsoft.com/office/drawing/2014/main" id="{D2FBF2D1-4463-4A00-BB16-4B7D5EB726E0}"/>
            </a:ext>
          </a:extLst>
        </xdr:cNvPr>
        <xdr:cNvCxnSpPr/>
      </xdr:nvCxnSpPr>
      <xdr:spPr>
        <a:xfrm>
          <a:off x="13335000" y="18249900"/>
          <a:ext cx="12096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94</xdr:row>
      <xdr:rowOff>0</xdr:rowOff>
    </xdr:from>
    <xdr:to>
      <xdr:col>26</xdr:col>
      <xdr:colOff>323850</xdr:colOff>
      <xdr:row>96</xdr:row>
      <xdr:rowOff>228600</xdr:rowOff>
    </xdr:to>
    <xdr:cxnSp macro="">
      <xdr:nvCxnSpPr>
        <xdr:cNvPr id="674" name="Straight Connector 673">
          <a:extLst>
            <a:ext uri="{FF2B5EF4-FFF2-40B4-BE49-F238E27FC236}">
              <a16:creationId xmlns:a16="http://schemas.microsoft.com/office/drawing/2014/main" id="{FF580589-3F25-484D-8F0A-6E087A2272D6}"/>
            </a:ext>
          </a:extLst>
        </xdr:cNvPr>
        <xdr:cNvCxnSpPr/>
      </xdr:nvCxnSpPr>
      <xdr:spPr>
        <a:xfrm>
          <a:off x="12125325" y="18249900"/>
          <a:ext cx="11430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94</xdr:row>
      <xdr:rowOff>0</xdr:rowOff>
    </xdr:from>
    <xdr:to>
      <xdr:col>23</xdr:col>
      <xdr:colOff>333375</xdr:colOff>
      <xdr:row>96</xdr:row>
      <xdr:rowOff>228600</xdr:rowOff>
    </xdr:to>
    <xdr:cxnSp macro="">
      <xdr:nvCxnSpPr>
        <xdr:cNvPr id="675" name="Straight Connector 674">
          <a:extLst>
            <a:ext uri="{FF2B5EF4-FFF2-40B4-BE49-F238E27FC236}">
              <a16:creationId xmlns:a16="http://schemas.microsoft.com/office/drawing/2014/main" id="{1983AB73-3F79-4D6F-BAD5-FCFA73C02EA9}"/>
            </a:ext>
          </a:extLst>
        </xdr:cNvPr>
        <xdr:cNvCxnSpPr/>
      </xdr:nvCxnSpPr>
      <xdr:spPr>
        <a:xfrm>
          <a:off x="10944225" y="18249900"/>
          <a:ext cx="11620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94</xdr:row>
      <xdr:rowOff>0</xdr:rowOff>
    </xdr:from>
    <xdr:to>
      <xdr:col>20</xdr:col>
      <xdr:colOff>333375</xdr:colOff>
      <xdr:row>96</xdr:row>
      <xdr:rowOff>228600</xdr:rowOff>
    </xdr:to>
    <xdr:cxnSp macro="">
      <xdr:nvCxnSpPr>
        <xdr:cNvPr id="676" name="Straight Connector 675">
          <a:extLst>
            <a:ext uri="{FF2B5EF4-FFF2-40B4-BE49-F238E27FC236}">
              <a16:creationId xmlns:a16="http://schemas.microsoft.com/office/drawing/2014/main" id="{B2A77CBD-C285-4017-B3B5-1E98858C92C7}"/>
            </a:ext>
          </a:extLst>
        </xdr:cNvPr>
        <xdr:cNvCxnSpPr/>
      </xdr:nvCxnSpPr>
      <xdr:spPr>
        <a:xfrm>
          <a:off x="9782175" y="18249900"/>
          <a:ext cx="11334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91</xdr:row>
      <xdr:rowOff>0</xdr:rowOff>
    </xdr:from>
    <xdr:to>
      <xdr:col>5</xdr:col>
      <xdr:colOff>333375</xdr:colOff>
      <xdr:row>93</xdr:row>
      <xdr:rowOff>228600</xdr:rowOff>
    </xdr:to>
    <xdr:cxnSp macro="">
      <xdr:nvCxnSpPr>
        <xdr:cNvPr id="677" name="Straight Connector 676">
          <a:extLst>
            <a:ext uri="{FF2B5EF4-FFF2-40B4-BE49-F238E27FC236}">
              <a16:creationId xmlns:a16="http://schemas.microsoft.com/office/drawing/2014/main" id="{A455A843-ED75-4D57-B380-C69A6BF5351D}"/>
            </a:ext>
          </a:extLst>
        </xdr:cNvPr>
        <xdr:cNvCxnSpPr/>
      </xdr:nvCxnSpPr>
      <xdr:spPr>
        <a:xfrm>
          <a:off x="3495675" y="17678400"/>
          <a:ext cx="11715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91</xdr:row>
      <xdr:rowOff>0</xdr:rowOff>
    </xdr:from>
    <xdr:to>
      <xdr:col>8</xdr:col>
      <xdr:colOff>333375</xdr:colOff>
      <xdr:row>93</xdr:row>
      <xdr:rowOff>228600</xdr:rowOff>
    </xdr:to>
    <xdr:cxnSp macro="">
      <xdr:nvCxnSpPr>
        <xdr:cNvPr id="678" name="Straight Connector 677">
          <a:extLst>
            <a:ext uri="{FF2B5EF4-FFF2-40B4-BE49-F238E27FC236}">
              <a16:creationId xmlns:a16="http://schemas.microsoft.com/office/drawing/2014/main" id="{6CFB29D4-7D24-4BC8-A058-9538D8A0B3D2}"/>
            </a:ext>
          </a:extLst>
        </xdr:cNvPr>
        <xdr:cNvCxnSpPr/>
      </xdr:nvCxnSpPr>
      <xdr:spPr>
        <a:xfrm>
          <a:off x="4686300" y="17678400"/>
          <a:ext cx="11906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91</xdr:row>
      <xdr:rowOff>0</xdr:rowOff>
    </xdr:from>
    <xdr:to>
      <xdr:col>11</xdr:col>
      <xdr:colOff>333375</xdr:colOff>
      <xdr:row>93</xdr:row>
      <xdr:rowOff>228600</xdr:rowOff>
    </xdr:to>
    <xdr:cxnSp macro="">
      <xdr:nvCxnSpPr>
        <xdr:cNvPr id="679" name="Straight Connector 678">
          <a:extLst>
            <a:ext uri="{FF2B5EF4-FFF2-40B4-BE49-F238E27FC236}">
              <a16:creationId xmlns:a16="http://schemas.microsoft.com/office/drawing/2014/main" id="{26ADCAE0-BBC0-4959-BFCC-997FCC6018D9}"/>
            </a:ext>
          </a:extLst>
        </xdr:cNvPr>
        <xdr:cNvCxnSpPr/>
      </xdr:nvCxnSpPr>
      <xdr:spPr>
        <a:xfrm>
          <a:off x="5962650" y="17678400"/>
          <a:ext cx="12001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91</xdr:row>
      <xdr:rowOff>0</xdr:rowOff>
    </xdr:from>
    <xdr:to>
      <xdr:col>14</xdr:col>
      <xdr:colOff>333375</xdr:colOff>
      <xdr:row>93</xdr:row>
      <xdr:rowOff>228600</xdr:rowOff>
    </xdr:to>
    <xdr:cxnSp macro="">
      <xdr:nvCxnSpPr>
        <xdr:cNvPr id="680" name="Straight Connector 679">
          <a:extLst>
            <a:ext uri="{FF2B5EF4-FFF2-40B4-BE49-F238E27FC236}">
              <a16:creationId xmlns:a16="http://schemas.microsoft.com/office/drawing/2014/main" id="{89E94B92-025B-4FE8-9019-FF3DDD7B143B}"/>
            </a:ext>
          </a:extLst>
        </xdr:cNvPr>
        <xdr:cNvCxnSpPr/>
      </xdr:nvCxnSpPr>
      <xdr:spPr>
        <a:xfrm>
          <a:off x="7267575" y="17678400"/>
          <a:ext cx="11811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91</xdr:row>
      <xdr:rowOff>0</xdr:rowOff>
    </xdr:from>
    <xdr:to>
      <xdr:col>17</xdr:col>
      <xdr:colOff>333375</xdr:colOff>
      <xdr:row>93</xdr:row>
      <xdr:rowOff>228600</xdr:rowOff>
    </xdr:to>
    <xdr:cxnSp macro="">
      <xdr:nvCxnSpPr>
        <xdr:cNvPr id="681" name="Straight Connector 680">
          <a:extLst>
            <a:ext uri="{FF2B5EF4-FFF2-40B4-BE49-F238E27FC236}">
              <a16:creationId xmlns:a16="http://schemas.microsoft.com/office/drawing/2014/main" id="{DDB224D3-85A2-4D4E-8957-67DD8D3D1D5A}"/>
            </a:ext>
          </a:extLst>
        </xdr:cNvPr>
        <xdr:cNvCxnSpPr/>
      </xdr:nvCxnSpPr>
      <xdr:spPr>
        <a:xfrm>
          <a:off x="8515350" y="17678400"/>
          <a:ext cx="11525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91</xdr:row>
      <xdr:rowOff>0</xdr:rowOff>
    </xdr:from>
    <xdr:to>
      <xdr:col>5</xdr:col>
      <xdr:colOff>333375</xdr:colOff>
      <xdr:row>93</xdr:row>
      <xdr:rowOff>238125</xdr:rowOff>
    </xdr:to>
    <xdr:cxnSp macro="">
      <xdr:nvCxnSpPr>
        <xdr:cNvPr id="682" name="Straight Connector 681">
          <a:extLst>
            <a:ext uri="{FF2B5EF4-FFF2-40B4-BE49-F238E27FC236}">
              <a16:creationId xmlns:a16="http://schemas.microsoft.com/office/drawing/2014/main" id="{18884983-1188-40B2-9932-E98ECAD0A70E}"/>
            </a:ext>
          </a:extLst>
        </xdr:cNvPr>
        <xdr:cNvCxnSpPr/>
      </xdr:nvCxnSpPr>
      <xdr:spPr>
        <a:xfrm rot="10800000" flipV="1">
          <a:off x="3495675" y="17678400"/>
          <a:ext cx="11715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91</xdr:row>
      <xdr:rowOff>0</xdr:rowOff>
    </xdr:from>
    <xdr:to>
      <xdr:col>8</xdr:col>
      <xdr:colOff>333375</xdr:colOff>
      <xdr:row>93</xdr:row>
      <xdr:rowOff>238125</xdr:rowOff>
    </xdr:to>
    <xdr:cxnSp macro="">
      <xdr:nvCxnSpPr>
        <xdr:cNvPr id="683" name="Straight Connector 682">
          <a:extLst>
            <a:ext uri="{FF2B5EF4-FFF2-40B4-BE49-F238E27FC236}">
              <a16:creationId xmlns:a16="http://schemas.microsoft.com/office/drawing/2014/main" id="{49F19A4D-A4BB-40F9-8050-7B322AFA9A70}"/>
            </a:ext>
          </a:extLst>
        </xdr:cNvPr>
        <xdr:cNvCxnSpPr/>
      </xdr:nvCxnSpPr>
      <xdr:spPr>
        <a:xfrm rot="10800000" flipV="1">
          <a:off x="4686300" y="17678400"/>
          <a:ext cx="11906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91</xdr:row>
      <xdr:rowOff>0</xdr:rowOff>
    </xdr:from>
    <xdr:to>
      <xdr:col>11</xdr:col>
      <xdr:colOff>333375</xdr:colOff>
      <xdr:row>93</xdr:row>
      <xdr:rowOff>238125</xdr:rowOff>
    </xdr:to>
    <xdr:cxnSp macro="">
      <xdr:nvCxnSpPr>
        <xdr:cNvPr id="684" name="Straight Connector 683">
          <a:extLst>
            <a:ext uri="{FF2B5EF4-FFF2-40B4-BE49-F238E27FC236}">
              <a16:creationId xmlns:a16="http://schemas.microsoft.com/office/drawing/2014/main" id="{568B5E69-5854-4995-8C16-EBED6DA1E2C3}"/>
            </a:ext>
          </a:extLst>
        </xdr:cNvPr>
        <xdr:cNvCxnSpPr/>
      </xdr:nvCxnSpPr>
      <xdr:spPr>
        <a:xfrm rot="10800000" flipV="1">
          <a:off x="5962650" y="17678400"/>
          <a:ext cx="12001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91</xdr:row>
      <xdr:rowOff>0</xdr:rowOff>
    </xdr:from>
    <xdr:to>
      <xdr:col>14</xdr:col>
      <xdr:colOff>333375</xdr:colOff>
      <xdr:row>93</xdr:row>
      <xdr:rowOff>238125</xdr:rowOff>
    </xdr:to>
    <xdr:cxnSp macro="">
      <xdr:nvCxnSpPr>
        <xdr:cNvPr id="685" name="Straight Connector 684">
          <a:extLst>
            <a:ext uri="{FF2B5EF4-FFF2-40B4-BE49-F238E27FC236}">
              <a16:creationId xmlns:a16="http://schemas.microsoft.com/office/drawing/2014/main" id="{CC60D058-6D3B-4C04-AA44-5D1196B8E361}"/>
            </a:ext>
          </a:extLst>
        </xdr:cNvPr>
        <xdr:cNvCxnSpPr/>
      </xdr:nvCxnSpPr>
      <xdr:spPr>
        <a:xfrm rot="10800000" flipV="1">
          <a:off x="7267575" y="17678400"/>
          <a:ext cx="11811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91</xdr:row>
      <xdr:rowOff>0</xdr:rowOff>
    </xdr:from>
    <xdr:to>
      <xdr:col>17</xdr:col>
      <xdr:colOff>333375</xdr:colOff>
      <xdr:row>93</xdr:row>
      <xdr:rowOff>238125</xdr:rowOff>
    </xdr:to>
    <xdr:cxnSp macro="">
      <xdr:nvCxnSpPr>
        <xdr:cNvPr id="686" name="Straight Connector 685">
          <a:extLst>
            <a:ext uri="{FF2B5EF4-FFF2-40B4-BE49-F238E27FC236}">
              <a16:creationId xmlns:a16="http://schemas.microsoft.com/office/drawing/2014/main" id="{7D330DFA-28C8-4836-BC19-75CCF694E1A0}"/>
            </a:ext>
          </a:extLst>
        </xdr:cNvPr>
        <xdr:cNvCxnSpPr/>
      </xdr:nvCxnSpPr>
      <xdr:spPr>
        <a:xfrm rot="10800000" flipV="1">
          <a:off x="8515350" y="17678400"/>
          <a:ext cx="11525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91</xdr:row>
      <xdr:rowOff>0</xdr:rowOff>
    </xdr:from>
    <xdr:to>
      <xdr:col>20</xdr:col>
      <xdr:colOff>333375</xdr:colOff>
      <xdr:row>93</xdr:row>
      <xdr:rowOff>238125</xdr:rowOff>
    </xdr:to>
    <xdr:cxnSp macro="">
      <xdr:nvCxnSpPr>
        <xdr:cNvPr id="687" name="Straight Connector 686">
          <a:extLst>
            <a:ext uri="{FF2B5EF4-FFF2-40B4-BE49-F238E27FC236}">
              <a16:creationId xmlns:a16="http://schemas.microsoft.com/office/drawing/2014/main" id="{B1DC390C-3A4A-4403-BB1D-BAE5AFBA66E5}"/>
            </a:ext>
          </a:extLst>
        </xdr:cNvPr>
        <xdr:cNvCxnSpPr/>
      </xdr:nvCxnSpPr>
      <xdr:spPr>
        <a:xfrm rot="10800000" flipV="1">
          <a:off x="9782175" y="17678400"/>
          <a:ext cx="11334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91</xdr:row>
      <xdr:rowOff>0</xdr:rowOff>
    </xdr:from>
    <xdr:to>
      <xdr:col>23</xdr:col>
      <xdr:colOff>333375</xdr:colOff>
      <xdr:row>93</xdr:row>
      <xdr:rowOff>238125</xdr:rowOff>
    </xdr:to>
    <xdr:cxnSp macro="">
      <xdr:nvCxnSpPr>
        <xdr:cNvPr id="688" name="Straight Connector 687">
          <a:extLst>
            <a:ext uri="{FF2B5EF4-FFF2-40B4-BE49-F238E27FC236}">
              <a16:creationId xmlns:a16="http://schemas.microsoft.com/office/drawing/2014/main" id="{559EA29F-31F9-4AA3-BE63-F05B891CD5DB}"/>
            </a:ext>
          </a:extLst>
        </xdr:cNvPr>
        <xdr:cNvCxnSpPr/>
      </xdr:nvCxnSpPr>
      <xdr:spPr>
        <a:xfrm rot="10800000" flipV="1">
          <a:off x="10944225" y="17678400"/>
          <a:ext cx="11620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91</xdr:row>
      <xdr:rowOff>0</xdr:rowOff>
    </xdr:from>
    <xdr:to>
      <xdr:col>26</xdr:col>
      <xdr:colOff>323850</xdr:colOff>
      <xdr:row>93</xdr:row>
      <xdr:rowOff>238125</xdr:rowOff>
    </xdr:to>
    <xdr:cxnSp macro="">
      <xdr:nvCxnSpPr>
        <xdr:cNvPr id="689" name="Straight Connector 688">
          <a:extLst>
            <a:ext uri="{FF2B5EF4-FFF2-40B4-BE49-F238E27FC236}">
              <a16:creationId xmlns:a16="http://schemas.microsoft.com/office/drawing/2014/main" id="{D68C2D57-BC82-478C-B544-1A995AD9CF05}"/>
            </a:ext>
          </a:extLst>
        </xdr:cNvPr>
        <xdr:cNvCxnSpPr/>
      </xdr:nvCxnSpPr>
      <xdr:spPr>
        <a:xfrm rot="10800000" flipV="1">
          <a:off x="12125325" y="17678400"/>
          <a:ext cx="11430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91</xdr:row>
      <xdr:rowOff>0</xdr:rowOff>
    </xdr:from>
    <xdr:to>
      <xdr:col>38</xdr:col>
      <xdr:colOff>276225</xdr:colOff>
      <xdr:row>93</xdr:row>
      <xdr:rowOff>238125</xdr:rowOff>
    </xdr:to>
    <xdr:cxnSp macro="">
      <xdr:nvCxnSpPr>
        <xdr:cNvPr id="690" name="Straight Connector 689">
          <a:extLst>
            <a:ext uri="{FF2B5EF4-FFF2-40B4-BE49-F238E27FC236}">
              <a16:creationId xmlns:a16="http://schemas.microsoft.com/office/drawing/2014/main" id="{5890AE93-1107-4FB9-9B8F-E7612FDB258A}"/>
            </a:ext>
          </a:extLst>
        </xdr:cNvPr>
        <xdr:cNvCxnSpPr/>
      </xdr:nvCxnSpPr>
      <xdr:spPr>
        <a:xfrm rot="10800000" flipV="1">
          <a:off x="16964025" y="17678400"/>
          <a:ext cx="7524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91</xdr:row>
      <xdr:rowOff>0</xdr:rowOff>
    </xdr:from>
    <xdr:to>
      <xdr:col>35</xdr:col>
      <xdr:colOff>285750</xdr:colOff>
      <xdr:row>93</xdr:row>
      <xdr:rowOff>238125</xdr:rowOff>
    </xdr:to>
    <xdr:cxnSp macro="">
      <xdr:nvCxnSpPr>
        <xdr:cNvPr id="691" name="Straight Connector 690">
          <a:extLst>
            <a:ext uri="{FF2B5EF4-FFF2-40B4-BE49-F238E27FC236}">
              <a16:creationId xmlns:a16="http://schemas.microsoft.com/office/drawing/2014/main" id="{EF637FD3-8C30-4C9B-94EE-DE5473C35202}"/>
            </a:ext>
          </a:extLst>
        </xdr:cNvPr>
        <xdr:cNvCxnSpPr/>
      </xdr:nvCxnSpPr>
      <xdr:spPr>
        <a:xfrm rot="10800000" flipV="1">
          <a:off x="15801975" y="17678400"/>
          <a:ext cx="11144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91</xdr:row>
      <xdr:rowOff>0</xdr:rowOff>
    </xdr:from>
    <xdr:to>
      <xdr:col>32</xdr:col>
      <xdr:colOff>333375</xdr:colOff>
      <xdr:row>93</xdr:row>
      <xdr:rowOff>238125</xdr:rowOff>
    </xdr:to>
    <xdr:cxnSp macro="">
      <xdr:nvCxnSpPr>
        <xdr:cNvPr id="692" name="Straight Connector 691">
          <a:extLst>
            <a:ext uri="{FF2B5EF4-FFF2-40B4-BE49-F238E27FC236}">
              <a16:creationId xmlns:a16="http://schemas.microsoft.com/office/drawing/2014/main" id="{8739665D-1309-4756-8F7B-BF12814A8A55}"/>
            </a:ext>
          </a:extLst>
        </xdr:cNvPr>
        <xdr:cNvCxnSpPr/>
      </xdr:nvCxnSpPr>
      <xdr:spPr>
        <a:xfrm rot="10800000" flipV="1">
          <a:off x="14554200" y="17678400"/>
          <a:ext cx="11811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91</xdr:row>
      <xdr:rowOff>0</xdr:rowOff>
    </xdr:from>
    <xdr:to>
      <xdr:col>29</xdr:col>
      <xdr:colOff>333375</xdr:colOff>
      <xdr:row>93</xdr:row>
      <xdr:rowOff>238125</xdr:rowOff>
    </xdr:to>
    <xdr:cxnSp macro="">
      <xdr:nvCxnSpPr>
        <xdr:cNvPr id="693" name="Straight Connector 692">
          <a:extLst>
            <a:ext uri="{FF2B5EF4-FFF2-40B4-BE49-F238E27FC236}">
              <a16:creationId xmlns:a16="http://schemas.microsoft.com/office/drawing/2014/main" id="{53C78320-9308-449C-B3F1-66B41FA2050C}"/>
            </a:ext>
          </a:extLst>
        </xdr:cNvPr>
        <xdr:cNvCxnSpPr/>
      </xdr:nvCxnSpPr>
      <xdr:spPr>
        <a:xfrm rot="10800000" flipV="1">
          <a:off x="13335000" y="17678400"/>
          <a:ext cx="12096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0</xdr:colOff>
      <xdr:row>91</xdr:row>
      <xdr:rowOff>0</xdr:rowOff>
    </xdr:from>
    <xdr:to>
      <xdr:col>38</xdr:col>
      <xdr:colOff>276225</xdr:colOff>
      <xdr:row>93</xdr:row>
      <xdr:rowOff>228600</xdr:rowOff>
    </xdr:to>
    <xdr:cxnSp macro="">
      <xdr:nvCxnSpPr>
        <xdr:cNvPr id="694" name="Straight Connector 693">
          <a:extLst>
            <a:ext uri="{FF2B5EF4-FFF2-40B4-BE49-F238E27FC236}">
              <a16:creationId xmlns:a16="http://schemas.microsoft.com/office/drawing/2014/main" id="{E8B654D5-0F32-4B0F-BA12-77906F9A492A}"/>
            </a:ext>
          </a:extLst>
        </xdr:cNvPr>
        <xdr:cNvCxnSpPr/>
      </xdr:nvCxnSpPr>
      <xdr:spPr>
        <a:xfrm>
          <a:off x="16964025" y="17678400"/>
          <a:ext cx="7524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0</xdr:colOff>
      <xdr:row>91</xdr:row>
      <xdr:rowOff>0</xdr:rowOff>
    </xdr:from>
    <xdr:to>
      <xdr:col>35</xdr:col>
      <xdr:colOff>285750</xdr:colOff>
      <xdr:row>93</xdr:row>
      <xdr:rowOff>228600</xdr:rowOff>
    </xdr:to>
    <xdr:cxnSp macro="">
      <xdr:nvCxnSpPr>
        <xdr:cNvPr id="695" name="Straight Connector 694">
          <a:extLst>
            <a:ext uri="{FF2B5EF4-FFF2-40B4-BE49-F238E27FC236}">
              <a16:creationId xmlns:a16="http://schemas.microsoft.com/office/drawing/2014/main" id="{DA35DBFD-6A7F-4FC8-8CEB-DC181F328BAB}"/>
            </a:ext>
          </a:extLst>
        </xdr:cNvPr>
        <xdr:cNvCxnSpPr/>
      </xdr:nvCxnSpPr>
      <xdr:spPr>
        <a:xfrm>
          <a:off x="15801975" y="17678400"/>
          <a:ext cx="111442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91</xdr:row>
      <xdr:rowOff>0</xdr:rowOff>
    </xdr:from>
    <xdr:to>
      <xdr:col>32</xdr:col>
      <xdr:colOff>333375</xdr:colOff>
      <xdr:row>93</xdr:row>
      <xdr:rowOff>228600</xdr:rowOff>
    </xdr:to>
    <xdr:cxnSp macro="">
      <xdr:nvCxnSpPr>
        <xdr:cNvPr id="696" name="Straight Connector 695">
          <a:extLst>
            <a:ext uri="{FF2B5EF4-FFF2-40B4-BE49-F238E27FC236}">
              <a16:creationId xmlns:a16="http://schemas.microsoft.com/office/drawing/2014/main" id="{37D78EBB-4203-4B37-8F43-1148C0B0CB6E}"/>
            </a:ext>
          </a:extLst>
        </xdr:cNvPr>
        <xdr:cNvCxnSpPr/>
      </xdr:nvCxnSpPr>
      <xdr:spPr>
        <a:xfrm>
          <a:off x="14554200" y="17678400"/>
          <a:ext cx="11811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91</xdr:row>
      <xdr:rowOff>0</xdr:rowOff>
    </xdr:from>
    <xdr:to>
      <xdr:col>29</xdr:col>
      <xdr:colOff>333375</xdr:colOff>
      <xdr:row>93</xdr:row>
      <xdr:rowOff>228600</xdr:rowOff>
    </xdr:to>
    <xdr:cxnSp macro="">
      <xdr:nvCxnSpPr>
        <xdr:cNvPr id="697" name="Straight Connector 696">
          <a:extLst>
            <a:ext uri="{FF2B5EF4-FFF2-40B4-BE49-F238E27FC236}">
              <a16:creationId xmlns:a16="http://schemas.microsoft.com/office/drawing/2014/main" id="{D2FBF2D1-4463-4A00-BB16-4B7D5EB726E0}"/>
            </a:ext>
          </a:extLst>
        </xdr:cNvPr>
        <xdr:cNvCxnSpPr/>
      </xdr:nvCxnSpPr>
      <xdr:spPr>
        <a:xfrm>
          <a:off x="13335000" y="17678400"/>
          <a:ext cx="12096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91</xdr:row>
      <xdr:rowOff>0</xdr:rowOff>
    </xdr:from>
    <xdr:to>
      <xdr:col>26</xdr:col>
      <xdr:colOff>323850</xdr:colOff>
      <xdr:row>93</xdr:row>
      <xdr:rowOff>228600</xdr:rowOff>
    </xdr:to>
    <xdr:cxnSp macro="">
      <xdr:nvCxnSpPr>
        <xdr:cNvPr id="698" name="Straight Connector 697">
          <a:extLst>
            <a:ext uri="{FF2B5EF4-FFF2-40B4-BE49-F238E27FC236}">
              <a16:creationId xmlns:a16="http://schemas.microsoft.com/office/drawing/2014/main" id="{FF580589-3F25-484D-8F0A-6E087A2272D6}"/>
            </a:ext>
          </a:extLst>
        </xdr:cNvPr>
        <xdr:cNvCxnSpPr/>
      </xdr:nvCxnSpPr>
      <xdr:spPr>
        <a:xfrm>
          <a:off x="12125325" y="17678400"/>
          <a:ext cx="114300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91</xdr:row>
      <xdr:rowOff>0</xdr:rowOff>
    </xdr:from>
    <xdr:to>
      <xdr:col>23</xdr:col>
      <xdr:colOff>333375</xdr:colOff>
      <xdr:row>93</xdr:row>
      <xdr:rowOff>228600</xdr:rowOff>
    </xdr:to>
    <xdr:cxnSp macro="">
      <xdr:nvCxnSpPr>
        <xdr:cNvPr id="699" name="Straight Connector 698">
          <a:extLst>
            <a:ext uri="{FF2B5EF4-FFF2-40B4-BE49-F238E27FC236}">
              <a16:creationId xmlns:a16="http://schemas.microsoft.com/office/drawing/2014/main" id="{1983AB73-3F79-4D6F-BAD5-FCFA73C02EA9}"/>
            </a:ext>
          </a:extLst>
        </xdr:cNvPr>
        <xdr:cNvCxnSpPr/>
      </xdr:nvCxnSpPr>
      <xdr:spPr>
        <a:xfrm>
          <a:off x="10944225" y="17678400"/>
          <a:ext cx="1162050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91</xdr:row>
      <xdr:rowOff>0</xdr:rowOff>
    </xdr:from>
    <xdr:to>
      <xdr:col>20</xdr:col>
      <xdr:colOff>333375</xdr:colOff>
      <xdr:row>93</xdr:row>
      <xdr:rowOff>228600</xdr:rowOff>
    </xdr:to>
    <xdr:cxnSp macro="">
      <xdr:nvCxnSpPr>
        <xdr:cNvPr id="700" name="Straight Connector 699">
          <a:extLst>
            <a:ext uri="{FF2B5EF4-FFF2-40B4-BE49-F238E27FC236}">
              <a16:creationId xmlns:a16="http://schemas.microsoft.com/office/drawing/2014/main" id="{B2A77CBD-C285-4017-B3B5-1E98858C92C7}"/>
            </a:ext>
          </a:extLst>
        </xdr:cNvPr>
        <xdr:cNvCxnSpPr/>
      </xdr:nvCxnSpPr>
      <xdr:spPr>
        <a:xfrm>
          <a:off x="9782175" y="17678400"/>
          <a:ext cx="1133475" cy="571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Q104"/>
  <sheetViews>
    <sheetView workbookViewId="0">
      <selection activeCell="V12" sqref="V12"/>
    </sheetView>
  </sheetViews>
  <sheetFormatPr defaultRowHeight="15" x14ac:dyDescent="0.25"/>
  <cols>
    <col min="2" max="2" width="28.140625" customWidth="1"/>
    <col min="3" max="3" width="15.140625" customWidth="1"/>
    <col min="4" max="4" width="6.42578125" customWidth="1"/>
    <col min="5" max="5" width="6.140625" customWidth="1"/>
    <col min="6" max="6" width="5.28515625" customWidth="1"/>
    <col min="7" max="7" width="6" customWidth="1"/>
    <col min="8" max="8" width="6.85546875" customWidth="1"/>
    <col min="9" max="10" width="6.28515625" customWidth="1"/>
    <col min="11" max="11" width="6.7109375" customWidth="1"/>
    <col min="12" max="12" width="6.5703125" customWidth="1"/>
    <col min="13" max="13" width="6.28515625" customWidth="1"/>
    <col min="14" max="14" width="6.42578125" customWidth="1"/>
    <col min="15" max="15" width="6" customWidth="1"/>
    <col min="16" max="17" width="6.140625" customWidth="1"/>
    <col min="18" max="18" width="6.7109375" customWidth="1"/>
    <col min="19" max="19" width="5.5703125" customWidth="1"/>
    <col min="20" max="20" width="6.42578125" customWidth="1"/>
    <col min="21" max="21" width="5.42578125" customWidth="1"/>
    <col min="22" max="22" width="5.140625" customWidth="1"/>
    <col min="23" max="23" width="5.42578125" customWidth="1"/>
    <col min="24" max="24" width="5.28515625" customWidth="1"/>
    <col min="25" max="25" width="5.5703125" customWidth="1"/>
    <col min="26" max="26" width="5.42578125" customWidth="1"/>
    <col min="27" max="27" width="4.85546875" customWidth="1"/>
    <col min="28" max="29" width="6.28515625" customWidth="1"/>
    <col min="30" max="30" width="4.85546875" customWidth="1"/>
    <col min="31" max="31" width="6.42578125" customWidth="1"/>
    <col min="32" max="32" width="6.7109375" customWidth="1"/>
    <col min="33" max="33" width="5" customWidth="1"/>
    <col min="34" max="34" width="5.7109375" customWidth="1"/>
    <col min="35" max="35" width="6.140625" customWidth="1"/>
    <col min="36" max="36" width="4.42578125" customWidth="1"/>
    <col min="37" max="37" width="5.85546875" customWidth="1"/>
    <col min="38" max="38" width="6.42578125" customWidth="1"/>
    <col min="39" max="39" width="4.28515625" customWidth="1"/>
    <col min="258" max="258" width="28.140625" customWidth="1"/>
    <col min="259" max="259" width="15.140625" customWidth="1"/>
    <col min="260" max="260" width="6.42578125" customWidth="1"/>
    <col min="261" max="261" width="6.140625" customWidth="1"/>
    <col min="262" max="262" width="5.28515625" customWidth="1"/>
    <col min="263" max="263" width="6" customWidth="1"/>
    <col min="264" max="264" width="6.85546875" customWidth="1"/>
    <col min="265" max="266" width="6.28515625" customWidth="1"/>
    <col min="267" max="267" width="6.7109375" customWidth="1"/>
    <col min="268" max="268" width="6.5703125" customWidth="1"/>
    <col min="269" max="269" width="6.28515625" customWidth="1"/>
    <col min="270" max="270" width="6.42578125" customWidth="1"/>
    <col min="271" max="271" width="6" customWidth="1"/>
    <col min="272" max="273" width="6.140625" customWidth="1"/>
    <col min="274" max="274" width="6.7109375" customWidth="1"/>
    <col min="275" max="275" width="5.7109375" customWidth="1"/>
    <col min="276" max="276" width="6.42578125" customWidth="1"/>
    <col min="277" max="277" width="5.42578125" customWidth="1"/>
    <col min="278" max="278" width="5.140625" customWidth="1"/>
    <col min="279" max="279" width="5.42578125" customWidth="1"/>
    <col min="280" max="280" width="5.28515625" customWidth="1"/>
    <col min="281" max="281" width="5.5703125" customWidth="1"/>
    <col min="282" max="282" width="5.42578125" customWidth="1"/>
    <col min="283" max="283" width="4.85546875" customWidth="1"/>
    <col min="284" max="285" width="6.28515625" customWidth="1"/>
    <col min="286" max="286" width="4.85546875" customWidth="1"/>
    <col min="287" max="287" width="6.42578125" customWidth="1"/>
    <col min="288" max="288" width="6.7109375" customWidth="1"/>
    <col min="289" max="289" width="5" customWidth="1"/>
    <col min="290" max="290" width="5.7109375" customWidth="1"/>
    <col min="291" max="291" width="6.140625" customWidth="1"/>
    <col min="292" max="292" width="4.42578125" customWidth="1"/>
    <col min="293" max="293" width="5.85546875" customWidth="1"/>
    <col min="294" max="294" width="6.42578125" customWidth="1"/>
    <col min="295" max="295" width="4.28515625" customWidth="1"/>
    <col min="514" max="514" width="28.140625" customWidth="1"/>
    <col min="515" max="515" width="15.140625" customWidth="1"/>
    <col min="516" max="516" width="6.42578125" customWidth="1"/>
    <col min="517" max="517" width="6.140625" customWidth="1"/>
    <col min="518" max="518" width="5.28515625" customWidth="1"/>
    <col min="519" max="519" width="6" customWidth="1"/>
    <col min="520" max="520" width="6.85546875" customWidth="1"/>
    <col min="521" max="522" width="6.28515625" customWidth="1"/>
    <col min="523" max="523" width="6.7109375" customWidth="1"/>
    <col min="524" max="524" width="6.5703125" customWidth="1"/>
    <col min="525" max="525" width="6.28515625" customWidth="1"/>
    <col min="526" max="526" width="6.42578125" customWidth="1"/>
    <col min="527" max="527" width="6" customWidth="1"/>
    <col min="528" max="529" width="6.140625" customWidth="1"/>
    <col min="530" max="530" width="6.7109375" customWidth="1"/>
    <col min="531" max="531" width="5.7109375" customWidth="1"/>
    <col min="532" max="532" width="6.42578125" customWidth="1"/>
    <col min="533" max="533" width="5.42578125" customWidth="1"/>
    <col min="534" max="534" width="5.140625" customWidth="1"/>
    <col min="535" max="535" width="5.42578125" customWidth="1"/>
    <col min="536" max="536" width="5.28515625" customWidth="1"/>
    <col min="537" max="537" width="5.5703125" customWidth="1"/>
    <col min="538" max="538" width="5.42578125" customWidth="1"/>
    <col min="539" max="539" width="4.85546875" customWidth="1"/>
    <col min="540" max="541" width="6.28515625" customWidth="1"/>
    <col min="542" max="542" width="4.85546875" customWidth="1"/>
    <col min="543" max="543" width="6.42578125" customWidth="1"/>
    <col min="544" max="544" width="6.7109375" customWidth="1"/>
    <col min="545" max="545" width="5" customWidth="1"/>
    <col min="546" max="546" width="5.7109375" customWidth="1"/>
    <col min="547" max="547" width="6.140625" customWidth="1"/>
    <col min="548" max="548" width="4.42578125" customWidth="1"/>
    <col min="549" max="549" width="5.85546875" customWidth="1"/>
    <col min="550" max="550" width="6.42578125" customWidth="1"/>
    <col min="551" max="551" width="4.28515625" customWidth="1"/>
    <col min="770" max="770" width="28.140625" customWidth="1"/>
    <col min="771" max="771" width="15.140625" customWidth="1"/>
    <col min="772" max="772" width="6.42578125" customWidth="1"/>
    <col min="773" max="773" width="6.140625" customWidth="1"/>
    <col min="774" max="774" width="5.28515625" customWidth="1"/>
    <col min="775" max="775" width="6" customWidth="1"/>
    <col min="776" max="776" width="6.85546875" customWidth="1"/>
    <col min="777" max="778" width="6.28515625" customWidth="1"/>
    <col min="779" max="779" width="6.7109375" customWidth="1"/>
    <col min="780" max="780" width="6.5703125" customWidth="1"/>
    <col min="781" max="781" width="6.28515625" customWidth="1"/>
    <col min="782" max="782" width="6.42578125" customWidth="1"/>
    <col min="783" max="783" width="6" customWidth="1"/>
    <col min="784" max="785" width="6.140625" customWidth="1"/>
    <col min="786" max="786" width="6.7109375" customWidth="1"/>
    <col min="787" max="787" width="5.7109375" customWidth="1"/>
    <col min="788" max="788" width="6.42578125" customWidth="1"/>
    <col min="789" max="789" width="5.42578125" customWidth="1"/>
    <col min="790" max="790" width="5.140625" customWidth="1"/>
    <col min="791" max="791" width="5.42578125" customWidth="1"/>
    <col min="792" max="792" width="5.28515625" customWidth="1"/>
    <col min="793" max="793" width="5.5703125" customWidth="1"/>
    <col min="794" max="794" width="5.42578125" customWidth="1"/>
    <col min="795" max="795" width="4.85546875" customWidth="1"/>
    <col min="796" max="797" width="6.28515625" customWidth="1"/>
    <col min="798" max="798" width="4.85546875" customWidth="1"/>
    <col min="799" max="799" width="6.42578125" customWidth="1"/>
    <col min="800" max="800" width="6.7109375" customWidth="1"/>
    <col min="801" max="801" width="5" customWidth="1"/>
    <col min="802" max="802" width="5.7109375" customWidth="1"/>
    <col min="803" max="803" width="6.140625" customWidth="1"/>
    <col min="804" max="804" width="4.42578125" customWidth="1"/>
    <col min="805" max="805" width="5.85546875" customWidth="1"/>
    <col min="806" max="806" width="6.42578125" customWidth="1"/>
    <col min="807" max="807" width="4.28515625" customWidth="1"/>
    <col min="1026" max="1026" width="28.140625" customWidth="1"/>
    <col min="1027" max="1027" width="15.140625" customWidth="1"/>
    <col min="1028" max="1028" width="6.42578125" customWidth="1"/>
    <col min="1029" max="1029" width="6.140625" customWidth="1"/>
    <col min="1030" max="1030" width="5.28515625" customWidth="1"/>
    <col min="1031" max="1031" width="6" customWidth="1"/>
    <col min="1032" max="1032" width="6.85546875" customWidth="1"/>
    <col min="1033" max="1034" width="6.28515625" customWidth="1"/>
    <col min="1035" max="1035" width="6.7109375" customWidth="1"/>
    <col min="1036" max="1036" width="6.5703125" customWidth="1"/>
    <col min="1037" max="1037" width="6.28515625" customWidth="1"/>
    <col min="1038" max="1038" width="6.42578125" customWidth="1"/>
    <col min="1039" max="1039" width="6" customWidth="1"/>
    <col min="1040" max="1041" width="6.140625" customWidth="1"/>
    <col min="1042" max="1042" width="6.7109375" customWidth="1"/>
    <col min="1043" max="1043" width="5.7109375" customWidth="1"/>
    <col min="1044" max="1044" width="6.42578125" customWidth="1"/>
    <col min="1045" max="1045" width="5.42578125" customWidth="1"/>
    <col min="1046" max="1046" width="5.140625" customWidth="1"/>
    <col min="1047" max="1047" width="5.42578125" customWidth="1"/>
    <col min="1048" max="1048" width="5.28515625" customWidth="1"/>
    <col min="1049" max="1049" width="5.5703125" customWidth="1"/>
    <col min="1050" max="1050" width="5.42578125" customWidth="1"/>
    <col min="1051" max="1051" width="4.85546875" customWidth="1"/>
    <col min="1052" max="1053" width="6.28515625" customWidth="1"/>
    <col min="1054" max="1054" width="4.85546875" customWidth="1"/>
    <col min="1055" max="1055" width="6.42578125" customWidth="1"/>
    <col min="1056" max="1056" width="6.7109375" customWidth="1"/>
    <col min="1057" max="1057" width="5" customWidth="1"/>
    <col min="1058" max="1058" width="5.7109375" customWidth="1"/>
    <col min="1059" max="1059" width="6.140625" customWidth="1"/>
    <col min="1060" max="1060" width="4.42578125" customWidth="1"/>
    <col min="1061" max="1061" width="5.85546875" customWidth="1"/>
    <col min="1062" max="1062" width="6.42578125" customWidth="1"/>
    <col min="1063" max="1063" width="4.28515625" customWidth="1"/>
    <col min="1282" max="1282" width="28.140625" customWidth="1"/>
    <col min="1283" max="1283" width="15.140625" customWidth="1"/>
    <col min="1284" max="1284" width="6.42578125" customWidth="1"/>
    <col min="1285" max="1285" width="6.140625" customWidth="1"/>
    <col min="1286" max="1286" width="5.28515625" customWidth="1"/>
    <col min="1287" max="1287" width="6" customWidth="1"/>
    <col min="1288" max="1288" width="6.85546875" customWidth="1"/>
    <col min="1289" max="1290" width="6.28515625" customWidth="1"/>
    <col min="1291" max="1291" width="6.7109375" customWidth="1"/>
    <col min="1292" max="1292" width="6.5703125" customWidth="1"/>
    <col min="1293" max="1293" width="6.28515625" customWidth="1"/>
    <col min="1294" max="1294" width="6.42578125" customWidth="1"/>
    <col min="1295" max="1295" width="6" customWidth="1"/>
    <col min="1296" max="1297" width="6.140625" customWidth="1"/>
    <col min="1298" max="1298" width="6.7109375" customWidth="1"/>
    <col min="1299" max="1299" width="5.7109375" customWidth="1"/>
    <col min="1300" max="1300" width="6.42578125" customWidth="1"/>
    <col min="1301" max="1301" width="5.42578125" customWidth="1"/>
    <col min="1302" max="1302" width="5.140625" customWidth="1"/>
    <col min="1303" max="1303" width="5.42578125" customWidth="1"/>
    <col min="1304" max="1304" width="5.28515625" customWidth="1"/>
    <col min="1305" max="1305" width="5.5703125" customWidth="1"/>
    <col min="1306" max="1306" width="5.42578125" customWidth="1"/>
    <col min="1307" max="1307" width="4.85546875" customWidth="1"/>
    <col min="1308" max="1309" width="6.28515625" customWidth="1"/>
    <col min="1310" max="1310" width="4.85546875" customWidth="1"/>
    <col min="1311" max="1311" width="6.42578125" customWidth="1"/>
    <col min="1312" max="1312" width="6.7109375" customWidth="1"/>
    <col min="1313" max="1313" width="5" customWidth="1"/>
    <col min="1314" max="1314" width="5.7109375" customWidth="1"/>
    <col min="1315" max="1315" width="6.140625" customWidth="1"/>
    <col min="1316" max="1316" width="4.42578125" customWidth="1"/>
    <col min="1317" max="1317" width="5.85546875" customWidth="1"/>
    <col min="1318" max="1318" width="6.42578125" customWidth="1"/>
    <col min="1319" max="1319" width="4.28515625" customWidth="1"/>
    <col min="1538" max="1538" width="28.140625" customWidth="1"/>
    <col min="1539" max="1539" width="15.140625" customWidth="1"/>
    <col min="1540" max="1540" width="6.42578125" customWidth="1"/>
    <col min="1541" max="1541" width="6.140625" customWidth="1"/>
    <col min="1542" max="1542" width="5.28515625" customWidth="1"/>
    <col min="1543" max="1543" width="6" customWidth="1"/>
    <col min="1544" max="1544" width="6.85546875" customWidth="1"/>
    <col min="1545" max="1546" width="6.28515625" customWidth="1"/>
    <col min="1547" max="1547" width="6.7109375" customWidth="1"/>
    <col min="1548" max="1548" width="6.5703125" customWidth="1"/>
    <col min="1549" max="1549" width="6.28515625" customWidth="1"/>
    <col min="1550" max="1550" width="6.42578125" customWidth="1"/>
    <col min="1551" max="1551" width="6" customWidth="1"/>
    <col min="1552" max="1553" width="6.140625" customWidth="1"/>
    <col min="1554" max="1554" width="6.7109375" customWidth="1"/>
    <col min="1555" max="1555" width="5.7109375" customWidth="1"/>
    <col min="1556" max="1556" width="6.42578125" customWidth="1"/>
    <col min="1557" max="1557" width="5.42578125" customWidth="1"/>
    <col min="1558" max="1558" width="5.140625" customWidth="1"/>
    <col min="1559" max="1559" width="5.42578125" customWidth="1"/>
    <col min="1560" max="1560" width="5.28515625" customWidth="1"/>
    <col min="1561" max="1561" width="5.5703125" customWidth="1"/>
    <col min="1562" max="1562" width="5.42578125" customWidth="1"/>
    <col min="1563" max="1563" width="4.85546875" customWidth="1"/>
    <col min="1564" max="1565" width="6.28515625" customWidth="1"/>
    <col min="1566" max="1566" width="4.85546875" customWidth="1"/>
    <col min="1567" max="1567" width="6.42578125" customWidth="1"/>
    <col min="1568" max="1568" width="6.7109375" customWidth="1"/>
    <col min="1569" max="1569" width="5" customWidth="1"/>
    <col min="1570" max="1570" width="5.7109375" customWidth="1"/>
    <col min="1571" max="1571" width="6.140625" customWidth="1"/>
    <col min="1572" max="1572" width="4.42578125" customWidth="1"/>
    <col min="1573" max="1573" width="5.85546875" customWidth="1"/>
    <col min="1574" max="1574" width="6.42578125" customWidth="1"/>
    <col min="1575" max="1575" width="4.28515625" customWidth="1"/>
    <col min="1794" max="1794" width="28.140625" customWidth="1"/>
    <col min="1795" max="1795" width="15.140625" customWidth="1"/>
    <col min="1796" max="1796" width="6.42578125" customWidth="1"/>
    <col min="1797" max="1797" width="6.140625" customWidth="1"/>
    <col min="1798" max="1798" width="5.28515625" customWidth="1"/>
    <col min="1799" max="1799" width="6" customWidth="1"/>
    <col min="1800" max="1800" width="6.85546875" customWidth="1"/>
    <col min="1801" max="1802" width="6.28515625" customWidth="1"/>
    <col min="1803" max="1803" width="6.7109375" customWidth="1"/>
    <col min="1804" max="1804" width="6.5703125" customWidth="1"/>
    <col min="1805" max="1805" width="6.28515625" customWidth="1"/>
    <col min="1806" max="1806" width="6.42578125" customWidth="1"/>
    <col min="1807" max="1807" width="6" customWidth="1"/>
    <col min="1808" max="1809" width="6.140625" customWidth="1"/>
    <col min="1810" max="1810" width="6.7109375" customWidth="1"/>
    <col min="1811" max="1811" width="5.7109375" customWidth="1"/>
    <col min="1812" max="1812" width="6.42578125" customWidth="1"/>
    <col min="1813" max="1813" width="5.42578125" customWidth="1"/>
    <col min="1814" max="1814" width="5.140625" customWidth="1"/>
    <col min="1815" max="1815" width="5.42578125" customWidth="1"/>
    <col min="1816" max="1816" width="5.28515625" customWidth="1"/>
    <col min="1817" max="1817" width="5.5703125" customWidth="1"/>
    <col min="1818" max="1818" width="5.42578125" customWidth="1"/>
    <col min="1819" max="1819" width="4.85546875" customWidth="1"/>
    <col min="1820" max="1821" width="6.28515625" customWidth="1"/>
    <col min="1822" max="1822" width="4.85546875" customWidth="1"/>
    <col min="1823" max="1823" width="6.42578125" customWidth="1"/>
    <col min="1824" max="1824" width="6.7109375" customWidth="1"/>
    <col min="1825" max="1825" width="5" customWidth="1"/>
    <col min="1826" max="1826" width="5.7109375" customWidth="1"/>
    <col min="1827" max="1827" width="6.140625" customWidth="1"/>
    <col min="1828" max="1828" width="4.42578125" customWidth="1"/>
    <col min="1829" max="1829" width="5.85546875" customWidth="1"/>
    <col min="1830" max="1830" width="6.42578125" customWidth="1"/>
    <col min="1831" max="1831" width="4.28515625" customWidth="1"/>
    <col min="2050" max="2050" width="28.140625" customWidth="1"/>
    <col min="2051" max="2051" width="15.140625" customWidth="1"/>
    <col min="2052" max="2052" width="6.42578125" customWidth="1"/>
    <col min="2053" max="2053" width="6.140625" customWidth="1"/>
    <col min="2054" max="2054" width="5.28515625" customWidth="1"/>
    <col min="2055" max="2055" width="6" customWidth="1"/>
    <col min="2056" max="2056" width="6.85546875" customWidth="1"/>
    <col min="2057" max="2058" width="6.28515625" customWidth="1"/>
    <col min="2059" max="2059" width="6.7109375" customWidth="1"/>
    <col min="2060" max="2060" width="6.5703125" customWidth="1"/>
    <col min="2061" max="2061" width="6.28515625" customWidth="1"/>
    <col min="2062" max="2062" width="6.42578125" customWidth="1"/>
    <col min="2063" max="2063" width="6" customWidth="1"/>
    <col min="2064" max="2065" width="6.140625" customWidth="1"/>
    <col min="2066" max="2066" width="6.7109375" customWidth="1"/>
    <col min="2067" max="2067" width="5.7109375" customWidth="1"/>
    <col min="2068" max="2068" width="6.42578125" customWidth="1"/>
    <col min="2069" max="2069" width="5.42578125" customWidth="1"/>
    <col min="2070" max="2070" width="5.140625" customWidth="1"/>
    <col min="2071" max="2071" width="5.42578125" customWidth="1"/>
    <col min="2072" max="2072" width="5.28515625" customWidth="1"/>
    <col min="2073" max="2073" width="5.5703125" customWidth="1"/>
    <col min="2074" max="2074" width="5.42578125" customWidth="1"/>
    <col min="2075" max="2075" width="4.85546875" customWidth="1"/>
    <col min="2076" max="2077" width="6.28515625" customWidth="1"/>
    <col min="2078" max="2078" width="4.85546875" customWidth="1"/>
    <col min="2079" max="2079" width="6.42578125" customWidth="1"/>
    <col min="2080" max="2080" width="6.7109375" customWidth="1"/>
    <col min="2081" max="2081" width="5" customWidth="1"/>
    <col min="2082" max="2082" width="5.7109375" customWidth="1"/>
    <col min="2083" max="2083" width="6.140625" customWidth="1"/>
    <col min="2084" max="2084" width="4.42578125" customWidth="1"/>
    <col min="2085" max="2085" width="5.85546875" customWidth="1"/>
    <col min="2086" max="2086" width="6.42578125" customWidth="1"/>
    <col min="2087" max="2087" width="4.28515625" customWidth="1"/>
    <col min="2306" max="2306" width="28.140625" customWidth="1"/>
    <col min="2307" max="2307" width="15.140625" customWidth="1"/>
    <col min="2308" max="2308" width="6.42578125" customWidth="1"/>
    <col min="2309" max="2309" width="6.140625" customWidth="1"/>
    <col min="2310" max="2310" width="5.28515625" customWidth="1"/>
    <col min="2311" max="2311" width="6" customWidth="1"/>
    <col min="2312" max="2312" width="6.85546875" customWidth="1"/>
    <col min="2313" max="2314" width="6.28515625" customWidth="1"/>
    <col min="2315" max="2315" width="6.7109375" customWidth="1"/>
    <col min="2316" max="2316" width="6.5703125" customWidth="1"/>
    <col min="2317" max="2317" width="6.28515625" customWidth="1"/>
    <col min="2318" max="2318" width="6.42578125" customWidth="1"/>
    <col min="2319" max="2319" width="6" customWidth="1"/>
    <col min="2320" max="2321" width="6.140625" customWidth="1"/>
    <col min="2322" max="2322" width="6.7109375" customWidth="1"/>
    <col min="2323" max="2323" width="5.7109375" customWidth="1"/>
    <col min="2324" max="2324" width="6.42578125" customWidth="1"/>
    <col min="2325" max="2325" width="5.42578125" customWidth="1"/>
    <col min="2326" max="2326" width="5.140625" customWidth="1"/>
    <col min="2327" max="2327" width="5.42578125" customWidth="1"/>
    <col min="2328" max="2328" width="5.28515625" customWidth="1"/>
    <col min="2329" max="2329" width="5.5703125" customWidth="1"/>
    <col min="2330" max="2330" width="5.42578125" customWidth="1"/>
    <col min="2331" max="2331" width="4.85546875" customWidth="1"/>
    <col min="2332" max="2333" width="6.28515625" customWidth="1"/>
    <col min="2334" max="2334" width="4.85546875" customWidth="1"/>
    <col min="2335" max="2335" width="6.42578125" customWidth="1"/>
    <col min="2336" max="2336" width="6.7109375" customWidth="1"/>
    <col min="2337" max="2337" width="5" customWidth="1"/>
    <col min="2338" max="2338" width="5.7109375" customWidth="1"/>
    <col min="2339" max="2339" width="6.140625" customWidth="1"/>
    <col min="2340" max="2340" width="4.42578125" customWidth="1"/>
    <col min="2341" max="2341" width="5.85546875" customWidth="1"/>
    <col min="2342" max="2342" width="6.42578125" customWidth="1"/>
    <col min="2343" max="2343" width="4.28515625" customWidth="1"/>
    <col min="2562" max="2562" width="28.140625" customWidth="1"/>
    <col min="2563" max="2563" width="15.140625" customWidth="1"/>
    <col min="2564" max="2564" width="6.42578125" customWidth="1"/>
    <col min="2565" max="2565" width="6.140625" customWidth="1"/>
    <col min="2566" max="2566" width="5.28515625" customWidth="1"/>
    <col min="2567" max="2567" width="6" customWidth="1"/>
    <col min="2568" max="2568" width="6.85546875" customWidth="1"/>
    <col min="2569" max="2570" width="6.28515625" customWidth="1"/>
    <col min="2571" max="2571" width="6.7109375" customWidth="1"/>
    <col min="2572" max="2572" width="6.5703125" customWidth="1"/>
    <col min="2573" max="2573" width="6.28515625" customWidth="1"/>
    <col min="2574" max="2574" width="6.42578125" customWidth="1"/>
    <col min="2575" max="2575" width="6" customWidth="1"/>
    <col min="2576" max="2577" width="6.140625" customWidth="1"/>
    <col min="2578" max="2578" width="6.7109375" customWidth="1"/>
    <col min="2579" max="2579" width="5.7109375" customWidth="1"/>
    <col min="2580" max="2580" width="6.42578125" customWidth="1"/>
    <col min="2581" max="2581" width="5.42578125" customWidth="1"/>
    <col min="2582" max="2582" width="5.140625" customWidth="1"/>
    <col min="2583" max="2583" width="5.42578125" customWidth="1"/>
    <col min="2584" max="2584" width="5.28515625" customWidth="1"/>
    <col min="2585" max="2585" width="5.5703125" customWidth="1"/>
    <col min="2586" max="2586" width="5.42578125" customWidth="1"/>
    <col min="2587" max="2587" width="4.85546875" customWidth="1"/>
    <col min="2588" max="2589" width="6.28515625" customWidth="1"/>
    <col min="2590" max="2590" width="4.85546875" customWidth="1"/>
    <col min="2591" max="2591" width="6.42578125" customWidth="1"/>
    <col min="2592" max="2592" width="6.7109375" customWidth="1"/>
    <col min="2593" max="2593" width="5" customWidth="1"/>
    <col min="2594" max="2594" width="5.7109375" customWidth="1"/>
    <col min="2595" max="2595" width="6.140625" customWidth="1"/>
    <col min="2596" max="2596" width="4.42578125" customWidth="1"/>
    <col min="2597" max="2597" width="5.85546875" customWidth="1"/>
    <col min="2598" max="2598" width="6.42578125" customWidth="1"/>
    <col min="2599" max="2599" width="4.28515625" customWidth="1"/>
    <col min="2818" max="2818" width="28.140625" customWidth="1"/>
    <col min="2819" max="2819" width="15.140625" customWidth="1"/>
    <col min="2820" max="2820" width="6.42578125" customWidth="1"/>
    <col min="2821" max="2821" width="6.140625" customWidth="1"/>
    <col min="2822" max="2822" width="5.28515625" customWidth="1"/>
    <col min="2823" max="2823" width="6" customWidth="1"/>
    <col min="2824" max="2824" width="6.85546875" customWidth="1"/>
    <col min="2825" max="2826" width="6.28515625" customWidth="1"/>
    <col min="2827" max="2827" width="6.7109375" customWidth="1"/>
    <col min="2828" max="2828" width="6.5703125" customWidth="1"/>
    <col min="2829" max="2829" width="6.28515625" customWidth="1"/>
    <col min="2830" max="2830" width="6.42578125" customWidth="1"/>
    <col min="2831" max="2831" width="6" customWidth="1"/>
    <col min="2832" max="2833" width="6.140625" customWidth="1"/>
    <col min="2834" max="2834" width="6.7109375" customWidth="1"/>
    <col min="2835" max="2835" width="5.7109375" customWidth="1"/>
    <col min="2836" max="2836" width="6.42578125" customWidth="1"/>
    <col min="2837" max="2837" width="5.42578125" customWidth="1"/>
    <col min="2838" max="2838" width="5.140625" customWidth="1"/>
    <col min="2839" max="2839" width="5.42578125" customWidth="1"/>
    <col min="2840" max="2840" width="5.28515625" customWidth="1"/>
    <col min="2841" max="2841" width="5.5703125" customWidth="1"/>
    <col min="2842" max="2842" width="5.42578125" customWidth="1"/>
    <col min="2843" max="2843" width="4.85546875" customWidth="1"/>
    <col min="2844" max="2845" width="6.28515625" customWidth="1"/>
    <col min="2846" max="2846" width="4.85546875" customWidth="1"/>
    <col min="2847" max="2847" width="6.42578125" customWidth="1"/>
    <col min="2848" max="2848" width="6.7109375" customWidth="1"/>
    <col min="2849" max="2849" width="5" customWidth="1"/>
    <col min="2850" max="2850" width="5.7109375" customWidth="1"/>
    <col min="2851" max="2851" width="6.140625" customWidth="1"/>
    <col min="2852" max="2852" width="4.42578125" customWidth="1"/>
    <col min="2853" max="2853" width="5.85546875" customWidth="1"/>
    <col min="2854" max="2854" width="6.42578125" customWidth="1"/>
    <col min="2855" max="2855" width="4.28515625" customWidth="1"/>
    <col min="3074" max="3074" width="28.140625" customWidth="1"/>
    <col min="3075" max="3075" width="15.140625" customWidth="1"/>
    <col min="3076" max="3076" width="6.42578125" customWidth="1"/>
    <col min="3077" max="3077" width="6.140625" customWidth="1"/>
    <col min="3078" max="3078" width="5.28515625" customWidth="1"/>
    <col min="3079" max="3079" width="6" customWidth="1"/>
    <col min="3080" max="3080" width="6.85546875" customWidth="1"/>
    <col min="3081" max="3082" width="6.28515625" customWidth="1"/>
    <col min="3083" max="3083" width="6.7109375" customWidth="1"/>
    <col min="3084" max="3084" width="6.5703125" customWidth="1"/>
    <col min="3085" max="3085" width="6.28515625" customWidth="1"/>
    <col min="3086" max="3086" width="6.42578125" customWidth="1"/>
    <col min="3087" max="3087" width="6" customWidth="1"/>
    <col min="3088" max="3089" width="6.140625" customWidth="1"/>
    <col min="3090" max="3090" width="6.7109375" customWidth="1"/>
    <col min="3091" max="3091" width="5.7109375" customWidth="1"/>
    <col min="3092" max="3092" width="6.42578125" customWidth="1"/>
    <col min="3093" max="3093" width="5.42578125" customWidth="1"/>
    <col min="3094" max="3094" width="5.140625" customWidth="1"/>
    <col min="3095" max="3095" width="5.42578125" customWidth="1"/>
    <col min="3096" max="3096" width="5.28515625" customWidth="1"/>
    <col min="3097" max="3097" width="5.5703125" customWidth="1"/>
    <col min="3098" max="3098" width="5.42578125" customWidth="1"/>
    <col min="3099" max="3099" width="4.85546875" customWidth="1"/>
    <col min="3100" max="3101" width="6.28515625" customWidth="1"/>
    <col min="3102" max="3102" width="4.85546875" customWidth="1"/>
    <col min="3103" max="3103" width="6.42578125" customWidth="1"/>
    <col min="3104" max="3104" width="6.7109375" customWidth="1"/>
    <col min="3105" max="3105" width="5" customWidth="1"/>
    <col min="3106" max="3106" width="5.7109375" customWidth="1"/>
    <col min="3107" max="3107" width="6.140625" customWidth="1"/>
    <col min="3108" max="3108" width="4.42578125" customWidth="1"/>
    <col min="3109" max="3109" width="5.85546875" customWidth="1"/>
    <col min="3110" max="3110" width="6.42578125" customWidth="1"/>
    <col min="3111" max="3111" width="4.28515625" customWidth="1"/>
    <col min="3330" max="3330" width="28.140625" customWidth="1"/>
    <col min="3331" max="3331" width="15.140625" customWidth="1"/>
    <col min="3332" max="3332" width="6.42578125" customWidth="1"/>
    <col min="3333" max="3333" width="6.140625" customWidth="1"/>
    <col min="3334" max="3334" width="5.28515625" customWidth="1"/>
    <col min="3335" max="3335" width="6" customWidth="1"/>
    <col min="3336" max="3336" width="6.85546875" customWidth="1"/>
    <col min="3337" max="3338" width="6.28515625" customWidth="1"/>
    <col min="3339" max="3339" width="6.7109375" customWidth="1"/>
    <col min="3340" max="3340" width="6.5703125" customWidth="1"/>
    <col min="3341" max="3341" width="6.28515625" customWidth="1"/>
    <col min="3342" max="3342" width="6.42578125" customWidth="1"/>
    <col min="3343" max="3343" width="6" customWidth="1"/>
    <col min="3344" max="3345" width="6.140625" customWidth="1"/>
    <col min="3346" max="3346" width="6.7109375" customWidth="1"/>
    <col min="3347" max="3347" width="5.7109375" customWidth="1"/>
    <col min="3348" max="3348" width="6.42578125" customWidth="1"/>
    <col min="3349" max="3349" width="5.42578125" customWidth="1"/>
    <col min="3350" max="3350" width="5.140625" customWidth="1"/>
    <col min="3351" max="3351" width="5.42578125" customWidth="1"/>
    <col min="3352" max="3352" width="5.28515625" customWidth="1"/>
    <col min="3353" max="3353" width="5.5703125" customWidth="1"/>
    <col min="3354" max="3354" width="5.42578125" customWidth="1"/>
    <col min="3355" max="3355" width="4.85546875" customWidth="1"/>
    <col min="3356" max="3357" width="6.28515625" customWidth="1"/>
    <col min="3358" max="3358" width="4.85546875" customWidth="1"/>
    <col min="3359" max="3359" width="6.42578125" customWidth="1"/>
    <col min="3360" max="3360" width="6.7109375" customWidth="1"/>
    <col min="3361" max="3361" width="5" customWidth="1"/>
    <col min="3362" max="3362" width="5.7109375" customWidth="1"/>
    <col min="3363" max="3363" width="6.140625" customWidth="1"/>
    <col min="3364" max="3364" width="4.42578125" customWidth="1"/>
    <col min="3365" max="3365" width="5.85546875" customWidth="1"/>
    <col min="3366" max="3366" width="6.42578125" customWidth="1"/>
    <col min="3367" max="3367" width="4.28515625" customWidth="1"/>
    <col min="3586" max="3586" width="28.140625" customWidth="1"/>
    <col min="3587" max="3587" width="15.140625" customWidth="1"/>
    <col min="3588" max="3588" width="6.42578125" customWidth="1"/>
    <col min="3589" max="3589" width="6.140625" customWidth="1"/>
    <col min="3590" max="3590" width="5.28515625" customWidth="1"/>
    <col min="3591" max="3591" width="6" customWidth="1"/>
    <col min="3592" max="3592" width="6.85546875" customWidth="1"/>
    <col min="3593" max="3594" width="6.28515625" customWidth="1"/>
    <col min="3595" max="3595" width="6.7109375" customWidth="1"/>
    <col min="3596" max="3596" width="6.5703125" customWidth="1"/>
    <col min="3597" max="3597" width="6.28515625" customWidth="1"/>
    <col min="3598" max="3598" width="6.42578125" customWidth="1"/>
    <col min="3599" max="3599" width="6" customWidth="1"/>
    <col min="3600" max="3601" width="6.140625" customWidth="1"/>
    <col min="3602" max="3602" width="6.7109375" customWidth="1"/>
    <col min="3603" max="3603" width="5.7109375" customWidth="1"/>
    <col min="3604" max="3604" width="6.42578125" customWidth="1"/>
    <col min="3605" max="3605" width="5.42578125" customWidth="1"/>
    <col min="3606" max="3606" width="5.140625" customWidth="1"/>
    <col min="3607" max="3607" width="5.42578125" customWidth="1"/>
    <col min="3608" max="3608" width="5.28515625" customWidth="1"/>
    <col min="3609" max="3609" width="5.5703125" customWidth="1"/>
    <col min="3610" max="3610" width="5.42578125" customWidth="1"/>
    <col min="3611" max="3611" width="4.85546875" customWidth="1"/>
    <col min="3612" max="3613" width="6.28515625" customWidth="1"/>
    <col min="3614" max="3614" width="4.85546875" customWidth="1"/>
    <col min="3615" max="3615" width="6.42578125" customWidth="1"/>
    <col min="3616" max="3616" width="6.7109375" customWidth="1"/>
    <col min="3617" max="3617" width="5" customWidth="1"/>
    <col min="3618" max="3618" width="5.7109375" customWidth="1"/>
    <col min="3619" max="3619" width="6.140625" customWidth="1"/>
    <col min="3620" max="3620" width="4.42578125" customWidth="1"/>
    <col min="3621" max="3621" width="5.85546875" customWidth="1"/>
    <col min="3622" max="3622" width="6.42578125" customWidth="1"/>
    <col min="3623" max="3623" width="4.28515625" customWidth="1"/>
    <col min="3842" max="3842" width="28.140625" customWidth="1"/>
    <col min="3843" max="3843" width="15.140625" customWidth="1"/>
    <col min="3844" max="3844" width="6.42578125" customWidth="1"/>
    <col min="3845" max="3845" width="6.140625" customWidth="1"/>
    <col min="3846" max="3846" width="5.28515625" customWidth="1"/>
    <col min="3847" max="3847" width="6" customWidth="1"/>
    <col min="3848" max="3848" width="6.85546875" customWidth="1"/>
    <col min="3849" max="3850" width="6.28515625" customWidth="1"/>
    <col min="3851" max="3851" width="6.7109375" customWidth="1"/>
    <col min="3852" max="3852" width="6.5703125" customWidth="1"/>
    <col min="3853" max="3853" width="6.28515625" customWidth="1"/>
    <col min="3854" max="3854" width="6.42578125" customWidth="1"/>
    <col min="3855" max="3855" width="6" customWidth="1"/>
    <col min="3856" max="3857" width="6.140625" customWidth="1"/>
    <col min="3858" max="3858" width="6.7109375" customWidth="1"/>
    <col min="3859" max="3859" width="5.7109375" customWidth="1"/>
    <col min="3860" max="3860" width="6.42578125" customWidth="1"/>
    <col min="3861" max="3861" width="5.42578125" customWidth="1"/>
    <col min="3862" max="3862" width="5.140625" customWidth="1"/>
    <col min="3863" max="3863" width="5.42578125" customWidth="1"/>
    <col min="3864" max="3864" width="5.28515625" customWidth="1"/>
    <col min="3865" max="3865" width="5.5703125" customWidth="1"/>
    <col min="3866" max="3866" width="5.42578125" customWidth="1"/>
    <col min="3867" max="3867" width="4.85546875" customWidth="1"/>
    <col min="3868" max="3869" width="6.28515625" customWidth="1"/>
    <col min="3870" max="3870" width="4.85546875" customWidth="1"/>
    <col min="3871" max="3871" width="6.42578125" customWidth="1"/>
    <col min="3872" max="3872" width="6.7109375" customWidth="1"/>
    <col min="3873" max="3873" width="5" customWidth="1"/>
    <col min="3874" max="3874" width="5.7109375" customWidth="1"/>
    <col min="3875" max="3875" width="6.140625" customWidth="1"/>
    <col min="3876" max="3876" width="4.42578125" customWidth="1"/>
    <col min="3877" max="3877" width="5.85546875" customWidth="1"/>
    <col min="3878" max="3878" width="6.42578125" customWidth="1"/>
    <col min="3879" max="3879" width="4.28515625" customWidth="1"/>
    <col min="4098" max="4098" width="28.140625" customWidth="1"/>
    <col min="4099" max="4099" width="15.140625" customWidth="1"/>
    <col min="4100" max="4100" width="6.42578125" customWidth="1"/>
    <col min="4101" max="4101" width="6.140625" customWidth="1"/>
    <col min="4102" max="4102" width="5.28515625" customWidth="1"/>
    <col min="4103" max="4103" width="6" customWidth="1"/>
    <col min="4104" max="4104" width="6.85546875" customWidth="1"/>
    <col min="4105" max="4106" width="6.28515625" customWidth="1"/>
    <col min="4107" max="4107" width="6.7109375" customWidth="1"/>
    <col min="4108" max="4108" width="6.5703125" customWidth="1"/>
    <col min="4109" max="4109" width="6.28515625" customWidth="1"/>
    <col min="4110" max="4110" width="6.42578125" customWidth="1"/>
    <col min="4111" max="4111" width="6" customWidth="1"/>
    <col min="4112" max="4113" width="6.140625" customWidth="1"/>
    <col min="4114" max="4114" width="6.7109375" customWidth="1"/>
    <col min="4115" max="4115" width="5.7109375" customWidth="1"/>
    <col min="4116" max="4116" width="6.42578125" customWidth="1"/>
    <col min="4117" max="4117" width="5.42578125" customWidth="1"/>
    <col min="4118" max="4118" width="5.140625" customWidth="1"/>
    <col min="4119" max="4119" width="5.42578125" customWidth="1"/>
    <col min="4120" max="4120" width="5.28515625" customWidth="1"/>
    <col min="4121" max="4121" width="5.5703125" customWidth="1"/>
    <col min="4122" max="4122" width="5.42578125" customWidth="1"/>
    <col min="4123" max="4123" width="4.85546875" customWidth="1"/>
    <col min="4124" max="4125" width="6.28515625" customWidth="1"/>
    <col min="4126" max="4126" width="4.85546875" customWidth="1"/>
    <col min="4127" max="4127" width="6.42578125" customWidth="1"/>
    <col min="4128" max="4128" width="6.7109375" customWidth="1"/>
    <col min="4129" max="4129" width="5" customWidth="1"/>
    <col min="4130" max="4130" width="5.7109375" customWidth="1"/>
    <col min="4131" max="4131" width="6.140625" customWidth="1"/>
    <col min="4132" max="4132" width="4.42578125" customWidth="1"/>
    <col min="4133" max="4133" width="5.85546875" customWidth="1"/>
    <col min="4134" max="4134" width="6.42578125" customWidth="1"/>
    <col min="4135" max="4135" width="4.28515625" customWidth="1"/>
    <col min="4354" max="4354" width="28.140625" customWidth="1"/>
    <col min="4355" max="4355" width="15.140625" customWidth="1"/>
    <col min="4356" max="4356" width="6.42578125" customWidth="1"/>
    <col min="4357" max="4357" width="6.140625" customWidth="1"/>
    <col min="4358" max="4358" width="5.28515625" customWidth="1"/>
    <col min="4359" max="4359" width="6" customWidth="1"/>
    <col min="4360" max="4360" width="6.85546875" customWidth="1"/>
    <col min="4361" max="4362" width="6.28515625" customWidth="1"/>
    <col min="4363" max="4363" width="6.7109375" customWidth="1"/>
    <col min="4364" max="4364" width="6.5703125" customWidth="1"/>
    <col min="4365" max="4365" width="6.28515625" customWidth="1"/>
    <col min="4366" max="4366" width="6.42578125" customWidth="1"/>
    <col min="4367" max="4367" width="6" customWidth="1"/>
    <col min="4368" max="4369" width="6.140625" customWidth="1"/>
    <col min="4370" max="4370" width="6.7109375" customWidth="1"/>
    <col min="4371" max="4371" width="5.7109375" customWidth="1"/>
    <col min="4372" max="4372" width="6.42578125" customWidth="1"/>
    <col min="4373" max="4373" width="5.42578125" customWidth="1"/>
    <col min="4374" max="4374" width="5.140625" customWidth="1"/>
    <col min="4375" max="4375" width="5.42578125" customWidth="1"/>
    <col min="4376" max="4376" width="5.28515625" customWidth="1"/>
    <col min="4377" max="4377" width="5.5703125" customWidth="1"/>
    <col min="4378" max="4378" width="5.42578125" customWidth="1"/>
    <col min="4379" max="4379" width="4.85546875" customWidth="1"/>
    <col min="4380" max="4381" width="6.28515625" customWidth="1"/>
    <col min="4382" max="4382" width="4.85546875" customWidth="1"/>
    <col min="4383" max="4383" width="6.42578125" customWidth="1"/>
    <col min="4384" max="4384" width="6.7109375" customWidth="1"/>
    <col min="4385" max="4385" width="5" customWidth="1"/>
    <col min="4386" max="4386" width="5.7109375" customWidth="1"/>
    <col min="4387" max="4387" width="6.140625" customWidth="1"/>
    <col min="4388" max="4388" width="4.42578125" customWidth="1"/>
    <col min="4389" max="4389" width="5.85546875" customWidth="1"/>
    <col min="4390" max="4390" width="6.42578125" customWidth="1"/>
    <col min="4391" max="4391" width="4.28515625" customWidth="1"/>
    <col min="4610" max="4610" width="28.140625" customWidth="1"/>
    <col min="4611" max="4611" width="15.140625" customWidth="1"/>
    <col min="4612" max="4612" width="6.42578125" customWidth="1"/>
    <col min="4613" max="4613" width="6.140625" customWidth="1"/>
    <col min="4614" max="4614" width="5.28515625" customWidth="1"/>
    <col min="4615" max="4615" width="6" customWidth="1"/>
    <col min="4616" max="4616" width="6.85546875" customWidth="1"/>
    <col min="4617" max="4618" width="6.28515625" customWidth="1"/>
    <col min="4619" max="4619" width="6.7109375" customWidth="1"/>
    <col min="4620" max="4620" width="6.5703125" customWidth="1"/>
    <col min="4621" max="4621" width="6.28515625" customWidth="1"/>
    <col min="4622" max="4622" width="6.42578125" customWidth="1"/>
    <col min="4623" max="4623" width="6" customWidth="1"/>
    <col min="4624" max="4625" width="6.140625" customWidth="1"/>
    <col min="4626" max="4626" width="6.7109375" customWidth="1"/>
    <col min="4627" max="4627" width="5.7109375" customWidth="1"/>
    <col min="4628" max="4628" width="6.42578125" customWidth="1"/>
    <col min="4629" max="4629" width="5.42578125" customWidth="1"/>
    <col min="4630" max="4630" width="5.140625" customWidth="1"/>
    <col min="4631" max="4631" width="5.42578125" customWidth="1"/>
    <col min="4632" max="4632" width="5.28515625" customWidth="1"/>
    <col min="4633" max="4633" width="5.5703125" customWidth="1"/>
    <col min="4634" max="4634" width="5.42578125" customWidth="1"/>
    <col min="4635" max="4635" width="4.85546875" customWidth="1"/>
    <col min="4636" max="4637" width="6.28515625" customWidth="1"/>
    <col min="4638" max="4638" width="4.85546875" customWidth="1"/>
    <col min="4639" max="4639" width="6.42578125" customWidth="1"/>
    <col min="4640" max="4640" width="6.7109375" customWidth="1"/>
    <col min="4641" max="4641" width="5" customWidth="1"/>
    <col min="4642" max="4642" width="5.7109375" customWidth="1"/>
    <col min="4643" max="4643" width="6.140625" customWidth="1"/>
    <col min="4644" max="4644" width="4.42578125" customWidth="1"/>
    <col min="4645" max="4645" width="5.85546875" customWidth="1"/>
    <col min="4646" max="4646" width="6.42578125" customWidth="1"/>
    <col min="4647" max="4647" width="4.28515625" customWidth="1"/>
    <col min="4866" max="4866" width="28.140625" customWidth="1"/>
    <col min="4867" max="4867" width="15.140625" customWidth="1"/>
    <col min="4868" max="4868" width="6.42578125" customWidth="1"/>
    <col min="4869" max="4869" width="6.140625" customWidth="1"/>
    <col min="4870" max="4870" width="5.28515625" customWidth="1"/>
    <col min="4871" max="4871" width="6" customWidth="1"/>
    <col min="4872" max="4872" width="6.85546875" customWidth="1"/>
    <col min="4873" max="4874" width="6.28515625" customWidth="1"/>
    <col min="4875" max="4875" width="6.7109375" customWidth="1"/>
    <col min="4876" max="4876" width="6.5703125" customWidth="1"/>
    <col min="4877" max="4877" width="6.28515625" customWidth="1"/>
    <col min="4878" max="4878" width="6.42578125" customWidth="1"/>
    <col min="4879" max="4879" width="6" customWidth="1"/>
    <col min="4880" max="4881" width="6.140625" customWidth="1"/>
    <col min="4882" max="4882" width="6.7109375" customWidth="1"/>
    <col min="4883" max="4883" width="5.7109375" customWidth="1"/>
    <col min="4884" max="4884" width="6.42578125" customWidth="1"/>
    <col min="4885" max="4885" width="5.42578125" customWidth="1"/>
    <col min="4886" max="4886" width="5.140625" customWidth="1"/>
    <col min="4887" max="4887" width="5.42578125" customWidth="1"/>
    <col min="4888" max="4888" width="5.28515625" customWidth="1"/>
    <col min="4889" max="4889" width="5.5703125" customWidth="1"/>
    <col min="4890" max="4890" width="5.42578125" customWidth="1"/>
    <col min="4891" max="4891" width="4.85546875" customWidth="1"/>
    <col min="4892" max="4893" width="6.28515625" customWidth="1"/>
    <col min="4894" max="4894" width="4.85546875" customWidth="1"/>
    <col min="4895" max="4895" width="6.42578125" customWidth="1"/>
    <col min="4896" max="4896" width="6.7109375" customWidth="1"/>
    <col min="4897" max="4897" width="5" customWidth="1"/>
    <col min="4898" max="4898" width="5.7109375" customWidth="1"/>
    <col min="4899" max="4899" width="6.140625" customWidth="1"/>
    <col min="4900" max="4900" width="4.42578125" customWidth="1"/>
    <col min="4901" max="4901" width="5.85546875" customWidth="1"/>
    <col min="4902" max="4902" width="6.42578125" customWidth="1"/>
    <col min="4903" max="4903" width="4.28515625" customWidth="1"/>
    <col min="5122" max="5122" width="28.140625" customWidth="1"/>
    <col min="5123" max="5123" width="15.140625" customWidth="1"/>
    <col min="5124" max="5124" width="6.42578125" customWidth="1"/>
    <col min="5125" max="5125" width="6.140625" customWidth="1"/>
    <col min="5126" max="5126" width="5.28515625" customWidth="1"/>
    <col min="5127" max="5127" width="6" customWidth="1"/>
    <col min="5128" max="5128" width="6.85546875" customWidth="1"/>
    <col min="5129" max="5130" width="6.28515625" customWidth="1"/>
    <col min="5131" max="5131" width="6.7109375" customWidth="1"/>
    <col min="5132" max="5132" width="6.5703125" customWidth="1"/>
    <col min="5133" max="5133" width="6.28515625" customWidth="1"/>
    <col min="5134" max="5134" width="6.42578125" customWidth="1"/>
    <col min="5135" max="5135" width="6" customWidth="1"/>
    <col min="5136" max="5137" width="6.140625" customWidth="1"/>
    <col min="5138" max="5138" width="6.7109375" customWidth="1"/>
    <col min="5139" max="5139" width="5.7109375" customWidth="1"/>
    <col min="5140" max="5140" width="6.42578125" customWidth="1"/>
    <col min="5141" max="5141" width="5.42578125" customWidth="1"/>
    <col min="5142" max="5142" width="5.140625" customWidth="1"/>
    <col min="5143" max="5143" width="5.42578125" customWidth="1"/>
    <col min="5144" max="5144" width="5.28515625" customWidth="1"/>
    <col min="5145" max="5145" width="5.5703125" customWidth="1"/>
    <col min="5146" max="5146" width="5.42578125" customWidth="1"/>
    <col min="5147" max="5147" width="4.85546875" customWidth="1"/>
    <col min="5148" max="5149" width="6.28515625" customWidth="1"/>
    <col min="5150" max="5150" width="4.85546875" customWidth="1"/>
    <col min="5151" max="5151" width="6.42578125" customWidth="1"/>
    <col min="5152" max="5152" width="6.7109375" customWidth="1"/>
    <col min="5153" max="5153" width="5" customWidth="1"/>
    <col min="5154" max="5154" width="5.7109375" customWidth="1"/>
    <col min="5155" max="5155" width="6.140625" customWidth="1"/>
    <col min="5156" max="5156" width="4.42578125" customWidth="1"/>
    <col min="5157" max="5157" width="5.85546875" customWidth="1"/>
    <col min="5158" max="5158" width="6.42578125" customWidth="1"/>
    <col min="5159" max="5159" width="4.28515625" customWidth="1"/>
    <col min="5378" max="5378" width="28.140625" customWidth="1"/>
    <col min="5379" max="5379" width="15.140625" customWidth="1"/>
    <col min="5380" max="5380" width="6.42578125" customWidth="1"/>
    <col min="5381" max="5381" width="6.140625" customWidth="1"/>
    <col min="5382" max="5382" width="5.28515625" customWidth="1"/>
    <col min="5383" max="5383" width="6" customWidth="1"/>
    <col min="5384" max="5384" width="6.85546875" customWidth="1"/>
    <col min="5385" max="5386" width="6.28515625" customWidth="1"/>
    <col min="5387" max="5387" width="6.7109375" customWidth="1"/>
    <col min="5388" max="5388" width="6.5703125" customWidth="1"/>
    <col min="5389" max="5389" width="6.28515625" customWidth="1"/>
    <col min="5390" max="5390" width="6.42578125" customWidth="1"/>
    <col min="5391" max="5391" width="6" customWidth="1"/>
    <col min="5392" max="5393" width="6.140625" customWidth="1"/>
    <col min="5394" max="5394" width="6.7109375" customWidth="1"/>
    <col min="5395" max="5395" width="5.7109375" customWidth="1"/>
    <col min="5396" max="5396" width="6.42578125" customWidth="1"/>
    <col min="5397" max="5397" width="5.42578125" customWidth="1"/>
    <col min="5398" max="5398" width="5.140625" customWidth="1"/>
    <col min="5399" max="5399" width="5.42578125" customWidth="1"/>
    <col min="5400" max="5400" width="5.28515625" customWidth="1"/>
    <col min="5401" max="5401" width="5.5703125" customWidth="1"/>
    <col min="5402" max="5402" width="5.42578125" customWidth="1"/>
    <col min="5403" max="5403" width="4.85546875" customWidth="1"/>
    <col min="5404" max="5405" width="6.28515625" customWidth="1"/>
    <col min="5406" max="5406" width="4.85546875" customWidth="1"/>
    <col min="5407" max="5407" width="6.42578125" customWidth="1"/>
    <col min="5408" max="5408" width="6.7109375" customWidth="1"/>
    <col min="5409" max="5409" width="5" customWidth="1"/>
    <col min="5410" max="5410" width="5.7109375" customWidth="1"/>
    <col min="5411" max="5411" width="6.140625" customWidth="1"/>
    <col min="5412" max="5412" width="4.42578125" customWidth="1"/>
    <col min="5413" max="5413" width="5.85546875" customWidth="1"/>
    <col min="5414" max="5414" width="6.42578125" customWidth="1"/>
    <col min="5415" max="5415" width="4.28515625" customWidth="1"/>
    <col min="5634" max="5634" width="28.140625" customWidth="1"/>
    <col min="5635" max="5635" width="15.140625" customWidth="1"/>
    <col min="5636" max="5636" width="6.42578125" customWidth="1"/>
    <col min="5637" max="5637" width="6.140625" customWidth="1"/>
    <col min="5638" max="5638" width="5.28515625" customWidth="1"/>
    <col min="5639" max="5639" width="6" customWidth="1"/>
    <col min="5640" max="5640" width="6.85546875" customWidth="1"/>
    <col min="5641" max="5642" width="6.28515625" customWidth="1"/>
    <col min="5643" max="5643" width="6.7109375" customWidth="1"/>
    <col min="5644" max="5644" width="6.5703125" customWidth="1"/>
    <col min="5645" max="5645" width="6.28515625" customWidth="1"/>
    <col min="5646" max="5646" width="6.42578125" customWidth="1"/>
    <col min="5647" max="5647" width="6" customWidth="1"/>
    <col min="5648" max="5649" width="6.140625" customWidth="1"/>
    <col min="5650" max="5650" width="6.7109375" customWidth="1"/>
    <col min="5651" max="5651" width="5.7109375" customWidth="1"/>
    <col min="5652" max="5652" width="6.42578125" customWidth="1"/>
    <col min="5653" max="5653" width="5.42578125" customWidth="1"/>
    <col min="5654" max="5654" width="5.140625" customWidth="1"/>
    <col min="5655" max="5655" width="5.42578125" customWidth="1"/>
    <col min="5656" max="5656" width="5.28515625" customWidth="1"/>
    <col min="5657" max="5657" width="5.5703125" customWidth="1"/>
    <col min="5658" max="5658" width="5.42578125" customWidth="1"/>
    <col min="5659" max="5659" width="4.85546875" customWidth="1"/>
    <col min="5660" max="5661" width="6.28515625" customWidth="1"/>
    <col min="5662" max="5662" width="4.85546875" customWidth="1"/>
    <col min="5663" max="5663" width="6.42578125" customWidth="1"/>
    <col min="5664" max="5664" width="6.7109375" customWidth="1"/>
    <col min="5665" max="5665" width="5" customWidth="1"/>
    <col min="5666" max="5666" width="5.7109375" customWidth="1"/>
    <col min="5667" max="5667" width="6.140625" customWidth="1"/>
    <col min="5668" max="5668" width="4.42578125" customWidth="1"/>
    <col min="5669" max="5669" width="5.85546875" customWidth="1"/>
    <col min="5670" max="5670" width="6.42578125" customWidth="1"/>
    <col min="5671" max="5671" width="4.28515625" customWidth="1"/>
    <col min="5890" max="5890" width="28.140625" customWidth="1"/>
    <col min="5891" max="5891" width="15.140625" customWidth="1"/>
    <col min="5892" max="5892" width="6.42578125" customWidth="1"/>
    <col min="5893" max="5893" width="6.140625" customWidth="1"/>
    <col min="5894" max="5894" width="5.28515625" customWidth="1"/>
    <col min="5895" max="5895" width="6" customWidth="1"/>
    <col min="5896" max="5896" width="6.85546875" customWidth="1"/>
    <col min="5897" max="5898" width="6.28515625" customWidth="1"/>
    <col min="5899" max="5899" width="6.7109375" customWidth="1"/>
    <col min="5900" max="5900" width="6.5703125" customWidth="1"/>
    <col min="5901" max="5901" width="6.28515625" customWidth="1"/>
    <col min="5902" max="5902" width="6.42578125" customWidth="1"/>
    <col min="5903" max="5903" width="6" customWidth="1"/>
    <col min="5904" max="5905" width="6.140625" customWidth="1"/>
    <col min="5906" max="5906" width="6.7109375" customWidth="1"/>
    <col min="5907" max="5907" width="5.7109375" customWidth="1"/>
    <col min="5908" max="5908" width="6.42578125" customWidth="1"/>
    <col min="5909" max="5909" width="5.42578125" customWidth="1"/>
    <col min="5910" max="5910" width="5.140625" customWidth="1"/>
    <col min="5911" max="5911" width="5.42578125" customWidth="1"/>
    <col min="5912" max="5912" width="5.28515625" customWidth="1"/>
    <col min="5913" max="5913" width="5.5703125" customWidth="1"/>
    <col min="5914" max="5914" width="5.42578125" customWidth="1"/>
    <col min="5915" max="5915" width="4.85546875" customWidth="1"/>
    <col min="5916" max="5917" width="6.28515625" customWidth="1"/>
    <col min="5918" max="5918" width="4.85546875" customWidth="1"/>
    <col min="5919" max="5919" width="6.42578125" customWidth="1"/>
    <col min="5920" max="5920" width="6.7109375" customWidth="1"/>
    <col min="5921" max="5921" width="5" customWidth="1"/>
    <col min="5922" max="5922" width="5.7109375" customWidth="1"/>
    <col min="5923" max="5923" width="6.140625" customWidth="1"/>
    <col min="5924" max="5924" width="4.42578125" customWidth="1"/>
    <col min="5925" max="5925" width="5.85546875" customWidth="1"/>
    <col min="5926" max="5926" width="6.42578125" customWidth="1"/>
    <col min="5927" max="5927" width="4.28515625" customWidth="1"/>
    <col min="6146" max="6146" width="28.140625" customWidth="1"/>
    <col min="6147" max="6147" width="15.140625" customWidth="1"/>
    <col min="6148" max="6148" width="6.42578125" customWidth="1"/>
    <col min="6149" max="6149" width="6.140625" customWidth="1"/>
    <col min="6150" max="6150" width="5.28515625" customWidth="1"/>
    <col min="6151" max="6151" width="6" customWidth="1"/>
    <col min="6152" max="6152" width="6.85546875" customWidth="1"/>
    <col min="6153" max="6154" width="6.28515625" customWidth="1"/>
    <col min="6155" max="6155" width="6.7109375" customWidth="1"/>
    <col min="6156" max="6156" width="6.5703125" customWidth="1"/>
    <col min="6157" max="6157" width="6.28515625" customWidth="1"/>
    <col min="6158" max="6158" width="6.42578125" customWidth="1"/>
    <col min="6159" max="6159" width="6" customWidth="1"/>
    <col min="6160" max="6161" width="6.140625" customWidth="1"/>
    <col min="6162" max="6162" width="6.7109375" customWidth="1"/>
    <col min="6163" max="6163" width="5.7109375" customWidth="1"/>
    <col min="6164" max="6164" width="6.42578125" customWidth="1"/>
    <col min="6165" max="6165" width="5.42578125" customWidth="1"/>
    <col min="6166" max="6166" width="5.140625" customWidth="1"/>
    <col min="6167" max="6167" width="5.42578125" customWidth="1"/>
    <col min="6168" max="6168" width="5.28515625" customWidth="1"/>
    <col min="6169" max="6169" width="5.5703125" customWidth="1"/>
    <col min="6170" max="6170" width="5.42578125" customWidth="1"/>
    <col min="6171" max="6171" width="4.85546875" customWidth="1"/>
    <col min="6172" max="6173" width="6.28515625" customWidth="1"/>
    <col min="6174" max="6174" width="4.85546875" customWidth="1"/>
    <col min="6175" max="6175" width="6.42578125" customWidth="1"/>
    <col min="6176" max="6176" width="6.7109375" customWidth="1"/>
    <col min="6177" max="6177" width="5" customWidth="1"/>
    <col min="6178" max="6178" width="5.7109375" customWidth="1"/>
    <col min="6179" max="6179" width="6.140625" customWidth="1"/>
    <col min="6180" max="6180" width="4.42578125" customWidth="1"/>
    <col min="6181" max="6181" width="5.85546875" customWidth="1"/>
    <col min="6182" max="6182" width="6.42578125" customWidth="1"/>
    <col min="6183" max="6183" width="4.28515625" customWidth="1"/>
    <col min="6402" max="6402" width="28.140625" customWidth="1"/>
    <col min="6403" max="6403" width="15.140625" customWidth="1"/>
    <col min="6404" max="6404" width="6.42578125" customWidth="1"/>
    <col min="6405" max="6405" width="6.140625" customWidth="1"/>
    <col min="6406" max="6406" width="5.28515625" customWidth="1"/>
    <col min="6407" max="6407" width="6" customWidth="1"/>
    <col min="6408" max="6408" width="6.85546875" customWidth="1"/>
    <col min="6409" max="6410" width="6.28515625" customWidth="1"/>
    <col min="6411" max="6411" width="6.7109375" customWidth="1"/>
    <col min="6412" max="6412" width="6.5703125" customWidth="1"/>
    <col min="6413" max="6413" width="6.28515625" customWidth="1"/>
    <col min="6414" max="6414" width="6.42578125" customWidth="1"/>
    <col min="6415" max="6415" width="6" customWidth="1"/>
    <col min="6416" max="6417" width="6.140625" customWidth="1"/>
    <col min="6418" max="6418" width="6.7109375" customWidth="1"/>
    <col min="6419" max="6419" width="5.7109375" customWidth="1"/>
    <col min="6420" max="6420" width="6.42578125" customWidth="1"/>
    <col min="6421" max="6421" width="5.42578125" customWidth="1"/>
    <col min="6422" max="6422" width="5.140625" customWidth="1"/>
    <col min="6423" max="6423" width="5.42578125" customWidth="1"/>
    <col min="6424" max="6424" width="5.28515625" customWidth="1"/>
    <col min="6425" max="6425" width="5.5703125" customWidth="1"/>
    <col min="6426" max="6426" width="5.42578125" customWidth="1"/>
    <col min="6427" max="6427" width="4.85546875" customWidth="1"/>
    <col min="6428" max="6429" width="6.28515625" customWidth="1"/>
    <col min="6430" max="6430" width="4.85546875" customWidth="1"/>
    <col min="6431" max="6431" width="6.42578125" customWidth="1"/>
    <col min="6432" max="6432" width="6.7109375" customWidth="1"/>
    <col min="6433" max="6433" width="5" customWidth="1"/>
    <col min="6434" max="6434" width="5.7109375" customWidth="1"/>
    <col min="6435" max="6435" width="6.140625" customWidth="1"/>
    <col min="6436" max="6436" width="4.42578125" customWidth="1"/>
    <col min="6437" max="6437" width="5.85546875" customWidth="1"/>
    <col min="6438" max="6438" width="6.42578125" customWidth="1"/>
    <col min="6439" max="6439" width="4.28515625" customWidth="1"/>
    <col min="6658" max="6658" width="28.140625" customWidth="1"/>
    <col min="6659" max="6659" width="15.140625" customWidth="1"/>
    <col min="6660" max="6660" width="6.42578125" customWidth="1"/>
    <col min="6661" max="6661" width="6.140625" customWidth="1"/>
    <col min="6662" max="6662" width="5.28515625" customWidth="1"/>
    <col min="6663" max="6663" width="6" customWidth="1"/>
    <col min="6664" max="6664" width="6.85546875" customWidth="1"/>
    <col min="6665" max="6666" width="6.28515625" customWidth="1"/>
    <col min="6667" max="6667" width="6.7109375" customWidth="1"/>
    <col min="6668" max="6668" width="6.5703125" customWidth="1"/>
    <col min="6669" max="6669" width="6.28515625" customWidth="1"/>
    <col min="6670" max="6670" width="6.42578125" customWidth="1"/>
    <col min="6671" max="6671" width="6" customWidth="1"/>
    <col min="6672" max="6673" width="6.140625" customWidth="1"/>
    <col min="6674" max="6674" width="6.7109375" customWidth="1"/>
    <col min="6675" max="6675" width="5.7109375" customWidth="1"/>
    <col min="6676" max="6676" width="6.42578125" customWidth="1"/>
    <col min="6677" max="6677" width="5.42578125" customWidth="1"/>
    <col min="6678" max="6678" width="5.140625" customWidth="1"/>
    <col min="6679" max="6679" width="5.42578125" customWidth="1"/>
    <col min="6680" max="6680" width="5.28515625" customWidth="1"/>
    <col min="6681" max="6681" width="5.5703125" customWidth="1"/>
    <col min="6682" max="6682" width="5.42578125" customWidth="1"/>
    <col min="6683" max="6683" width="4.85546875" customWidth="1"/>
    <col min="6684" max="6685" width="6.28515625" customWidth="1"/>
    <col min="6686" max="6686" width="4.85546875" customWidth="1"/>
    <col min="6687" max="6687" width="6.42578125" customWidth="1"/>
    <col min="6688" max="6688" width="6.7109375" customWidth="1"/>
    <col min="6689" max="6689" width="5" customWidth="1"/>
    <col min="6690" max="6690" width="5.7109375" customWidth="1"/>
    <col min="6691" max="6691" width="6.140625" customWidth="1"/>
    <col min="6692" max="6692" width="4.42578125" customWidth="1"/>
    <col min="6693" max="6693" width="5.85546875" customWidth="1"/>
    <col min="6694" max="6694" width="6.42578125" customWidth="1"/>
    <col min="6695" max="6695" width="4.28515625" customWidth="1"/>
    <col min="6914" max="6914" width="28.140625" customWidth="1"/>
    <col min="6915" max="6915" width="15.140625" customWidth="1"/>
    <col min="6916" max="6916" width="6.42578125" customWidth="1"/>
    <col min="6917" max="6917" width="6.140625" customWidth="1"/>
    <col min="6918" max="6918" width="5.28515625" customWidth="1"/>
    <col min="6919" max="6919" width="6" customWidth="1"/>
    <col min="6920" max="6920" width="6.85546875" customWidth="1"/>
    <col min="6921" max="6922" width="6.28515625" customWidth="1"/>
    <col min="6923" max="6923" width="6.7109375" customWidth="1"/>
    <col min="6924" max="6924" width="6.5703125" customWidth="1"/>
    <col min="6925" max="6925" width="6.28515625" customWidth="1"/>
    <col min="6926" max="6926" width="6.42578125" customWidth="1"/>
    <col min="6927" max="6927" width="6" customWidth="1"/>
    <col min="6928" max="6929" width="6.140625" customWidth="1"/>
    <col min="6930" max="6930" width="6.7109375" customWidth="1"/>
    <col min="6931" max="6931" width="5.7109375" customWidth="1"/>
    <col min="6932" max="6932" width="6.42578125" customWidth="1"/>
    <col min="6933" max="6933" width="5.42578125" customWidth="1"/>
    <col min="6934" max="6934" width="5.140625" customWidth="1"/>
    <col min="6935" max="6935" width="5.42578125" customWidth="1"/>
    <col min="6936" max="6936" width="5.28515625" customWidth="1"/>
    <col min="6937" max="6937" width="5.5703125" customWidth="1"/>
    <col min="6938" max="6938" width="5.42578125" customWidth="1"/>
    <col min="6939" max="6939" width="4.85546875" customWidth="1"/>
    <col min="6940" max="6941" width="6.28515625" customWidth="1"/>
    <col min="6942" max="6942" width="4.85546875" customWidth="1"/>
    <col min="6943" max="6943" width="6.42578125" customWidth="1"/>
    <col min="6944" max="6944" width="6.7109375" customWidth="1"/>
    <col min="6945" max="6945" width="5" customWidth="1"/>
    <col min="6946" max="6946" width="5.7109375" customWidth="1"/>
    <col min="6947" max="6947" width="6.140625" customWidth="1"/>
    <col min="6948" max="6948" width="4.42578125" customWidth="1"/>
    <col min="6949" max="6949" width="5.85546875" customWidth="1"/>
    <col min="6950" max="6950" width="6.42578125" customWidth="1"/>
    <col min="6951" max="6951" width="4.28515625" customWidth="1"/>
    <col min="7170" max="7170" width="28.140625" customWidth="1"/>
    <col min="7171" max="7171" width="15.140625" customWidth="1"/>
    <col min="7172" max="7172" width="6.42578125" customWidth="1"/>
    <col min="7173" max="7173" width="6.140625" customWidth="1"/>
    <col min="7174" max="7174" width="5.28515625" customWidth="1"/>
    <col min="7175" max="7175" width="6" customWidth="1"/>
    <col min="7176" max="7176" width="6.85546875" customWidth="1"/>
    <col min="7177" max="7178" width="6.28515625" customWidth="1"/>
    <col min="7179" max="7179" width="6.7109375" customWidth="1"/>
    <col min="7180" max="7180" width="6.5703125" customWidth="1"/>
    <col min="7181" max="7181" width="6.28515625" customWidth="1"/>
    <col min="7182" max="7182" width="6.42578125" customWidth="1"/>
    <col min="7183" max="7183" width="6" customWidth="1"/>
    <col min="7184" max="7185" width="6.140625" customWidth="1"/>
    <col min="7186" max="7186" width="6.7109375" customWidth="1"/>
    <col min="7187" max="7187" width="5.7109375" customWidth="1"/>
    <col min="7188" max="7188" width="6.42578125" customWidth="1"/>
    <col min="7189" max="7189" width="5.42578125" customWidth="1"/>
    <col min="7190" max="7190" width="5.140625" customWidth="1"/>
    <col min="7191" max="7191" width="5.42578125" customWidth="1"/>
    <col min="7192" max="7192" width="5.28515625" customWidth="1"/>
    <col min="7193" max="7193" width="5.5703125" customWidth="1"/>
    <col min="7194" max="7194" width="5.42578125" customWidth="1"/>
    <col min="7195" max="7195" width="4.85546875" customWidth="1"/>
    <col min="7196" max="7197" width="6.28515625" customWidth="1"/>
    <col min="7198" max="7198" width="4.85546875" customWidth="1"/>
    <col min="7199" max="7199" width="6.42578125" customWidth="1"/>
    <col min="7200" max="7200" width="6.7109375" customWidth="1"/>
    <col min="7201" max="7201" width="5" customWidth="1"/>
    <col min="7202" max="7202" width="5.7109375" customWidth="1"/>
    <col min="7203" max="7203" width="6.140625" customWidth="1"/>
    <col min="7204" max="7204" width="4.42578125" customWidth="1"/>
    <col min="7205" max="7205" width="5.85546875" customWidth="1"/>
    <col min="7206" max="7206" width="6.42578125" customWidth="1"/>
    <col min="7207" max="7207" width="4.28515625" customWidth="1"/>
    <col min="7426" max="7426" width="28.140625" customWidth="1"/>
    <col min="7427" max="7427" width="15.140625" customWidth="1"/>
    <col min="7428" max="7428" width="6.42578125" customWidth="1"/>
    <col min="7429" max="7429" width="6.140625" customWidth="1"/>
    <col min="7430" max="7430" width="5.28515625" customWidth="1"/>
    <col min="7431" max="7431" width="6" customWidth="1"/>
    <col min="7432" max="7432" width="6.85546875" customWidth="1"/>
    <col min="7433" max="7434" width="6.28515625" customWidth="1"/>
    <col min="7435" max="7435" width="6.7109375" customWidth="1"/>
    <col min="7436" max="7436" width="6.5703125" customWidth="1"/>
    <col min="7437" max="7437" width="6.28515625" customWidth="1"/>
    <col min="7438" max="7438" width="6.42578125" customWidth="1"/>
    <col min="7439" max="7439" width="6" customWidth="1"/>
    <col min="7440" max="7441" width="6.140625" customWidth="1"/>
    <col min="7442" max="7442" width="6.7109375" customWidth="1"/>
    <col min="7443" max="7443" width="5.7109375" customWidth="1"/>
    <col min="7444" max="7444" width="6.42578125" customWidth="1"/>
    <col min="7445" max="7445" width="5.42578125" customWidth="1"/>
    <col min="7446" max="7446" width="5.140625" customWidth="1"/>
    <col min="7447" max="7447" width="5.42578125" customWidth="1"/>
    <col min="7448" max="7448" width="5.28515625" customWidth="1"/>
    <col min="7449" max="7449" width="5.5703125" customWidth="1"/>
    <col min="7450" max="7450" width="5.42578125" customWidth="1"/>
    <col min="7451" max="7451" width="4.85546875" customWidth="1"/>
    <col min="7452" max="7453" width="6.28515625" customWidth="1"/>
    <col min="7454" max="7454" width="4.85546875" customWidth="1"/>
    <col min="7455" max="7455" width="6.42578125" customWidth="1"/>
    <col min="7456" max="7456" width="6.7109375" customWidth="1"/>
    <col min="7457" max="7457" width="5" customWidth="1"/>
    <col min="7458" max="7458" width="5.7109375" customWidth="1"/>
    <col min="7459" max="7459" width="6.140625" customWidth="1"/>
    <col min="7460" max="7460" width="4.42578125" customWidth="1"/>
    <col min="7461" max="7461" width="5.85546875" customWidth="1"/>
    <col min="7462" max="7462" width="6.42578125" customWidth="1"/>
    <col min="7463" max="7463" width="4.28515625" customWidth="1"/>
    <col min="7682" max="7682" width="28.140625" customWidth="1"/>
    <col min="7683" max="7683" width="15.140625" customWidth="1"/>
    <col min="7684" max="7684" width="6.42578125" customWidth="1"/>
    <col min="7685" max="7685" width="6.140625" customWidth="1"/>
    <col min="7686" max="7686" width="5.28515625" customWidth="1"/>
    <col min="7687" max="7687" width="6" customWidth="1"/>
    <col min="7688" max="7688" width="6.85546875" customWidth="1"/>
    <col min="7689" max="7690" width="6.28515625" customWidth="1"/>
    <col min="7691" max="7691" width="6.7109375" customWidth="1"/>
    <col min="7692" max="7692" width="6.5703125" customWidth="1"/>
    <col min="7693" max="7693" width="6.28515625" customWidth="1"/>
    <col min="7694" max="7694" width="6.42578125" customWidth="1"/>
    <col min="7695" max="7695" width="6" customWidth="1"/>
    <col min="7696" max="7697" width="6.140625" customWidth="1"/>
    <col min="7698" max="7698" width="6.7109375" customWidth="1"/>
    <col min="7699" max="7699" width="5.7109375" customWidth="1"/>
    <col min="7700" max="7700" width="6.42578125" customWidth="1"/>
    <col min="7701" max="7701" width="5.42578125" customWidth="1"/>
    <col min="7702" max="7702" width="5.140625" customWidth="1"/>
    <col min="7703" max="7703" width="5.42578125" customWidth="1"/>
    <col min="7704" max="7704" width="5.28515625" customWidth="1"/>
    <col min="7705" max="7705" width="5.5703125" customWidth="1"/>
    <col min="7706" max="7706" width="5.42578125" customWidth="1"/>
    <col min="7707" max="7707" width="4.85546875" customWidth="1"/>
    <col min="7708" max="7709" width="6.28515625" customWidth="1"/>
    <col min="7710" max="7710" width="4.85546875" customWidth="1"/>
    <col min="7711" max="7711" width="6.42578125" customWidth="1"/>
    <col min="7712" max="7712" width="6.7109375" customWidth="1"/>
    <col min="7713" max="7713" width="5" customWidth="1"/>
    <col min="7714" max="7714" width="5.7109375" customWidth="1"/>
    <col min="7715" max="7715" width="6.140625" customWidth="1"/>
    <col min="7716" max="7716" width="4.42578125" customWidth="1"/>
    <col min="7717" max="7717" width="5.85546875" customWidth="1"/>
    <col min="7718" max="7718" width="6.42578125" customWidth="1"/>
    <col min="7719" max="7719" width="4.28515625" customWidth="1"/>
    <col min="7938" max="7938" width="28.140625" customWidth="1"/>
    <col min="7939" max="7939" width="15.140625" customWidth="1"/>
    <col min="7940" max="7940" width="6.42578125" customWidth="1"/>
    <col min="7941" max="7941" width="6.140625" customWidth="1"/>
    <col min="7942" max="7942" width="5.28515625" customWidth="1"/>
    <col min="7943" max="7943" width="6" customWidth="1"/>
    <col min="7944" max="7944" width="6.85546875" customWidth="1"/>
    <col min="7945" max="7946" width="6.28515625" customWidth="1"/>
    <col min="7947" max="7947" width="6.7109375" customWidth="1"/>
    <col min="7948" max="7948" width="6.5703125" customWidth="1"/>
    <col min="7949" max="7949" width="6.28515625" customWidth="1"/>
    <col min="7950" max="7950" width="6.42578125" customWidth="1"/>
    <col min="7951" max="7951" width="6" customWidth="1"/>
    <col min="7952" max="7953" width="6.140625" customWidth="1"/>
    <col min="7954" max="7954" width="6.7109375" customWidth="1"/>
    <col min="7955" max="7955" width="5.7109375" customWidth="1"/>
    <col min="7956" max="7956" width="6.42578125" customWidth="1"/>
    <col min="7957" max="7957" width="5.42578125" customWidth="1"/>
    <col min="7958" max="7958" width="5.140625" customWidth="1"/>
    <col min="7959" max="7959" width="5.42578125" customWidth="1"/>
    <col min="7960" max="7960" width="5.28515625" customWidth="1"/>
    <col min="7961" max="7961" width="5.5703125" customWidth="1"/>
    <col min="7962" max="7962" width="5.42578125" customWidth="1"/>
    <col min="7963" max="7963" width="4.85546875" customWidth="1"/>
    <col min="7964" max="7965" width="6.28515625" customWidth="1"/>
    <col min="7966" max="7966" width="4.85546875" customWidth="1"/>
    <col min="7967" max="7967" width="6.42578125" customWidth="1"/>
    <col min="7968" max="7968" width="6.7109375" customWidth="1"/>
    <col min="7969" max="7969" width="5" customWidth="1"/>
    <col min="7970" max="7970" width="5.7109375" customWidth="1"/>
    <col min="7971" max="7971" width="6.140625" customWidth="1"/>
    <col min="7972" max="7972" width="4.42578125" customWidth="1"/>
    <col min="7973" max="7973" width="5.85546875" customWidth="1"/>
    <col min="7974" max="7974" width="6.42578125" customWidth="1"/>
    <col min="7975" max="7975" width="4.28515625" customWidth="1"/>
    <col min="8194" max="8194" width="28.140625" customWidth="1"/>
    <col min="8195" max="8195" width="15.140625" customWidth="1"/>
    <col min="8196" max="8196" width="6.42578125" customWidth="1"/>
    <col min="8197" max="8197" width="6.140625" customWidth="1"/>
    <col min="8198" max="8198" width="5.28515625" customWidth="1"/>
    <col min="8199" max="8199" width="6" customWidth="1"/>
    <col min="8200" max="8200" width="6.85546875" customWidth="1"/>
    <col min="8201" max="8202" width="6.28515625" customWidth="1"/>
    <col min="8203" max="8203" width="6.7109375" customWidth="1"/>
    <col min="8204" max="8204" width="6.5703125" customWidth="1"/>
    <col min="8205" max="8205" width="6.28515625" customWidth="1"/>
    <col min="8206" max="8206" width="6.42578125" customWidth="1"/>
    <col min="8207" max="8207" width="6" customWidth="1"/>
    <col min="8208" max="8209" width="6.140625" customWidth="1"/>
    <col min="8210" max="8210" width="6.7109375" customWidth="1"/>
    <col min="8211" max="8211" width="5.7109375" customWidth="1"/>
    <col min="8212" max="8212" width="6.42578125" customWidth="1"/>
    <col min="8213" max="8213" width="5.42578125" customWidth="1"/>
    <col min="8214" max="8214" width="5.140625" customWidth="1"/>
    <col min="8215" max="8215" width="5.42578125" customWidth="1"/>
    <col min="8216" max="8216" width="5.28515625" customWidth="1"/>
    <col min="8217" max="8217" width="5.5703125" customWidth="1"/>
    <col min="8218" max="8218" width="5.42578125" customWidth="1"/>
    <col min="8219" max="8219" width="4.85546875" customWidth="1"/>
    <col min="8220" max="8221" width="6.28515625" customWidth="1"/>
    <col min="8222" max="8222" width="4.85546875" customWidth="1"/>
    <col min="8223" max="8223" width="6.42578125" customWidth="1"/>
    <col min="8224" max="8224" width="6.7109375" customWidth="1"/>
    <col min="8225" max="8225" width="5" customWidth="1"/>
    <col min="8226" max="8226" width="5.7109375" customWidth="1"/>
    <col min="8227" max="8227" width="6.140625" customWidth="1"/>
    <col min="8228" max="8228" width="4.42578125" customWidth="1"/>
    <col min="8229" max="8229" width="5.85546875" customWidth="1"/>
    <col min="8230" max="8230" width="6.42578125" customWidth="1"/>
    <col min="8231" max="8231" width="4.28515625" customWidth="1"/>
    <col min="8450" max="8450" width="28.140625" customWidth="1"/>
    <col min="8451" max="8451" width="15.140625" customWidth="1"/>
    <col min="8452" max="8452" width="6.42578125" customWidth="1"/>
    <col min="8453" max="8453" width="6.140625" customWidth="1"/>
    <col min="8454" max="8454" width="5.28515625" customWidth="1"/>
    <col min="8455" max="8455" width="6" customWidth="1"/>
    <col min="8456" max="8456" width="6.85546875" customWidth="1"/>
    <col min="8457" max="8458" width="6.28515625" customWidth="1"/>
    <col min="8459" max="8459" width="6.7109375" customWidth="1"/>
    <col min="8460" max="8460" width="6.5703125" customWidth="1"/>
    <col min="8461" max="8461" width="6.28515625" customWidth="1"/>
    <col min="8462" max="8462" width="6.42578125" customWidth="1"/>
    <col min="8463" max="8463" width="6" customWidth="1"/>
    <col min="8464" max="8465" width="6.140625" customWidth="1"/>
    <col min="8466" max="8466" width="6.7109375" customWidth="1"/>
    <col min="8467" max="8467" width="5.7109375" customWidth="1"/>
    <col min="8468" max="8468" width="6.42578125" customWidth="1"/>
    <col min="8469" max="8469" width="5.42578125" customWidth="1"/>
    <col min="8470" max="8470" width="5.140625" customWidth="1"/>
    <col min="8471" max="8471" width="5.42578125" customWidth="1"/>
    <col min="8472" max="8472" width="5.28515625" customWidth="1"/>
    <col min="8473" max="8473" width="5.5703125" customWidth="1"/>
    <col min="8474" max="8474" width="5.42578125" customWidth="1"/>
    <col min="8475" max="8475" width="4.85546875" customWidth="1"/>
    <col min="8476" max="8477" width="6.28515625" customWidth="1"/>
    <col min="8478" max="8478" width="4.85546875" customWidth="1"/>
    <col min="8479" max="8479" width="6.42578125" customWidth="1"/>
    <col min="8480" max="8480" width="6.7109375" customWidth="1"/>
    <col min="8481" max="8481" width="5" customWidth="1"/>
    <col min="8482" max="8482" width="5.7109375" customWidth="1"/>
    <col min="8483" max="8483" width="6.140625" customWidth="1"/>
    <col min="8484" max="8484" width="4.42578125" customWidth="1"/>
    <col min="8485" max="8485" width="5.85546875" customWidth="1"/>
    <col min="8486" max="8486" width="6.42578125" customWidth="1"/>
    <col min="8487" max="8487" width="4.28515625" customWidth="1"/>
    <col min="8706" max="8706" width="28.140625" customWidth="1"/>
    <col min="8707" max="8707" width="15.140625" customWidth="1"/>
    <col min="8708" max="8708" width="6.42578125" customWidth="1"/>
    <col min="8709" max="8709" width="6.140625" customWidth="1"/>
    <col min="8710" max="8710" width="5.28515625" customWidth="1"/>
    <col min="8711" max="8711" width="6" customWidth="1"/>
    <col min="8712" max="8712" width="6.85546875" customWidth="1"/>
    <col min="8713" max="8714" width="6.28515625" customWidth="1"/>
    <col min="8715" max="8715" width="6.7109375" customWidth="1"/>
    <col min="8716" max="8716" width="6.5703125" customWidth="1"/>
    <col min="8717" max="8717" width="6.28515625" customWidth="1"/>
    <col min="8718" max="8718" width="6.42578125" customWidth="1"/>
    <col min="8719" max="8719" width="6" customWidth="1"/>
    <col min="8720" max="8721" width="6.140625" customWidth="1"/>
    <col min="8722" max="8722" width="6.7109375" customWidth="1"/>
    <col min="8723" max="8723" width="5.7109375" customWidth="1"/>
    <col min="8724" max="8724" width="6.42578125" customWidth="1"/>
    <col min="8725" max="8725" width="5.42578125" customWidth="1"/>
    <col min="8726" max="8726" width="5.140625" customWidth="1"/>
    <col min="8727" max="8727" width="5.42578125" customWidth="1"/>
    <col min="8728" max="8728" width="5.28515625" customWidth="1"/>
    <col min="8729" max="8729" width="5.5703125" customWidth="1"/>
    <col min="8730" max="8730" width="5.42578125" customWidth="1"/>
    <col min="8731" max="8731" width="4.85546875" customWidth="1"/>
    <col min="8732" max="8733" width="6.28515625" customWidth="1"/>
    <col min="8734" max="8734" width="4.85546875" customWidth="1"/>
    <col min="8735" max="8735" width="6.42578125" customWidth="1"/>
    <col min="8736" max="8736" width="6.7109375" customWidth="1"/>
    <col min="8737" max="8737" width="5" customWidth="1"/>
    <col min="8738" max="8738" width="5.7109375" customWidth="1"/>
    <col min="8739" max="8739" width="6.140625" customWidth="1"/>
    <col min="8740" max="8740" width="4.42578125" customWidth="1"/>
    <col min="8741" max="8741" width="5.85546875" customWidth="1"/>
    <col min="8742" max="8742" width="6.42578125" customWidth="1"/>
    <col min="8743" max="8743" width="4.28515625" customWidth="1"/>
    <col min="8962" max="8962" width="28.140625" customWidth="1"/>
    <col min="8963" max="8963" width="15.140625" customWidth="1"/>
    <col min="8964" max="8964" width="6.42578125" customWidth="1"/>
    <col min="8965" max="8965" width="6.140625" customWidth="1"/>
    <col min="8966" max="8966" width="5.28515625" customWidth="1"/>
    <col min="8967" max="8967" width="6" customWidth="1"/>
    <col min="8968" max="8968" width="6.85546875" customWidth="1"/>
    <col min="8969" max="8970" width="6.28515625" customWidth="1"/>
    <col min="8971" max="8971" width="6.7109375" customWidth="1"/>
    <col min="8972" max="8972" width="6.5703125" customWidth="1"/>
    <col min="8973" max="8973" width="6.28515625" customWidth="1"/>
    <col min="8974" max="8974" width="6.42578125" customWidth="1"/>
    <col min="8975" max="8975" width="6" customWidth="1"/>
    <col min="8976" max="8977" width="6.140625" customWidth="1"/>
    <col min="8978" max="8978" width="6.7109375" customWidth="1"/>
    <col min="8979" max="8979" width="5.7109375" customWidth="1"/>
    <col min="8980" max="8980" width="6.42578125" customWidth="1"/>
    <col min="8981" max="8981" width="5.42578125" customWidth="1"/>
    <col min="8982" max="8982" width="5.140625" customWidth="1"/>
    <col min="8983" max="8983" width="5.42578125" customWidth="1"/>
    <col min="8984" max="8984" width="5.28515625" customWidth="1"/>
    <col min="8985" max="8985" width="5.5703125" customWidth="1"/>
    <col min="8986" max="8986" width="5.42578125" customWidth="1"/>
    <col min="8987" max="8987" width="4.85546875" customWidth="1"/>
    <col min="8988" max="8989" width="6.28515625" customWidth="1"/>
    <col min="8990" max="8990" width="4.85546875" customWidth="1"/>
    <col min="8991" max="8991" width="6.42578125" customWidth="1"/>
    <col min="8992" max="8992" width="6.7109375" customWidth="1"/>
    <col min="8993" max="8993" width="5" customWidth="1"/>
    <col min="8994" max="8994" width="5.7109375" customWidth="1"/>
    <col min="8995" max="8995" width="6.140625" customWidth="1"/>
    <col min="8996" max="8996" width="4.42578125" customWidth="1"/>
    <col min="8997" max="8997" width="5.85546875" customWidth="1"/>
    <col min="8998" max="8998" width="6.42578125" customWidth="1"/>
    <col min="8999" max="8999" width="4.28515625" customWidth="1"/>
    <col min="9218" max="9218" width="28.140625" customWidth="1"/>
    <col min="9219" max="9219" width="15.140625" customWidth="1"/>
    <col min="9220" max="9220" width="6.42578125" customWidth="1"/>
    <col min="9221" max="9221" width="6.140625" customWidth="1"/>
    <col min="9222" max="9222" width="5.28515625" customWidth="1"/>
    <col min="9223" max="9223" width="6" customWidth="1"/>
    <col min="9224" max="9224" width="6.85546875" customWidth="1"/>
    <col min="9225" max="9226" width="6.28515625" customWidth="1"/>
    <col min="9227" max="9227" width="6.7109375" customWidth="1"/>
    <col min="9228" max="9228" width="6.5703125" customWidth="1"/>
    <col min="9229" max="9229" width="6.28515625" customWidth="1"/>
    <col min="9230" max="9230" width="6.42578125" customWidth="1"/>
    <col min="9231" max="9231" width="6" customWidth="1"/>
    <col min="9232" max="9233" width="6.140625" customWidth="1"/>
    <col min="9234" max="9234" width="6.7109375" customWidth="1"/>
    <col min="9235" max="9235" width="5.7109375" customWidth="1"/>
    <col min="9236" max="9236" width="6.42578125" customWidth="1"/>
    <col min="9237" max="9237" width="5.42578125" customWidth="1"/>
    <col min="9238" max="9238" width="5.140625" customWidth="1"/>
    <col min="9239" max="9239" width="5.42578125" customWidth="1"/>
    <col min="9240" max="9240" width="5.28515625" customWidth="1"/>
    <col min="9241" max="9241" width="5.5703125" customWidth="1"/>
    <col min="9242" max="9242" width="5.42578125" customWidth="1"/>
    <col min="9243" max="9243" width="4.85546875" customWidth="1"/>
    <col min="9244" max="9245" width="6.28515625" customWidth="1"/>
    <col min="9246" max="9246" width="4.85546875" customWidth="1"/>
    <col min="9247" max="9247" width="6.42578125" customWidth="1"/>
    <col min="9248" max="9248" width="6.7109375" customWidth="1"/>
    <col min="9249" max="9249" width="5" customWidth="1"/>
    <col min="9250" max="9250" width="5.7109375" customWidth="1"/>
    <col min="9251" max="9251" width="6.140625" customWidth="1"/>
    <col min="9252" max="9252" width="4.42578125" customWidth="1"/>
    <col min="9253" max="9253" width="5.85546875" customWidth="1"/>
    <col min="9254" max="9254" width="6.42578125" customWidth="1"/>
    <col min="9255" max="9255" width="4.28515625" customWidth="1"/>
    <col min="9474" max="9474" width="28.140625" customWidth="1"/>
    <col min="9475" max="9475" width="15.140625" customWidth="1"/>
    <col min="9476" max="9476" width="6.42578125" customWidth="1"/>
    <col min="9477" max="9477" width="6.140625" customWidth="1"/>
    <col min="9478" max="9478" width="5.28515625" customWidth="1"/>
    <col min="9479" max="9479" width="6" customWidth="1"/>
    <col min="9480" max="9480" width="6.85546875" customWidth="1"/>
    <col min="9481" max="9482" width="6.28515625" customWidth="1"/>
    <col min="9483" max="9483" width="6.7109375" customWidth="1"/>
    <col min="9484" max="9484" width="6.5703125" customWidth="1"/>
    <col min="9485" max="9485" width="6.28515625" customWidth="1"/>
    <col min="9486" max="9486" width="6.42578125" customWidth="1"/>
    <col min="9487" max="9487" width="6" customWidth="1"/>
    <col min="9488" max="9489" width="6.140625" customWidth="1"/>
    <col min="9490" max="9490" width="6.7109375" customWidth="1"/>
    <col min="9491" max="9491" width="5.7109375" customWidth="1"/>
    <col min="9492" max="9492" width="6.42578125" customWidth="1"/>
    <col min="9493" max="9493" width="5.42578125" customWidth="1"/>
    <col min="9494" max="9494" width="5.140625" customWidth="1"/>
    <col min="9495" max="9495" width="5.42578125" customWidth="1"/>
    <col min="9496" max="9496" width="5.28515625" customWidth="1"/>
    <col min="9497" max="9497" width="5.5703125" customWidth="1"/>
    <col min="9498" max="9498" width="5.42578125" customWidth="1"/>
    <col min="9499" max="9499" width="4.85546875" customWidth="1"/>
    <col min="9500" max="9501" width="6.28515625" customWidth="1"/>
    <col min="9502" max="9502" width="4.85546875" customWidth="1"/>
    <col min="9503" max="9503" width="6.42578125" customWidth="1"/>
    <col min="9504" max="9504" width="6.7109375" customWidth="1"/>
    <col min="9505" max="9505" width="5" customWidth="1"/>
    <col min="9506" max="9506" width="5.7109375" customWidth="1"/>
    <col min="9507" max="9507" width="6.140625" customWidth="1"/>
    <col min="9508" max="9508" width="4.42578125" customWidth="1"/>
    <col min="9509" max="9509" width="5.85546875" customWidth="1"/>
    <col min="9510" max="9510" width="6.42578125" customWidth="1"/>
    <col min="9511" max="9511" width="4.28515625" customWidth="1"/>
    <col min="9730" max="9730" width="28.140625" customWidth="1"/>
    <col min="9731" max="9731" width="15.140625" customWidth="1"/>
    <col min="9732" max="9732" width="6.42578125" customWidth="1"/>
    <col min="9733" max="9733" width="6.140625" customWidth="1"/>
    <col min="9734" max="9734" width="5.28515625" customWidth="1"/>
    <col min="9735" max="9735" width="6" customWidth="1"/>
    <col min="9736" max="9736" width="6.85546875" customWidth="1"/>
    <col min="9737" max="9738" width="6.28515625" customWidth="1"/>
    <col min="9739" max="9739" width="6.7109375" customWidth="1"/>
    <col min="9740" max="9740" width="6.5703125" customWidth="1"/>
    <col min="9741" max="9741" width="6.28515625" customWidth="1"/>
    <col min="9742" max="9742" width="6.42578125" customWidth="1"/>
    <col min="9743" max="9743" width="6" customWidth="1"/>
    <col min="9744" max="9745" width="6.140625" customWidth="1"/>
    <col min="9746" max="9746" width="6.7109375" customWidth="1"/>
    <col min="9747" max="9747" width="5.7109375" customWidth="1"/>
    <col min="9748" max="9748" width="6.42578125" customWidth="1"/>
    <col min="9749" max="9749" width="5.42578125" customWidth="1"/>
    <col min="9750" max="9750" width="5.140625" customWidth="1"/>
    <col min="9751" max="9751" width="5.42578125" customWidth="1"/>
    <col min="9752" max="9752" width="5.28515625" customWidth="1"/>
    <col min="9753" max="9753" width="5.5703125" customWidth="1"/>
    <col min="9754" max="9754" width="5.42578125" customWidth="1"/>
    <col min="9755" max="9755" width="4.85546875" customWidth="1"/>
    <col min="9756" max="9757" width="6.28515625" customWidth="1"/>
    <col min="9758" max="9758" width="4.85546875" customWidth="1"/>
    <col min="9759" max="9759" width="6.42578125" customWidth="1"/>
    <col min="9760" max="9760" width="6.7109375" customWidth="1"/>
    <col min="9761" max="9761" width="5" customWidth="1"/>
    <col min="9762" max="9762" width="5.7109375" customWidth="1"/>
    <col min="9763" max="9763" width="6.140625" customWidth="1"/>
    <col min="9764" max="9764" width="4.42578125" customWidth="1"/>
    <col min="9765" max="9765" width="5.85546875" customWidth="1"/>
    <col min="9766" max="9766" width="6.42578125" customWidth="1"/>
    <col min="9767" max="9767" width="4.28515625" customWidth="1"/>
    <col min="9986" max="9986" width="28.140625" customWidth="1"/>
    <col min="9987" max="9987" width="15.140625" customWidth="1"/>
    <col min="9988" max="9988" width="6.42578125" customWidth="1"/>
    <col min="9989" max="9989" width="6.140625" customWidth="1"/>
    <col min="9990" max="9990" width="5.28515625" customWidth="1"/>
    <col min="9991" max="9991" width="6" customWidth="1"/>
    <col min="9992" max="9992" width="6.85546875" customWidth="1"/>
    <col min="9993" max="9994" width="6.28515625" customWidth="1"/>
    <col min="9995" max="9995" width="6.7109375" customWidth="1"/>
    <col min="9996" max="9996" width="6.5703125" customWidth="1"/>
    <col min="9997" max="9997" width="6.28515625" customWidth="1"/>
    <col min="9998" max="9998" width="6.42578125" customWidth="1"/>
    <col min="9999" max="9999" width="6" customWidth="1"/>
    <col min="10000" max="10001" width="6.140625" customWidth="1"/>
    <col min="10002" max="10002" width="6.7109375" customWidth="1"/>
    <col min="10003" max="10003" width="5.7109375" customWidth="1"/>
    <col min="10004" max="10004" width="6.42578125" customWidth="1"/>
    <col min="10005" max="10005" width="5.42578125" customWidth="1"/>
    <col min="10006" max="10006" width="5.140625" customWidth="1"/>
    <col min="10007" max="10007" width="5.42578125" customWidth="1"/>
    <col min="10008" max="10008" width="5.28515625" customWidth="1"/>
    <col min="10009" max="10009" width="5.5703125" customWidth="1"/>
    <col min="10010" max="10010" width="5.42578125" customWidth="1"/>
    <col min="10011" max="10011" width="4.85546875" customWidth="1"/>
    <col min="10012" max="10013" width="6.28515625" customWidth="1"/>
    <col min="10014" max="10014" width="4.85546875" customWidth="1"/>
    <col min="10015" max="10015" width="6.42578125" customWidth="1"/>
    <col min="10016" max="10016" width="6.7109375" customWidth="1"/>
    <col min="10017" max="10017" width="5" customWidth="1"/>
    <col min="10018" max="10018" width="5.7109375" customWidth="1"/>
    <col min="10019" max="10019" width="6.140625" customWidth="1"/>
    <col min="10020" max="10020" width="4.42578125" customWidth="1"/>
    <col min="10021" max="10021" width="5.85546875" customWidth="1"/>
    <col min="10022" max="10022" width="6.42578125" customWidth="1"/>
    <col min="10023" max="10023" width="4.28515625" customWidth="1"/>
    <col min="10242" max="10242" width="28.140625" customWidth="1"/>
    <col min="10243" max="10243" width="15.140625" customWidth="1"/>
    <col min="10244" max="10244" width="6.42578125" customWidth="1"/>
    <col min="10245" max="10245" width="6.140625" customWidth="1"/>
    <col min="10246" max="10246" width="5.28515625" customWidth="1"/>
    <col min="10247" max="10247" width="6" customWidth="1"/>
    <col min="10248" max="10248" width="6.85546875" customWidth="1"/>
    <col min="10249" max="10250" width="6.28515625" customWidth="1"/>
    <col min="10251" max="10251" width="6.7109375" customWidth="1"/>
    <col min="10252" max="10252" width="6.5703125" customWidth="1"/>
    <col min="10253" max="10253" width="6.28515625" customWidth="1"/>
    <col min="10254" max="10254" width="6.42578125" customWidth="1"/>
    <col min="10255" max="10255" width="6" customWidth="1"/>
    <col min="10256" max="10257" width="6.140625" customWidth="1"/>
    <col min="10258" max="10258" width="6.7109375" customWidth="1"/>
    <col min="10259" max="10259" width="5.7109375" customWidth="1"/>
    <col min="10260" max="10260" width="6.42578125" customWidth="1"/>
    <col min="10261" max="10261" width="5.42578125" customWidth="1"/>
    <col min="10262" max="10262" width="5.140625" customWidth="1"/>
    <col min="10263" max="10263" width="5.42578125" customWidth="1"/>
    <col min="10264" max="10264" width="5.28515625" customWidth="1"/>
    <col min="10265" max="10265" width="5.5703125" customWidth="1"/>
    <col min="10266" max="10266" width="5.42578125" customWidth="1"/>
    <col min="10267" max="10267" width="4.85546875" customWidth="1"/>
    <col min="10268" max="10269" width="6.28515625" customWidth="1"/>
    <col min="10270" max="10270" width="4.85546875" customWidth="1"/>
    <col min="10271" max="10271" width="6.42578125" customWidth="1"/>
    <col min="10272" max="10272" width="6.7109375" customWidth="1"/>
    <col min="10273" max="10273" width="5" customWidth="1"/>
    <col min="10274" max="10274" width="5.7109375" customWidth="1"/>
    <col min="10275" max="10275" width="6.140625" customWidth="1"/>
    <col min="10276" max="10276" width="4.42578125" customWidth="1"/>
    <col min="10277" max="10277" width="5.85546875" customWidth="1"/>
    <col min="10278" max="10278" width="6.42578125" customWidth="1"/>
    <col min="10279" max="10279" width="4.28515625" customWidth="1"/>
    <col min="10498" max="10498" width="28.140625" customWidth="1"/>
    <col min="10499" max="10499" width="15.140625" customWidth="1"/>
    <col min="10500" max="10500" width="6.42578125" customWidth="1"/>
    <col min="10501" max="10501" width="6.140625" customWidth="1"/>
    <col min="10502" max="10502" width="5.28515625" customWidth="1"/>
    <col min="10503" max="10503" width="6" customWidth="1"/>
    <col min="10504" max="10504" width="6.85546875" customWidth="1"/>
    <col min="10505" max="10506" width="6.28515625" customWidth="1"/>
    <col min="10507" max="10507" width="6.7109375" customWidth="1"/>
    <col min="10508" max="10508" width="6.5703125" customWidth="1"/>
    <col min="10509" max="10509" width="6.28515625" customWidth="1"/>
    <col min="10510" max="10510" width="6.42578125" customWidth="1"/>
    <col min="10511" max="10511" width="6" customWidth="1"/>
    <col min="10512" max="10513" width="6.140625" customWidth="1"/>
    <col min="10514" max="10514" width="6.7109375" customWidth="1"/>
    <col min="10515" max="10515" width="5.7109375" customWidth="1"/>
    <col min="10516" max="10516" width="6.42578125" customWidth="1"/>
    <col min="10517" max="10517" width="5.42578125" customWidth="1"/>
    <col min="10518" max="10518" width="5.140625" customWidth="1"/>
    <col min="10519" max="10519" width="5.42578125" customWidth="1"/>
    <col min="10520" max="10520" width="5.28515625" customWidth="1"/>
    <col min="10521" max="10521" width="5.5703125" customWidth="1"/>
    <col min="10522" max="10522" width="5.42578125" customWidth="1"/>
    <col min="10523" max="10523" width="4.85546875" customWidth="1"/>
    <col min="10524" max="10525" width="6.28515625" customWidth="1"/>
    <col min="10526" max="10526" width="4.85546875" customWidth="1"/>
    <col min="10527" max="10527" width="6.42578125" customWidth="1"/>
    <col min="10528" max="10528" width="6.7109375" customWidth="1"/>
    <col min="10529" max="10529" width="5" customWidth="1"/>
    <col min="10530" max="10530" width="5.7109375" customWidth="1"/>
    <col min="10531" max="10531" width="6.140625" customWidth="1"/>
    <col min="10532" max="10532" width="4.42578125" customWidth="1"/>
    <col min="10533" max="10533" width="5.85546875" customWidth="1"/>
    <col min="10534" max="10534" width="6.42578125" customWidth="1"/>
    <col min="10535" max="10535" width="4.28515625" customWidth="1"/>
    <col min="10754" max="10754" width="28.140625" customWidth="1"/>
    <col min="10755" max="10755" width="15.140625" customWidth="1"/>
    <col min="10756" max="10756" width="6.42578125" customWidth="1"/>
    <col min="10757" max="10757" width="6.140625" customWidth="1"/>
    <col min="10758" max="10758" width="5.28515625" customWidth="1"/>
    <col min="10759" max="10759" width="6" customWidth="1"/>
    <col min="10760" max="10760" width="6.85546875" customWidth="1"/>
    <col min="10761" max="10762" width="6.28515625" customWidth="1"/>
    <col min="10763" max="10763" width="6.7109375" customWidth="1"/>
    <col min="10764" max="10764" width="6.5703125" customWidth="1"/>
    <col min="10765" max="10765" width="6.28515625" customWidth="1"/>
    <col min="10766" max="10766" width="6.42578125" customWidth="1"/>
    <col min="10767" max="10767" width="6" customWidth="1"/>
    <col min="10768" max="10769" width="6.140625" customWidth="1"/>
    <col min="10770" max="10770" width="6.7109375" customWidth="1"/>
    <col min="10771" max="10771" width="5.7109375" customWidth="1"/>
    <col min="10772" max="10772" width="6.42578125" customWidth="1"/>
    <col min="10773" max="10773" width="5.42578125" customWidth="1"/>
    <col min="10774" max="10774" width="5.140625" customWidth="1"/>
    <col min="10775" max="10775" width="5.42578125" customWidth="1"/>
    <col min="10776" max="10776" width="5.28515625" customWidth="1"/>
    <col min="10777" max="10777" width="5.5703125" customWidth="1"/>
    <col min="10778" max="10778" width="5.42578125" customWidth="1"/>
    <col min="10779" max="10779" width="4.85546875" customWidth="1"/>
    <col min="10780" max="10781" width="6.28515625" customWidth="1"/>
    <col min="10782" max="10782" width="4.85546875" customWidth="1"/>
    <col min="10783" max="10783" width="6.42578125" customWidth="1"/>
    <col min="10784" max="10784" width="6.7109375" customWidth="1"/>
    <col min="10785" max="10785" width="5" customWidth="1"/>
    <col min="10786" max="10786" width="5.7109375" customWidth="1"/>
    <col min="10787" max="10787" width="6.140625" customWidth="1"/>
    <col min="10788" max="10788" width="4.42578125" customWidth="1"/>
    <col min="10789" max="10789" width="5.85546875" customWidth="1"/>
    <col min="10790" max="10790" width="6.42578125" customWidth="1"/>
    <col min="10791" max="10791" width="4.28515625" customWidth="1"/>
    <col min="11010" max="11010" width="28.140625" customWidth="1"/>
    <col min="11011" max="11011" width="15.140625" customWidth="1"/>
    <col min="11012" max="11012" width="6.42578125" customWidth="1"/>
    <col min="11013" max="11013" width="6.140625" customWidth="1"/>
    <col min="11014" max="11014" width="5.28515625" customWidth="1"/>
    <col min="11015" max="11015" width="6" customWidth="1"/>
    <col min="11016" max="11016" width="6.85546875" customWidth="1"/>
    <col min="11017" max="11018" width="6.28515625" customWidth="1"/>
    <col min="11019" max="11019" width="6.7109375" customWidth="1"/>
    <col min="11020" max="11020" width="6.5703125" customWidth="1"/>
    <col min="11021" max="11021" width="6.28515625" customWidth="1"/>
    <col min="11022" max="11022" width="6.42578125" customWidth="1"/>
    <col min="11023" max="11023" width="6" customWidth="1"/>
    <col min="11024" max="11025" width="6.140625" customWidth="1"/>
    <col min="11026" max="11026" width="6.7109375" customWidth="1"/>
    <col min="11027" max="11027" width="5.7109375" customWidth="1"/>
    <col min="11028" max="11028" width="6.42578125" customWidth="1"/>
    <col min="11029" max="11029" width="5.42578125" customWidth="1"/>
    <col min="11030" max="11030" width="5.140625" customWidth="1"/>
    <col min="11031" max="11031" width="5.42578125" customWidth="1"/>
    <col min="11032" max="11032" width="5.28515625" customWidth="1"/>
    <col min="11033" max="11033" width="5.5703125" customWidth="1"/>
    <col min="11034" max="11034" width="5.42578125" customWidth="1"/>
    <col min="11035" max="11035" width="4.85546875" customWidth="1"/>
    <col min="11036" max="11037" width="6.28515625" customWidth="1"/>
    <col min="11038" max="11038" width="4.85546875" customWidth="1"/>
    <col min="11039" max="11039" width="6.42578125" customWidth="1"/>
    <col min="11040" max="11040" width="6.7109375" customWidth="1"/>
    <col min="11041" max="11041" width="5" customWidth="1"/>
    <col min="11042" max="11042" width="5.7109375" customWidth="1"/>
    <col min="11043" max="11043" width="6.140625" customWidth="1"/>
    <col min="11044" max="11044" width="4.42578125" customWidth="1"/>
    <col min="11045" max="11045" width="5.85546875" customWidth="1"/>
    <col min="11046" max="11046" width="6.42578125" customWidth="1"/>
    <col min="11047" max="11047" width="4.28515625" customWidth="1"/>
    <col min="11266" max="11266" width="28.140625" customWidth="1"/>
    <col min="11267" max="11267" width="15.140625" customWidth="1"/>
    <col min="11268" max="11268" width="6.42578125" customWidth="1"/>
    <col min="11269" max="11269" width="6.140625" customWidth="1"/>
    <col min="11270" max="11270" width="5.28515625" customWidth="1"/>
    <col min="11271" max="11271" width="6" customWidth="1"/>
    <col min="11272" max="11272" width="6.85546875" customWidth="1"/>
    <col min="11273" max="11274" width="6.28515625" customWidth="1"/>
    <col min="11275" max="11275" width="6.7109375" customWidth="1"/>
    <col min="11276" max="11276" width="6.5703125" customWidth="1"/>
    <col min="11277" max="11277" width="6.28515625" customWidth="1"/>
    <col min="11278" max="11278" width="6.42578125" customWidth="1"/>
    <col min="11279" max="11279" width="6" customWidth="1"/>
    <col min="11280" max="11281" width="6.140625" customWidth="1"/>
    <col min="11282" max="11282" width="6.7109375" customWidth="1"/>
    <col min="11283" max="11283" width="5.7109375" customWidth="1"/>
    <col min="11284" max="11284" width="6.42578125" customWidth="1"/>
    <col min="11285" max="11285" width="5.42578125" customWidth="1"/>
    <col min="11286" max="11286" width="5.140625" customWidth="1"/>
    <col min="11287" max="11287" width="5.42578125" customWidth="1"/>
    <col min="11288" max="11288" width="5.28515625" customWidth="1"/>
    <col min="11289" max="11289" width="5.5703125" customWidth="1"/>
    <col min="11290" max="11290" width="5.42578125" customWidth="1"/>
    <col min="11291" max="11291" width="4.85546875" customWidth="1"/>
    <col min="11292" max="11293" width="6.28515625" customWidth="1"/>
    <col min="11294" max="11294" width="4.85546875" customWidth="1"/>
    <col min="11295" max="11295" width="6.42578125" customWidth="1"/>
    <col min="11296" max="11296" width="6.7109375" customWidth="1"/>
    <col min="11297" max="11297" width="5" customWidth="1"/>
    <col min="11298" max="11298" width="5.7109375" customWidth="1"/>
    <col min="11299" max="11299" width="6.140625" customWidth="1"/>
    <col min="11300" max="11300" width="4.42578125" customWidth="1"/>
    <col min="11301" max="11301" width="5.85546875" customWidth="1"/>
    <col min="11302" max="11302" width="6.42578125" customWidth="1"/>
    <col min="11303" max="11303" width="4.28515625" customWidth="1"/>
    <col min="11522" max="11522" width="28.140625" customWidth="1"/>
    <col min="11523" max="11523" width="15.140625" customWidth="1"/>
    <col min="11524" max="11524" width="6.42578125" customWidth="1"/>
    <col min="11525" max="11525" width="6.140625" customWidth="1"/>
    <col min="11526" max="11526" width="5.28515625" customWidth="1"/>
    <col min="11527" max="11527" width="6" customWidth="1"/>
    <col min="11528" max="11528" width="6.85546875" customWidth="1"/>
    <col min="11529" max="11530" width="6.28515625" customWidth="1"/>
    <col min="11531" max="11531" width="6.7109375" customWidth="1"/>
    <col min="11532" max="11532" width="6.5703125" customWidth="1"/>
    <col min="11533" max="11533" width="6.28515625" customWidth="1"/>
    <col min="11534" max="11534" width="6.42578125" customWidth="1"/>
    <col min="11535" max="11535" width="6" customWidth="1"/>
    <col min="11536" max="11537" width="6.140625" customWidth="1"/>
    <col min="11538" max="11538" width="6.7109375" customWidth="1"/>
    <col min="11539" max="11539" width="5.7109375" customWidth="1"/>
    <col min="11540" max="11540" width="6.42578125" customWidth="1"/>
    <col min="11541" max="11541" width="5.42578125" customWidth="1"/>
    <col min="11542" max="11542" width="5.140625" customWidth="1"/>
    <col min="11543" max="11543" width="5.42578125" customWidth="1"/>
    <col min="11544" max="11544" width="5.28515625" customWidth="1"/>
    <col min="11545" max="11545" width="5.5703125" customWidth="1"/>
    <col min="11546" max="11546" width="5.42578125" customWidth="1"/>
    <col min="11547" max="11547" width="4.85546875" customWidth="1"/>
    <col min="11548" max="11549" width="6.28515625" customWidth="1"/>
    <col min="11550" max="11550" width="4.85546875" customWidth="1"/>
    <col min="11551" max="11551" width="6.42578125" customWidth="1"/>
    <col min="11552" max="11552" width="6.7109375" customWidth="1"/>
    <col min="11553" max="11553" width="5" customWidth="1"/>
    <col min="11554" max="11554" width="5.7109375" customWidth="1"/>
    <col min="11555" max="11555" width="6.140625" customWidth="1"/>
    <col min="11556" max="11556" width="4.42578125" customWidth="1"/>
    <col min="11557" max="11557" width="5.85546875" customWidth="1"/>
    <col min="11558" max="11558" width="6.42578125" customWidth="1"/>
    <col min="11559" max="11559" width="4.28515625" customWidth="1"/>
    <col min="11778" max="11778" width="28.140625" customWidth="1"/>
    <col min="11779" max="11779" width="15.140625" customWidth="1"/>
    <col min="11780" max="11780" width="6.42578125" customWidth="1"/>
    <col min="11781" max="11781" width="6.140625" customWidth="1"/>
    <col min="11782" max="11782" width="5.28515625" customWidth="1"/>
    <col min="11783" max="11783" width="6" customWidth="1"/>
    <col min="11784" max="11784" width="6.85546875" customWidth="1"/>
    <col min="11785" max="11786" width="6.28515625" customWidth="1"/>
    <col min="11787" max="11787" width="6.7109375" customWidth="1"/>
    <col min="11788" max="11788" width="6.5703125" customWidth="1"/>
    <col min="11789" max="11789" width="6.28515625" customWidth="1"/>
    <col min="11790" max="11790" width="6.42578125" customWidth="1"/>
    <col min="11791" max="11791" width="6" customWidth="1"/>
    <col min="11792" max="11793" width="6.140625" customWidth="1"/>
    <col min="11794" max="11794" width="6.7109375" customWidth="1"/>
    <col min="11795" max="11795" width="5.7109375" customWidth="1"/>
    <col min="11796" max="11796" width="6.42578125" customWidth="1"/>
    <col min="11797" max="11797" width="5.42578125" customWidth="1"/>
    <col min="11798" max="11798" width="5.140625" customWidth="1"/>
    <col min="11799" max="11799" width="5.42578125" customWidth="1"/>
    <col min="11800" max="11800" width="5.28515625" customWidth="1"/>
    <col min="11801" max="11801" width="5.5703125" customWidth="1"/>
    <col min="11802" max="11802" width="5.42578125" customWidth="1"/>
    <col min="11803" max="11803" width="4.85546875" customWidth="1"/>
    <col min="11804" max="11805" width="6.28515625" customWidth="1"/>
    <col min="11806" max="11806" width="4.85546875" customWidth="1"/>
    <col min="11807" max="11807" width="6.42578125" customWidth="1"/>
    <col min="11808" max="11808" width="6.7109375" customWidth="1"/>
    <col min="11809" max="11809" width="5" customWidth="1"/>
    <col min="11810" max="11810" width="5.7109375" customWidth="1"/>
    <col min="11811" max="11811" width="6.140625" customWidth="1"/>
    <col min="11812" max="11812" width="4.42578125" customWidth="1"/>
    <col min="11813" max="11813" width="5.85546875" customWidth="1"/>
    <col min="11814" max="11814" width="6.42578125" customWidth="1"/>
    <col min="11815" max="11815" width="4.28515625" customWidth="1"/>
    <col min="12034" max="12034" width="28.140625" customWidth="1"/>
    <col min="12035" max="12035" width="15.140625" customWidth="1"/>
    <col min="12036" max="12036" width="6.42578125" customWidth="1"/>
    <col min="12037" max="12037" width="6.140625" customWidth="1"/>
    <col min="12038" max="12038" width="5.28515625" customWidth="1"/>
    <col min="12039" max="12039" width="6" customWidth="1"/>
    <col min="12040" max="12040" width="6.85546875" customWidth="1"/>
    <col min="12041" max="12042" width="6.28515625" customWidth="1"/>
    <col min="12043" max="12043" width="6.7109375" customWidth="1"/>
    <col min="12044" max="12044" width="6.5703125" customWidth="1"/>
    <col min="12045" max="12045" width="6.28515625" customWidth="1"/>
    <col min="12046" max="12046" width="6.42578125" customWidth="1"/>
    <col min="12047" max="12047" width="6" customWidth="1"/>
    <col min="12048" max="12049" width="6.140625" customWidth="1"/>
    <col min="12050" max="12050" width="6.7109375" customWidth="1"/>
    <col min="12051" max="12051" width="5.7109375" customWidth="1"/>
    <col min="12052" max="12052" width="6.42578125" customWidth="1"/>
    <col min="12053" max="12053" width="5.42578125" customWidth="1"/>
    <col min="12054" max="12054" width="5.140625" customWidth="1"/>
    <col min="12055" max="12055" width="5.42578125" customWidth="1"/>
    <col min="12056" max="12056" width="5.28515625" customWidth="1"/>
    <col min="12057" max="12057" width="5.5703125" customWidth="1"/>
    <col min="12058" max="12058" width="5.42578125" customWidth="1"/>
    <col min="12059" max="12059" width="4.85546875" customWidth="1"/>
    <col min="12060" max="12061" width="6.28515625" customWidth="1"/>
    <col min="12062" max="12062" width="4.85546875" customWidth="1"/>
    <col min="12063" max="12063" width="6.42578125" customWidth="1"/>
    <col min="12064" max="12064" width="6.7109375" customWidth="1"/>
    <col min="12065" max="12065" width="5" customWidth="1"/>
    <col min="12066" max="12066" width="5.7109375" customWidth="1"/>
    <col min="12067" max="12067" width="6.140625" customWidth="1"/>
    <col min="12068" max="12068" width="4.42578125" customWidth="1"/>
    <col min="12069" max="12069" width="5.85546875" customWidth="1"/>
    <col min="12070" max="12070" width="6.42578125" customWidth="1"/>
    <col min="12071" max="12071" width="4.28515625" customWidth="1"/>
    <col min="12290" max="12290" width="28.140625" customWidth="1"/>
    <col min="12291" max="12291" width="15.140625" customWidth="1"/>
    <col min="12292" max="12292" width="6.42578125" customWidth="1"/>
    <col min="12293" max="12293" width="6.140625" customWidth="1"/>
    <col min="12294" max="12294" width="5.28515625" customWidth="1"/>
    <col min="12295" max="12295" width="6" customWidth="1"/>
    <col min="12296" max="12296" width="6.85546875" customWidth="1"/>
    <col min="12297" max="12298" width="6.28515625" customWidth="1"/>
    <col min="12299" max="12299" width="6.7109375" customWidth="1"/>
    <col min="12300" max="12300" width="6.5703125" customWidth="1"/>
    <col min="12301" max="12301" width="6.28515625" customWidth="1"/>
    <col min="12302" max="12302" width="6.42578125" customWidth="1"/>
    <col min="12303" max="12303" width="6" customWidth="1"/>
    <col min="12304" max="12305" width="6.140625" customWidth="1"/>
    <col min="12306" max="12306" width="6.7109375" customWidth="1"/>
    <col min="12307" max="12307" width="5.7109375" customWidth="1"/>
    <col min="12308" max="12308" width="6.42578125" customWidth="1"/>
    <col min="12309" max="12309" width="5.42578125" customWidth="1"/>
    <col min="12310" max="12310" width="5.140625" customWidth="1"/>
    <col min="12311" max="12311" width="5.42578125" customWidth="1"/>
    <col min="12312" max="12312" width="5.28515625" customWidth="1"/>
    <col min="12313" max="12313" width="5.5703125" customWidth="1"/>
    <col min="12314" max="12314" width="5.42578125" customWidth="1"/>
    <col min="12315" max="12315" width="4.85546875" customWidth="1"/>
    <col min="12316" max="12317" width="6.28515625" customWidth="1"/>
    <col min="12318" max="12318" width="4.85546875" customWidth="1"/>
    <col min="12319" max="12319" width="6.42578125" customWidth="1"/>
    <col min="12320" max="12320" width="6.7109375" customWidth="1"/>
    <col min="12321" max="12321" width="5" customWidth="1"/>
    <col min="12322" max="12322" width="5.7109375" customWidth="1"/>
    <col min="12323" max="12323" width="6.140625" customWidth="1"/>
    <col min="12324" max="12324" width="4.42578125" customWidth="1"/>
    <col min="12325" max="12325" width="5.85546875" customWidth="1"/>
    <col min="12326" max="12326" width="6.42578125" customWidth="1"/>
    <col min="12327" max="12327" width="4.28515625" customWidth="1"/>
    <col min="12546" max="12546" width="28.140625" customWidth="1"/>
    <col min="12547" max="12547" width="15.140625" customWidth="1"/>
    <col min="12548" max="12548" width="6.42578125" customWidth="1"/>
    <col min="12549" max="12549" width="6.140625" customWidth="1"/>
    <col min="12550" max="12550" width="5.28515625" customWidth="1"/>
    <col min="12551" max="12551" width="6" customWidth="1"/>
    <col min="12552" max="12552" width="6.85546875" customWidth="1"/>
    <col min="12553" max="12554" width="6.28515625" customWidth="1"/>
    <col min="12555" max="12555" width="6.7109375" customWidth="1"/>
    <col min="12556" max="12556" width="6.5703125" customWidth="1"/>
    <col min="12557" max="12557" width="6.28515625" customWidth="1"/>
    <col min="12558" max="12558" width="6.42578125" customWidth="1"/>
    <col min="12559" max="12559" width="6" customWidth="1"/>
    <col min="12560" max="12561" width="6.140625" customWidth="1"/>
    <col min="12562" max="12562" width="6.7109375" customWidth="1"/>
    <col min="12563" max="12563" width="5.7109375" customWidth="1"/>
    <col min="12564" max="12564" width="6.42578125" customWidth="1"/>
    <col min="12565" max="12565" width="5.42578125" customWidth="1"/>
    <col min="12566" max="12566" width="5.140625" customWidth="1"/>
    <col min="12567" max="12567" width="5.42578125" customWidth="1"/>
    <col min="12568" max="12568" width="5.28515625" customWidth="1"/>
    <col min="12569" max="12569" width="5.5703125" customWidth="1"/>
    <col min="12570" max="12570" width="5.42578125" customWidth="1"/>
    <col min="12571" max="12571" width="4.85546875" customWidth="1"/>
    <col min="12572" max="12573" width="6.28515625" customWidth="1"/>
    <col min="12574" max="12574" width="4.85546875" customWidth="1"/>
    <col min="12575" max="12575" width="6.42578125" customWidth="1"/>
    <col min="12576" max="12576" width="6.7109375" customWidth="1"/>
    <col min="12577" max="12577" width="5" customWidth="1"/>
    <col min="12578" max="12578" width="5.7109375" customWidth="1"/>
    <col min="12579" max="12579" width="6.140625" customWidth="1"/>
    <col min="12580" max="12580" width="4.42578125" customWidth="1"/>
    <col min="12581" max="12581" width="5.85546875" customWidth="1"/>
    <col min="12582" max="12582" width="6.42578125" customWidth="1"/>
    <col min="12583" max="12583" width="4.28515625" customWidth="1"/>
    <col min="12802" max="12802" width="28.140625" customWidth="1"/>
    <col min="12803" max="12803" width="15.140625" customWidth="1"/>
    <col min="12804" max="12804" width="6.42578125" customWidth="1"/>
    <col min="12805" max="12805" width="6.140625" customWidth="1"/>
    <col min="12806" max="12806" width="5.28515625" customWidth="1"/>
    <col min="12807" max="12807" width="6" customWidth="1"/>
    <col min="12808" max="12808" width="6.85546875" customWidth="1"/>
    <col min="12809" max="12810" width="6.28515625" customWidth="1"/>
    <col min="12811" max="12811" width="6.7109375" customWidth="1"/>
    <col min="12812" max="12812" width="6.5703125" customWidth="1"/>
    <col min="12813" max="12813" width="6.28515625" customWidth="1"/>
    <col min="12814" max="12814" width="6.42578125" customWidth="1"/>
    <col min="12815" max="12815" width="6" customWidth="1"/>
    <col min="12816" max="12817" width="6.140625" customWidth="1"/>
    <col min="12818" max="12818" width="6.7109375" customWidth="1"/>
    <col min="12819" max="12819" width="5.7109375" customWidth="1"/>
    <col min="12820" max="12820" width="6.42578125" customWidth="1"/>
    <col min="12821" max="12821" width="5.42578125" customWidth="1"/>
    <col min="12822" max="12822" width="5.140625" customWidth="1"/>
    <col min="12823" max="12823" width="5.42578125" customWidth="1"/>
    <col min="12824" max="12824" width="5.28515625" customWidth="1"/>
    <col min="12825" max="12825" width="5.5703125" customWidth="1"/>
    <col min="12826" max="12826" width="5.42578125" customWidth="1"/>
    <col min="12827" max="12827" width="4.85546875" customWidth="1"/>
    <col min="12828" max="12829" width="6.28515625" customWidth="1"/>
    <col min="12830" max="12830" width="4.85546875" customWidth="1"/>
    <col min="12831" max="12831" width="6.42578125" customWidth="1"/>
    <col min="12832" max="12832" width="6.7109375" customWidth="1"/>
    <col min="12833" max="12833" width="5" customWidth="1"/>
    <col min="12834" max="12834" width="5.7109375" customWidth="1"/>
    <col min="12835" max="12835" width="6.140625" customWidth="1"/>
    <col min="12836" max="12836" width="4.42578125" customWidth="1"/>
    <col min="12837" max="12837" width="5.85546875" customWidth="1"/>
    <col min="12838" max="12838" width="6.42578125" customWidth="1"/>
    <col min="12839" max="12839" width="4.28515625" customWidth="1"/>
    <col min="13058" max="13058" width="28.140625" customWidth="1"/>
    <col min="13059" max="13059" width="15.140625" customWidth="1"/>
    <col min="13060" max="13060" width="6.42578125" customWidth="1"/>
    <col min="13061" max="13061" width="6.140625" customWidth="1"/>
    <col min="13062" max="13062" width="5.28515625" customWidth="1"/>
    <col min="13063" max="13063" width="6" customWidth="1"/>
    <col min="13064" max="13064" width="6.85546875" customWidth="1"/>
    <col min="13065" max="13066" width="6.28515625" customWidth="1"/>
    <col min="13067" max="13067" width="6.7109375" customWidth="1"/>
    <col min="13068" max="13068" width="6.5703125" customWidth="1"/>
    <col min="13069" max="13069" width="6.28515625" customWidth="1"/>
    <col min="13070" max="13070" width="6.42578125" customWidth="1"/>
    <col min="13071" max="13071" width="6" customWidth="1"/>
    <col min="13072" max="13073" width="6.140625" customWidth="1"/>
    <col min="13074" max="13074" width="6.7109375" customWidth="1"/>
    <col min="13075" max="13075" width="5.7109375" customWidth="1"/>
    <col min="13076" max="13076" width="6.42578125" customWidth="1"/>
    <col min="13077" max="13077" width="5.42578125" customWidth="1"/>
    <col min="13078" max="13078" width="5.140625" customWidth="1"/>
    <col min="13079" max="13079" width="5.42578125" customWidth="1"/>
    <col min="13080" max="13080" width="5.28515625" customWidth="1"/>
    <col min="13081" max="13081" width="5.5703125" customWidth="1"/>
    <col min="13082" max="13082" width="5.42578125" customWidth="1"/>
    <col min="13083" max="13083" width="4.85546875" customWidth="1"/>
    <col min="13084" max="13085" width="6.28515625" customWidth="1"/>
    <col min="13086" max="13086" width="4.85546875" customWidth="1"/>
    <col min="13087" max="13087" width="6.42578125" customWidth="1"/>
    <col min="13088" max="13088" width="6.7109375" customWidth="1"/>
    <col min="13089" max="13089" width="5" customWidth="1"/>
    <col min="13090" max="13090" width="5.7109375" customWidth="1"/>
    <col min="13091" max="13091" width="6.140625" customWidth="1"/>
    <col min="13092" max="13092" width="4.42578125" customWidth="1"/>
    <col min="13093" max="13093" width="5.85546875" customWidth="1"/>
    <col min="13094" max="13094" width="6.42578125" customWidth="1"/>
    <col min="13095" max="13095" width="4.28515625" customWidth="1"/>
    <col min="13314" max="13314" width="28.140625" customWidth="1"/>
    <col min="13315" max="13315" width="15.140625" customWidth="1"/>
    <col min="13316" max="13316" width="6.42578125" customWidth="1"/>
    <col min="13317" max="13317" width="6.140625" customWidth="1"/>
    <col min="13318" max="13318" width="5.28515625" customWidth="1"/>
    <col min="13319" max="13319" width="6" customWidth="1"/>
    <col min="13320" max="13320" width="6.85546875" customWidth="1"/>
    <col min="13321" max="13322" width="6.28515625" customWidth="1"/>
    <col min="13323" max="13323" width="6.7109375" customWidth="1"/>
    <col min="13324" max="13324" width="6.5703125" customWidth="1"/>
    <col min="13325" max="13325" width="6.28515625" customWidth="1"/>
    <col min="13326" max="13326" width="6.42578125" customWidth="1"/>
    <col min="13327" max="13327" width="6" customWidth="1"/>
    <col min="13328" max="13329" width="6.140625" customWidth="1"/>
    <col min="13330" max="13330" width="6.7109375" customWidth="1"/>
    <col min="13331" max="13331" width="5.7109375" customWidth="1"/>
    <col min="13332" max="13332" width="6.42578125" customWidth="1"/>
    <col min="13333" max="13333" width="5.42578125" customWidth="1"/>
    <col min="13334" max="13334" width="5.140625" customWidth="1"/>
    <col min="13335" max="13335" width="5.42578125" customWidth="1"/>
    <col min="13336" max="13336" width="5.28515625" customWidth="1"/>
    <col min="13337" max="13337" width="5.5703125" customWidth="1"/>
    <col min="13338" max="13338" width="5.42578125" customWidth="1"/>
    <col min="13339" max="13339" width="4.85546875" customWidth="1"/>
    <col min="13340" max="13341" width="6.28515625" customWidth="1"/>
    <col min="13342" max="13342" width="4.85546875" customWidth="1"/>
    <col min="13343" max="13343" width="6.42578125" customWidth="1"/>
    <col min="13344" max="13344" width="6.7109375" customWidth="1"/>
    <col min="13345" max="13345" width="5" customWidth="1"/>
    <col min="13346" max="13346" width="5.7109375" customWidth="1"/>
    <col min="13347" max="13347" width="6.140625" customWidth="1"/>
    <col min="13348" max="13348" width="4.42578125" customWidth="1"/>
    <col min="13349" max="13349" width="5.85546875" customWidth="1"/>
    <col min="13350" max="13350" width="6.42578125" customWidth="1"/>
    <col min="13351" max="13351" width="4.28515625" customWidth="1"/>
    <col min="13570" max="13570" width="28.140625" customWidth="1"/>
    <col min="13571" max="13571" width="15.140625" customWidth="1"/>
    <col min="13572" max="13572" width="6.42578125" customWidth="1"/>
    <col min="13573" max="13573" width="6.140625" customWidth="1"/>
    <col min="13574" max="13574" width="5.28515625" customWidth="1"/>
    <col min="13575" max="13575" width="6" customWidth="1"/>
    <col min="13576" max="13576" width="6.85546875" customWidth="1"/>
    <col min="13577" max="13578" width="6.28515625" customWidth="1"/>
    <col min="13579" max="13579" width="6.7109375" customWidth="1"/>
    <col min="13580" max="13580" width="6.5703125" customWidth="1"/>
    <col min="13581" max="13581" width="6.28515625" customWidth="1"/>
    <col min="13582" max="13582" width="6.42578125" customWidth="1"/>
    <col min="13583" max="13583" width="6" customWidth="1"/>
    <col min="13584" max="13585" width="6.140625" customWidth="1"/>
    <col min="13586" max="13586" width="6.7109375" customWidth="1"/>
    <col min="13587" max="13587" width="5.7109375" customWidth="1"/>
    <col min="13588" max="13588" width="6.42578125" customWidth="1"/>
    <col min="13589" max="13589" width="5.42578125" customWidth="1"/>
    <col min="13590" max="13590" width="5.140625" customWidth="1"/>
    <col min="13591" max="13591" width="5.42578125" customWidth="1"/>
    <col min="13592" max="13592" width="5.28515625" customWidth="1"/>
    <col min="13593" max="13593" width="5.5703125" customWidth="1"/>
    <col min="13594" max="13594" width="5.42578125" customWidth="1"/>
    <col min="13595" max="13595" width="4.85546875" customWidth="1"/>
    <col min="13596" max="13597" width="6.28515625" customWidth="1"/>
    <col min="13598" max="13598" width="4.85546875" customWidth="1"/>
    <col min="13599" max="13599" width="6.42578125" customWidth="1"/>
    <col min="13600" max="13600" width="6.7109375" customWidth="1"/>
    <col min="13601" max="13601" width="5" customWidth="1"/>
    <col min="13602" max="13602" width="5.7109375" customWidth="1"/>
    <col min="13603" max="13603" width="6.140625" customWidth="1"/>
    <col min="13604" max="13604" width="4.42578125" customWidth="1"/>
    <col min="13605" max="13605" width="5.85546875" customWidth="1"/>
    <col min="13606" max="13606" width="6.42578125" customWidth="1"/>
    <col min="13607" max="13607" width="4.28515625" customWidth="1"/>
    <col min="13826" max="13826" width="28.140625" customWidth="1"/>
    <col min="13827" max="13827" width="15.140625" customWidth="1"/>
    <col min="13828" max="13828" width="6.42578125" customWidth="1"/>
    <col min="13829" max="13829" width="6.140625" customWidth="1"/>
    <col min="13830" max="13830" width="5.28515625" customWidth="1"/>
    <col min="13831" max="13831" width="6" customWidth="1"/>
    <col min="13832" max="13832" width="6.85546875" customWidth="1"/>
    <col min="13833" max="13834" width="6.28515625" customWidth="1"/>
    <col min="13835" max="13835" width="6.7109375" customWidth="1"/>
    <col min="13836" max="13836" width="6.5703125" customWidth="1"/>
    <col min="13837" max="13837" width="6.28515625" customWidth="1"/>
    <col min="13838" max="13838" width="6.42578125" customWidth="1"/>
    <col min="13839" max="13839" width="6" customWidth="1"/>
    <col min="13840" max="13841" width="6.140625" customWidth="1"/>
    <col min="13842" max="13842" width="6.7109375" customWidth="1"/>
    <col min="13843" max="13843" width="5.7109375" customWidth="1"/>
    <col min="13844" max="13844" width="6.42578125" customWidth="1"/>
    <col min="13845" max="13845" width="5.42578125" customWidth="1"/>
    <col min="13846" max="13846" width="5.140625" customWidth="1"/>
    <col min="13847" max="13847" width="5.42578125" customWidth="1"/>
    <col min="13848" max="13848" width="5.28515625" customWidth="1"/>
    <col min="13849" max="13849" width="5.5703125" customWidth="1"/>
    <col min="13850" max="13850" width="5.42578125" customWidth="1"/>
    <col min="13851" max="13851" width="4.85546875" customWidth="1"/>
    <col min="13852" max="13853" width="6.28515625" customWidth="1"/>
    <col min="13854" max="13854" width="4.85546875" customWidth="1"/>
    <col min="13855" max="13855" width="6.42578125" customWidth="1"/>
    <col min="13856" max="13856" width="6.7109375" customWidth="1"/>
    <col min="13857" max="13857" width="5" customWidth="1"/>
    <col min="13858" max="13858" width="5.7109375" customWidth="1"/>
    <col min="13859" max="13859" width="6.140625" customWidth="1"/>
    <col min="13860" max="13860" width="4.42578125" customWidth="1"/>
    <col min="13861" max="13861" width="5.85546875" customWidth="1"/>
    <col min="13862" max="13862" width="6.42578125" customWidth="1"/>
    <col min="13863" max="13863" width="4.28515625" customWidth="1"/>
    <col min="14082" max="14082" width="28.140625" customWidth="1"/>
    <col min="14083" max="14083" width="15.140625" customWidth="1"/>
    <col min="14084" max="14084" width="6.42578125" customWidth="1"/>
    <col min="14085" max="14085" width="6.140625" customWidth="1"/>
    <col min="14086" max="14086" width="5.28515625" customWidth="1"/>
    <col min="14087" max="14087" width="6" customWidth="1"/>
    <col min="14088" max="14088" width="6.85546875" customWidth="1"/>
    <col min="14089" max="14090" width="6.28515625" customWidth="1"/>
    <col min="14091" max="14091" width="6.7109375" customWidth="1"/>
    <col min="14092" max="14092" width="6.5703125" customWidth="1"/>
    <col min="14093" max="14093" width="6.28515625" customWidth="1"/>
    <col min="14094" max="14094" width="6.42578125" customWidth="1"/>
    <col min="14095" max="14095" width="6" customWidth="1"/>
    <col min="14096" max="14097" width="6.140625" customWidth="1"/>
    <col min="14098" max="14098" width="6.7109375" customWidth="1"/>
    <col min="14099" max="14099" width="5.7109375" customWidth="1"/>
    <col min="14100" max="14100" width="6.42578125" customWidth="1"/>
    <col min="14101" max="14101" width="5.42578125" customWidth="1"/>
    <col min="14102" max="14102" width="5.140625" customWidth="1"/>
    <col min="14103" max="14103" width="5.42578125" customWidth="1"/>
    <col min="14104" max="14104" width="5.28515625" customWidth="1"/>
    <col min="14105" max="14105" width="5.5703125" customWidth="1"/>
    <col min="14106" max="14106" width="5.42578125" customWidth="1"/>
    <col min="14107" max="14107" width="4.85546875" customWidth="1"/>
    <col min="14108" max="14109" width="6.28515625" customWidth="1"/>
    <col min="14110" max="14110" width="4.85546875" customWidth="1"/>
    <col min="14111" max="14111" width="6.42578125" customWidth="1"/>
    <col min="14112" max="14112" width="6.7109375" customWidth="1"/>
    <col min="14113" max="14113" width="5" customWidth="1"/>
    <col min="14114" max="14114" width="5.7109375" customWidth="1"/>
    <col min="14115" max="14115" width="6.140625" customWidth="1"/>
    <col min="14116" max="14116" width="4.42578125" customWidth="1"/>
    <col min="14117" max="14117" width="5.85546875" customWidth="1"/>
    <col min="14118" max="14118" width="6.42578125" customWidth="1"/>
    <col min="14119" max="14119" width="4.28515625" customWidth="1"/>
    <col min="14338" max="14338" width="28.140625" customWidth="1"/>
    <col min="14339" max="14339" width="15.140625" customWidth="1"/>
    <col min="14340" max="14340" width="6.42578125" customWidth="1"/>
    <col min="14341" max="14341" width="6.140625" customWidth="1"/>
    <col min="14342" max="14342" width="5.28515625" customWidth="1"/>
    <col min="14343" max="14343" width="6" customWidth="1"/>
    <col min="14344" max="14344" width="6.85546875" customWidth="1"/>
    <col min="14345" max="14346" width="6.28515625" customWidth="1"/>
    <col min="14347" max="14347" width="6.7109375" customWidth="1"/>
    <col min="14348" max="14348" width="6.5703125" customWidth="1"/>
    <col min="14349" max="14349" width="6.28515625" customWidth="1"/>
    <col min="14350" max="14350" width="6.42578125" customWidth="1"/>
    <col min="14351" max="14351" width="6" customWidth="1"/>
    <col min="14352" max="14353" width="6.140625" customWidth="1"/>
    <col min="14354" max="14354" width="6.7109375" customWidth="1"/>
    <col min="14355" max="14355" width="5.7109375" customWidth="1"/>
    <col min="14356" max="14356" width="6.42578125" customWidth="1"/>
    <col min="14357" max="14357" width="5.42578125" customWidth="1"/>
    <col min="14358" max="14358" width="5.140625" customWidth="1"/>
    <col min="14359" max="14359" width="5.42578125" customWidth="1"/>
    <col min="14360" max="14360" width="5.28515625" customWidth="1"/>
    <col min="14361" max="14361" width="5.5703125" customWidth="1"/>
    <col min="14362" max="14362" width="5.42578125" customWidth="1"/>
    <col min="14363" max="14363" width="4.85546875" customWidth="1"/>
    <col min="14364" max="14365" width="6.28515625" customWidth="1"/>
    <col min="14366" max="14366" width="4.85546875" customWidth="1"/>
    <col min="14367" max="14367" width="6.42578125" customWidth="1"/>
    <col min="14368" max="14368" width="6.7109375" customWidth="1"/>
    <col min="14369" max="14369" width="5" customWidth="1"/>
    <col min="14370" max="14370" width="5.7109375" customWidth="1"/>
    <col min="14371" max="14371" width="6.140625" customWidth="1"/>
    <col min="14372" max="14372" width="4.42578125" customWidth="1"/>
    <col min="14373" max="14373" width="5.85546875" customWidth="1"/>
    <col min="14374" max="14374" width="6.42578125" customWidth="1"/>
    <col min="14375" max="14375" width="4.28515625" customWidth="1"/>
    <col min="14594" max="14594" width="28.140625" customWidth="1"/>
    <col min="14595" max="14595" width="15.140625" customWidth="1"/>
    <col min="14596" max="14596" width="6.42578125" customWidth="1"/>
    <col min="14597" max="14597" width="6.140625" customWidth="1"/>
    <col min="14598" max="14598" width="5.28515625" customWidth="1"/>
    <col min="14599" max="14599" width="6" customWidth="1"/>
    <col min="14600" max="14600" width="6.85546875" customWidth="1"/>
    <col min="14601" max="14602" width="6.28515625" customWidth="1"/>
    <col min="14603" max="14603" width="6.7109375" customWidth="1"/>
    <col min="14604" max="14604" width="6.5703125" customWidth="1"/>
    <col min="14605" max="14605" width="6.28515625" customWidth="1"/>
    <col min="14606" max="14606" width="6.42578125" customWidth="1"/>
    <col min="14607" max="14607" width="6" customWidth="1"/>
    <col min="14608" max="14609" width="6.140625" customWidth="1"/>
    <col min="14610" max="14610" width="6.7109375" customWidth="1"/>
    <col min="14611" max="14611" width="5.7109375" customWidth="1"/>
    <col min="14612" max="14612" width="6.42578125" customWidth="1"/>
    <col min="14613" max="14613" width="5.42578125" customWidth="1"/>
    <col min="14614" max="14614" width="5.140625" customWidth="1"/>
    <col min="14615" max="14615" width="5.42578125" customWidth="1"/>
    <col min="14616" max="14616" width="5.28515625" customWidth="1"/>
    <col min="14617" max="14617" width="5.5703125" customWidth="1"/>
    <col min="14618" max="14618" width="5.42578125" customWidth="1"/>
    <col min="14619" max="14619" width="4.85546875" customWidth="1"/>
    <col min="14620" max="14621" width="6.28515625" customWidth="1"/>
    <col min="14622" max="14622" width="4.85546875" customWidth="1"/>
    <col min="14623" max="14623" width="6.42578125" customWidth="1"/>
    <col min="14624" max="14624" width="6.7109375" customWidth="1"/>
    <col min="14625" max="14625" width="5" customWidth="1"/>
    <col min="14626" max="14626" width="5.7109375" customWidth="1"/>
    <col min="14627" max="14627" width="6.140625" customWidth="1"/>
    <col min="14628" max="14628" width="4.42578125" customWidth="1"/>
    <col min="14629" max="14629" width="5.85546875" customWidth="1"/>
    <col min="14630" max="14630" width="6.42578125" customWidth="1"/>
    <col min="14631" max="14631" width="4.28515625" customWidth="1"/>
    <col min="14850" max="14850" width="28.140625" customWidth="1"/>
    <col min="14851" max="14851" width="15.140625" customWidth="1"/>
    <col min="14852" max="14852" width="6.42578125" customWidth="1"/>
    <col min="14853" max="14853" width="6.140625" customWidth="1"/>
    <col min="14854" max="14854" width="5.28515625" customWidth="1"/>
    <col min="14855" max="14855" width="6" customWidth="1"/>
    <col min="14856" max="14856" width="6.85546875" customWidth="1"/>
    <col min="14857" max="14858" width="6.28515625" customWidth="1"/>
    <col min="14859" max="14859" width="6.7109375" customWidth="1"/>
    <col min="14860" max="14860" width="6.5703125" customWidth="1"/>
    <col min="14861" max="14861" width="6.28515625" customWidth="1"/>
    <col min="14862" max="14862" width="6.42578125" customWidth="1"/>
    <col min="14863" max="14863" width="6" customWidth="1"/>
    <col min="14864" max="14865" width="6.140625" customWidth="1"/>
    <col min="14866" max="14866" width="6.7109375" customWidth="1"/>
    <col min="14867" max="14867" width="5.7109375" customWidth="1"/>
    <col min="14868" max="14868" width="6.42578125" customWidth="1"/>
    <col min="14869" max="14869" width="5.42578125" customWidth="1"/>
    <col min="14870" max="14870" width="5.140625" customWidth="1"/>
    <col min="14871" max="14871" width="5.42578125" customWidth="1"/>
    <col min="14872" max="14872" width="5.28515625" customWidth="1"/>
    <col min="14873" max="14873" width="5.5703125" customWidth="1"/>
    <col min="14874" max="14874" width="5.42578125" customWidth="1"/>
    <col min="14875" max="14875" width="4.85546875" customWidth="1"/>
    <col min="14876" max="14877" width="6.28515625" customWidth="1"/>
    <col min="14878" max="14878" width="4.85546875" customWidth="1"/>
    <col min="14879" max="14879" width="6.42578125" customWidth="1"/>
    <col min="14880" max="14880" width="6.7109375" customWidth="1"/>
    <col min="14881" max="14881" width="5" customWidth="1"/>
    <col min="14882" max="14882" width="5.7109375" customWidth="1"/>
    <col min="14883" max="14883" width="6.140625" customWidth="1"/>
    <col min="14884" max="14884" width="4.42578125" customWidth="1"/>
    <col min="14885" max="14885" width="5.85546875" customWidth="1"/>
    <col min="14886" max="14886" width="6.42578125" customWidth="1"/>
    <col min="14887" max="14887" width="4.28515625" customWidth="1"/>
    <col min="15106" max="15106" width="28.140625" customWidth="1"/>
    <col min="15107" max="15107" width="15.140625" customWidth="1"/>
    <col min="15108" max="15108" width="6.42578125" customWidth="1"/>
    <col min="15109" max="15109" width="6.140625" customWidth="1"/>
    <col min="15110" max="15110" width="5.28515625" customWidth="1"/>
    <col min="15111" max="15111" width="6" customWidth="1"/>
    <col min="15112" max="15112" width="6.85546875" customWidth="1"/>
    <col min="15113" max="15114" width="6.28515625" customWidth="1"/>
    <col min="15115" max="15115" width="6.7109375" customWidth="1"/>
    <col min="15116" max="15116" width="6.5703125" customWidth="1"/>
    <col min="15117" max="15117" width="6.28515625" customWidth="1"/>
    <col min="15118" max="15118" width="6.42578125" customWidth="1"/>
    <col min="15119" max="15119" width="6" customWidth="1"/>
    <col min="15120" max="15121" width="6.140625" customWidth="1"/>
    <col min="15122" max="15122" width="6.7109375" customWidth="1"/>
    <col min="15123" max="15123" width="5.7109375" customWidth="1"/>
    <col min="15124" max="15124" width="6.42578125" customWidth="1"/>
    <col min="15125" max="15125" width="5.42578125" customWidth="1"/>
    <col min="15126" max="15126" width="5.140625" customWidth="1"/>
    <col min="15127" max="15127" width="5.42578125" customWidth="1"/>
    <col min="15128" max="15128" width="5.28515625" customWidth="1"/>
    <col min="15129" max="15129" width="5.5703125" customWidth="1"/>
    <col min="15130" max="15130" width="5.42578125" customWidth="1"/>
    <col min="15131" max="15131" width="4.85546875" customWidth="1"/>
    <col min="15132" max="15133" width="6.28515625" customWidth="1"/>
    <col min="15134" max="15134" width="4.85546875" customWidth="1"/>
    <col min="15135" max="15135" width="6.42578125" customWidth="1"/>
    <col min="15136" max="15136" width="6.7109375" customWidth="1"/>
    <col min="15137" max="15137" width="5" customWidth="1"/>
    <col min="15138" max="15138" width="5.7109375" customWidth="1"/>
    <col min="15139" max="15139" width="6.140625" customWidth="1"/>
    <col min="15140" max="15140" width="4.42578125" customWidth="1"/>
    <col min="15141" max="15141" width="5.85546875" customWidth="1"/>
    <col min="15142" max="15142" width="6.42578125" customWidth="1"/>
    <col min="15143" max="15143" width="4.28515625" customWidth="1"/>
    <col min="15362" max="15362" width="28.140625" customWidth="1"/>
    <col min="15363" max="15363" width="15.140625" customWidth="1"/>
    <col min="15364" max="15364" width="6.42578125" customWidth="1"/>
    <col min="15365" max="15365" width="6.140625" customWidth="1"/>
    <col min="15366" max="15366" width="5.28515625" customWidth="1"/>
    <col min="15367" max="15367" width="6" customWidth="1"/>
    <col min="15368" max="15368" width="6.85546875" customWidth="1"/>
    <col min="15369" max="15370" width="6.28515625" customWidth="1"/>
    <col min="15371" max="15371" width="6.7109375" customWidth="1"/>
    <col min="15372" max="15372" width="6.5703125" customWidth="1"/>
    <col min="15373" max="15373" width="6.28515625" customWidth="1"/>
    <col min="15374" max="15374" width="6.42578125" customWidth="1"/>
    <col min="15375" max="15375" width="6" customWidth="1"/>
    <col min="15376" max="15377" width="6.140625" customWidth="1"/>
    <col min="15378" max="15378" width="6.7109375" customWidth="1"/>
    <col min="15379" max="15379" width="5.7109375" customWidth="1"/>
    <col min="15380" max="15380" width="6.42578125" customWidth="1"/>
    <col min="15381" max="15381" width="5.42578125" customWidth="1"/>
    <col min="15382" max="15382" width="5.140625" customWidth="1"/>
    <col min="15383" max="15383" width="5.42578125" customWidth="1"/>
    <col min="15384" max="15384" width="5.28515625" customWidth="1"/>
    <col min="15385" max="15385" width="5.5703125" customWidth="1"/>
    <col min="15386" max="15386" width="5.42578125" customWidth="1"/>
    <col min="15387" max="15387" width="4.85546875" customWidth="1"/>
    <col min="15388" max="15389" width="6.28515625" customWidth="1"/>
    <col min="15390" max="15390" width="4.85546875" customWidth="1"/>
    <col min="15391" max="15391" width="6.42578125" customWidth="1"/>
    <col min="15392" max="15392" width="6.7109375" customWidth="1"/>
    <col min="15393" max="15393" width="5" customWidth="1"/>
    <col min="15394" max="15394" width="5.7109375" customWidth="1"/>
    <col min="15395" max="15395" width="6.140625" customWidth="1"/>
    <col min="15396" max="15396" width="4.42578125" customWidth="1"/>
    <col min="15397" max="15397" width="5.85546875" customWidth="1"/>
    <col min="15398" max="15398" width="6.42578125" customWidth="1"/>
    <col min="15399" max="15399" width="4.28515625" customWidth="1"/>
    <col min="15618" max="15618" width="28.140625" customWidth="1"/>
    <col min="15619" max="15619" width="15.140625" customWidth="1"/>
    <col min="15620" max="15620" width="6.42578125" customWidth="1"/>
    <col min="15621" max="15621" width="6.140625" customWidth="1"/>
    <col min="15622" max="15622" width="5.28515625" customWidth="1"/>
    <col min="15623" max="15623" width="6" customWidth="1"/>
    <col min="15624" max="15624" width="6.85546875" customWidth="1"/>
    <col min="15625" max="15626" width="6.28515625" customWidth="1"/>
    <col min="15627" max="15627" width="6.7109375" customWidth="1"/>
    <col min="15628" max="15628" width="6.5703125" customWidth="1"/>
    <col min="15629" max="15629" width="6.28515625" customWidth="1"/>
    <col min="15630" max="15630" width="6.42578125" customWidth="1"/>
    <col min="15631" max="15631" width="6" customWidth="1"/>
    <col min="15632" max="15633" width="6.140625" customWidth="1"/>
    <col min="15634" max="15634" width="6.7109375" customWidth="1"/>
    <col min="15635" max="15635" width="5.7109375" customWidth="1"/>
    <col min="15636" max="15636" width="6.42578125" customWidth="1"/>
    <col min="15637" max="15637" width="5.42578125" customWidth="1"/>
    <col min="15638" max="15638" width="5.140625" customWidth="1"/>
    <col min="15639" max="15639" width="5.42578125" customWidth="1"/>
    <col min="15640" max="15640" width="5.28515625" customWidth="1"/>
    <col min="15641" max="15641" width="5.5703125" customWidth="1"/>
    <col min="15642" max="15642" width="5.42578125" customWidth="1"/>
    <col min="15643" max="15643" width="4.85546875" customWidth="1"/>
    <col min="15644" max="15645" width="6.28515625" customWidth="1"/>
    <col min="15646" max="15646" width="4.85546875" customWidth="1"/>
    <col min="15647" max="15647" width="6.42578125" customWidth="1"/>
    <col min="15648" max="15648" width="6.7109375" customWidth="1"/>
    <col min="15649" max="15649" width="5" customWidth="1"/>
    <col min="15650" max="15650" width="5.7109375" customWidth="1"/>
    <col min="15651" max="15651" width="6.140625" customWidth="1"/>
    <col min="15652" max="15652" width="4.42578125" customWidth="1"/>
    <col min="15653" max="15653" width="5.85546875" customWidth="1"/>
    <col min="15654" max="15654" width="6.42578125" customWidth="1"/>
    <col min="15655" max="15655" width="4.28515625" customWidth="1"/>
    <col min="15874" max="15874" width="28.140625" customWidth="1"/>
    <col min="15875" max="15875" width="15.140625" customWidth="1"/>
    <col min="15876" max="15876" width="6.42578125" customWidth="1"/>
    <col min="15877" max="15877" width="6.140625" customWidth="1"/>
    <col min="15878" max="15878" width="5.28515625" customWidth="1"/>
    <col min="15879" max="15879" width="6" customWidth="1"/>
    <col min="15880" max="15880" width="6.85546875" customWidth="1"/>
    <col min="15881" max="15882" width="6.28515625" customWidth="1"/>
    <col min="15883" max="15883" width="6.7109375" customWidth="1"/>
    <col min="15884" max="15884" width="6.5703125" customWidth="1"/>
    <col min="15885" max="15885" width="6.28515625" customWidth="1"/>
    <col min="15886" max="15886" width="6.42578125" customWidth="1"/>
    <col min="15887" max="15887" width="6" customWidth="1"/>
    <col min="15888" max="15889" width="6.140625" customWidth="1"/>
    <col min="15890" max="15890" width="6.7109375" customWidth="1"/>
    <col min="15891" max="15891" width="5.7109375" customWidth="1"/>
    <col min="15892" max="15892" width="6.42578125" customWidth="1"/>
    <col min="15893" max="15893" width="5.42578125" customWidth="1"/>
    <col min="15894" max="15894" width="5.140625" customWidth="1"/>
    <col min="15895" max="15895" width="5.42578125" customWidth="1"/>
    <col min="15896" max="15896" width="5.28515625" customWidth="1"/>
    <col min="15897" max="15897" width="5.5703125" customWidth="1"/>
    <col min="15898" max="15898" width="5.42578125" customWidth="1"/>
    <col min="15899" max="15899" width="4.85546875" customWidth="1"/>
    <col min="15900" max="15901" width="6.28515625" customWidth="1"/>
    <col min="15902" max="15902" width="4.85546875" customWidth="1"/>
    <col min="15903" max="15903" width="6.42578125" customWidth="1"/>
    <col min="15904" max="15904" width="6.7109375" customWidth="1"/>
    <col min="15905" max="15905" width="5" customWidth="1"/>
    <col min="15906" max="15906" width="5.7109375" customWidth="1"/>
    <col min="15907" max="15907" width="6.140625" customWidth="1"/>
    <col min="15908" max="15908" width="4.42578125" customWidth="1"/>
    <col min="15909" max="15909" width="5.85546875" customWidth="1"/>
    <col min="15910" max="15910" width="6.42578125" customWidth="1"/>
    <col min="15911" max="15911" width="4.28515625" customWidth="1"/>
    <col min="16130" max="16130" width="28.140625" customWidth="1"/>
    <col min="16131" max="16131" width="15.140625" customWidth="1"/>
    <col min="16132" max="16132" width="6.42578125" customWidth="1"/>
    <col min="16133" max="16133" width="6.140625" customWidth="1"/>
    <col min="16134" max="16134" width="5.28515625" customWidth="1"/>
    <col min="16135" max="16135" width="6" customWidth="1"/>
    <col min="16136" max="16136" width="6.85546875" customWidth="1"/>
    <col min="16137" max="16138" width="6.28515625" customWidth="1"/>
    <col min="16139" max="16139" width="6.7109375" customWidth="1"/>
    <col min="16140" max="16140" width="6.5703125" customWidth="1"/>
    <col min="16141" max="16141" width="6.28515625" customWidth="1"/>
    <col min="16142" max="16142" width="6.42578125" customWidth="1"/>
    <col min="16143" max="16143" width="6" customWidth="1"/>
    <col min="16144" max="16145" width="6.140625" customWidth="1"/>
    <col min="16146" max="16146" width="6.7109375" customWidth="1"/>
    <col min="16147" max="16147" width="5.7109375" customWidth="1"/>
    <col min="16148" max="16148" width="6.42578125" customWidth="1"/>
    <col min="16149" max="16149" width="5.42578125" customWidth="1"/>
    <col min="16150" max="16150" width="5.140625" customWidth="1"/>
    <col min="16151" max="16151" width="5.42578125" customWidth="1"/>
    <col min="16152" max="16152" width="5.28515625" customWidth="1"/>
    <col min="16153" max="16153" width="5.5703125" customWidth="1"/>
    <col min="16154" max="16154" width="5.42578125" customWidth="1"/>
    <col min="16155" max="16155" width="4.85546875" customWidth="1"/>
    <col min="16156" max="16157" width="6.28515625" customWidth="1"/>
    <col min="16158" max="16158" width="4.85546875" customWidth="1"/>
    <col min="16159" max="16159" width="6.42578125" customWidth="1"/>
    <col min="16160" max="16160" width="6.7109375" customWidth="1"/>
    <col min="16161" max="16161" width="5" customWidth="1"/>
    <col min="16162" max="16162" width="5.7109375" customWidth="1"/>
    <col min="16163" max="16163" width="6.140625" customWidth="1"/>
    <col min="16164" max="16164" width="4.42578125" customWidth="1"/>
    <col min="16165" max="16165" width="5.85546875" customWidth="1"/>
    <col min="16166" max="16166" width="6.42578125" customWidth="1"/>
    <col min="16167" max="16167" width="4.28515625" customWidth="1"/>
  </cols>
  <sheetData>
    <row r="1" spans="1:39" x14ac:dyDescent="0.25">
      <c r="A1" s="119" t="s">
        <v>0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119"/>
      <c r="T1" s="119"/>
      <c r="U1" s="119"/>
      <c r="V1" s="119"/>
      <c r="W1" s="119"/>
      <c r="X1" s="119"/>
      <c r="Y1" s="119"/>
      <c r="Z1" s="119"/>
      <c r="AA1" s="119"/>
      <c r="AB1" s="119"/>
      <c r="AC1" s="119"/>
      <c r="AD1" s="119"/>
      <c r="AE1" s="119"/>
      <c r="AF1" s="119"/>
      <c r="AG1" s="119"/>
      <c r="AH1" s="119"/>
      <c r="AI1" s="119"/>
      <c r="AJ1" s="119"/>
      <c r="AK1" s="119"/>
      <c r="AL1" s="119"/>
      <c r="AM1" s="119"/>
    </row>
    <row r="2" spans="1:39" x14ac:dyDescent="0.25">
      <c r="A2" s="119" t="s">
        <v>59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  <c r="T2" s="119"/>
      <c r="U2" s="119"/>
      <c r="V2" s="119"/>
      <c r="W2" s="119"/>
      <c r="X2" s="119"/>
      <c r="Y2" s="119"/>
      <c r="Z2" s="119"/>
      <c r="AA2" s="119"/>
      <c r="AB2" s="119"/>
      <c r="AC2" s="119"/>
      <c r="AD2" s="119"/>
      <c r="AE2" s="119"/>
      <c r="AF2" s="119"/>
      <c r="AG2" s="119"/>
      <c r="AH2" s="119"/>
      <c r="AI2" s="119"/>
      <c r="AJ2" s="119"/>
      <c r="AK2" s="119"/>
      <c r="AL2" s="119"/>
      <c r="AM2" s="119"/>
    </row>
    <row r="3" spans="1:39" x14ac:dyDescent="0.25">
      <c r="A3" s="1"/>
      <c r="B3" s="1"/>
      <c r="C3" s="1"/>
      <c r="D3" s="1"/>
      <c r="E3" s="1"/>
      <c r="F3" s="1"/>
    </row>
    <row r="4" spans="1:39" x14ac:dyDescent="0.25">
      <c r="A4" s="1"/>
      <c r="B4" s="1"/>
      <c r="C4" s="1"/>
      <c r="D4" s="2"/>
      <c r="E4" s="1"/>
      <c r="F4" s="1"/>
      <c r="K4" t="s">
        <v>1</v>
      </c>
      <c r="N4" s="3" t="s">
        <v>2</v>
      </c>
      <c r="O4" s="4" t="s">
        <v>3</v>
      </c>
    </row>
    <row r="5" spans="1:39" x14ac:dyDescent="0.25">
      <c r="A5" s="1"/>
      <c r="B5" s="1"/>
      <c r="C5" s="1"/>
      <c r="D5" s="1"/>
      <c r="E5" s="1"/>
      <c r="F5" s="1"/>
      <c r="K5" t="s">
        <v>4</v>
      </c>
      <c r="N5" s="3" t="s">
        <v>2</v>
      </c>
      <c r="O5" s="4" t="s">
        <v>5</v>
      </c>
    </row>
    <row r="6" spans="1:39" x14ac:dyDescent="0.25">
      <c r="A6" s="119"/>
      <c r="B6" s="119"/>
      <c r="C6" s="119"/>
      <c r="D6" s="119"/>
      <c r="E6" s="119"/>
      <c r="F6" s="119"/>
      <c r="K6" t="s">
        <v>6</v>
      </c>
      <c r="N6" s="3" t="s">
        <v>2</v>
      </c>
      <c r="O6" s="5" t="s">
        <v>19</v>
      </c>
    </row>
    <row r="7" spans="1:39" x14ac:dyDescent="0.25">
      <c r="K7" t="s">
        <v>8</v>
      </c>
      <c r="N7" s="3" t="s">
        <v>9</v>
      </c>
      <c r="O7" s="4">
        <v>2021</v>
      </c>
    </row>
    <row r="8" spans="1:39" x14ac:dyDescent="0.25">
      <c r="A8" s="120" t="s">
        <v>10</v>
      </c>
      <c r="B8" s="120" t="s">
        <v>11</v>
      </c>
      <c r="C8" s="6" t="s">
        <v>12</v>
      </c>
      <c r="D8" s="122" t="s">
        <v>13</v>
      </c>
      <c r="E8" s="123"/>
      <c r="F8" s="123"/>
      <c r="G8" s="123"/>
      <c r="H8" s="123"/>
      <c r="I8" s="123"/>
      <c r="J8" s="123"/>
      <c r="K8" s="123"/>
      <c r="L8" s="123"/>
      <c r="M8" s="123"/>
      <c r="N8" s="123"/>
      <c r="O8" s="123"/>
      <c r="P8" s="123"/>
      <c r="Q8" s="123"/>
      <c r="R8" s="123"/>
      <c r="S8" s="123"/>
      <c r="T8" s="123"/>
      <c r="U8" s="123"/>
      <c r="V8" s="123"/>
      <c r="W8" s="123"/>
      <c r="X8" s="123"/>
      <c r="Y8" s="123"/>
      <c r="Z8" s="123"/>
      <c r="AA8" s="123"/>
      <c r="AB8" s="123"/>
      <c r="AC8" s="123"/>
      <c r="AD8" s="123"/>
      <c r="AE8" s="123"/>
      <c r="AF8" s="123"/>
      <c r="AG8" s="123"/>
      <c r="AH8" s="123"/>
      <c r="AI8" s="123"/>
      <c r="AJ8" s="123"/>
      <c r="AK8" s="123"/>
      <c r="AL8" s="123"/>
      <c r="AM8" s="124"/>
    </row>
    <row r="9" spans="1:39" x14ac:dyDescent="0.25">
      <c r="A9" s="87"/>
      <c r="B9" s="87"/>
      <c r="C9" s="7" t="s">
        <v>14</v>
      </c>
      <c r="D9" s="112" t="s">
        <v>15</v>
      </c>
      <c r="E9" s="113"/>
      <c r="F9" s="114"/>
      <c r="G9" s="112" t="s">
        <v>16</v>
      </c>
      <c r="H9" s="113"/>
      <c r="I9" s="114"/>
      <c r="J9" s="112" t="s">
        <v>17</v>
      </c>
      <c r="K9" s="113"/>
      <c r="L9" s="114"/>
      <c r="M9" s="112" t="s">
        <v>18</v>
      </c>
      <c r="N9" s="113"/>
      <c r="O9" s="114"/>
      <c r="P9" s="112" t="s">
        <v>7</v>
      </c>
      <c r="Q9" s="113"/>
      <c r="R9" s="114"/>
      <c r="S9" s="112" t="s">
        <v>19</v>
      </c>
      <c r="T9" s="113"/>
      <c r="U9" s="114"/>
      <c r="V9" s="112" t="s">
        <v>20</v>
      </c>
      <c r="W9" s="113"/>
      <c r="X9" s="114"/>
      <c r="Y9" s="112" t="s">
        <v>21</v>
      </c>
      <c r="Z9" s="113"/>
      <c r="AA9" s="114"/>
      <c r="AB9" s="112" t="s">
        <v>22</v>
      </c>
      <c r="AC9" s="113"/>
      <c r="AD9" s="114"/>
      <c r="AE9" s="112" t="s">
        <v>23</v>
      </c>
      <c r="AF9" s="113"/>
      <c r="AG9" s="114"/>
      <c r="AH9" s="112" t="s">
        <v>24</v>
      </c>
      <c r="AI9" s="113"/>
      <c r="AJ9" s="114"/>
      <c r="AK9" s="112" t="s">
        <v>25</v>
      </c>
      <c r="AL9" s="113"/>
      <c r="AM9" s="114"/>
    </row>
    <row r="10" spans="1:39" ht="15.75" thickBot="1" x14ac:dyDescent="0.3">
      <c r="A10" s="121"/>
      <c r="B10" s="87"/>
      <c r="C10" s="8" t="s">
        <v>26</v>
      </c>
      <c r="D10" s="115"/>
      <c r="E10" s="116"/>
      <c r="F10" s="117"/>
      <c r="G10" s="115"/>
      <c r="H10" s="116"/>
      <c r="I10" s="117"/>
      <c r="J10" s="115"/>
      <c r="K10" s="116"/>
      <c r="L10" s="117"/>
      <c r="M10" s="115"/>
      <c r="N10" s="116"/>
      <c r="O10" s="117"/>
      <c r="P10" s="115"/>
      <c r="Q10" s="116"/>
      <c r="R10" s="117"/>
      <c r="S10" s="115"/>
      <c r="T10" s="116"/>
      <c r="U10" s="117"/>
      <c r="V10" s="115"/>
      <c r="W10" s="116"/>
      <c r="X10" s="117"/>
      <c r="Y10" s="115"/>
      <c r="Z10" s="116"/>
      <c r="AA10" s="117"/>
      <c r="AB10" s="115"/>
      <c r="AC10" s="116"/>
      <c r="AD10" s="117"/>
      <c r="AE10" s="115"/>
      <c r="AF10" s="116"/>
      <c r="AG10" s="117"/>
      <c r="AH10" s="115"/>
      <c r="AI10" s="116"/>
      <c r="AJ10" s="117"/>
      <c r="AK10" s="115"/>
      <c r="AL10" s="116"/>
      <c r="AM10" s="117"/>
    </row>
    <row r="11" spans="1:39" ht="15.75" thickTop="1" x14ac:dyDescent="0.25">
      <c r="A11" s="87">
        <v>1</v>
      </c>
      <c r="B11" s="118" t="s">
        <v>27</v>
      </c>
      <c r="C11" s="93">
        <v>1880900</v>
      </c>
      <c r="D11" s="9"/>
      <c r="E11" s="10">
        <f>1/12*100</f>
        <v>8.3333333333333321</v>
      </c>
      <c r="F11" s="11"/>
      <c r="G11" s="9"/>
      <c r="H11" s="10">
        <f>2/12*100</f>
        <v>16.666666666666664</v>
      </c>
      <c r="I11" s="11"/>
      <c r="J11" s="9"/>
      <c r="K11" s="10">
        <f>2/12*100</f>
        <v>16.666666666666664</v>
      </c>
      <c r="L11" s="11"/>
      <c r="M11" s="9"/>
      <c r="N11" s="10">
        <f>4/12*100</f>
        <v>33.333333333333329</v>
      </c>
      <c r="O11" s="11"/>
      <c r="P11" s="9"/>
      <c r="Q11" s="10">
        <f>5/12*100</f>
        <v>41.666666666666671</v>
      </c>
      <c r="R11" s="11"/>
      <c r="S11" s="9"/>
      <c r="T11" s="10">
        <f>6/12*100</f>
        <v>50</v>
      </c>
      <c r="U11" s="11"/>
      <c r="V11" s="9"/>
      <c r="W11" s="10">
        <f>7/12*100</f>
        <v>58.333333333333336</v>
      </c>
      <c r="X11" s="11"/>
      <c r="Y11" s="9"/>
      <c r="Z11" s="10">
        <f>8/12*100</f>
        <v>66.666666666666657</v>
      </c>
      <c r="AA11" s="11"/>
      <c r="AB11" s="9"/>
      <c r="AC11" s="10">
        <f>9/12*100</f>
        <v>75</v>
      </c>
      <c r="AD11" s="11"/>
      <c r="AE11" s="9"/>
      <c r="AF11" s="10">
        <f>10/12*100</f>
        <v>83.333333333333343</v>
      </c>
      <c r="AG11" s="11"/>
      <c r="AH11" s="9"/>
      <c r="AI11" s="10">
        <f>11/12*100</f>
        <v>91.666666666666657</v>
      </c>
      <c r="AJ11" s="11"/>
      <c r="AK11" s="9"/>
      <c r="AL11" s="12">
        <f>12/12*100</f>
        <v>100</v>
      </c>
      <c r="AM11" s="11"/>
    </row>
    <row r="12" spans="1:39" x14ac:dyDescent="0.25">
      <c r="A12" s="87"/>
      <c r="B12" s="118"/>
      <c r="C12" s="93"/>
      <c r="D12" s="9">
        <f>0/1880900*100</f>
        <v>0</v>
      </c>
      <c r="E12" s="10"/>
      <c r="F12" s="11">
        <f>R11</f>
        <v>0</v>
      </c>
      <c r="G12" s="9">
        <f>0/1880900*100</f>
        <v>0</v>
      </c>
      <c r="H12" s="10"/>
      <c r="I12" s="11">
        <f>R12</f>
        <v>0</v>
      </c>
      <c r="J12" s="9">
        <f>955900/1880900*100</f>
        <v>50.821415279919194</v>
      </c>
      <c r="K12" s="10"/>
      <c r="L12" s="11">
        <f>1880900/9559008*100</f>
        <v>19.67672796172992</v>
      </c>
      <c r="M12" s="9">
        <f>0/1880900*100</f>
        <v>0</v>
      </c>
      <c r="N12" s="10"/>
      <c r="O12" s="11">
        <f>0/1880900*100</f>
        <v>0</v>
      </c>
      <c r="P12" s="9">
        <f>0/1880900*100</f>
        <v>0</v>
      </c>
      <c r="Q12" s="10"/>
      <c r="R12" s="11">
        <f>0/18808008100</f>
        <v>0</v>
      </c>
      <c r="S12" s="9">
        <f>955900/C11*100</f>
        <v>50.821415279919194</v>
      </c>
      <c r="T12" s="10"/>
      <c r="U12" s="11">
        <f>0</f>
        <v>0</v>
      </c>
      <c r="V12" s="9"/>
      <c r="W12" s="10"/>
      <c r="X12" s="11"/>
      <c r="Y12" s="9"/>
      <c r="Z12" s="10"/>
      <c r="AA12" s="11"/>
      <c r="AB12" s="9"/>
      <c r="AC12" s="10"/>
      <c r="AD12" s="11"/>
      <c r="AE12" s="9"/>
      <c r="AF12" s="10"/>
      <c r="AG12" s="11"/>
      <c r="AH12" s="9"/>
      <c r="AI12" s="10"/>
      <c r="AJ12" s="11"/>
      <c r="AK12" s="13"/>
      <c r="AL12" s="12"/>
      <c r="AM12" s="14"/>
    </row>
    <row r="13" spans="1:39" x14ac:dyDescent="0.25">
      <c r="A13" s="88"/>
      <c r="B13" s="118"/>
      <c r="C13" s="94"/>
      <c r="D13" s="15"/>
      <c r="E13" s="16">
        <f>U13</f>
        <v>0</v>
      </c>
      <c r="F13" s="17"/>
      <c r="G13" s="15"/>
      <c r="H13" s="16">
        <f>U13</f>
        <v>0</v>
      </c>
      <c r="I13" s="17"/>
      <c r="J13" s="15"/>
      <c r="K13" s="16">
        <f>L12</f>
        <v>19.67672796172992</v>
      </c>
      <c r="L13" s="17"/>
      <c r="M13" s="15"/>
      <c r="N13" s="16">
        <f>L13</f>
        <v>0</v>
      </c>
      <c r="O13" s="17"/>
      <c r="P13" s="15"/>
      <c r="Q13" s="16">
        <f>0/1880900*100</f>
        <v>0</v>
      </c>
      <c r="R13" s="17"/>
      <c r="S13" s="15"/>
      <c r="T13" s="16">
        <f>U12</f>
        <v>0</v>
      </c>
      <c r="U13" s="17"/>
      <c r="V13" s="15"/>
      <c r="W13" s="16"/>
      <c r="X13" s="17"/>
      <c r="Y13" s="15"/>
      <c r="Z13" s="16"/>
      <c r="AA13" s="17"/>
      <c r="AB13" s="15"/>
      <c r="AC13" s="16"/>
      <c r="AD13" s="17"/>
      <c r="AE13" s="15"/>
      <c r="AF13" s="16"/>
      <c r="AG13" s="17"/>
      <c r="AH13" s="15"/>
      <c r="AI13" s="16"/>
      <c r="AJ13" s="17"/>
      <c r="AK13" s="15"/>
      <c r="AL13" s="18"/>
      <c r="AM13" s="17"/>
    </row>
    <row r="14" spans="1:39" x14ac:dyDescent="0.25">
      <c r="A14" s="86">
        <v>2</v>
      </c>
      <c r="B14" s="108" t="s">
        <v>28</v>
      </c>
      <c r="C14" s="105">
        <v>599800</v>
      </c>
      <c r="D14" s="19"/>
      <c r="E14" s="20">
        <f>1/12*100</f>
        <v>8.3333333333333321</v>
      </c>
      <c r="F14" s="21"/>
      <c r="G14" s="19"/>
      <c r="H14" s="20">
        <f>2/12*100</f>
        <v>16.666666666666664</v>
      </c>
      <c r="I14" s="21"/>
      <c r="J14" s="19"/>
      <c r="K14" s="20">
        <f>3/12*100</f>
        <v>25</v>
      </c>
      <c r="L14" s="21"/>
      <c r="M14" s="19"/>
      <c r="N14" s="20">
        <f>4/12*100</f>
        <v>33.333333333333329</v>
      </c>
      <c r="O14" s="21"/>
      <c r="P14" s="19"/>
      <c r="Q14" s="20">
        <f>5/12*100</f>
        <v>41.666666666666671</v>
      </c>
      <c r="R14" s="21"/>
      <c r="S14" s="19"/>
      <c r="T14" s="23">
        <v>100</v>
      </c>
      <c r="U14" s="21"/>
      <c r="V14" s="19"/>
      <c r="W14" s="20">
        <f>7/12*100</f>
        <v>58.333333333333336</v>
      </c>
      <c r="X14" s="21"/>
      <c r="Y14" s="19"/>
      <c r="Z14" s="20">
        <f>8/12*100</f>
        <v>66.666666666666657</v>
      </c>
      <c r="AA14" s="21"/>
      <c r="AB14" s="19"/>
      <c r="AC14" s="20">
        <f>9/12*100</f>
        <v>75</v>
      </c>
      <c r="AD14" s="21"/>
      <c r="AE14" s="19"/>
      <c r="AF14" s="20">
        <f>10/12*100</f>
        <v>83.333333333333343</v>
      </c>
      <c r="AG14" s="21"/>
      <c r="AH14" s="19"/>
      <c r="AI14" s="20">
        <f>11/12*100</f>
        <v>91.666666666666657</v>
      </c>
      <c r="AJ14" s="21"/>
      <c r="AK14" s="19"/>
      <c r="AL14" s="20">
        <v>100</v>
      </c>
      <c r="AM14" s="21"/>
    </row>
    <row r="15" spans="1:39" x14ac:dyDescent="0.25">
      <c r="A15" s="87"/>
      <c r="B15" s="109"/>
      <c r="C15" s="106"/>
      <c r="D15" s="9">
        <f>0/599800*100</f>
        <v>0</v>
      </c>
      <c r="E15" s="10"/>
      <c r="F15" s="11">
        <f>R14</f>
        <v>0</v>
      </c>
      <c r="G15" s="9">
        <f>0/599800*100</f>
        <v>0</v>
      </c>
      <c r="H15" s="10"/>
      <c r="I15" s="11">
        <f>U15</f>
        <v>0</v>
      </c>
      <c r="J15" s="9">
        <f>599800/599800*100</f>
        <v>100</v>
      </c>
      <c r="K15" s="10"/>
      <c r="L15" s="11">
        <f>599800/599800*100</f>
        <v>100</v>
      </c>
      <c r="M15" s="9">
        <f>0/599800*100</f>
        <v>0</v>
      </c>
      <c r="N15" s="10"/>
      <c r="O15" s="11">
        <f>0/599800*100</f>
        <v>0</v>
      </c>
      <c r="P15" s="9">
        <f>0/599800*100</f>
        <v>0</v>
      </c>
      <c r="Q15" s="10"/>
      <c r="R15" s="11">
        <f>0/5998008100</f>
        <v>0</v>
      </c>
      <c r="S15" s="13">
        <f>599800/C14*100</f>
        <v>100</v>
      </c>
      <c r="T15" s="10"/>
      <c r="U15" s="11">
        <v>0</v>
      </c>
      <c r="V15" s="9"/>
      <c r="W15" s="10"/>
      <c r="X15" s="11"/>
      <c r="Y15" s="9"/>
      <c r="Z15" s="10"/>
      <c r="AA15" s="11"/>
      <c r="AB15" s="9"/>
      <c r="AC15" s="10"/>
      <c r="AD15" s="11"/>
      <c r="AE15" s="9"/>
      <c r="AF15" s="10"/>
      <c r="AG15" s="11"/>
      <c r="AH15" s="9"/>
      <c r="AI15" s="10"/>
      <c r="AJ15" s="11"/>
      <c r="AK15" s="9"/>
      <c r="AL15" s="10"/>
      <c r="AM15" s="11"/>
    </row>
    <row r="16" spans="1:39" x14ac:dyDescent="0.25">
      <c r="A16" s="88"/>
      <c r="B16" s="110"/>
      <c r="C16" s="107"/>
      <c r="D16" s="15"/>
      <c r="E16" s="16">
        <f>U16</f>
        <v>0</v>
      </c>
      <c r="F16" s="17"/>
      <c r="G16" s="15"/>
      <c r="H16" s="16">
        <f>R16</f>
        <v>0</v>
      </c>
      <c r="I16" s="17"/>
      <c r="J16" s="15"/>
      <c r="K16" s="16">
        <f>599800/599800*100</f>
        <v>100</v>
      </c>
      <c r="L16" s="17"/>
      <c r="M16" s="15"/>
      <c r="N16" s="16">
        <f>L16</f>
        <v>0</v>
      </c>
      <c r="O16" s="17"/>
      <c r="P16" s="15"/>
      <c r="Q16" s="16">
        <f>0/5998008100</f>
        <v>0</v>
      </c>
      <c r="R16" s="17"/>
      <c r="S16" s="15"/>
      <c r="T16" s="16">
        <v>0</v>
      </c>
      <c r="U16" s="17"/>
      <c r="V16" s="15"/>
      <c r="W16" s="16"/>
      <c r="X16" s="17"/>
      <c r="Y16" s="15"/>
      <c r="Z16" s="16"/>
      <c r="AA16" s="17"/>
      <c r="AB16" s="15"/>
      <c r="AC16" s="16"/>
      <c r="AD16" s="17"/>
      <c r="AE16" s="15"/>
      <c r="AF16" s="16"/>
      <c r="AG16" s="17"/>
      <c r="AH16" s="15"/>
      <c r="AI16" s="16"/>
      <c r="AJ16" s="17"/>
      <c r="AK16" s="15"/>
      <c r="AL16" s="16"/>
      <c r="AM16" s="17"/>
    </row>
    <row r="17" spans="1:39" x14ac:dyDescent="0.25">
      <c r="A17" s="87">
        <v>3</v>
      </c>
      <c r="B17" s="109" t="s">
        <v>29</v>
      </c>
      <c r="C17" s="106">
        <v>2065650000</v>
      </c>
      <c r="D17" s="19"/>
      <c r="E17" s="20">
        <f>1/12*100</f>
        <v>8.3333333333333321</v>
      </c>
      <c r="F17" s="21"/>
      <c r="G17" s="19"/>
      <c r="H17" s="20">
        <f>2/12*100</f>
        <v>16.666666666666664</v>
      </c>
      <c r="I17" s="21"/>
      <c r="J17" s="19"/>
      <c r="K17" s="20">
        <f>3/12*100</f>
        <v>25</v>
      </c>
      <c r="L17" s="21"/>
      <c r="M17" s="19"/>
      <c r="N17" s="20">
        <f>4/12*100</f>
        <v>33.333333333333329</v>
      </c>
      <c r="O17" s="21"/>
      <c r="P17" s="19"/>
      <c r="Q17" s="20">
        <f>5/12*100</f>
        <v>41.666666666666671</v>
      </c>
      <c r="R17" s="21"/>
      <c r="S17" s="19"/>
      <c r="T17" s="20">
        <f>6/12*100</f>
        <v>50</v>
      </c>
      <c r="U17" s="21"/>
      <c r="V17" s="19"/>
      <c r="W17" s="20">
        <f>7/12*100</f>
        <v>58.333333333333336</v>
      </c>
      <c r="X17" s="21"/>
      <c r="Y17" s="19"/>
      <c r="Z17" s="20">
        <f>8/12*100</f>
        <v>66.666666666666657</v>
      </c>
      <c r="AA17" s="21"/>
      <c r="AB17" s="19"/>
      <c r="AC17" s="20">
        <f>9/12*100</f>
        <v>75</v>
      </c>
      <c r="AD17" s="21"/>
      <c r="AE17" s="19"/>
      <c r="AF17" s="20">
        <f>10/12*100</f>
        <v>83.333333333333343</v>
      </c>
      <c r="AG17" s="21"/>
      <c r="AH17" s="19"/>
      <c r="AI17" s="20">
        <f>11/12*100</f>
        <v>91.666666666666657</v>
      </c>
      <c r="AJ17" s="21"/>
      <c r="AK17" s="22"/>
      <c r="AL17" s="23">
        <f>12/12*100</f>
        <v>100</v>
      </c>
      <c r="AM17" s="24"/>
    </row>
    <row r="18" spans="1:39" x14ac:dyDescent="0.25">
      <c r="A18" s="87"/>
      <c r="B18" s="109"/>
      <c r="C18" s="106"/>
      <c r="D18" s="9">
        <f>62623800/2065650000*100</f>
        <v>3.0316752596035146</v>
      </c>
      <c r="E18" s="10"/>
      <c r="F18" s="11">
        <f>62623200/2065650000*100</f>
        <v>3.031646213056423</v>
      </c>
      <c r="G18" s="9">
        <f>62623200/2065650000*100</f>
        <v>3.031646213056423</v>
      </c>
      <c r="H18" s="10"/>
      <c r="I18" s="11">
        <f>125160000/2065650000*100</f>
        <v>6.0591097233316393</v>
      </c>
      <c r="J18" s="9">
        <f>188016500/2065650000*100</f>
        <v>9.1020502021155565</v>
      </c>
      <c r="K18" s="10"/>
      <c r="L18" s="11">
        <f>188016500/2065650000*100</f>
        <v>9.1020502021155565</v>
      </c>
      <c r="M18" s="9">
        <f>250873000/2065650000*100</f>
        <v>12.144990680899474</v>
      </c>
      <c r="N18" s="10"/>
      <c r="O18" s="11">
        <f>250873000/2065650000*100</f>
        <v>12.144990680899474</v>
      </c>
      <c r="P18" s="9">
        <f>314393100/2065650000*100</f>
        <v>15.220056640766829</v>
      </c>
      <c r="Q18" s="10"/>
      <c r="R18" s="11">
        <f>314393100/2065650000*100</f>
        <v>15.220056640766829</v>
      </c>
      <c r="S18" s="9">
        <f>955849379/C17*100</f>
        <v>46.27353999951589</v>
      </c>
      <c r="T18" s="10"/>
      <c r="U18" s="11">
        <f>215998239/C17*100</f>
        <v>10.456671701401495</v>
      </c>
      <c r="V18" s="9"/>
      <c r="W18" s="10"/>
      <c r="X18" s="11"/>
      <c r="Y18" s="9"/>
      <c r="Z18" s="10"/>
      <c r="AA18" s="11"/>
      <c r="AB18" s="9"/>
      <c r="AC18" s="10"/>
      <c r="AD18" s="11"/>
      <c r="AE18" s="9"/>
      <c r="AF18" s="10"/>
      <c r="AG18" s="11"/>
      <c r="AH18" s="9"/>
      <c r="AI18" s="10"/>
      <c r="AJ18" s="11"/>
      <c r="AK18" s="13"/>
      <c r="AL18" s="25"/>
      <c r="AM18" s="14"/>
    </row>
    <row r="19" spans="1:39" x14ac:dyDescent="0.25">
      <c r="A19" s="87"/>
      <c r="B19" s="109"/>
      <c r="C19" s="106"/>
      <c r="D19" s="15"/>
      <c r="E19" s="16">
        <f>62623200/2065650000*100</f>
        <v>3.031646213056423</v>
      </c>
      <c r="F19" s="17"/>
      <c r="G19" s="15"/>
      <c r="H19" s="16">
        <f>125160000/2065650000*100</f>
        <v>6.0591097233316393</v>
      </c>
      <c r="I19" s="17"/>
      <c r="J19" s="15"/>
      <c r="K19" s="16">
        <f>L18</f>
        <v>9.1020502021155565</v>
      </c>
      <c r="L19" s="17"/>
      <c r="M19" s="15"/>
      <c r="N19" s="16">
        <f>250873000/2065650000*100</f>
        <v>12.144990680899474</v>
      </c>
      <c r="O19" s="17"/>
      <c r="P19" s="15"/>
      <c r="Q19" s="16">
        <f>314393100/2065650000*100</f>
        <v>15.220056640766829</v>
      </c>
      <c r="R19" s="17"/>
      <c r="S19" s="15"/>
      <c r="T19" s="16">
        <f>U18</f>
        <v>10.456671701401495</v>
      </c>
      <c r="U19" s="17"/>
      <c r="V19" s="15"/>
      <c r="W19" s="16"/>
      <c r="X19" s="17"/>
      <c r="Y19" s="15"/>
      <c r="Z19" s="16"/>
      <c r="AA19" s="17"/>
      <c r="AB19" s="15"/>
      <c r="AC19" s="16"/>
      <c r="AD19" s="17"/>
      <c r="AE19" s="15"/>
      <c r="AF19" s="16"/>
      <c r="AG19" s="17"/>
      <c r="AH19" s="15"/>
      <c r="AI19" s="16"/>
      <c r="AJ19" s="17"/>
      <c r="AK19" s="26"/>
      <c r="AL19" s="27"/>
      <c r="AM19" s="28"/>
    </row>
    <row r="20" spans="1:39" x14ac:dyDescent="0.25">
      <c r="A20" s="86">
        <v>4</v>
      </c>
      <c r="B20" s="108" t="s">
        <v>30</v>
      </c>
      <c r="C20" s="105">
        <v>3000000</v>
      </c>
      <c r="D20" s="19"/>
      <c r="E20" s="20">
        <f>1/12*100</f>
        <v>8.3333333333333321</v>
      </c>
      <c r="F20" s="21"/>
      <c r="G20" s="19"/>
      <c r="H20" s="20">
        <f>2/12*100</f>
        <v>16.666666666666664</v>
      </c>
      <c r="I20" s="21"/>
      <c r="J20" s="19"/>
      <c r="K20" s="20">
        <f>3/12*100</f>
        <v>25</v>
      </c>
      <c r="L20" s="21"/>
      <c r="M20" s="19"/>
      <c r="N20" s="20">
        <f>4/12*100</f>
        <v>33.333333333333329</v>
      </c>
      <c r="O20" s="21"/>
      <c r="P20" s="19"/>
      <c r="Q20" s="20">
        <f>5/12*100</f>
        <v>41.666666666666671</v>
      </c>
      <c r="R20" s="21"/>
      <c r="S20" s="19"/>
      <c r="T20" s="20">
        <f>6/12*100</f>
        <v>50</v>
      </c>
      <c r="U20" s="21"/>
      <c r="V20" s="19"/>
      <c r="W20" s="20">
        <f>7/12*100</f>
        <v>58.333333333333336</v>
      </c>
      <c r="X20" s="21"/>
      <c r="Y20" s="19"/>
      <c r="Z20" s="20">
        <f>8/12*100</f>
        <v>66.666666666666657</v>
      </c>
      <c r="AA20" s="21"/>
      <c r="AB20" s="19"/>
      <c r="AC20" s="20">
        <f>9/12*100</f>
        <v>75</v>
      </c>
      <c r="AD20" s="21"/>
      <c r="AE20" s="19"/>
      <c r="AF20" s="20">
        <f>10/12*100</f>
        <v>83.333333333333343</v>
      </c>
      <c r="AG20" s="21"/>
      <c r="AH20" s="19"/>
      <c r="AI20" s="20">
        <f>11/12*100</f>
        <v>91.666666666666657</v>
      </c>
      <c r="AJ20" s="21"/>
      <c r="AK20" s="22"/>
      <c r="AL20" s="23">
        <f>12/12*100</f>
        <v>100</v>
      </c>
      <c r="AM20" s="24"/>
    </row>
    <row r="21" spans="1:39" x14ac:dyDescent="0.25">
      <c r="A21" s="87"/>
      <c r="B21" s="109"/>
      <c r="C21" s="106"/>
      <c r="D21" s="9">
        <f>0/3000000*100</f>
        <v>0</v>
      </c>
      <c r="E21" s="10"/>
      <c r="F21" s="11">
        <f>U20</f>
        <v>0</v>
      </c>
      <c r="G21" s="9">
        <f>792000/3000000*100</f>
        <v>26.400000000000002</v>
      </c>
      <c r="H21" s="10"/>
      <c r="I21" s="11">
        <f>792000/3000000*100</f>
        <v>26.400000000000002</v>
      </c>
      <c r="J21" s="9">
        <f>0/3000000*100</f>
        <v>0</v>
      </c>
      <c r="K21" s="10"/>
      <c r="L21" s="11">
        <f>M20</f>
        <v>0</v>
      </c>
      <c r="M21" s="9">
        <f>1418000/3000000*100</f>
        <v>47.266666666666666</v>
      </c>
      <c r="N21" s="10"/>
      <c r="O21" s="11">
        <f>1418000/3000000*100</f>
        <v>47.266666666666666</v>
      </c>
      <c r="P21" s="9">
        <f>1418000/3000000*100</f>
        <v>47.266666666666666</v>
      </c>
      <c r="Q21" s="10"/>
      <c r="R21" s="11">
        <f>1418000/3000000*100</f>
        <v>47.266666666666666</v>
      </c>
      <c r="S21" s="9">
        <f>1418000/C20*100</f>
        <v>47.266666666666666</v>
      </c>
      <c r="T21" s="10"/>
      <c r="U21" s="11">
        <f>0</f>
        <v>0</v>
      </c>
      <c r="V21" s="9"/>
      <c r="W21" s="10"/>
      <c r="X21" s="11"/>
      <c r="Y21" s="9"/>
      <c r="Z21" s="10"/>
      <c r="AA21" s="11"/>
      <c r="AB21" s="9"/>
      <c r="AC21" s="10"/>
      <c r="AD21" s="11"/>
      <c r="AE21" s="9"/>
      <c r="AF21" s="10"/>
      <c r="AG21" s="11"/>
      <c r="AH21" s="9"/>
      <c r="AI21" s="10"/>
      <c r="AJ21" s="11"/>
      <c r="AK21" s="13"/>
      <c r="AL21" s="25"/>
      <c r="AM21" s="14"/>
    </row>
    <row r="22" spans="1:39" x14ac:dyDescent="0.25">
      <c r="A22" s="88"/>
      <c r="B22" s="110"/>
      <c r="C22" s="107"/>
      <c r="D22" s="15"/>
      <c r="E22" s="16">
        <f>R21</f>
        <v>47.266666666666666</v>
      </c>
      <c r="F22" s="17"/>
      <c r="G22" s="15"/>
      <c r="H22" s="16">
        <f>792000/3000000*100</f>
        <v>26.400000000000002</v>
      </c>
      <c r="I22" s="17"/>
      <c r="J22" s="15"/>
      <c r="K22" s="16">
        <f>L21</f>
        <v>0</v>
      </c>
      <c r="L22" s="17"/>
      <c r="M22" s="15"/>
      <c r="N22" s="16">
        <f>1418000/3000000*100</f>
        <v>47.266666666666666</v>
      </c>
      <c r="O22" s="17"/>
      <c r="P22" s="15"/>
      <c r="Q22" s="16">
        <f>1418000/3000000*100</f>
        <v>47.266666666666666</v>
      </c>
      <c r="R22" s="17"/>
      <c r="S22" s="15"/>
      <c r="T22" s="16">
        <f>U21</f>
        <v>0</v>
      </c>
      <c r="U22" s="17"/>
      <c r="V22" s="15"/>
      <c r="W22" s="16"/>
      <c r="X22" s="17"/>
      <c r="Y22" s="15"/>
      <c r="Z22" s="16"/>
      <c r="AA22" s="17"/>
      <c r="AB22" s="15"/>
      <c r="AC22" s="16"/>
      <c r="AD22" s="17"/>
      <c r="AE22" s="15"/>
      <c r="AF22" s="16"/>
      <c r="AG22" s="17"/>
      <c r="AH22" s="15"/>
      <c r="AI22" s="16"/>
      <c r="AJ22" s="17"/>
      <c r="AK22" s="26"/>
      <c r="AL22" s="27"/>
      <c r="AM22" s="28"/>
    </row>
    <row r="23" spans="1:39" x14ac:dyDescent="0.25">
      <c r="A23" s="87">
        <v>5</v>
      </c>
      <c r="B23" s="109" t="s">
        <v>31</v>
      </c>
      <c r="C23" s="93">
        <v>11034600</v>
      </c>
      <c r="D23" s="19"/>
      <c r="E23" s="20">
        <f>1/12*100</f>
        <v>8.3333333333333321</v>
      </c>
      <c r="F23" s="21"/>
      <c r="G23" s="19"/>
      <c r="H23" s="20">
        <f>2/12*100</f>
        <v>16.666666666666664</v>
      </c>
      <c r="I23" s="21"/>
      <c r="J23" s="19"/>
      <c r="K23" s="20">
        <f>3/12*100</f>
        <v>25</v>
      </c>
      <c r="L23" s="21"/>
      <c r="M23" s="19"/>
      <c r="N23" s="20">
        <f>4/12*100</f>
        <v>33.333333333333329</v>
      </c>
      <c r="O23" s="21"/>
      <c r="P23" s="19"/>
      <c r="Q23" s="20">
        <f>5/12*100</f>
        <v>41.666666666666671</v>
      </c>
      <c r="R23" s="21"/>
      <c r="S23" s="19"/>
      <c r="T23" s="20">
        <f>6/12*100</f>
        <v>50</v>
      </c>
      <c r="U23" s="21"/>
      <c r="V23" s="19"/>
      <c r="W23" s="20">
        <f>7/12*100</f>
        <v>58.333333333333336</v>
      </c>
      <c r="X23" s="21"/>
      <c r="Y23" s="19"/>
      <c r="Z23" s="20">
        <f>8/12*100</f>
        <v>66.666666666666657</v>
      </c>
      <c r="AA23" s="21"/>
      <c r="AB23" s="19"/>
      <c r="AC23" s="20">
        <f>9/12*100</f>
        <v>75</v>
      </c>
      <c r="AD23" s="21"/>
      <c r="AE23" s="19"/>
      <c r="AF23" s="20">
        <f>10/12*100</f>
        <v>83.333333333333343</v>
      </c>
      <c r="AG23" s="21"/>
      <c r="AH23" s="19"/>
      <c r="AI23" s="20">
        <f>11/12*100</f>
        <v>91.666666666666657</v>
      </c>
      <c r="AJ23" s="21"/>
      <c r="AK23" s="22"/>
      <c r="AL23" s="23">
        <f>12/12*100</f>
        <v>100</v>
      </c>
      <c r="AM23" s="24"/>
    </row>
    <row r="24" spans="1:39" x14ac:dyDescent="0.25">
      <c r="A24" s="87"/>
      <c r="B24" s="109"/>
      <c r="C24" s="93"/>
      <c r="D24" s="9">
        <f>0/11034600*100</f>
        <v>0</v>
      </c>
      <c r="E24" s="10"/>
      <c r="F24" s="11">
        <f>U23</f>
        <v>0</v>
      </c>
      <c r="G24" s="9">
        <f>1620500/11034600*100</f>
        <v>14.685625215232086</v>
      </c>
      <c r="H24" s="10"/>
      <c r="I24" s="11">
        <f>1620500/11034600*100</f>
        <v>14.685625215232086</v>
      </c>
      <c r="J24" s="9">
        <f>0/11034600*100</f>
        <v>0</v>
      </c>
      <c r="K24" s="10"/>
      <c r="L24" s="11">
        <f>0/11034600*100</f>
        <v>0</v>
      </c>
      <c r="M24" s="9">
        <f>2276800/11034600*100</f>
        <v>20.633280771391803</v>
      </c>
      <c r="N24" s="10"/>
      <c r="O24" s="11">
        <f>2276800/11034600*100</f>
        <v>20.633280771391803</v>
      </c>
      <c r="P24" s="9">
        <f>3214200/11034600*100</f>
        <v>29.128378010983635</v>
      </c>
      <c r="Q24" s="10"/>
      <c r="R24" s="11">
        <f>3214200/11034600*100</f>
        <v>29.128378010983635</v>
      </c>
      <c r="S24" s="9">
        <f>4536900/C23*100</f>
        <v>41.115219400793869</v>
      </c>
      <c r="T24" s="10"/>
      <c r="U24" s="11">
        <f>1322700/C23*100</f>
        <v>11.986841389810234</v>
      </c>
      <c r="V24" s="9"/>
      <c r="W24" s="10"/>
      <c r="X24" s="11"/>
      <c r="Y24" s="9"/>
      <c r="Z24" s="10"/>
      <c r="AA24" s="11"/>
      <c r="AB24" s="9"/>
      <c r="AC24" s="10"/>
      <c r="AD24" s="11"/>
      <c r="AE24" s="9"/>
      <c r="AF24" s="10"/>
      <c r="AG24" s="11"/>
      <c r="AH24" s="9"/>
      <c r="AI24" s="10"/>
      <c r="AJ24" s="11"/>
      <c r="AK24" s="13"/>
      <c r="AL24" s="25"/>
      <c r="AM24" s="14"/>
    </row>
    <row r="25" spans="1:39" x14ac:dyDescent="0.25">
      <c r="A25" s="87"/>
      <c r="B25" s="109"/>
      <c r="C25" s="93"/>
      <c r="D25" s="15"/>
      <c r="E25" s="16">
        <f>R24</f>
        <v>29.128378010983635</v>
      </c>
      <c r="F25" s="17"/>
      <c r="G25" s="15"/>
      <c r="H25" s="16">
        <f>1620500/11034600*100</f>
        <v>14.685625215232086</v>
      </c>
      <c r="I25" s="17"/>
      <c r="J25" s="15"/>
      <c r="K25" s="16">
        <f>L24</f>
        <v>0</v>
      </c>
      <c r="L25" s="17"/>
      <c r="M25" s="15"/>
      <c r="N25" s="16">
        <f>2276800/11034600*100</f>
        <v>20.633280771391803</v>
      </c>
      <c r="O25" s="17"/>
      <c r="P25" s="15"/>
      <c r="Q25" s="16">
        <f>3214200/11034600*100</f>
        <v>29.128378010983635</v>
      </c>
      <c r="R25" s="17"/>
      <c r="S25" s="15"/>
      <c r="T25" s="16">
        <f>U24</f>
        <v>11.986841389810234</v>
      </c>
      <c r="U25" s="17"/>
      <c r="V25" s="15"/>
      <c r="W25" s="16"/>
      <c r="X25" s="17"/>
      <c r="Y25" s="15"/>
      <c r="Z25" s="16"/>
      <c r="AA25" s="17"/>
      <c r="AB25" s="15"/>
      <c r="AC25" s="16"/>
      <c r="AD25" s="17"/>
      <c r="AE25" s="15"/>
      <c r="AF25" s="16"/>
      <c r="AG25" s="17"/>
      <c r="AH25" s="15"/>
      <c r="AI25" s="16"/>
      <c r="AJ25" s="17"/>
      <c r="AK25" s="26"/>
      <c r="AL25" s="27"/>
      <c r="AM25" s="28"/>
    </row>
    <row r="26" spans="1:39" x14ac:dyDescent="0.25">
      <c r="A26" s="86">
        <v>6</v>
      </c>
      <c r="B26" s="95" t="s">
        <v>32</v>
      </c>
      <c r="C26" s="92">
        <v>6324500</v>
      </c>
      <c r="D26" s="19"/>
      <c r="E26" s="20">
        <f>1/12*100</f>
        <v>8.3333333333333321</v>
      </c>
      <c r="F26" s="21"/>
      <c r="G26" s="19"/>
      <c r="H26" s="20">
        <f>2/12*100</f>
        <v>16.666666666666664</v>
      </c>
      <c r="I26" s="21"/>
      <c r="J26" s="19"/>
      <c r="K26" s="20">
        <f>3/12*100</f>
        <v>25</v>
      </c>
      <c r="L26" s="21"/>
      <c r="M26" s="19"/>
      <c r="N26" s="20">
        <f>4/12*100</f>
        <v>33.333333333333329</v>
      </c>
      <c r="O26" s="21"/>
      <c r="P26" s="19"/>
      <c r="Q26" s="20">
        <f>5/12*100</f>
        <v>41.666666666666671</v>
      </c>
      <c r="R26" s="21"/>
      <c r="S26" s="19"/>
      <c r="T26" s="20">
        <f>6/12*100</f>
        <v>50</v>
      </c>
      <c r="U26" s="21"/>
      <c r="V26" s="19"/>
      <c r="W26" s="20">
        <f>7/12*100</f>
        <v>58.333333333333336</v>
      </c>
      <c r="X26" s="21"/>
      <c r="Y26" s="19"/>
      <c r="Z26" s="20">
        <f>8/12*100</f>
        <v>66.666666666666657</v>
      </c>
      <c r="AA26" s="21"/>
      <c r="AB26" s="19"/>
      <c r="AC26" s="20">
        <f>9/12*100</f>
        <v>75</v>
      </c>
      <c r="AD26" s="21"/>
      <c r="AE26" s="19"/>
      <c r="AF26" s="20">
        <f>10/12*100</f>
        <v>83.333333333333343</v>
      </c>
      <c r="AG26" s="21"/>
      <c r="AH26" s="19"/>
      <c r="AI26" s="20">
        <f>11/12*100</f>
        <v>91.666666666666657</v>
      </c>
      <c r="AJ26" s="21"/>
      <c r="AK26" s="22"/>
      <c r="AL26" s="23">
        <f>12/12*100</f>
        <v>100</v>
      </c>
      <c r="AM26" s="24"/>
    </row>
    <row r="27" spans="1:39" x14ac:dyDescent="0.25">
      <c r="A27" s="87"/>
      <c r="B27" s="90"/>
      <c r="C27" s="93"/>
      <c r="D27" s="9">
        <f>0/6324500*100</f>
        <v>0</v>
      </c>
      <c r="E27" s="10"/>
      <c r="F27" s="11">
        <f>U26</f>
        <v>0</v>
      </c>
      <c r="G27" s="9">
        <f>526650/6324500*100</f>
        <v>8.3271404854138673</v>
      </c>
      <c r="H27" s="10"/>
      <c r="I27" s="11">
        <f>526650/6324500*100</f>
        <v>8.3271404854138673</v>
      </c>
      <c r="J27" s="9">
        <f>626650/6324500*100</f>
        <v>9.9082931457032171</v>
      </c>
      <c r="K27" s="10"/>
      <c r="L27" s="11">
        <f>626650/6324500*100</f>
        <v>9.9082931457032171</v>
      </c>
      <c r="M27" s="9">
        <f>1805050/6324500*100</f>
        <v>28.540596094552928</v>
      </c>
      <c r="N27" s="10"/>
      <c r="O27" s="11">
        <f>1805050/6324500*100</f>
        <v>28.540596094552928</v>
      </c>
      <c r="P27" s="9">
        <f>2315050/6324500*100</f>
        <v>36.604474662028622</v>
      </c>
      <c r="Q27" s="10"/>
      <c r="R27" s="11">
        <f>2315050/6324500*100</f>
        <v>36.604474662028622</v>
      </c>
      <c r="S27" s="9">
        <f>2871000/C26*100</f>
        <v>45.394892876907264</v>
      </c>
      <c r="T27" s="10"/>
      <c r="U27" s="11">
        <f>555950/C26*100</f>
        <v>8.7904182148786472</v>
      </c>
      <c r="V27" s="9"/>
      <c r="W27" s="10"/>
      <c r="X27" s="11"/>
      <c r="Y27" s="9"/>
      <c r="Z27" s="10"/>
      <c r="AA27" s="11"/>
      <c r="AB27" s="9"/>
      <c r="AC27" s="10"/>
      <c r="AD27" s="11"/>
      <c r="AE27" s="9"/>
      <c r="AF27" s="10"/>
      <c r="AG27" s="11"/>
      <c r="AH27" s="9"/>
      <c r="AI27" s="10"/>
      <c r="AJ27" s="11"/>
      <c r="AK27" s="13"/>
      <c r="AL27" s="25"/>
      <c r="AM27" s="14"/>
    </row>
    <row r="28" spans="1:39" x14ac:dyDescent="0.25">
      <c r="A28" s="88"/>
      <c r="B28" s="91"/>
      <c r="C28" s="94"/>
      <c r="D28" s="15"/>
      <c r="E28" s="16">
        <f>R28</f>
        <v>0</v>
      </c>
      <c r="F28" s="17"/>
      <c r="G28" s="15"/>
      <c r="H28" s="16">
        <f>526650/6324500*100</f>
        <v>8.3271404854138673</v>
      </c>
      <c r="I28" s="17"/>
      <c r="J28" s="15"/>
      <c r="K28" s="16">
        <f>L27</f>
        <v>9.9082931457032171</v>
      </c>
      <c r="L28" s="17"/>
      <c r="M28" s="15"/>
      <c r="N28" s="16">
        <f>1805050/6324500*100</f>
        <v>28.540596094552928</v>
      </c>
      <c r="O28" s="17"/>
      <c r="P28" s="15"/>
      <c r="Q28" s="16">
        <f>2315050/6324500*100</f>
        <v>36.604474662028622</v>
      </c>
      <c r="R28" s="17"/>
      <c r="S28" s="15"/>
      <c r="T28" s="16">
        <f>U27</f>
        <v>8.7904182148786472</v>
      </c>
      <c r="U28" s="17"/>
      <c r="V28" s="15"/>
      <c r="W28" s="16"/>
      <c r="X28" s="17"/>
      <c r="Y28" s="15"/>
      <c r="Z28" s="16"/>
      <c r="AA28" s="17"/>
      <c r="AB28" s="15"/>
      <c r="AC28" s="16"/>
      <c r="AD28" s="17"/>
      <c r="AE28" s="15"/>
      <c r="AF28" s="16"/>
      <c r="AG28" s="17"/>
      <c r="AH28" s="15"/>
      <c r="AI28" s="16"/>
      <c r="AJ28" s="17"/>
      <c r="AK28" s="26"/>
      <c r="AL28" s="27"/>
      <c r="AM28" s="28"/>
    </row>
    <row r="29" spans="1:39" x14ac:dyDescent="0.25">
      <c r="A29" s="86">
        <v>7</v>
      </c>
      <c r="B29" s="95" t="s">
        <v>33</v>
      </c>
      <c r="C29" s="92">
        <v>3999000</v>
      </c>
      <c r="D29" s="9"/>
      <c r="E29" s="10">
        <f>1/12*100</f>
        <v>8.3333333333333321</v>
      </c>
      <c r="F29" s="11"/>
      <c r="G29" s="9"/>
      <c r="H29" s="10">
        <f>2/12*100</f>
        <v>16.666666666666664</v>
      </c>
      <c r="I29" s="11"/>
      <c r="J29" s="9"/>
      <c r="K29" s="10">
        <f>3/12*100</f>
        <v>25</v>
      </c>
      <c r="L29" s="11"/>
      <c r="M29" s="9"/>
      <c r="N29" s="10">
        <f>4/12*100</f>
        <v>33.333333333333329</v>
      </c>
      <c r="O29" s="11"/>
      <c r="P29" s="9"/>
      <c r="Q29" s="10">
        <f>5/12*100</f>
        <v>41.666666666666671</v>
      </c>
      <c r="R29" s="11"/>
      <c r="S29" s="9"/>
      <c r="T29" s="10">
        <f>6/12*100</f>
        <v>50</v>
      </c>
      <c r="U29" s="11"/>
      <c r="V29" s="9"/>
      <c r="W29" s="10">
        <f>7/12*100</f>
        <v>58.333333333333336</v>
      </c>
      <c r="X29" s="11"/>
      <c r="Y29" s="9"/>
      <c r="Z29" s="10">
        <f>8/12*100</f>
        <v>66.666666666666657</v>
      </c>
      <c r="AA29" s="11"/>
      <c r="AB29" s="9"/>
      <c r="AC29" s="10">
        <f>9/12*100</f>
        <v>75</v>
      </c>
      <c r="AD29" s="11"/>
      <c r="AE29" s="9"/>
      <c r="AF29" s="10">
        <f>10/12*100</f>
        <v>83.333333333333343</v>
      </c>
      <c r="AG29" s="11"/>
      <c r="AH29" s="9"/>
      <c r="AI29" s="10">
        <f>11/12*100</f>
        <v>91.666666666666657</v>
      </c>
      <c r="AJ29" s="11"/>
      <c r="AK29" s="13"/>
      <c r="AL29" s="25">
        <f>12/12*100</f>
        <v>100</v>
      </c>
      <c r="AM29" s="14"/>
    </row>
    <row r="30" spans="1:39" x14ac:dyDescent="0.25">
      <c r="A30" s="87"/>
      <c r="B30" s="90"/>
      <c r="C30" s="93"/>
      <c r="D30" s="9">
        <f>0/3999000*100</f>
        <v>0</v>
      </c>
      <c r="E30" s="10"/>
      <c r="F30" s="11">
        <f>U29</f>
        <v>0</v>
      </c>
      <c r="G30" s="9">
        <f>376500/3999999*100</f>
        <v>9.4125023531255891</v>
      </c>
      <c r="H30" s="10"/>
      <c r="I30" s="11">
        <f>376500/3999000*100</f>
        <v>9.4148537134283572</v>
      </c>
      <c r="J30" s="9">
        <f>750000/3999000*100</f>
        <v>18.754688672168044</v>
      </c>
      <c r="K30" s="10"/>
      <c r="L30" s="11">
        <f>750000/3999000*100</f>
        <v>18.754688672168044</v>
      </c>
      <c r="M30" s="9">
        <f>1262700/3999000*100</f>
        <v>31.575393848462113</v>
      </c>
      <c r="N30" s="10"/>
      <c r="O30" s="11">
        <f>1262700/3999000*100</f>
        <v>31.575393848462113</v>
      </c>
      <c r="P30" s="9">
        <f>2087700/3999000*100</f>
        <v>52.20555138784696</v>
      </c>
      <c r="Q30" s="10"/>
      <c r="R30" s="11">
        <f>2087700/3999000*100</f>
        <v>52.20555138784696</v>
      </c>
      <c r="S30" s="9">
        <f>2455200/C29*100</f>
        <v>61.395348837209305</v>
      </c>
      <c r="T30" s="10"/>
      <c r="U30" s="11">
        <f>367500/C29*100</f>
        <v>9.1897974493623398</v>
      </c>
      <c r="V30" s="9"/>
      <c r="W30" s="10"/>
      <c r="X30" s="11"/>
      <c r="Y30" s="9"/>
      <c r="Z30" s="10"/>
      <c r="AA30" s="11"/>
      <c r="AB30" s="9"/>
      <c r="AC30" s="10"/>
      <c r="AD30" s="11"/>
      <c r="AE30" s="9"/>
      <c r="AF30" s="10"/>
      <c r="AG30" s="11"/>
      <c r="AH30" s="9"/>
      <c r="AI30" s="10"/>
      <c r="AJ30" s="11"/>
      <c r="AK30" s="13"/>
      <c r="AL30" s="25"/>
      <c r="AM30" s="14"/>
    </row>
    <row r="31" spans="1:39" x14ac:dyDescent="0.25">
      <c r="A31" s="88"/>
      <c r="B31" s="91"/>
      <c r="C31" s="94"/>
      <c r="D31" s="9"/>
      <c r="E31" s="10">
        <f>R30</f>
        <v>52.20555138784696</v>
      </c>
      <c r="F31" s="11"/>
      <c r="G31" s="9"/>
      <c r="H31" s="10">
        <f>376500/3999000*100</f>
        <v>9.4148537134283572</v>
      </c>
      <c r="I31" s="11"/>
      <c r="J31" s="9"/>
      <c r="K31" s="10">
        <f>L30</f>
        <v>18.754688672168044</v>
      </c>
      <c r="L31" s="11"/>
      <c r="M31" s="9"/>
      <c r="N31" s="10">
        <f>1262700/3999000*100</f>
        <v>31.575393848462113</v>
      </c>
      <c r="O31" s="11"/>
      <c r="P31" s="9"/>
      <c r="Q31" s="10">
        <f>2087700/3999000*100</f>
        <v>52.20555138784696</v>
      </c>
      <c r="R31" s="11"/>
      <c r="S31" s="9"/>
      <c r="T31" s="10">
        <f>U30</f>
        <v>9.1897974493623398</v>
      </c>
      <c r="U31" s="11"/>
      <c r="V31" s="9"/>
      <c r="W31" s="10"/>
      <c r="X31" s="11"/>
      <c r="Y31" s="9"/>
      <c r="Z31" s="10"/>
      <c r="AA31" s="11"/>
      <c r="AB31" s="9"/>
      <c r="AC31" s="10"/>
      <c r="AD31" s="11"/>
      <c r="AE31" s="9"/>
      <c r="AF31" s="10"/>
      <c r="AG31" s="11"/>
      <c r="AH31" s="9"/>
      <c r="AI31" s="10"/>
      <c r="AJ31" s="11"/>
      <c r="AK31" s="13"/>
      <c r="AL31" s="25"/>
      <c r="AM31" s="14"/>
    </row>
    <row r="32" spans="1:39" x14ac:dyDescent="0.25">
      <c r="A32" s="86">
        <v>8</v>
      </c>
      <c r="B32" s="89" t="s">
        <v>34</v>
      </c>
      <c r="C32" s="93">
        <v>1440000</v>
      </c>
      <c r="D32" s="19"/>
      <c r="E32" s="20">
        <f>1/12*100</f>
        <v>8.3333333333333321</v>
      </c>
      <c r="F32" s="21"/>
      <c r="G32" s="19"/>
      <c r="H32" s="20">
        <f>2/12*100</f>
        <v>16.666666666666664</v>
      </c>
      <c r="I32" s="21"/>
      <c r="J32" s="19"/>
      <c r="K32" s="20">
        <f>3/12*100</f>
        <v>25</v>
      </c>
      <c r="L32" s="21"/>
      <c r="M32" s="19"/>
      <c r="N32" s="20">
        <f>4/12*100</f>
        <v>33.333333333333329</v>
      </c>
      <c r="O32" s="21"/>
      <c r="P32" s="19"/>
      <c r="Q32" s="20">
        <f>4/12*100</f>
        <v>33.333333333333329</v>
      </c>
      <c r="R32" s="21"/>
      <c r="S32" s="19"/>
      <c r="T32" s="20">
        <f>6/12*100</f>
        <v>50</v>
      </c>
      <c r="U32" s="21"/>
      <c r="V32" s="19"/>
      <c r="W32" s="20">
        <f>7/12*100</f>
        <v>58.333333333333336</v>
      </c>
      <c r="X32" s="21"/>
      <c r="Y32" s="19"/>
      <c r="Z32" s="20">
        <f>8/12*100</f>
        <v>66.666666666666657</v>
      </c>
      <c r="AA32" s="21"/>
      <c r="AB32" s="19"/>
      <c r="AC32" s="20">
        <f>9/12*100</f>
        <v>75</v>
      </c>
      <c r="AD32" s="21"/>
      <c r="AE32" s="19"/>
      <c r="AF32" s="20">
        <f>10/12*100</f>
        <v>83.333333333333343</v>
      </c>
      <c r="AG32" s="21"/>
      <c r="AH32" s="19"/>
      <c r="AI32" s="20">
        <f>11/12*100</f>
        <v>91.666666666666657</v>
      </c>
      <c r="AJ32" s="21"/>
      <c r="AK32" s="22"/>
      <c r="AL32" s="23">
        <f>12/12*100</f>
        <v>100</v>
      </c>
      <c r="AM32" s="24"/>
    </row>
    <row r="33" spans="1:39" x14ac:dyDescent="0.25">
      <c r="A33" s="87"/>
      <c r="B33" s="90"/>
      <c r="C33" s="93"/>
      <c r="D33" s="9">
        <f>0/1440000*100</f>
        <v>0</v>
      </c>
      <c r="E33" s="10"/>
      <c r="F33" s="11">
        <f>U32</f>
        <v>0</v>
      </c>
      <c r="G33" s="9">
        <f>120000/1440000*100</f>
        <v>8.3333333333333321</v>
      </c>
      <c r="H33" s="10"/>
      <c r="I33" s="11">
        <f>120000/1440000*100</f>
        <v>8.3333333333333321</v>
      </c>
      <c r="J33" s="9">
        <f>240000/1440000*100</f>
        <v>16.666666666666664</v>
      </c>
      <c r="K33" s="10"/>
      <c r="L33" s="11">
        <f>240000/1440000*100</f>
        <v>16.666666666666664</v>
      </c>
      <c r="M33" s="9">
        <f>360000/1440000*100</f>
        <v>25</v>
      </c>
      <c r="N33" s="10"/>
      <c r="O33" s="11">
        <f>360000/1440000*100</f>
        <v>25</v>
      </c>
      <c r="P33" s="9">
        <f>480000/1440000*100</f>
        <v>33.333333333333329</v>
      </c>
      <c r="Q33" s="10"/>
      <c r="R33" s="11">
        <f>480000/1440000*100</f>
        <v>33.333333333333329</v>
      </c>
      <c r="S33" s="9">
        <f>600000/C32*100</f>
        <v>41.666666666666671</v>
      </c>
      <c r="T33" s="10"/>
      <c r="U33" s="11">
        <f>120000/C32*100</f>
        <v>8.3333333333333321</v>
      </c>
      <c r="V33" s="9"/>
      <c r="W33" s="10"/>
      <c r="X33" s="11"/>
      <c r="Y33" s="9"/>
      <c r="Z33" s="10"/>
      <c r="AA33" s="11"/>
      <c r="AB33" s="9"/>
      <c r="AC33" s="10"/>
      <c r="AD33" s="11"/>
      <c r="AE33" s="9"/>
      <c r="AF33" s="10"/>
      <c r="AG33" s="11"/>
      <c r="AH33" s="9"/>
      <c r="AI33" s="10"/>
      <c r="AJ33" s="11"/>
      <c r="AK33" s="13"/>
      <c r="AL33" s="25"/>
      <c r="AM33" s="14"/>
    </row>
    <row r="34" spans="1:39" x14ac:dyDescent="0.25">
      <c r="A34" s="88"/>
      <c r="B34" s="91"/>
      <c r="C34" s="94"/>
      <c r="D34" s="15"/>
      <c r="E34" s="16">
        <f>R33</f>
        <v>33.333333333333329</v>
      </c>
      <c r="F34" s="17"/>
      <c r="G34" s="15"/>
      <c r="H34" s="16">
        <f>120000/1440000*100</f>
        <v>8.3333333333333321</v>
      </c>
      <c r="I34" s="17"/>
      <c r="J34" s="15"/>
      <c r="K34" s="16">
        <f>240000/1440000*100</f>
        <v>16.666666666666664</v>
      </c>
      <c r="L34" s="17"/>
      <c r="M34" s="15"/>
      <c r="N34" s="16">
        <f>360000/1440000*100</f>
        <v>25</v>
      </c>
      <c r="O34" s="17"/>
      <c r="P34" s="15"/>
      <c r="Q34" s="16">
        <f>480000/1440000*100</f>
        <v>33.333333333333329</v>
      </c>
      <c r="R34" s="17"/>
      <c r="S34" s="15"/>
      <c r="T34" s="16">
        <f>U33</f>
        <v>8.3333333333333321</v>
      </c>
      <c r="U34" s="17"/>
      <c r="V34" s="15"/>
      <c r="W34" s="16"/>
      <c r="X34" s="17"/>
      <c r="Y34" s="15"/>
      <c r="Z34" s="16"/>
      <c r="AA34" s="17"/>
      <c r="AB34" s="15"/>
      <c r="AC34" s="16"/>
      <c r="AD34" s="17"/>
      <c r="AE34" s="15"/>
      <c r="AF34" s="16"/>
      <c r="AG34" s="17"/>
      <c r="AH34" s="15"/>
      <c r="AI34" s="16"/>
      <c r="AJ34" s="17"/>
      <c r="AK34" s="26"/>
      <c r="AL34" s="27"/>
      <c r="AM34" s="28"/>
    </row>
    <row r="35" spans="1:39" x14ac:dyDescent="0.25">
      <c r="A35" s="86">
        <v>9</v>
      </c>
      <c r="B35" s="108" t="s">
        <v>35</v>
      </c>
      <c r="C35" s="105">
        <v>3790700</v>
      </c>
      <c r="D35" s="19"/>
      <c r="E35" s="20">
        <f>1/12*100</f>
        <v>8.3333333333333321</v>
      </c>
      <c r="F35" s="21"/>
      <c r="G35" s="19"/>
      <c r="H35" s="20">
        <f>2/12*100</f>
        <v>16.666666666666664</v>
      </c>
      <c r="I35" s="21"/>
      <c r="J35" s="19"/>
      <c r="K35" s="20">
        <f>3/12*100</f>
        <v>25</v>
      </c>
      <c r="L35" s="21"/>
      <c r="M35" s="19"/>
      <c r="N35" s="20">
        <f>4/12*100</f>
        <v>33.333333333333329</v>
      </c>
      <c r="O35" s="21"/>
      <c r="P35" s="19"/>
      <c r="Q35" s="20">
        <f>5/12*100</f>
        <v>41.666666666666671</v>
      </c>
      <c r="R35" s="21"/>
      <c r="S35" s="19"/>
      <c r="T35" s="20">
        <f>6/12*100</f>
        <v>50</v>
      </c>
      <c r="U35" s="21"/>
      <c r="V35" s="19"/>
      <c r="W35" s="20">
        <f>7/12*100</f>
        <v>58.333333333333336</v>
      </c>
      <c r="X35" s="21"/>
      <c r="Y35" s="19"/>
      <c r="Z35" s="20">
        <f>8/12*100</f>
        <v>66.666666666666657</v>
      </c>
      <c r="AA35" s="21"/>
      <c r="AB35" s="19"/>
      <c r="AC35" s="20">
        <f>9/12*100</f>
        <v>75</v>
      </c>
      <c r="AD35" s="21"/>
      <c r="AE35" s="19"/>
      <c r="AF35" s="20">
        <f>10/12*100</f>
        <v>83.333333333333343</v>
      </c>
      <c r="AG35" s="21"/>
      <c r="AH35" s="19"/>
      <c r="AI35" s="20">
        <f>11/12*100</f>
        <v>91.666666666666657</v>
      </c>
      <c r="AJ35" s="21"/>
      <c r="AK35" s="22"/>
      <c r="AL35" s="23">
        <f>12/12*100</f>
        <v>100</v>
      </c>
      <c r="AM35" s="24"/>
    </row>
    <row r="36" spans="1:39" x14ac:dyDescent="0.25">
      <c r="A36" s="87"/>
      <c r="B36" s="109"/>
      <c r="C36" s="106"/>
      <c r="D36" s="9">
        <f>0/3790700*100</f>
        <v>0</v>
      </c>
      <c r="E36" s="10"/>
      <c r="F36" s="11">
        <f>R36</f>
        <v>10.549502730366424</v>
      </c>
      <c r="G36" s="9">
        <f>399900/3790700*100</f>
        <v>10.549502730366424</v>
      </c>
      <c r="H36" s="10"/>
      <c r="I36" s="11">
        <f>399900/3790700*100</f>
        <v>10.549502730366424</v>
      </c>
      <c r="J36" s="9">
        <f>399900/3790700*100</f>
        <v>10.549502730366424</v>
      </c>
      <c r="K36" s="10"/>
      <c r="L36" s="11">
        <f>399900/3790700*100</f>
        <v>10.549502730366424</v>
      </c>
      <c r="M36" s="9">
        <f>399900/3790700*100</f>
        <v>10.549502730366424</v>
      </c>
      <c r="N36" s="10"/>
      <c r="O36" s="11">
        <f>399900/3790700*100</f>
        <v>10.549502730366424</v>
      </c>
      <c r="P36" s="9">
        <f>399900/3790700*100</f>
        <v>10.549502730366424</v>
      </c>
      <c r="Q36" s="10"/>
      <c r="R36" s="11">
        <f>399900/3790700*100</f>
        <v>10.549502730366424</v>
      </c>
      <c r="S36" s="9">
        <f>1120050/C35*100</f>
        <v>29.547313161157568</v>
      </c>
      <c r="T36" s="10"/>
      <c r="U36" s="11">
        <f>720150/C35*100</f>
        <v>18.997810430791144</v>
      </c>
      <c r="V36" s="9"/>
      <c r="W36" s="10"/>
      <c r="X36" s="11"/>
      <c r="Y36" s="9"/>
      <c r="Z36" s="10"/>
      <c r="AA36" s="11"/>
      <c r="AB36" s="9"/>
      <c r="AC36" s="10"/>
      <c r="AD36" s="11"/>
      <c r="AE36" s="9"/>
      <c r="AF36" s="10"/>
      <c r="AG36" s="11"/>
      <c r="AH36" s="9"/>
      <c r="AI36" s="10"/>
      <c r="AJ36" s="11"/>
      <c r="AK36" s="13"/>
      <c r="AL36" s="25"/>
      <c r="AM36" s="14"/>
    </row>
    <row r="37" spans="1:39" x14ac:dyDescent="0.25">
      <c r="A37" s="88"/>
      <c r="B37" s="110"/>
      <c r="C37" s="107"/>
      <c r="D37" s="15"/>
      <c r="E37" s="16">
        <f>U37</f>
        <v>0</v>
      </c>
      <c r="F37" s="17"/>
      <c r="G37" s="15"/>
      <c r="H37" s="16">
        <f>399900/3790700*100</f>
        <v>10.549502730366424</v>
      </c>
      <c r="I37" s="17"/>
      <c r="J37" s="15"/>
      <c r="K37" s="16">
        <f>L36</f>
        <v>10.549502730366424</v>
      </c>
      <c r="L37" s="17"/>
      <c r="M37" s="15"/>
      <c r="N37" s="16">
        <f>399900/3790700*100</f>
        <v>10.549502730366424</v>
      </c>
      <c r="O37" s="17"/>
      <c r="P37" s="15"/>
      <c r="Q37" s="16">
        <f>399900/3790700*100</f>
        <v>10.549502730366424</v>
      </c>
      <c r="R37" s="17"/>
      <c r="S37" s="15"/>
      <c r="T37" s="16">
        <f>U36</f>
        <v>18.997810430791144</v>
      </c>
      <c r="U37" s="17"/>
      <c r="V37" s="15"/>
      <c r="W37" s="16"/>
      <c r="X37" s="17"/>
      <c r="Y37" s="15"/>
      <c r="Z37" s="16"/>
      <c r="AA37" s="17"/>
      <c r="AB37" s="15"/>
      <c r="AC37" s="16"/>
      <c r="AD37" s="17"/>
      <c r="AE37" s="15"/>
      <c r="AF37" s="16"/>
      <c r="AG37" s="17"/>
      <c r="AH37" s="15"/>
      <c r="AI37" s="16"/>
      <c r="AJ37" s="17"/>
      <c r="AK37" s="26"/>
      <c r="AL37" s="27"/>
      <c r="AM37" s="28"/>
    </row>
    <row r="38" spans="1:39" x14ac:dyDescent="0.25">
      <c r="A38" s="86">
        <v>10</v>
      </c>
      <c r="B38" s="108" t="s">
        <v>36</v>
      </c>
      <c r="C38" s="105">
        <v>22600000</v>
      </c>
      <c r="D38" s="9"/>
      <c r="E38" s="10">
        <f>1/12*100</f>
        <v>8.3333333333333321</v>
      </c>
      <c r="F38" s="11"/>
      <c r="G38" s="9"/>
      <c r="H38" s="10">
        <f>2/12*100</f>
        <v>16.666666666666664</v>
      </c>
      <c r="I38" s="11"/>
      <c r="J38" s="9"/>
      <c r="K38" s="10">
        <f>3/12*100</f>
        <v>25</v>
      </c>
      <c r="L38" s="11"/>
      <c r="M38" s="9"/>
      <c r="N38" s="25">
        <f>4/12*100</f>
        <v>33.333333333333329</v>
      </c>
      <c r="O38" s="14"/>
      <c r="P38" s="13"/>
      <c r="Q38" s="25">
        <f>5/12*100</f>
        <v>41.666666666666671</v>
      </c>
      <c r="R38" s="14"/>
      <c r="S38" s="13"/>
      <c r="T38" s="25">
        <f>6/12*100</f>
        <v>50</v>
      </c>
      <c r="U38" s="14"/>
      <c r="V38" s="13"/>
      <c r="W38" s="25">
        <f>7/12*100</f>
        <v>58.333333333333336</v>
      </c>
      <c r="X38" s="14"/>
      <c r="Y38" s="13"/>
      <c r="Z38" s="25">
        <f>8/12*100</f>
        <v>66.666666666666657</v>
      </c>
      <c r="AA38" s="14"/>
      <c r="AB38" s="13"/>
      <c r="AC38" s="25">
        <f>9/12*100</f>
        <v>75</v>
      </c>
      <c r="AD38" s="14"/>
      <c r="AE38" s="13"/>
      <c r="AF38" s="25">
        <f>10/12*100</f>
        <v>83.333333333333343</v>
      </c>
      <c r="AG38" s="11"/>
      <c r="AH38" s="9"/>
      <c r="AI38" s="10">
        <f>11/12*100</f>
        <v>91.666666666666657</v>
      </c>
      <c r="AJ38" s="11"/>
      <c r="AK38" s="13"/>
      <c r="AL38" s="25">
        <f>12/12*100</f>
        <v>100</v>
      </c>
      <c r="AM38" s="14"/>
    </row>
    <row r="39" spans="1:39" x14ac:dyDescent="0.25">
      <c r="A39" s="87"/>
      <c r="B39" s="109"/>
      <c r="C39" s="106"/>
      <c r="D39" s="9">
        <f>0/22600000*100</f>
        <v>0</v>
      </c>
      <c r="E39" s="10"/>
      <c r="F39" s="11">
        <f>U38</f>
        <v>0</v>
      </c>
      <c r="G39" s="9">
        <f>1275000/22600000*100</f>
        <v>5.6415929203539816</v>
      </c>
      <c r="H39" s="10"/>
      <c r="I39" s="11">
        <f>1275000/22600000*100</f>
        <v>5.6415929203539816</v>
      </c>
      <c r="J39" s="9">
        <f>2550000/22600000*100</f>
        <v>11.283185840707963</v>
      </c>
      <c r="K39" s="10"/>
      <c r="L39" s="11">
        <f>2550000/22600000*100</f>
        <v>11.283185840707963</v>
      </c>
      <c r="M39" s="9">
        <f>4764000/22600000*100</f>
        <v>21.079646017699115</v>
      </c>
      <c r="N39" s="10"/>
      <c r="O39" s="11">
        <f>4764000/22600000*100</f>
        <v>21.079646017699115</v>
      </c>
      <c r="P39" s="29">
        <f>(6039000/22600000)*100</f>
        <v>26.721238938053098</v>
      </c>
      <c r="Q39" s="10"/>
      <c r="R39" s="11">
        <f>6039000/22600000*100</f>
        <v>26.721238938053098</v>
      </c>
      <c r="S39" s="30" t="s">
        <v>60</v>
      </c>
      <c r="T39" s="10"/>
      <c r="U39" s="11">
        <f>2545000/C38*100</f>
        <v>11.261061946902656</v>
      </c>
      <c r="V39" s="9"/>
      <c r="W39" s="10"/>
      <c r="X39" s="11"/>
      <c r="Y39" s="9"/>
      <c r="Z39" s="10"/>
      <c r="AA39" s="11"/>
      <c r="AB39" s="9"/>
      <c r="AC39" s="10"/>
      <c r="AD39" s="11"/>
      <c r="AE39" s="9"/>
      <c r="AF39" s="10"/>
      <c r="AG39" s="11"/>
      <c r="AH39" s="9"/>
      <c r="AI39" s="10"/>
      <c r="AJ39" s="11"/>
      <c r="AK39" s="13"/>
      <c r="AL39" s="25"/>
      <c r="AM39" s="14"/>
    </row>
    <row r="40" spans="1:39" x14ac:dyDescent="0.25">
      <c r="A40" s="88"/>
      <c r="B40" s="110"/>
      <c r="C40" s="107"/>
      <c r="D40" s="15"/>
      <c r="E40" s="16">
        <f>R40</f>
        <v>0</v>
      </c>
      <c r="F40" s="17"/>
      <c r="G40" s="15"/>
      <c r="H40" s="16">
        <f>1275000/22600000*100</f>
        <v>5.6415929203539816</v>
      </c>
      <c r="I40" s="17"/>
      <c r="J40" s="15"/>
      <c r="K40" s="16">
        <f>L39</f>
        <v>11.283185840707963</v>
      </c>
      <c r="L40" s="17"/>
      <c r="M40" s="15"/>
      <c r="N40" s="16">
        <f>4764000/22600000*100</f>
        <v>21.079646017699115</v>
      </c>
      <c r="O40" s="17"/>
      <c r="P40" s="15"/>
      <c r="Q40" s="16">
        <f>6039000/22600000*100</f>
        <v>26.721238938053098</v>
      </c>
      <c r="R40" s="17"/>
      <c r="S40" s="15"/>
      <c r="T40" s="16">
        <f>U39</f>
        <v>11.261061946902656</v>
      </c>
      <c r="U40" s="17"/>
      <c r="V40" s="15"/>
      <c r="W40" s="16"/>
      <c r="X40" s="17"/>
      <c r="Y40" s="15"/>
      <c r="Z40" s="16"/>
      <c r="AA40" s="17"/>
      <c r="AB40" s="15"/>
      <c r="AC40" s="16"/>
      <c r="AD40" s="17"/>
      <c r="AE40" s="15"/>
      <c r="AF40" s="16"/>
      <c r="AG40" s="17"/>
      <c r="AH40" s="15"/>
      <c r="AI40" s="16"/>
      <c r="AJ40" s="17"/>
      <c r="AK40" s="26"/>
      <c r="AL40" s="27"/>
      <c r="AM40" s="28"/>
    </row>
    <row r="41" spans="1:39" x14ac:dyDescent="0.25">
      <c r="A41" s="86">
        <v>11</v>
      </c>
      <c r="B41" s="108" t="s">
        <v>37</v>
      </c>
      <c r="C41" s="92">
        <v>2200000</v>
      </c>
      <c r="D41" s="19"/>
      <c r="E41" s="20">
        <f>1/12*100</f>
        <v>8.3333333333333321</v>
      </c>
      <c r="F41" s="21"/>
      <c r="G41" s="19"/>
      <c r="H41" s="20">
        <f>2/12*100</f>
        <v>16.666666666666664</v>
      </c>
      <c r="I41" s="21"/>
      <c r="J41" s="19"/>
      <c r="K41" s="20">
        <f>3/12*100</f>
        <v>25</v>
      </c>
      <c r="L41" s="21"/>
      <c r="M41" s="19"/>
      <c r="N41" s="20">
        <f>4/12*100</f>
        <v>33.333333333333329</v>
      </c>
      <c r="O41" s="21"/>
      <c r="P41" s="19"/>
      <c r="Q41" s="20">
        <f>5/12*100</f>
        <v>41.666666666666671</v>
      </c>
      <c r="R41" s="21"/>
      <c r="S41" s="19"/>
      <c r="T41" s="23">
        <f>S42</f>
        <v>100</v>
      </c>
      <c r="U41" s="21"/>
      <c r="V41" s="19"/>
      <c r="W41" s="20">
        <f>7/12*100</f>
        <v>58.333333333333336</v>
      </c>
      <c r="X41" s="21"/>
      <c r="Y41" s="19"/>
      <c r="Z41" s="20">
        <f>8/12*100</f>
        <v>66.666666666666657</v>
      </c>
      <c r="AA41" s="21"/>
      <c r="AB41" s="19"/>
      <c r="AC41" s="20">
        <f>9/12*100</f>
        <v>75</v>
      </c>
      <c r="AD41" s="21"/>
      <c r="AE41" s="19"/>
      <c r="AF41" s="20">
        <f>10/12*100</f>
        <v>83.333333333333343</v>
      </c>
      <c r="AG41" s="21"/>
      <c r="AH41" s="19"/>
      <c r="AI41" s="20">
        <f>11/12*100</f>
        <v>91.666666666666657</v>
      </c>
      <c r="AJ41" s="21"/>
      <c r="AK41" s="22"/>
      <c r="AL41" s="23">
        <f>12/12*100</f>
        <v>100</v>
      </c>
      <c r="AM41" s="24"/>
    </row>
    <row r="42" spans="1:39" x14ac:dyDescent="0.25">
      <c r="A42" s="87"/>
      <c r="B42" s="109"/>
      <c r="C42" s="93"/>
      <c r="D42" s="9">
        <f>0/379700*100</f>
        <v>0</v>
      </c>
      <c r="E42" s="10"/>
      <c r="F42" s="11">
        <f>U41</f>
        <v>0</v>
      </c>
      <c r="G42" s="9">
        <f>2200000/2200000*100</f>
        <v>100</v>
      </c>
      <c r="H42" s="10"/>
      <c r="I42" s="11">
        <f>2200000/2200000*100</f>
        <v>100</v>
      </c>
      <c r="J42" s="9">
        <f>2200000/2200000*100</f>
        <v>100</v>
      </c>
      <c r="K42" s="10"/>
      <c r="L42" s="11">
        <f>2200000/2200000*100</f>
        <v>100</v>
      </c>
      <c r="M42" s="9">
        <f>2200000/2200000*100</f>
        <v>100</v>
      </c>
      <c r="N42" s="10"/>
      <c r="O42" s="11">
        <f>2200000/2200000*100</f>
        <v>100</v>
      </c>
      <c r="P42" s="9">
        <f>2200000/2200000*100</f>
        <v>100</v>
      </c>
      <c r="Q42" s="10"/>
      <c r="R42" s="11">
        <f>2200000/2200000*100</f>
        <v>100</v>
      </c>
      <c r="S42" s="13">
        <f>2200000/C41*100</f>
        <v>100</v>
      </c>
      <c r="T42" s="10"/>
      <c r="U42" s="11">
        <v>0</v>
      </c>
      <c r="V42" s="9"/>
      <c r="W42" s="10"/>
      <c r="X42" s="11"/>
      <c r="Y42" s="9"/>
      <c r="Z42" s="10"/>
      <c r="AA42" s="11"/>
      <c r="AB42" s="9"/>
      <c r="AC42" s="10"/>
      <c r="AD42" s="11"/>
      <c r="AE42" s="9"/>
      <c r="AF42" s="10"/>
      <c r="AG42" s="11"/>
      <c r="AH42" s="9"/>
      <c r="AI42" s="10"/>
      <c r="AJ42" s="11"/>
      <c r="AK42" s="13"/>
      <c r="AL42" s="25"/>
      <c r="AM42" s="14"/>
    </row>
    <row r="43" spans="1:39" x14ac:dyDescent="0.25">
      <c r="A43" s="88"/>
      <c r="B43" s="110"/>
      <c r="C43" s="94"/>
      <c r="D43" s="15"/>
      <c r="E43" s="16">
        <f>R43</f>
        <v>0</v>
      </c>
      <c r="F43" s="17"/>
      <c r="G43" s="15"/>
      <c r="H43" s="16">
        <f>2200000/2200000*100</f>
        <v>100</v>
      </c>
      <c r="I43" s="17"/>
      <c r="J43" s="15"/>
      <c r="K43" s="16">
        <f>2200000/2200000*100</f>
        <v>100</v>
      </c>
      <c r="L43" s="17"/>
      <c r="M43" s="15"/>
      <c r="N43" s="16">
        <f>2200000/2200000*100</f>
        <v>100</v>
      </c>
      <c r="O43" s="17"/>
      <c r="P43" s="15"/>
      <c r="Q43" s="16">
        <f>2200000/2200000*100</f>
        <v>100</v>
      </c>
      <c r="R43" s="17"/>
      <c r="S43" s="15"/>
      <c r="T43" s="16">
        <f>U42</f>
        <v>0</v>
      </c>
      <c r="U43" s="17"/>
      <c r="V43" s="15"/>
      <c r="W43" s="16"/>
      <c r="X43" s="17"/>
      <c r="Y43" s="15"/>
      <c r="Z43" s="16"/>
      <c r="AA43" s="17"/>
      <c r="AB43" s="15"/>
      <c r="AC43" s="16"/>
      <c r="AD43" s="17"/>
      <c r="AE43" s="15"/>
      <c r="AF43" s="16"/>
      <c r="AG43" s="17"/>
      <c r="AH43" s="15"/>
      <c r="AI43" s="16"/>
      <c r="AJ43" s="17"/>
      <c r="AK43" s="26"/>
      <c r="AL43" s="27"/>
      <c r="AM43" s="28"/>
    </row>
    <row r="44" spans="1:39" x14ac:dyDescent="0.25">
      <c r="A44" s="86">
        <v>12</v>
      </c>
      <c r="B44" s="95" t="s">
        <v>38</v>
      </c>
      <c r="C44" s="92">
        <v>58194700</v>
      </c>
      <c r="D44" s="9"/>
      <c r="E44" s="10">
        <f>1/12*100</f>
        <v>8.3333333333333321</v>
      </c>
      <c r="F44" s="11"/>
      <c r="G44" s="9"/>
      <c r="H44" s="10">
        <f>2/12*100</f>
        <v>16.666666666666664</v>
      </c>
      <c r="I44" s="11"/>
      <c r="J44" s="9"/>
      <c r="K44" s="10">
        <f>3/12*100</f>
        <v>25</v>
      </c>
      <c r="L44" s="11"/>
      <c r="M44" s="9"/>
      <c r="N44" s="10">
        <f>4/12*100</f>
        <v>33.333333333333329</v>
      </c>
      <c r="O44" s="11"/>
      <c r="P44" s="9"/>
      <c r="Q44" s="10">
        <f>5/12*100</f>
        <v>41.666666666666671</v>
      </c>
      <c r="R44" s="11"/>
      <c r="S44" s="9"/>
      <c r="T44" s="10">
        <f>6/12*100</f>
        <v>50</v>
      </c>
      <c r="U44" s="11"/>
      <c r="V44" s="9"/>
      <c r="W44" s="10">
        <f>7/12*100</f>
        <v>58.333333333333336</v>
      </c>
      <c r="X44" s="11"/>
      <c r="Y44" s="9"/>
      <c r="Z44" s="10">
        <f>8/12*100</f>
        <v>66.666666666666657</v>
      </c>
      <c r="AA44" s="11"/>
      <c r="AB44" s="9"/>
      <c r="AC44" s="10">
        <f>9/12*100</f>
        <v>75</v>
      </c>
      <c r="AD44" s="11"/>
      <c r="AE44" s="9"/>
      <c r="AF44" s="10">
        <f>10/12*100</f>
        <v>83.333333333333343</v>
      </c>
      <c r="AG44" s="11"/>
      <c r="AH44" s="9"/>
      <c r="AI44" s="10">
        <f>11/12*100</f>
        <v>91.666666666666657</v>
      </c>
      <c r="AJ44" s="11"/>
      <c r="AK44" s="13"/>
      <c r="AL44" s="25">
        <f>12/12*100</f>
        <v>100</v>
      </c>
      <c r="AM44" s="14"/>
    </row>
    <row r="45" spans="1:39" x14ac:dyDescent="0.25">
      <c r="A45" s="87"/>
      <c r="B45" s="90"/>
      <c r="C45" s="93"/>
      <c r="D45" s="9">
        <f>0/58194700*100</f>
        <v>0</v>
      </c>
      <c r="E45" s="10"/>
      <c r="F45" s="11">
        <f>U44</f>
        <v>0</v>
      </c>
      <c r="G45" s="9">
        <f>4840000/58194700*100</f>
        <v>8.3169085844587229</v>
      </c>
      <c r="H45" s="10"/>
      <c r="I45" s="11">
        <f>4840000/58194700*100</f>
        <v>8.3169085844587229</v>
      </c>
      <c r="J45" s="9">
        <f>9680000/58194700*100</f>
        <v>16.633817168917446</v>
      </c>
      <c r="K45" s="10"/>
      <c r="L45" s="11">
        <f>9680000/58194700*100</f>
        <v>16.633817168917446</v>
      </c>
      <c r="M45" s="9">
        <f>14530000/58194700*100</f>
        <v>24.967909448798604</v>
      </c>
      <c r="N45" s="10"/>
      <c r="O45" s="11">
        <f>14530000/58194700*100</f>
        <v>24.967909448798604</v>
      </c>
      <c r="P45" s="9">
        <f>19380000/58194700*100</f>
        <v>33.302001728679755</v>
      </c>
      <c r="Q45" s="10"/>
      <c r="R45" s="11">
        <f>19380000/58194700*100</f>
        <v>33.302001728679755</v>
      </c>
      <c r="S45" s="9">
        <f>24220000/C44*100</f>
        <v>41.618910313138478</v>
      </c>
      <c r="T45" s="10"/>
      <c r="U45" s="11">
        <f>4840000/C44*100</f>
        <v>8.3169085844587229</v>
      </c>
      <c r="V45" s="9"/>
      <c r="W45" s="10"/>
      <c r="X45" s="11"/>
      <c r="Y45" s="9"/>
      <c r="Z45" s="10"/>
      <c r="AA45" s="11"/>
      <c r="AB45" s="9"/>
      <c r="AC45" s="10"/>
      <c r="AD45" s="11"/>
      <c r="AE45" s="9"/>
      <c r="AF45" s="10"/>
      <c r="AG45" s="11"/>
      <c r="AH45" s="9"/>
      <c r="AI45" s="10"/>
      <c r="AJ45" s="11"/>
      <c r="AK45" s="13"/>
      <c r="AL45" s="25"/>
      <c r="AM45" s="14"/>
    </row>
    <row r="46" spans="1:39" ht="16.5" customHeight="1" x14ac:dyDescent="0.25">
      <c r="A46" s="88"/>
      <c r="B46" s="91"/>
      <c r="C46" s="94"/>
      <c r="D46" s="9"/>
      <c r="E46" s="10">
        <f>R46</f>
        <v>0</v>
      </c>
      <c r="F46" s="11"/>
      <c r="G46" s="9"/>
      <c r="H46" s="10">
        <f>4840000/58194700*100</f>
        <v>8.3169085844587229</v>
      </c>
      <c r="I46" s="11"/>
      <c r="J46" s="9"/>
      <c r="K46" s="10">
        <f>L45</f>
        <v>16.633817168917446</v>
      </c>
      <c r="L46" s="11"/>
      <c r="M46" s="9"/>
      <c r="N46" s="10">
        <f>14530000/58194700*100</f>
        <v>24.967909448798604</v>
      </c>
      <c r="O46" s="11"/>
      <c r="P46" s="9"/>
      <c r="Q46" s="10">
        <f>19380000/58194700*100</f>
        <v>33.302001728679755</v>
      </c>
      <c r="R46" s="11"/>
      <c r="S46" s="9"/>
      <c r="T46" s="10">
        <f>U45</f>
        <v>8.3169085844587229</v>
      </c>
      <c r="U46" s="11"/>
      <c r="V46" s="9"/>
      <c r="W46" s="10"/>
      <c r="X46" s="11"/>
      <c r="Y46" s="9"/>
      <c r="Z46" s="10"/>
      <c r="AA46" s="11"/>
      <c r="AB46" s="9"/>
      <c r="AC46" s="10"/>
      <c r="AD46" s="11"/>
      <c r="AE46" s="9"/>
      <c r="AF46" s="10"/>
      <c r="AG46" s="11"/>
      <c r="AH46" s="9"/>
      <c r="AI46" s="10"/>
      <c r="AJ46" s="11"/>
      <c r="AK46" s="13"/>
      <c r="AL46" s="25"/>
      <c r="AM46" s="14"/>
    </row>
    <row r="47" spans="1:39" x14ac:dyDescent="0.25">
      <c r="A47" s="86">
        <v>13</v>
      </c>
      <c r="B47" s="108" t="s">
        <v>39</v>
      </c>
      <c r="C47" s="105">
        <v>21000000</v>
      </c>
      <c r="D47" s="19"/>
      <c r="E47" s="20">
        <f>1/12*100</f>
        <v>8.3333333333333321</v>
      </c>
      <c r="F47" s="21"/>
      <c r="G47" s="19"/>
      <c r="H47" s="20">
        <f>2/12*100</f>
        <v>16.666666666666664</v>
      </c>
      <c r="I47" s="21"/>
      <c r="J47" s="19"/>
      <c r="K47" s="20">
        <f>3/12*100</f>
        <v>25</v>
      </c>
      <c r="L47" s="21"/>
      <c r="M47" s="19"/>
      <c r="N47" s="20">
        <f>4/12*100</f>
        <v>33.333333333333329</v>
      </c>
      <c r="O47" s="21"/>
      <c r="P47" s="19"/>
      <c r="Q47" s="20">
        <f>5/12*100</f>
        <v>41.666666666666671</v>
      </c>
      <c r="R47" s="21"/>
      <c r="S47" s="19"/>
      <c r="T47" s="20">
        <f>6/12*100</f>
        <v>50</v>
      </c>
      <c r="U47" s="21"/>
      <c r="V47" s="19"/>
      <c r="W47" s="20">
        <f>7/12*100</f>
        <v>58.333333333333336</v>
      </c>
      <c r="X47" s="21"/>
      <c r="Y47" s="19"/>
      <c r="Z47" s="20">
        <f>8/12*100</f>
        <v>66.666666666666657</v>
      </c>
      <c r="AA47" s="21"/>
      <c r="AB47" s="19"/>
      <c r="AC47" s="20">
        <f>9/12*100</f>
        <v>75</v>
      </c>
      <c r="AD47" s="21"/>
      <c r="AE47" s="19"/>
      <c r="AF47" s="20">
        <f>10/12*100</f>
        <v>83.333333333333343</v>
      </c>
      <c r="AG47" s="21"/>
      <c r="AH47" s="19"/>
      <c r="AI47" s="20">
        <f>11/12*100</f>
        <v>91.666666666666657</v>
      </c>
      <c r="AJ47" s="21"/>
      <c r="AK47" s="31"/>
      <c r="AL47" s="32">
        <f>12/12*100</f>
        <v>100</v>
      </c>
      <c r="AM47" s="33"/>
    </row>
    <row r="48" spans="1:39" ht="15.75" customHeight="1" x14ac:dyDescent="0.25">
      <c r="A48" s="87"/>
      <c r="B48" s="109"/>
      <c r="C48" s="106"/>
      <c r="D48" s="9">
        <f>0/21000000*100</f>
        <v>0</v>
      </c>
      <c r="E48" s="10"/>
      <c r="F48" s="11">
        <f>U47</f>
        <v>0</v>
      </c>
      <c r="G48" s="9">
        <f>1769505/21000000*100</f>
        <v>8.4262142857142859</v>
      </c>
      <c r="H48" s="10"/>
      <c r="I48" s="11">
        <f>1769505/21000000*1000</f>
        <v>84.262142857142848</v>
      </c>
      <c r="J48" s="9">
        <f>3597628/21000000*100</f>
        <v>17.131561904761906</v>
      </c>
      <c r="K48" s="10"/>
      <c r="L48" s="11">
        <f>3597628/21000000*100</f>
        <v>17.131561904761906</v>
      </c>
      <c r="M48" s="9">
        <f>5348082/21000000*100</f>
        <v>25.46705714285714</v>
      </c>
      <c r="N48" s="10"/>
      <c r="O48" s="11">
        <f>5348082/21000000*100</f>
        <v>25.46705714285714</v>
      </c>
      <c r="P48" s="9">
        <f>7149536/21000000*100</f>
        <v>34.045409523809525</v>
      </c>
      <c r="Q48" s="10"/>
      <c r="R48" s="11">
        <f>7149536/21000000*100</f>
        <v>34.045409523809525</v>
      </c>
      <c r="S48" s="9">
        <f>8920163/C47*100</f>
        <v>42.476966666666662</v>
      </c>
      <c r="T48" s="10"/>
      <c r="U48" s="11">
        <f>1770627/C47*100</f>
        <v>8.4315571428571428</v>
      </c>
      <c r="V48" s="9"/>
      <c r="W48" s="10"/>
      <c r="X48" s="11"/>
      <c r="Y48" s="9"/>
      <c r="Z48" s="10"/>
      <c r="AA48" s="11"/>
      <c r="AB48" s="9"/>
      <c r="AC48" s="10"/>
      <c r="AD48" s="11"/>
      <c r="AE48" s="9"/>
      <c r="AF48" s="10"/>
      <c r="AG48" s="11"/>
      <c r="AH48" s="9"/>
      <c r="AI48" s="10"/>
      <c r="AJ48" s="11"/>
      <c r="AK48" s="34"/>
      <c r="AL48" s="35"/>
      <c r="AM48" s="36"/>
    </row>
    <row r="49" spans="1:39" ht="20.25" customHeight="1" x14ac:dyDescent="0.25">
      <c r="A49" s="88"/>
      <c r="B49" s="110"/>
      <c r="C49" s="107"/>
      <c r="D49" s="15"/>
      <c r="E49" s="16">
        <f>R49</f>
        <v>0</v>
      </c>
      <c r="F49" s="17"/>
      <c r="G49" s="15"/>
      <c r="H49" s="16">
        <f>1769505/21000000*100</f>
        <v>8.4262142857142859</v>
      </c>
      <c r="I49" s="17"/>
      <c r="J49" s="15"/>
      <c r="K49" s="16">
        <f>L48</f>
        <v>17.131561904761906</v>
      </c>
      <c r="L49" s="17"/>
      <c r="M49" s="15"/>
      <c r="N49" s="16">
        <f>5348082/21000000*100</f>
        <v>25.46705714285714</v>
      </c>
      <c r="O49" s="17"/>
      <c r="P49" s="15"/>
      <c r="Q49" s="16">
        <f>7149536/21000000*100</f>
        <v>34.045409523809525</v>
      </c>
      <c r="R49" s="17"/>
      <c r="S49" s="15"/>
      <c r="T49" s="16">
        <f>U48</f>
        <v>8.4315571428571428</v>
      </c>
      <c r="U49" s="17"/>
      <c r="V49" s="15"/>
      <c r="W49" s="16"/>
      <c r="X49" s="17"/>
      <c r="Y49" s="15"/>
      <c r="Z49" s="16"/>
      <c r="AA49" s="17"/>
      <c r="AB49" s="15"/>
      <c r="AC49" s="16"/>
      <c r="AD49" s="17"/>
      <c r="AE49" s="15"/>
      <c r="AF49" s="16"/>
      <c r="AG49" s="17"/>
      <c r="AH49" s="15"/>
      <c r="AI49" s="16"/>
      <c r="AJ49" s="17"/>
      <c r="AK49" s="37"/>
      <c r="AL49" s="38"/>
      <c r="AM49" s="39"/>
    </row>
    <row r="50" spans="1:39" x14ac:dyDescent="0.25">
      <c r="A50" s="86">
        <v>14</v>
      </c>
      <c r="B50" s="111" t="s">
        <v>40</v>
      </c>
      <c r="C50" s="92">
        <v>45360000</v>
      </c>
      <c r="D50" s="9"/>
      <c r="E50" s="10">
        <f>1/12*100</f>
        <v>8.3333333333333321</v>
      </c>
      <c r="F50" s="11"/>
      <c r="G50" s="9"/>
      <c r="H50" s="10">
        <f>2/12*100</f>
        <v>16.666666666666664</v>
      </c>
      <c r="I50" s="11"/>
      <c r="J50" s="9"/>
      <c r="K50" s="10">
        <f>3/12*100</f>
        <v>25</v>
      </c>
      <c r="L50" s="11"/>
      <c r="M50" s="9"/>
      <c r="N50" s="10">
        <f>4/12*100</f>
        <v>33.333333333333329</v>
      </c>
      <c r="O50" s="11"/>
      <c r="P50" s="13"/>
      <c r="Q50" s="25">
        <f>5/12*100</f>
        <v>41.666666666666671</v>
      </c>
      <c r="R50" s="14"/>
      <c r="S50" s="13"/>
      <c r="T50" s="25">
        <f>6/12*100</f>
        <v>50</v>
      </c>
      <c r="U50" s="14"/>
      <c r="V50" s="13"/>
      <c r="W50" s="25">
        <f>7/12*100</f>
        <v>58.333333333333336</v>
      </c>
      <c r="X50" s="14"/>
      <c r="Y50" s="13"/>
      <c r="Z50" s="25">
        <f>8/12*100</f>
        <v>66.666666666666657</v>
      </c>
      <c r="AA50" s="14"/>
      <c r="AB50" s="13"/>
      <c r="AC50" s="25">
        <f>9/12*100</f>
        <v>75</v>
      </c>
      <c r="AD50" s="14"/>
      <c r="AE50" s="13"/>
      <c r="AF50" s="25">
        <f>10/12*100</f>
        <v>83.333333333333343</v>
      </c>
      <c r="AG50" s="14"/>
      <c r="AH50" s="13"/>
      <c r="AI50" s="25">
        <f>11/12*100</f>
        <v>91.666666666666657</v>
      </c>
      <c r="AJ50" s="14"/>
      <c r="AK50" s="34"/>
      <c r="AL50" s="35">
        <f>12/12*100</f>
        <v>100</v>
      </c>
      <c r="AM50" s="36"/>
    </row>
    <row r="51" spans="1:39" x14ac:dyDescent="0.25">
      <c r="A51" s="87"/>
      <c r="B51" s="90"/>
      <c r="C51" s="93"/>
      <c r="D51" s="9">
        <f>0/453600000</f>
        <v>0</v>
      </c>
      <c r="E51" s="10"/>
      <c r="F51" s="11">
        <f>U50</f>
        <v>0</v>
      </c>
      <c r="G51" s="9">
        <f>3780000/45360000*100</f>
        <v>8.3333333333333321</v>
      </c>
      <c r="H51" s="10"/>
      <c r="I51" s="11">
        <f>3780000/45360000*100</f>
        <v>8.3333333333333321</v>
      </c>
      <c r="J51" s="9">
        <f>7560000/45360000*100</f>
        <v>16.666666666666664</v>
      </c>
      <c r="K51" s="10"/>
      <c r="L51" s="11">
        <f>7560000/45360000*100</f>
        <v>16.666666666666664</v>
      </c>
      <c r="M51" s="9">
        <f>11340000/45360000*100</f>
        <v>25</v>
      </c>
      <c r="N51" s="10"/>
      <c r="O51" s="11">
        <f>11340000/45360000*100</f>
        <v>25</v>
      </c>
      <c r="P51" s="13">
        <f>15120000/45360000*100</f>
        <v>33.333333333333329</v>
      </c>
      <c r="Q51" s="25"/>
      <c r="R51" s="14">
        <f>15120000/45360000*100</f>
        <v>33.333333333333329</v>
      </c>
      <c r="S51" s="13">
        <f>18900000/C50*100</f>
        <v>41.666666666666671</v>
      </c>
      <c r="T51" s="25"/>
      <c r="U51" s="44">
        <f>3780000/C50*100</f>
        <v>8.3333333333333321</v>
      </c>
      <c r="V51" s="13"/>
      <c r="W51" s="25"/>
      <c r="X51" s="14"/>
      <c r="Y51" s="13"/>
      <c r="Z51" s="25"/>
      <c r="AA51" s="14"/>
      <c r="AB51" s="13"/>
      <c r="AC51" s="25"/>
      <c r="AD51" s="14"/>
      <c r="AE51" s="13"/>
      <c r="AF51" s="25"/>
      <c r="AG51" s="14"/>
      <c r="AH51" s="13"/>
      <c r="AI51" s="25"/>
      <c r="AJ51" s="14"/>
      <c r="AK51" s="34"/>
      <c r="AL51" s="35"/>
      <c r="AM51" s="36"/>
    </row>
    <row r="52" spans="1:39" x14ac:dyDescent="0.25">
      <c r="A52" s="88"/>
      <c r="B52" s="91"/>
      <c r="C52" s="94"/>
      <c r="D52" s="9"/>
      <c r="E52" s="10">
        <f>R52</f>
        <v>0</v>
      </c>
      <c r="F52" s="11"/>
      <c r="G52" s="9"/>
      <c r="H52" s="10">
        <f>3780000/45360000*100</f>
        <v>8.3333333333333321</v>
      </c>
      <c r="I52" s="11"/>
      <c r="J52" s="9"/>
      <c r="K52" s="10">
        <f>L51</f>
        <v>16.666666666666664</v>
      </c>
      <c r="L52" s="11"/>
      <c r="M52" s="9"/>
      <c r="N52" s="10">
        <f>11340000/45360000*100</f>
        <v>25</v>
      </c>
      <c r="O52" s="11"/>
      <c r="P52" s="13"/>
      <c r="Q52" s="25">
        <f>15120000/45360000*100</f>
        <v>33.333333333333329</v>
      </c>
      <c r="R52" s="14"/>
      <c r="S52" s="13"/>
      <c r="T52" s="10">
        <f>U51</f>
        <v>8.3333333333333321</v>
      </c>
      <c r="U52" s="14"/>
      <c r="V52" s="13"/>
      <c r="W52" s="25"/>
      <c r="X52" s="14"/>
      <c r="Y52" s="13"/>
      <c r="Z52" s="25"/>
      <c r="AA52" s="14"/>
      <c r="AB52" s="13"/>
      <c r="AC52" s="25"/>
      <c r="AD52" s="14"/>
      <c r="AE52" s="13"/>
      <c r="AF52" s="25"/>
      <c r="AG52" s="14"/>
      <c r="AH52" s="13"/>
      <c r="AI52" s="25"/>
      <c r="AJ52" s="14"/>
      <c r="AK52" s="34"/>
      <c r="AL52" s="35"/>
      <c r="AM52" s="36"/>
    </row>
    <row r="53" spans="1:39" x14ac:dyDescent="0.25">
      <c r="A53" s="86">
        <v>15</v>
      </c>
      <c r="B53" s="108" t="s">
        <v>41</v>
      </c>
      <c r="C53" s="105">
        <v>32222200</v>
      </c>
      <c r="D53" s="19"/>
      <c r="E53" s="20">
        <f>1/12*100</f>
        <v>8.3333333333333321</v>
      </c>
      <c r="F53" s="21"/>
      <c r="G53" s="19"/>
      <c r="H53" s="20">
        <f>2/12*100</f>
        <v>16.666666666666664</v>
      </c>
      <c r="I53" s="21"/>
      <c r="J53" s="19"/>
      <c r="K53" s="20">
        <f>3/12*100</f>
        <v>25</v>
      </c>
      <c r="L53" s="21"/>
      <c r="M53" s="19"/>
      <c r="N53" s="20">
        <f>4/12*100</f>
        <v>33.333333333333329</v>
      </c>
      <c r="O53" s="21"/>
      <c r="P53" s="19"/>
      <c r="Q53" s="20">
        <f>5/12*100</f>
        <v>41.666666666666671</v>
      </c>
      <c r="R53" s="21"/>
      <c r="S53" s="19"/>
      <c r="T53" s="20">
        <f>6/12*100</f>
        <v>50</v>
      </c>
      <c r="U53" s="21"/>
      <c r="V53" s="19"/>
      <c r="W53" s="20">
        <f>7/12*100</f>
        <v>58.333333333333336</v>
      </c>
      <c r="X53" s="21"/>
      <c r="Y53" s="19"/>
      <c r="Z53" s="20">
        <f>8/12*100</f>
        <v>66.666666666666657</v>
      </c>
      <c r="AA53" s="21"/>
      <c r="AB53" s="19"/>
      <c r="AC53" s="20">
        <f>9/12*100</f>
        <v>75</v>
      </c>
      <c r="AD53" s="21"/>
      <c r="AE53" s="19"/>
      <c r="AF53" s="20">
        <f>10/12*100</f>
        <v>83.333333333333343</v>
      </c>
      <c r="AG53" s="21"/>
      <c r="AH53" s="19"/>
      <c r="AI53" s="23">
        <f>11/12*100</f>
        <v>91.666666666666657</v>
      </c>
      <c r="AJ53" s="21"/>
      <c r="AK53" s="31"/>
      <c r="AL53" s="32">
        <f>12/12*100</f>
        <v>100</v>
      </c>
      <c r="AM53" s="33"/>
    </row>
    <row r="54" spans="1:39" x14ac:dyDescent="0.25">
      <c r="A54" s="87"/>
      <c r="B54" s="109"/>
      <c r="C54" s="106"/>
      <c r="D54" s="9">
        <f>0/32222200</f>
        <v>0</v>
      </c>
      <c r="E54" s="10"/>
      <c r="F54" s="11">
        <f>U53</f>
        <v>0</v>
      </c>
      <c r="G54" s="9">
        <f>2000000/32222200*100</f>
        <v>6.2069008323454016</v>
      </c>
      <c r="H54" s="10"/>
      <c r="I54" s="11">
        <f>2000000/32222200*100</f>
        <v>6.2069008323454016</v>
      </c>
      <c r="J54" s="9">
        <f>2500000/32222200*100</f>
        <v>7.7586260404317517</v>
      </c>
      <c r="K54" s="10"/>
      <c r="L54" s="11">
        <f>2500000/32222200*100</f>
        <v>7.7586260404317517</v>
      </c>
      <c r="M54" s="9">
        <f>7268000/32222000*100</f>
        <v>22.556017627707778</v>
      </c>
      <c r="N54" s="10"/>
      <c r="O54" s="11">
        <f>7268000/32222200*100</f>
        <v>22.555877624743189</v>
      </c>
      <c r="P54" s="9">
        <f>10340500/32222200*100</f>
        <v>32.091229028433816</v>
      </c>
      <c r="Q54" s="10"/>
      <c r="R54" s="11">
        <f>10340500/32222200*100</f>
        <v>32.091229028433816</v>
      </c>
      <c r="S54" s="9">
        <f>14345998/C53*100</f>
        <v>44.522093463512732</v>
      </c>
      <c r="T54" s="10"/>
      <c r="U54" s="11">
        <f>4005498/C53*100</f>
        <v>12.430864435078922</v>
      </c>
      <c r="V54" s="9"/>
      <c r="W54" s="10"/>
      <c r="X54" s="11"/>
      <c r="Y54" s="9"/>
      <c r="Z54" s="10"/>
      <c r="AA54" s="11"/>
      <c r="AB54" s="9"/>
      <c r="AC54" s="10"/>
      <c r="AD54" s="11"/>
      <c r="AE54" s="9"/>
      <c r="AF54" s="10"/>
      <c r="AG54" s="11"/>
      <c r="AH54" s="9"/>
      <c r="AI54" s="10"/>
      <c r="AJ54" s="11"/>
      <c r="AK54" s="34"/>
      <c r="AL54" s="35"/>
      <c r="AM54" s="36"/>
    </row>
    <row r="55" spans="1:39" x14ac:dyDescent="0.25">
      <c r="A55" s="88"/>
      <c r="B55" s="110"/>
      <c r="C55" s="107"/>
      <c r="D55" s="15"/>
      <c r="E55" s="16">
        <f>R55</f>
        <v>0</v>
      </c>
      <c r="F55" s="17"/>
      <c r="G55" s="15"/>
      <c r="H55" s="16">
        <f>2000000/32222200*100</f>
        <v>6.2069008323454016</v>
      </c>
      <c r="I55" s="17"/>
      <c r="J55" s="15"/>
      <c r="K55" s="16">
        <f>L54</f>
        <v>7.7586260404317517</v>
      </c>
      <c r="L55" s="17"/>
      <c r="M55" s="15"/>
      <c r="N55" s="16">
        <f>7268000/32222200*100</f>
        <v>22.555877624743189</v>
      </c>
      <c r="O55" s="17"/>
      <c r="P55" s="15"/>
      <c r="Q55" s="16">
        <f>10340500/32222200*100</f>
        <v>32.091229028433816</v>
      </c>
      <c r="R55" s="17"/>
      <c r="S55" s="15"/>
      <c r="T55" s="16">
        <f>U54</f>
        <v>12.430864435078922</v>
      </c>
      <c r="U55" s="17"/>
      <c r="V55" s="15"/>
      <c r="W55" s="16"/>
      <c r="X55" s="17"/>
      <c r="Y55" s="15"/>
      <c r="Z55" s="16"/>
      <c r="AA55" s="17"/>
      <c r="AB55" s="15"/>
      <c r="AC55" s="16"/>
      <c r="AD55" s="17"/>
      <c r="AE55" s="15"/>
      <c r="AF55" s="16"/>
      <c r="AG55" s="17"/>
      <c r="AH55" s="15"/>
      <c r="AI55" s="16"/>
      <c r="AJ55" s="17"/>
      <c r="AK55" s="37"/>
      <c r="AL55" s="38"/>
      <c r="AM55" s="39"/>
    </row>
    <row r="56" spans="1:39" x14ac:dyDescent="0.25">
      <c r="A56" s="86">
        <v>16</v>
      </c>
      <c r="B56" s="95" t="s">
        <v>42</v>
      </c>
      <c r="C56" s="92">
        <v>5720000</v>
      </c>
      <c r="D56" s="9"/>
      <c r="E56" s="10">
        <f>1/12*100</f>
        <v>8.3333333333333321</v>
      </c>
      <c r="F56" s="11"/>
      <c r="G56" s="9"/>
      <c r="H56" s="10">
        <f>2/12*100</f>
        <v>16.666666666666664</v>
      </c>
      <c r="I56" s="11"/>
      <c r="J56" s="9"/>
      <c r="K56" s="35">
        <f>3/12*100</f>
        <v>25</v>
      </c>
      <c r="L56" s="36"/>
      <c r="M56" s="9"/>
      <c r="N56" s="35">
        <f>4/12*100</f>
        <v>33.333333333333329</v>
      </c>
      <c r="O56" s="36"/>
      <c r="P56" s="9"/>
      <c r="Q56" s="35">
        <f>5/12*100</f>
        <v>41.666666666666671</v>
      </c>
      <c r="R56" s="36"/>
      <c r="S56" s="9"/>
      <c r="T56" s="35">
        <f>6/12*100</f>
        <v>50</v>
      </c>
      <c r="U56" s="36"/>
      <c r="V56" s="9"/>
      <c r="W56" s="35">
        <f>7/12*100</f>
        <v>58.333333333333336</v>
      </c>
      <c r="X56" s="36"/>
      <c r="Y56" s="9"/>
      <c r="Z56" s="35">
        <f>8/12*100</f>
        <v>66.666666666666657</v>
      </c>
      <c r="AA56" s="36"/>
      <c r="AB56" s="9"/>
      <c r="AC56" s="35">
        <f>9/12*100</f>
        <v>75</v>
      </c>
      <c r="AD56" s="36"/>
      <c r="AE56" s="9"/>
      <c r="AF56" s="35">
        <f>10/12*100</f>
        <v>83.333333333333343</v>
      </c>
      <c r="AG56" s="36"/>
      <c r="AH56" s="9"/>
      <c r="AI56" s="35">
        <f>11/12*100</f>
        <v>91.666666666666657</v>
      </c>
      <c r="AJ56" s="36"/>
      <c r="AK56" s="9"/>
      <c r="AL56" s="35">
        <f>12/12*100</f>
        <v>100</v>
      </c>
      <c r="AM56" s="36"/>
    </row>
    <row r="57" spans="1:39" x14ac:dyDescent="0.25">
      <c r="A57" s="87"/>
      <c r="B57" s="90"/>
      <c r="C57" s="93"/>
      <c r="D57" s="9">
        <f>0/572000*100</f>
        <v>0</v>
      </c>
      <c r="E57" s="10"/>
      <c r="F57" s="11">
        <f>U56</f>
        <v>0</v>
      </c>
      <c r="G57" s="9">
        <f>730000/5720000*100</f>
        <v>12.762237762237763</v>
      </c>
      <c r="H57" s="10"/>
      <c r="I57" s="11">
        <f>730000/5720000*100</f>
        <v>12.762237762237763</v>
      </c>
      <c r="J57" s="9">
        <f>730000/5720000*100</f>
        <v>12.762237762237763</v>
      </c>
      <c r="K57" s="35"/>
      <c r="L57" s="36">
        <f>730000/5720000*100</f>
        <v>12.762237762237763</v>
      </c>
      <c r="M57" s="9">
        <f>1420000/5720000*100</f>
        <v>24.825174825174827</v>
      </c>
      <c r="N57" s="35"/>
      <c r="O57" s="36">
        <f>1420000/5720000*100</f>
        <v>24.825174825174827</v>
      </c>
      <c r="P57" s="9">
        <f>2150000/5720000*100</f>
        <v>37.587412587412587</v>
      </c>
      <c r="Q57" s="35"/>
      <c r="R57" s="36">
        <f>2150000/5720000*100</f>
        <v>37.587412587412587</v>
      </c>
      <c r="S57" s="9">
        <f>2150000/C56*100</f>
        <v>37.587412587412587</v>
      </c>
      <c r="T57" s="35"/>
      <c r="U57" s="42">
        <f>0</f>
        <v>0</v>
      </c>
      <c r="V57" s="9"/>
      <c r="W57" s="35"/>
      <c r="X57" s="36"/>
      <c r="Y57" s="9"/>
      <c r="Z57" s="35"/>
      <c r="AA57" s="36"/>
      <c r="AB57" s="9"/>
      <c r="AC57" s="35"/>
      <c r="AD57" s="36"/>
      <c r="AE57" s="9"/>
      <c r="AF57" s="35"/>
      <c r="AG57" s="36"/>
      <c r="AH57" s="9"/>
      <c r="AI57" s="35"/>
      <c r="AJ57" s="36"/>
      <c r="AK57" s="9"/>
      <c r="AL57" s="35"/>
      <c r="AM57" s="36"/>
    </row>
    <row r="58" spans="1:39" x14ac:dyDescent="0.25">
      <c r="A58" s="88"/>
      <c r="B58" s="91"/>
      <c r="C58" s="94"/>
      <c r="D58" s="9"/>
      <c r="E58" s="10">
        <f>R58</f>
        <v>0</v>
      </c>
      <c r="F58" s="11"/>
      <c r="G58" s="9"/>
      <c r="H58" s="10">
        <f>730000/5720000*100</f>
        <v>12.762237762237763</v>
      </c>
      <c r="I58" s="11"/>
      <c r="J58" s="9"/>
      <c r="K58" s="35">
        <f>L57</f>
        <v>12.762237762237763</v>
      </c>
      <c r="L58" s="36"/>
      <c r="M58" s="9"/>
      <c r="N58" s="35">
        <f>1420000/5720000*100</f>
        <v>24.825174825174827</v>
      </c>
      <c r="O58" s="36"/>
      <c r="P58" s="9"/>
      <c r="Q58" s="35">
        <f>2150000/5720000*100</f>
        <v>37.587412587412587</v>
      </c>
      <c r="R58" s="36"/>
      <c r="S58" s="9"/>
      <c r="T58" s="43">
        <f>U57</f>
        <v>0</v>
      </c>
      <c r="U58" s="36"/>
      <c r="V58" s="9"/>
      <c r="W58" s="35"/>
      <c r="X58" s="36"/>
      <c r="Y58" s="9"/>
      <c r="Z58" s="35"/>
      <c r="AA58" s="36"/>
      <c r="AB58" s="9"/>
      <c r="AC58" s="35"/>
      <c r="AD58" s="36"/>
      <c r="AE58" s="9"/>
      <c r="AF58" s="35"/>
      <c r="AG58" s="36"/>
      <c r="AH58" s="9"/>
      <c r="AI58" s="35"/>
      <c r="AJ58" s="36"/>
      <c r="AK58" s="9"/>
      <c r="AL58" s="35"/>
      <c r="AM58" s="36"/>
    </row>
    <row r="59" spans="1:39" ht="15" customHeight="1" x14ac:dyDescent="0.25">
      <c r="A59" s="86">
        <v>17</v>
      </c>
      <c r="B59" s="95" t="s">
        <v>43</v>
      </c>
      <c r="C59" s="105">
        <v>10062200</v>
      </c>
      <c r="D59" s="19"/>
      <c r="E59" s="20">
        <f>1/12*100</f>
        <v>8.3333333333333321</v>
      </c>
      <c r="F59" s="21"/>
      <c r="G59" s="19"/>
      <c r="H59" s="20">
        <f>2/12*100</f>
        <v>16.666666666666664</v>
      </c>
      <c r="I59" s="21"/>
      <c r="J59" s="19"/>
      <c r="K59" s="20">
        <f>3/12*100</f>
        <v>25</v>
      </c>
      <c r="L59" s="21"/>
      <c r="M59" s="19"/>
      <c r="N59" s="20">
        <f>4/12*100</f>
        <v>33.333333333333329</v>
      </c>
      <c r="O59" s="21"/>
      <c r="P59" s="19"/>
      <c r="Q59" s="20">
        <f>5/12*100</f>
        <v>41.666666666666671</v>
      </c>
      <c r="R59" s="21"/>
      <c r="S59" s="19"/>
      <c r="T59" s="20">
        <f>S60</f>
        <v>80.250839776589615</v>
      </c>
      <c r="U59" s="21"/>
      <c r="V59" s="19"/>
      <c r="W59" s="20">
        <f>7/12*100</f>
        <v>58.333333333333336</v>
      </c>
      <c r="X59" s="21"/>
      <c r="Y59" s="19"/>
      <c r="Z59" s="20">
        <f>8/12*100</f>
        <v>66.666666666666657</v>
      </c>
      <c r="AA59" s="21"/>
      <c r="AB59" s="19"/>
      <c r="AC59" s="20">
        <f>9/12*100</f>
        <v>75</v>
      </c>
      <c r="AD59" s="21"/>
      <c r="AE59" s="19"/>
      <c r="AF59" s="20">
        <f>10/12*100</f>
        <v>83.333333333333343</v>
      </c>
      <c r="AG59" s="21"/>
      <c r="AH59" s="19"/>
      <c r="AI59" s="20">
        <f>11/12*100</f>
        <v>91.666666666666657</v>
      </c>
      <c r="AJ59" s="21"/>
      <c r="AK59" s="31"/>
      <c r="AL59" s="32">
        <f>12/12*100</f>
        <v>100</v>
      </c>
      <c r="AM59" s="33"/>
    </row>
    <row r="60" spans="1:39" ht="15" customHeight="1" x14ac:dyDescent="0.25">
      <c r="A60" s="87"/>
      <c r="B60" s="90"/>
      <c r="C60" s="106"/>
      <c r="D60" s="9">
        <f>0/10062200*100</f>
        <v>0</v>
      </c>
      <c r="E60" s="10"/>
      <c r="F60" s="11">
        <f>U59</f>
        <v>0</v>
      </c>
      <c r="G60" s="9">
        <f ca="1">G60</f>
        <v>0</v>
      </c>
      <c r="H60" s="10"/>
      <c r="I60" s="11">
        <f ca="1">G60</f>
        <v>0</v>
      </c>
      <c r="J60" s="9">
        <f>0/10062200*100</f>
        <v>0</v>
      </c>
      <c r="K60" s="10"/>
      <c r="L60" s="11">
        <f>0/10062200*100</f>
        <v>0</v>
      </c>
      <c r="M60" s="9">
        <f>0/10062200*100</f>
        <v>0</v>
      </c>
      <c r="N60" s="10"/>
      <c r="O60" s="11">
        <f>0/10062000*100</f>
        <v>0</v>
      </c>
      <c r="P60" s="9">
        <f>0/1499800*100</f>
        <v>0</v>
      </c>
      <c r="Q60" s="10"/>
      <c r="R60" s="11">
        <f>0/1499800*100</f>
        <v>0</v>
      </c>
      <c r="S60" s="9">
        <f>8075000/C59*100</f>
        <v>80.250839776589615</v>
      </c>
      <c r="T60" s="10"/>
      <c r="U60" s="11">
        <f>8075000/C59*100</f>
        <v>80.250839776589615</v>
      </c>
      <c r="V60" s="9"/>
      <c r="W60" s="10"/>
      <c r="X60" s="11"/>
      <c r="Y60" s="9"/>
      <c r="Z60" s="10"/>
      <c r="AA60" s="11"/>
      <c r="AB60" s="9"/>
      <c r="AC60" s="10"/>
      <c r="AD60" s="11"/>
      <c r="AE60" s="9"/>
      <c r="AF60" s="10"/>
      <c r="AG60" s="11"/>
      <c r="AH60" s="9"/>
      <c r="AI60" s="10"/>
      <c r="AJ60" s="11"/>
      <c r="AK60" s="34"/>
      <c r="AL60" s="35"/>
      <c r="AM60" s="36"/>
    </row>
    <row r="61" spans="1:39" ht="21" customHeight="1" x14ac:dyDescent="0.25">
      <c r="A61" s="88"/>
      <c r="B61" s="91"/>
      <c r="C61" s="107"/>
      <c r="D61" s="15"/>
      <c r="E61" s="16">
        <f>R61</f>
        <v>0</v>
      </c>
      <c r="F61" s="17"/>
      <c r="G61" s="15"/>
      <c r="H61" s="16">
        <f ca="1">G60</f>
        <v>0</v>
      </c>
      <c r="I61" s="17"/>
      <c r="J61" s="15"/>
      <c r="K61" s="16">
        <f>L60</f>
        <v>0</v>
      </c>
      <c r="L61" s="17"/>
      <c r="M61" s="15"/>
      <c r="N61" s="16">
        <f>0/10062000*100</f>
        <v>0</v>
      </c>
      <c r="O61" s="17"/>
      <c r="P61" s="15"/>
      <c r="Q61" s="16">
        <f>0/1499800*100</f>
        <v>0</v>
      </c>
      <c r="R61" s="17"/>
      <c r="S61" s="15"/>
      <c r="T61" s="16">
        <f>U60</f>
        <v>80.250839776589615</v>
      </c>
      <c r="U61" s="17"/>
      <c r="V61" s="15"/>
      <c r="W61" s="16"/>
      <c r="X61" s="17"/>
      <c r="Y61" s="15"/>
      <c r="Z61" s="16"/>
      <c r="AA61" s="17"/>
      <c r="AB61" s="15"/>
      <c r="AC61" s="16"/>
      <c r="AD61" s="17"/>
      <c r="AE61" s="15"/>
      <c r="AF61" s="16"/>
      <c r="AG61" s="17"/>
      <c r="AH61" s="15"/>
      <c r="AI61" s="16"/>
      <c r="AJ61" s="17"/>
      <c r="AK61" s="37"/>
      <c r="AL61" s="38"/>
      <c r="AM61" s="39"/>
    </row>
    <row r="62" spans="1:39" x14ac:dyDescent="0.25">
      <c r="A62" s="86">
        <v>18</v>
      </c>
      <c r="B62" s="95" t="s">
        <v>44</v>
      </c>
      <c r="C62" s="92">
        <v>1499800</v>
      </c>
      <c r="D62" s="9"/>
      <c r="E62" s="10">
        <f>1/12*100</f>
        <v>8.3333333333333321</v>
      </c>
      <c r="F62" s="11"/>
      <c r="G62" s="9"/>
      <c r="H62" s="10">
        <f>2/12*100</f>
        <v>16.666666666666664</v>
      </c>
      <c r="I62" s="11"/>
      <c r="J62" s="9"/>
      <c r="K62" s="10">
        <f>3/12*100</f>
        <v>25</v>
      </c>
      <c r="L62" s="11"/>
      <c r="M62" s="9"/>
      <c r="N62" s="10">
        <f>4/12*100</f>
        <v>33.333333333333329</v>
      </c>
      <c r="O62" s="11"/>
      <c r="P62" s="9"/>
      <c r="Q62" s="10">
        <f>5/12*100</f>
        <v>41.666666666666671</v>
      </c>
      <c r="R62" s="11"/>
      <c r="S62" s="9"/>
      <c r="T62" s="10">
        <f>6/12*100</f>
        <v>50</v>
      </c>
      <c r="U62" s="11"/>
      <c r="V62" s="9"/>
      <c r="W62" s="10">
        <f>7/12*100</f>
        <v>58.333333333333336</v>
      </c>
      <c r="X62" s="11"/>
      <c r="Y62" s="9"/>
      <c r="Z62" s="10">
        <f>8/12*100</f>
        <v>66.666666666666657</v>
      </c>
      <c r="AA62" s="40"/>
      <c r="AB62" s="34"/>
      <c r="AC62" s="35">
        <f>9/12*100</f>
        <v>75</v>
      </c>
      <c r="AD62" s="36"/>
      <c r="AE62" s="34"/>
      <c r="AF62" s="35">
        <f>10/12*100</f>
        <v>83.333333333333343</v>
      </c>
      <c r="AG62" s="36"/>
      <c r="AH62" s="34"/>
      <c r="AI62" s="35">
        <f>11/12*100</f>
        <v>91.666666666666657</v>
      </c>
      <c r="AJ62" s="36"/>
      <c r="AK62" s="34"/>
      <c r="AL62" s="35">
        <f>12/12*100</f>
        <v>100</v>
      </c>
      <c r="AM62" s="36"/>
    </row>
    <row r="63" spans="1:39" x14ac:dyDescent="0.25">
      <c r="A63" s="87"/>
      <c r="B63" s="90"/>
      <c r="C63" s="93"/>
      <c r="D63" s="9">
        <f>0/1499800*100</f>
        <v>0</v>
      </c>
      <c r="E63" s="10"/>
      <c r="F63" s="11">
        <f>U62</f>
        <v>0</v>
      </c>
      <c r="G63" s="9">
        <f ca="1">G63</f>
        <v>0</v>
      </c>
      <c r="H63" s="10"/>
      <c r="I63" s="11">
        <f ca="1">I63</f>
        <v>0</v>
      </c>
      <c r="J63" s="9">
        <f>0/1499800*100</f>
        <v>0</v>
      </c>
      <c r="K63" s="10"/>
      <c r="L63" s="11">
        <f>0/1499800*100</f>
        <v>0</v>
      </c>
      <c r="M63" s="9">
        <f>0/1499800*100</f>
        <v>0</v>
      </c>
      <c r="N63" s="10"/>
      <c r="O63" s="11">
        <f>0/1499800*100</f>
        <v>0</v>
      </c>
      <c r="P63" s="9">
        <f>0/1499800*100</f>
        <v>0</v>
      </c>
      <c r="Q63" s="10"/>
      <c r="R63" s="11">
        <f>0/14998008100</f>
        <v>0</v>
      </c>
      <c r="S63" s="9">
        <f>0</f>
        <v>0</v>
      </c>
      <c r="T63" s="10"/>
      <c r="U63" s="11">
        <f>0</f>
        <v>0</v>
      </c>
      <c r="V63" s="9"/>
      <c r="W63" s="10"/>
      <c r="X63" s="11"/>
      <c r="Y63" s="25"/>
      <c r="Z63" s="25"/>
      <c r="AA63" s="14"/>
      <c r="AB63" s="35"/>
      <c r="AC63" s="35"/>
      <c r="AD63" s="36"/>
      <c r="AE63" s="35"/>
      <c r="AF63" s="35"/>
      <c r="AG63" s="36"/>
      <c r="AH63" s="35"/>
      <c r="AI63" s="35"/>
      <c r="AJ63" s="36"/>
      <c r="AK63" s="35"/>
      <c r="AL63" s="35"/>
      <c r="AM63" s="36"/>
    </row>
    <row r="64" spans="1:39" x14ac:dyDescent="0.25">
      <c r="A64" s="88"/>
      <c r="B64" s="91"/>
      <c r="C64" s="94"/>
      <c r="D64" s="15"/>
      <c r="E64" s="16">
        <f>R64</f>
        <v>0</v>
      </c>
      <c r="F64" s="17"/>
      <c r="G64" s="15"/>
      <c r="H64" s="16">
        <f ca="1">H64</f>
        <v>0</v>
      </c>
      <c r="I64" s="17"/>
      <c r="J64" s="15"/>
      <c r="K64" s="16">
        <f>L63</f>
        <v>0</v>
      </c>
      <c r="L64" s="17"/>
      <c r="M64" s="15"/>
      <c r="N64" s="16">
        <f>0/1499800*100</f>
        <v>0</v>
      </c>
      <c r="O64" s="17"/>
      <c r="P64" s="15"/>
      <c r="Q64" s="16">
        <f>0/1499800*100</f>
        <v>0</v>
      </c>
      <c r="R64" s="17"/>
      <c r="S64" s="15"/>
      <c r="T64" s="16">
        <f>U63</f>
        <v>0</v>
      </c>
      <c r="U64" s="17"/>
      <c r="V64" s="15"/>
      <c r="W64" s="16"/>
      <c r="X64" s="17"/>
      <c r="Y64" s="26"/>
      <c r="Z64" s="27"/>
      <c r="AA64" s="28"/>
      <c r="AB64" s="37"/>
      <c r="AC64" s="38"/>
      <c r="AD64" s="39"/>
      <c r="AE64" s="37"/>
      <c r="AF64" s="38"/>
      <c r="AG64" s="39"/>
      <c r="AH64" s="37"/>
      <c r="AI64" s="38"/>
      <c r="AJ64" s="39"/>
      <c r="AK64" s="37"/>
      <c r="AL64" s="38"/>
      <c r="AM64" s="39"/>
    </row>
    <row r="65" spans="1:95" x14ac:dyDescent="0.25">
      <c r="A65" s="86">
        <v>19</v>
      </c>
      <c r="B65" s="95" t="s">
        <v>45</v>
      </c>
      <c r="C65" s="92">
        <v>9999300</v>
      </c>
      <c r="D65" s="9"/>
      <c r="E65" s="10">
        <f>1/12*100</f>
        <v>8.3333333333333321</v>
      </c>
      <c r="F65" s="11"/>
      <c r="G65" s="9"/>
      <c r="H65" s="10">
        <f>2/12*100</f>
        <v>16.666666666666664</v>
      </c>
      <c r="I65" s="11"/>
      <c r="J65" s="9"/>
      <c r="K65" s="10">
        <f>3/12*100</f>
        <v>25</v>
      </c>
      <c r="L65" s="11"/>
      <c r="M65" s="9"/>
      <c r="N65" s="10">
        <f>4/12*100</f>
        <v>33.333333333333329</v>
      </c>
      <c r="O65" s="11"/>
      <c r="P65" s="9"/>
      <c r="Q65" s="10">
        <f>5/12*100</f>
        <v>41.666666666666671</v>
      </c>
      <c r="R65" s="11"/>
      <c r="S65" s="9"/>
      <c r="T65" s="10">
        <f>6/12*100</f>
        <v>50</v>
      </c>
      <c r="U65" s="11"/>
      <c r="V65" s="9"/>
      <c r="W65" s="10">
        <f>7/12*100</f>
        <v>58.333333333333336</v>
      </c>
      <c r="X65" s="11"/>
      <c r="Y65" s="13"/>
      <c r="Z65" s="25">
        <f>8/12*100</f>
        <v>66.666666666666657</v>
      </c>
      <c r="AA65" s="14"/>
      <c r="AB65" s="34"/>
      <c r="AC65" s="35">
        <f>9/12*100</f>
        <v>75</v>
      </c>
      <c r="AD65" s="36"/>
      <c r="AE65" s="34"/>
      <c r="AF65" s="35">
        <f>10/12*100</f>
        <v>83.333333333333343</v>
      </c>
      <c r="AG65" s="36"/>
      <c r="AH65" s="34"/>
      <c r="AI65" s="35">
        <f>11/12*100</f>
        <v>91.666666666666657</v>
      </c>
      <c r="AJ65" s="36"/>
      <c r="AK65" s="34"/>
      <c r="AL65" s="35">
        <f>12/12*100</f>
        <v>100</v>
      </c>
      <c r="AM65" s="36"/>
    </row>
    <row r="66" spans="1:95" x14ac:dyDescent="0.25">
      <c r="A66" s="87"/>
      <c r="B66" s="90"/>
      <c r="C66" s="93"/>
      <c r="D66" s="9">
        <f>0/9999300*100</f>
        <v>0</v>
      </c>
      <c r="E66" s="10"/>
      <c r="F66" s="11">
        <f>U65</f>
        <v>0</v>
      </c>
      <c r="G66" s="9">
        <f ca="1">G66</f>
        <v>0</v>
      </c>
      <c r="H66" s="10"/>
      <c r="I66" s="11">
        <f ca="1">I66</f>
        <v>0</v>
      </c>
      <c r="J66" s="9">
        <f>5850000/9999300*100</f>
        <v>58.504095286670065</v>
      </c>
      <c r="K66" s="10"/>
      <c r="L66" s="11">
        <f>5850000/9999300*100</f>
        <v>58.504095286670065</v>
      </c>
      <c r="M66" s="9">
        <f>7359300/9999300*100</f>
        <v>73.598151870630943</v>
      </c>
      <c r="N66" s="10"/>
      <c r="O66" s="11">
        <f>7359300/9999300*100</f>
        <v>73.598151870630943</v>
      </c>
      <c r="P66" s="9">
        <f>7359300/9999300*100</f>
        <v>73.598151870630943</v>
      </c>
      <c r="Q66" s="10"/>
      <c r="R66" s="41">
        <f>7359300/9999300*100</f>
        <v>73.598151870630943</v>
      </c>
      <c r="S66" s="9">
        <f>7359300/C65*100</f>
        <v>73.598151870630943</v>
      </c>
      <c r="T66" s="10"/>
      <c r="U66" s="11">
        <f>0</f>
        <v>0</v>
      </c>
      <c r="V66" s="9"/>
      <c r="W66" s="10"/>
      <c r="X66" s="11"/>
      <c r="Y66" s="13"/>
      <c r="Z66" s="25"/>
      <c r="AA66" s="14"/>
      <c r="AB66" s="34"/>
      <c r="AC66" s="35"/>
      <c r="AD66" s="36"/>
      <c r="AE66" s="34"/>
      <c r="AF66" s="35"/>
      <c r="AG66" s="36"/>
      <c r="AH66" s="34"/>
      <c r="AI66" s="35"/>
      <c r="AJ66" s="36"/>
      <c r="AK66" s="34"/>
      <c r="AL66" s="35"/>
      <c r="AM66" s="36"/>
    </row>
    <row r="67" spans="1:95" ht="22.5" customHeight="1" x14ac:dyDescent="0.25">
      <c r="A67" s="88"/>
      <c r="B67" s="91"/>
      <c r="C67" s="94"/>
      <c r="D67" s="15"/>
      <c r="E67" s="16">
        <f>R67</f>
        <v>0</v>
      </c>
      <c r="F67" s="17"/>
      <c r="G67" s="15"/>
      <c r="H67" s="16">
        <f ca="1">H67</f>
        <v>0</v>
      </c>
      <c r="I67" s="17"/>
      <c r="J67" s="15"/>
      <c r="K67" s="16">
        <f>L66</f>
        <v>58.504095286670065</v>
      </c>
      <c r="L67" s="17"/>
      <c r="M67" s="15"/>
      <c r="N67" s="16">
        <f>7359300/9999300*100</f>
        <v>73.598151870630943</v>
      </c>
      <c r="O67" s="17"/>
      <c r="P67" s="15"/>
      <c r="Q67" s="16">
        <f>7359300/9999300*100</f>
        <v>73.598151870630943</v>
      </c>
      <c r="R67" s="17"/>
      <c r="S67" s="15"/>
      <c r="T67" s="16">
        <f>U66</f>
        <v>0</v>
      </c>
      <c r="U67" s="17"/>
      <c r="V67" s="15"/>
      <c r="W67" s="16"/>
      <c r="X67" s="17"/>
      <c r="Y67" s="26"/>
      <c r="Z67" s="27"/>
      <c r="AA67" s="28"/>
      <c r="AB67" s="37"/>
      <c r="AC67" s="38"/>
      <c r="AD67" s="39"/>
      <c r="AE67" s="37"/>
      <c r="AF67" s="38"/>
      <c r="AG67" s="39"/>
      <c r="AH67" s="37"/>
      <c r="AI67" s="38"/>
      <c r="AJ67" s="39"/>
      <c r="AK67" s="37"/>
      <c r="AL67" s="38"/>
      <c r="AM67" s="39"/>
    </row>
    <row r="68" spans="1:95" x14ac:dyDescent="0.25">
      <c r="A68" s="86">
        <v>20</v>
      </c>
      <c r="B68" s="89" t="s">
        <v>46</v>
      </c>
      <c r="C68" s="92">
        <v>1938000</v>
      </c>
      <c r="D68" s="9"/>
      <c r="E68" s="10">
        <f>1/12*100</f>
        <v>8.3333333333333321</v>
      </c>
      <c r="F68" s="11"/>
      <c r="G68" s="9"/>
      <c r="H68" s="10">
        <f>2/12*100</f>
        <v>16.666666666666664</v>
      </c>
      <c r="I68" s="11"/>
      <c r="J68" s="9"/>
      <c r="K68" s="10">
        <f>3/12*100</f>
        <v>25</v>
      </c>
      <c r="L68" s="11"/>
      <c r="M68" s="9"/>
      <c r="N68" s="10">
        <f>4/12*100</f>
        <v>33.333333333333329</v>
      </c>
      <c r="O68" s="11"/>
      <c r="P68" s="9"/>
      <c r="Q68" s="10">
        <f>5/12*100</f>
        <v>41.666666666666671</v>
      </c>
      <c r="R68" s="11"/>
      <c r="S68" s="9"/>
      <c r="T68" s="10">
        <f>6/12*100</f>
        <v>50</v>
      </c>
      <c r="U68" s="11"/>
      <c r="V68" s="9"/>
      <c r="W68" s="10">
        <f>7/12*100</f>
        <v>58.333333333333336</v>
      </c>
      <c r="X68" s="11"/>
      <c r="Y68" s="9"/>
      <c r="Z68" s="10">
        <f>8/12*100</f>
        <v>66.666666666666657</v>
      </c>
      <c r="AA68" s="40"/>
      <c r="AB68" s="34"/>
      <c r="AC68" s="35">
        <f>9/12*100</f>
        <v>75</v>
      </c>
      <c r="AD68" s="36"/>
      <c r="AE68" s="34"/>
      <c r="AF68" s="35">
        <f>10/12*100</f>
        <v>83.333333333333343</v>
      </c>
      <c r="AG68" s="36"/>
      <c r="AH68" s="34"/>
      <c r="AI68" s="35">
        <f>11/12*100</f>
        <v>91.666666666666657</v>
      </c>
      <c r="AJ68" s="36"/>
      <c r="AK68" s="34"/>
      <c r="AL68" s="35">
        <f>12/12*100</f>
        <v>100</v>
      </c>
      <c r="AM68" s="36"/>
    </row>
    <row r="69" spans="1:95" x14ac:dyDescent="0.25">
      <c r="A69" s="87"/>
      <c r="B69" s="90"/>
      <c r="C69" s="93"/>
      <c r="D69" s="9">
        <f>0/19380008100</f>
        <v>0</v>
      </c>
      <c r="E69" s="10"/>
      <c r="F69" s="11">
        <f>U69</f>
        <v>0</v>
      </c>
      <c r="G69" s="9">
        <f ca="1">G69</f>
        <v>0</v>
      </c>
      <c r="H69" s="10"/>
      <c r="I69" s="11">
        <f ca="1">I69</f>
        <v>0</v>
      </c>
      <c r="J69" s="9">
        <f>0/1938000*100</f>
        <v>0</v>
      </c>
      <c r="K69" s="10"/>
      <c r="L69" s="11">
        <f>0/1938000*100</f>
        <v>0</v>
      </c>
      <c r="M69" s="9">
        <f>0/1938000*100</f>
        <v>0</v>
      </c>
      <c r="N69" s="10"/>
      <c r="O69" s="11">
        <f>0/1938000*100</f>
        <v>0</v>
      </c>
      <c r="P69" s="9">
        <f>0/1938000*100</f>
        <v>0</v>
      </c>
      <c r="Q69" s="10"/>
      <c r="R69" s="11">
        <f>0/1938000*100</f>
        <v>0</v>
      </c>
      <c r="S69" s="9">
        <f>0</f>
        <v>0</v>
      </c>
      <c r="T69" s="10"/>
      <c r="U69" s="11">
        <v>0</v>
      </c>
      <c r="V69" s="9"/>
      <c r="W69" s="10"/>
      <c r="X69" s="11"/>
      <c r="Y69" s="25"/>
      <c r="Z69" s="25"/>
      <c r="AA69" s="14"/>
      <c r="AB69" s="35"/>
      <c r="AC69" s="35"/>
      <c r="AD69" s="36"/>
      <c r="AE69" s="35"/>
      <c r="AF69" s="35"/>
      <c r="AG69" s="36"/>
      <c r="AH69" s="35"/>
      <c r="AI69" s="35"/>
      <c r="AJ69" s="36"/>
      <c r="AK69" s="35"/>
      <c r="AL69" s="35"/>
      <c r="AM69" s="36"/>
    </row>
    <row r="70" spans="1:95" x14ac:dyDescent="0.25">
      <c r="A70" s="88"/>
      <c r="B70" s="91"/>
      <c r="C70" s="94"/>
      <c r="D70" s="15"/>
      <c r="E70" s="16">
        <f>R70</f>
        <v>0</v>
      </c>
      <c r="F70" s="17"/>
      <c r="G70" s="15"/>
      <c r="H70" s="16">
        <f ca="1">H70</f>
        <v>0</v>
      </c>
      <c r="I70" s="17"/>
      <c r="J70" s="15"/>
      <c r="K70" s="16">
        <f>0/1938000*100</f>
        <v>0</v>
      </c>
      <c r="L70" s="17"/>
      <c r="M70" s="15"/>
      <c r="N70" s="16">
        <f>0/1938000*100</f>
        <v>0</v>
      </c>
      <c r="O70" s="17"/>
      <c r="P70" s="15"/>
      <c r="Q70" s="16">
        <f>0/1938000*100</f>
        <v>0</v>
      </c>
      <c r="R70" s="17"/>
      <c r="S70" s="15"/>
      <c r="T70" s="16">
        <f>U69</f>
        <v>0</v>
      </c>
      <c r="U70" s="17"/>
      <c r="V70" s="15"/>
      <c r="W70" s="16"/>
      <c r="X70" s="17"/>
      <c r="Y70" s="26"/>
      <c r="Z70" s="27"/>
      <c r="AA70" s="28"/>
      <c r="AB70" s="37"/>
      <c r="AC70" s="38"/>
      <c r="AD70" s="39"/>
      <c r="AE70" s="37"/>
      <c r="AF70" s="38"/>
      <c r="AG70" s="39"/>
      <c r="AH70" s="37"/>
      <c r="AI70" s="38"/>
      <c r="AJ70" s="39"/>
      <c r="AK70" s="37"/>
      <c r="AL70" s="38"/>
      <c r="AM70" s="39"/>
    </row>
    <row r="71" spans="1:95" x14ac:dyDescent="0.25">
      <c r="A71" s="86">
        <v>21</v>
      </c>
      <c r="B71" s="95" t="s">
        <v>47</v>
      </c>
      <c r="C71" s="92">
        <v>9994500</v>
      </c>
      <c r="D71" s="9"/>
      <c r="E71" s="10">
        <f>1/12*100</f>
        <v>8.3333333333333321</v>
      </c>
      <c r="F71" s="11"/>
      <c r="G71" s="9"/>
      <c r="H71" s="10">
        <f>2/12*100</f>
        <v>16.666666666666664</v>
      </c>
      <c r="I71" s="11"/>
      <c r="J71" s="9"/>
      <c r="K71" s="10">
        <f>3/12*100</f>
        <v>25</v>
      </c>
      <c r="L71" s="11"/>
      <c r="M71" s="9"/>
      <c r="N71" s="10">
        <f>4/12*100</f>
        <v>33.333333333333329</v>
      </c>
      <c r="O71" s="11"/>
      <c r="P71" s="9"/>
      <c r="Q71" s="10">
        <f>5/12*100</f>
        <v>41.666666666666671</v>
      </c>
      <c r="R71" s="11"/>
      <c r="S71" s="9"/>
      <c r="T71" s="10">
        <f>6/12*100</f>
        <v>50</v>
      </c>
      <c r="U71" s="11"/>
      <c r="V71" s="9"/>
      <c r="W71" s="10">
        <f>7/12*100</f>
        <v>58.333333333333336</v>
      </c>
      <c r="X71" s="11"/>
      <c r="Y71" s="13"/>
      <c r="Z71" s="25">
        <f>8/12*100</f>
        <v>66.666666666666657</v>
      </c>
      <c r="AA71" s="14"/>
      <c r="AB71" s="34"/>
      <c r="AC71" s="35">
        <f>9/12*100</f>
        <v>75</v>
      </c>
      <c r="AD71" s="36"/>
      <c r="AE71" s="34"/>
      <c r="AF71" s="35">
        <f>10/12*100</f>
        <v>83.333333333333343</v>
      </c>
      <c r="AG71" s="36"/>
      <c r="AH71" s="34"/>
      <c r="AI71" s="35">
        <f>11/12*100</f>
        <v>91.666666666666657</v>
      </c>
      <c r="AJ71" s="36"/>
      <c r="AK71" s="34"/>
      <c r="AL71" s="35">
        <f>12/12*100</f>
        <v>100</v>
      </c>
      <c r="AM71" s="36"/>
    </row>
    <row r="72" spans="1:95" x14ac:dyDescent="0.25">
      <c r="A72" s="87"/>
      <c r="B72" s="90"/>
      <c r="C72" s="93"/>
      <c r="D72" s="9">
        <f>0/9994500*100</f>
        <v>0</v>
      </c>
      <c r="E72" s="10"/>
      <c r="F72" s="11">
        <f>U72</f>
        <v>4.5024763619990997</v>
      </c>
      <c r="G72" s="9">
        <f>450000/9994500*100</f>
        <v>4.5024763619990997</v>
      </c>
      <c r="H72" s="10"/>
      <c r="I72" s="11">
        <f>450000/9994500*100</f>
        <v>4.5024763619990997</v>
      </c>
      <c r="J72" s="9">
        <f>2109500/9994500*100</f>
        <v>21.106608634749115</v>
      </c>
      <c r="K72" s="10"/>
      <c r="L72" s="11">
        <f>2109500/9994500*100</f>
        <v>21.106608634749115</v>
      </c>
      <c r="M72" s="9">
        <f>2919500/9994500*100</f>
        <v>29.211066086347493</v>
      </c>
      <c r="N72" s="10"/>
      <c r="O72" s="11">
        <f>2919500/9994500*100</f>
        <v>29.211066086347493</v>
      </c>
      <c r="P72" s="9">
        <f>3369500/9994500*100</f>
        <v>33.713542448346587</v>
      </c>
      <c r="Q72" s="10"/>
      <c r="R72" s="41">
        <f>3369500/9994500*100</f>
        <v>33.713542448346587</v>
      </c>
      <c r="S72" s="9">
        <f>3819500/C71*100</f>
        <v>38.216018810345695</v>
      </c>
      <c r="T72" s="10"/>
      <c r="U72" s="11">
        <f>450000/C71*100</f>
        <v>4.5024763619990997</v>
      </c>
      <c r="V72" s="9"/>
      <c r="W72" s="10"/>
      <c r="X72" s="11"/>
      <c r="Y72" s="13"/>
      <c r="Z72" s="25"/>
      <c r="AA72" s="14"/>
      <c r="AB72" s="34"/>
      <c r="AC72" s="35"/>
      <c r="AD72" s="36"/>
      <c r="AE72" s="34"/>
      <c r="AF72" s="35"/>
      <c r="AG72" s="36"/>
      <c r="AH72" s="34"/>
      <c r="AI72" s="35"/>
      <c r="AJ72" s="36"/>
      <c r="AK72" s="34"/>
      <c r="AL72" s="35"/>
      <c r="AM72" s="36"/>
    </row>
    <row r="73" spans="1:95" x14ac:dyDescent="0.25">
      <c r="A73" s="88"/>
      <c r="B73" s="91"/>
      <c r="C73" s="94"/>
      <c r="D73" s="15"/>
      <c r="E73" s="16">
        <f>R73</f>
        <v>0</v>
      </c>
      <c r="F73" s="17"/>
      <c r="G73" s="15"/>
      <c r="H73" s="16">
        <f>450000/9994500*100</f>
        <v>4.5024763619990997</v>
      </c>
      <c r="I73" s="17"/>
      <c r="J73" s="15"/>
      <c r="K73" s="16">
        <f>L72</f>
        <v>21.106608634749115</v>
      </c>
      <c r="L73" s="17"/>
      <c r="M73" s="15"/>
      <c r="N73" s="16">
        <f>2919500/9994500*100</f>
        <v>29.211066086347493</v>
      </c>
      <c r="O73" s="17"/>
      <c r="P73" s="15"/>
      <c r="Q73" s="16">
        <f>3369500/9994500*100</f>
        <v>33.713542448346587</v>
      </c>
      <c r="R73" s="17"/>
      <c r="S73" s="15"/>
      <c r="T73" s="16">
        <f>U72</f>
        <v>4.5024763619990997</v>
      </c>
      <c r="U73" s="17"/>
      <c r="V73" s="15"/>
      <c r="W73" s="16"/>
      <c r="X73" s="17"/>
      <c r="Y73" s="26"/>
      <c r="Z73" s="27"/>
      <c r="AA73" s="28"/>
      <c r="AB73" s="37"/>
      <c r="AC73" s="38"/>
      <c r="AD73" s="39"/>
      <c r="AE73" s="37"/>
      <c r="AF73" s="38"/>
      <c r="AG73" s="39"/>
      <c r="AH73" s="37"/>
      <c r="AI73" s="38"/>
      <c r="AJ73" s="39"/>
      <c r="AK73" s="37"/>
      <c r="AL73" s="38"/>
      <c r="AM73" s="39"/>
    </row>
    <row r="74" spans="1:95" s="45" customFormat="1" x14ac:dyDescent="0.25">
      <c r="A74" s="96">
        <v>22</v>
      </c>
      <c r="B74" s="99" t="s">
        <v>48</v>
      </c>
      <c r="C74" s="102">
        <v>52200000</v>
      </c>
      <c r="D74" s="46"/>
      <c r="E74" s="47">
        <f>1/12*100</f>
        <v>8.3333333333333321</v>
      </c>
      <c r="F74" s="48"/>
      <c r="G74" s="46"/>
      <c r="H74" s="47">
        <f>2/12*100</f>
        <v>16.666666666666664</v>
      </c>
      <c r="I74" s="48"/>
      <c r="J74" s="46"/>
      <c r="K74" s="47">
        <f>3/12*100</f>
        <v>25</v>
      </c>
      <c r="L74" s="48"/>
      <c r="M74" s="46"/>
      <c r="N74" s="47">
        <f>4/12*100</f>
        <v>33.333333333333329</v>
      </c>
      <c r="O74" s="48"/>
      <c r="P74" s="46"/>
      <c r="Q74" s="47">
        <f>5/12*100</f>
        <v>41.666666666666671</v>
      </c>
      <c r="R74" s="48"/>
      <c r="S74" s="46"/>
      <c r="T74" s="47">
        <f>6/12*100</f>
        <v>50</v>
      </c>
      <c r="U74" s="48"/>
      <c r="V74" s="46"/>
      <c r="W74" s="47">
        <f>7/12*100</f>
        <v>58.333333333333336</v>
      </c>
      <c r="X74" s="48"/>
      <c r="Y74" s="46"/>
      <c r="Z74" s="47">
        <f>8/12*100</f>
        <v>66.666666666666657</v>
      </c>
      <c r="AA74" s="48"/>
      <c r="AB74" s="46"/>
      <c r="AC74" s="47">
        <f>9/12*100</f>
        <v>75</v>
      </c>
      <c r="AD74" s="48"/>
      <c r="AE74" s="46"/>
      <c r="AF74" s="47">
        <f>10/12*100</f>
        <v>83.333333333333343</v>
      </c>
      <c r="AG74" s="48"/>
      <c r="AH74" s="46"/>
      <c r="AI74" s="47">
        <f>11/12*100</f>
        <v>91.666666666666657</v>
      </c>
      <c r="AJ74" s="48"/>
      <c r="AK74" s="49"/>
      <c r="AL74" s="50">
        <f>12/12*100</f>
        <v>100</v>
      </c>
      <c r="AM74" s="51"/>
      <c r="AN74" s="52"/>
      <c r="AO74" s="52"/>
      <c r="AP74" s="52"/>
      <c r="AQ74" s="52"/>
      <c r="AR74" s="52"/>
      <c r="AS74" s="52"/>
      <c r="AT74" s="52"/>
      <c r="AU74" s="52"/>
      <c r="AV74" s="52"/>
      <c r="AW74" s="52"/>
      <c r="AX74" s="52"/>
      <c r="AY74" s="52"/>
      <c r="AZ74" s="52"/>
      <c r="BA74" s="52"/>
      <c r="BB74" s="52"/>
      <c r="BC74" s="52"/>
      <c r="BD74" s="52"/>
      <c r="BE74" s="52"/>
      <c r="BF74" s="52"/>
      <c r="BG74" s="52"/>
      <c r="BH74" s="52"/>
      <c r="BI74" s="52"/>
      <c r="BJ74" s="52"/>
      <c r="BK74" s="52"/>
      <c r="BL74" s="52"/>
      <c r="BM74" s="52"/>
      <c r="BN74" s="52"/>
      <c r="BO74" s="52"/>
      <c r="BP74" s="52"/>
      <c r="BQ74" s="52"/>
      <c r="BR74" s="52"/>
      <c r="BS74" s="52"/>
      <c r="BT74" s="52"/>
      <c r="BU74" s="52"/>
      <c r="BV74" s="52"/>
      <c r="BW74" s="52"/>
      <c r="BX74" s="52"/>
      <c r="BY74" s="52"/>
      <c r="BZ74" s="52"/>
      <c r="CA74" s="52"/>
      <c r="CB74" s="52"/>
      <c r="CC74" s="52"/>
      <c r="CD74" s="52"/>
      <c r="CE74" s="52"/>
      <c r="CF74" s="52"/>
      <c r="CG74" s="52"/>
      <c r="CH74" s="52"/>
      <c r="CI74" s="52"/>
      <c r="CJ74" s="52"/>
      <c r="CK74" s="52"/>
      <c r="CL74" s="52"/>
      <c r="CM74" s="52"/>
      <c r="CN74" s="52"/>
      <c r="CO74" s="52"/>
      <c r="CP74" s="52"/>
      <c r="CQ74" s="52"/>
    </row>
    <row r="75" spans="1:95" s="45" customFormat="1" x14ac:dyDescent="0.25">
      <c r="A75" s="97"/>
      <c r="B75" s="100"/>
      <c r="C75" s="103"/>
      <c r="D75" s="53">
        <f>0/27200000</f>
        <v>0</v>
      </c>
      <c r="E75" s="54"/>
      <c r="F75" s="55">
        <f>U74</f>
        <v>0</v>
      </c>
      <c r="G75" s="53">
        <f>1800000/27200000*100</f>
        <v>6.6176470588235299</v>
      </c>
      <c r="H75" s="54"/>
      <c r="I75" s="55">
        <f>1800000/27200000*100</f>
        <v>6.6176470588235299</v>
      </c>
      <c r="J75" s="53">
        <f>3600000/27200000*100</f>
        <v>13.23529411764706</v>
      </c>
      <c r="K75" s="54"/>
      <c r="L75" s="55">
        <f>3600000/27200000*100</f>
        <v>13.23529411764706</v>
      </c>
      <c r="M75" s="53">
        <f>5400000/27200000*100</f>
        <v>19.852941176470587</v>
      </c>
      <c r="N75" s="54"/>
      <c r="O75" s="55">
        <f>5400000/27200000*100</f>
        <v>19.852941176470587</v>
      </c>
      <c r="P75" s="53">
        <f>11370000/27200000*100</f>
        <v>41.801470588235297</v>
      </c>
      <c r="Q75" s="54"/>
      <c r="R75" s="55">
        <f>11370000/27200000*100</f>
        <v>41.801470588235297</v>
      </c>
      <c r="S75" s="56">
        <f>28700000/C74*100</f>
        <v>54.980842911877389</v>
      </c>
      <c r="T75" s="54"/>
      <c r="U75" s="55">
        <f>17330000/C74*100</f>
        <v>33.199233716475099</v>
      </c>
      <c r="V75" s="53"/>
      <c r="W75" s="54"/>
      <c r="X75" s="55"/>
      <c r="Y75" s="53"/>
      <c r="Z75" s="54"/>
      <c r="AA75" s="55"/>
      <c r="AB75" s="53"/>
      <c r="AC75" s="54"/>
      <c r="AD75" s="55"/>
      <c r="AE75" s="53"/>
      <c r="AF75" s="54"/>
      <c r="AG75" s="55"/>
      <c r="AH75" s="53"/>
      <c r="AI75" s="54"/>
      <c r="AJ75" s="55"/>
      <c r="AK75" s="57"/>
      <c r="AL75" s="58"/>
      <c r="AM75" s="59"/>
      <c r="AN75" s="52"/>
      <c r="AO75" s="52"/>
      <c r="AP75" s="52"/>
      <c r="AQ75" s="52"/>
      <c r="AR75" s="52"/>
      <c r="AS75" s="52"/>
      <c r="AT75" s="52"/>
      <c r="AU75" s="52"/>
      <c r="AV75" s="52"/>
      <c r="AW75" s="52"/>
      <c r="AX75" s="52"/>
      <c r="AY75" s="52"/>
      <c r="AZ75" s="52"/>
      <c r="BA75" s="52"/>
      <c r="BB75" s="52"/>
      <c r="BC75" s="52"/>
      <c r="BD75" s="52"/>
      <c r="BE75" s="52"/>
      <c r="BF75" s="52"/>
      <c r="BG75" s="52"/>
      <c r="BH75" s="52"/>
      <c r="BI75" s="52"/>
      <c r="BJ75" s="52"/>
      <c r="BK75" s="52"/>
      <c r="BL75" s="52"/>
      <c r="BM75" s="52"/>
      <c r="BN75" s="52"/>
      <c r="BO75" s="52"/>
      <c r="BP75" s="52"/>
      <c r="BQ75" s="52"/>
      <c r="BR75" s="52"/>
      <c r="BS75" s="52"/>
      <c r="BT75" s="52"/>
      <c r="BU75" s="52"/>
      <c r="BV75" s="52"/>
      <c r="BW75" s="52"/>
      <c r="BX75" s="52"/>
      <c r="BY75" s="52"/>
      <c r="BZ75" s="52"/>
      <c r="CA75" s="52"/>
      <c r="CB75" s="52"/>
      <c r="CC75" s="52"/>
      <c r="CD75" s="52"/>
      <c r="CE75" s="52"/>
      <c r="CF75" s="52"/>
      <c r="CG75" s="52"/>
      <c r="CH75" s="52"/>
      <c r="CI75" s="52"/>
      <c r="CJ75" s="52"/>
      <c r="CK75" s="52"/>
      <c r="CL75" s="52"/>
      <c r="CM75" s="52"/>
      <c r="CN75" s="52"/>
      <c r="CO75" s="52"/>
      <c r="CP75" s="52"/>
      <c r="CQ75" s="52"/>
    </row>
    <row r="76" spans="1:95" s="45" customFormat="1" x14ac:dyDescent="0.25">
      <c r="A76" s="98"/>
      <c r="B76" s="101"/>
      <c r="C76" s="104"/>
      <c r="D76" s="60"/>
      <c r="E76" s="61">
        <f>R76</f>
        <v>0</v>
      </c>
      <c r="F76" s="62"/>
      <c r="G76" s="60"/>
      <c r="H76" s="61">
        <f>1800000/27200000*100</f>
        <v>6.6176470588235299</v>
      </c>
      <c r="I76" s="62"/>
      <c r="J76" s="60"/>
      <c r="K76" s="61">
        <f>L75</f>
        <v>13.23529411764706</v>
      </c>
      <c r="L76" s="62"/>
      <c r="M76" s="60"/>
      <c r="N76" s="61">
        <f>5400000/27200000*100</f>
        <v>19.852941176470587</v>
      </c>
      <c r="O76" s="62"/>
      <c r="P76" s="60"/>
      <c r="Q76" s="61">
        <f>11370000/27200000*100</f>
        <v>41.801470588235297</v>
      </c>
      <c r="R76" s="62"/>
      <c r="S76" s="60"/>
      <c r="T76" s="61">
        <f>U75</f>
        <v>33.199233716475099</v>
      </c>
      <c r="U76" s="62"/>
      <c r="V76" s="60"/>
      <c r="W76" s="61"/>
      <c r="X76" s="62"/>
      <c r="Y76" s="60"/>
      <c r="Z76" s="61"/>
      <c r="AA76" s="62"/>
      <c r="AB76" s="60"/>
      <c r="AC76" s="61"/>
      <c r="AD76" s="62"/>
      <c r="AE76" s="60"/>
      <c r="AF76" s="61"/>
      <c r="AG76" s="62"/>
      <c r="AH76" s="60"/>
      <c r="AI76" s="61"/>
      <c r="AJ76" s="62"/>
      <c r="AK76" s="63"/>
      <c r="AL76" s="64"/>
      <c r="AM76" s="65"/>
      <c r="AN76" s="52"/>
      <c r="AO76" s="52"/>
      <c r="AP76" s="52"/>
      <c r="AQ76" s="52"/>
      <c r="AR76" s="52"/>
      <c r="AS76" s="52"/>
      <c r="AT76" s="52"/>
      <c r="AU76" s="52"/>
      <c r="AV76" s="52"/>
      <c r="AW76" s="52"/>
      <c r="AX76" s="52"/>
      <c r="AY76" s="52"/>
      <c r="AZ76" s="52"/>
      <c r="BA76" s="52"/>
      <c r="BB76" s="52"/>
      <c r="BC76" s="52"/>
      <c r="BD76" s="52"/>
      <c r="BE76" s="52"/>
      <c r="BF76" s="52"/>
      <c r="BG76" s="52"/>
      <c r="BH76" s="52"/>
      <c r="BI76" s="52"/>
      <c r="BJ76" s="52"/>
      <c r="BK76" s="52"/>
      <c r="BL76" s="52"/>
      <c r="BM76" s="52"/>
      <c r="BN76" s="52"/>
      <c r="BO76" s="52"/>
      <c r="BP76" s="52"/>
      <c r="BQ76" s="52"/>
      <c r="BR76" s="52"/>
      <c r="BS76" s="52"/>
      <c r="BT76" s="52"/>
      <c r="BU76" s="52"/>
      <c r="BV76" s="52"/>
      <c r="BW76" s="52"/>
      <c r="BX76" s="52"/>
      <c r="BY76" s="52"/>
      <c r="BZ76" s="52"/>
      <c r="CA76" s="52"/>
      <c r="CB76" s="52"/>
      <c r="CC76" s="52"/>
      <c r="CD76" s="52"/>
      <c r="CE76" s="52"/>
      <c r="CF76" s="52"/>
      <c r="CG76" s="52"/>
      <c r="CH76" s="52"/>
      <c r="CI76" s="52"/>
      <c r="CJ76" s="52"/>
      <c r="CK76" s="52"/>
      <c r="CL76" s="52"/>
      <c r="CM76" s="52"/>
      <c r="CN76" s="52"/>
      <c r="CO76" s="52"/>
      <c r="CP76" s="52"/>
      <c r="CQ76" s="52"/>
    </row>
    <row r="77" spans="1:95" x14ac:dyDescent="0.25">
      <c r="A77" s="86">
        <v>23</v>
      </c>
      <c r="B77" s="89" t="s">
        <v>49</v>
      </c>
      <c r="C77" s="92">
        <v>14535000</v>
      </c>
      <c r="D77" s="9"/>
      <c r="E77" s="10">
        <f>1/12*100</f>
        <v>8.3333333333333321</v>
      </c>
      <c r="F77" s="11"/>
      <c r="G77" s="9"/>
      <c r="H77" s="10">
        <f>2/12*100</f>
        <v>16.666666666666664</v>
      </c>
      <c r="I77" s="11"/>
      <c r="J77" s="9"/>
      <c r="K77" s="10">
        <f>3/12*100</f>
        <v>25</v>
      </c>
      <c r="L77" s="11"/>
      <c r="M77" s="9"/>
      <c r="N77" s="10">
        <f>4/12*100</f>
        <v>33.333333333333329</v>
      </c>
      <c r="O77" s="11"/>
      <c r="P77" s="9"/>
      <c r="Q77" s="10">
        <f>5/12*100</f>
        <v>41.666666666666671</v>
      </c>
      <c r="R77" s="11"/>
      <c r="S77" s="9"/>
      <c r="T77" s="10">
        <f>6/12*100</f>
        <v>50</v>
      </c>
      <c r="U77" s="11"/>
      <c r="V77" s="9"/>
      <c r="W77" s="10">
        <f>7/12*100</f>
        <v>58.333333333333336</v>
      </c>
      <c r="X77" s="11"/>
      <c r="Y77" s="9"/>
      <c r="Z77" s="10">
        <f>8/12*100</f>
        <v>66.666666666666657</v>
      </c>
      <c r="AA77" s="40"/>
      <c r="AB77" s="34"/>
      <c r="AC77" s="35">
        <f>9/12*100</f>
        <v>75</v>
      </c>
      <c r="AD77" s="36"/>
      <c r="AE77" s="34"/>
      <c r="AF77" s="35">
        <f>10/12*100</f>
        <v>83.333333333333343</v>
      </c>
      <c r="AG77" s="36"/>
      <c r="AH77" s="34"/>
      <c r="AI77" s="35">
        <f>11/12*100</f>
        <v>91.666666666666657</v>
      </c>
      <c r="AJ77" s="36"/>
      <c r="AK77" s="34"/>
      <c r="AL77" s="35">
        <f>12/12*100</f>
        <v>100</v>
      </c>
      <c r="AM77" s="36"/>
    </row>
    <row r="78" spans="1:95" x14ac:dyDescent="0.25">
      <c r="A78" s="87"/>
      <c r="B78" s="90"/>
      <c r="C78" s="93"/>
      <c r="D78" s="9">
        <f>0/14535000*100</f>
        <v>0</v>
      </c>
      <c r="E78" s="10"/>
      <c r="F78" s="11">
        <f>U23</f>
        <v>0</v>
      </c>
      <c r="G78" s="9">
        <f ca="1">G78</f>
        <v>0</v>
      </c>
      <c r="H78" s="10"/>
      <c r="I78" s="11">
        <f ca="1">I78</f>
        <v>0</v>
      </c>
      <c r="J78" s="9">
        <f>0/14535000*100</f>
        <v>0</v>
      </c>
      <c r="K78" s="10"/>
      <c r="L78" s="11">
        <f>0/14535000*100</f>
        <v>0</v>
      </c>
      <c r="M78" s="9">
        <f>0/14535000*100</f>
        <v>0</v>
      </c>
      <c r="N78" s="10"/>
      <c r="O78" s="11">
        <f>0/14535000*100</f>
        <v>0</v>
      </c>
      <c r="P78" s="9">
        <f>0/14535000*100</f>
        <v>0</v>
      </c>
      <c r="Q78" s="10"/>
      <c r="R78" s="11">
        <f>0/14535000*100</f>
        <v>0</v>
      </c>
      <c r="S78" s="9">
        <f>0</f>
        <v>0</v>
      </c>
      <c r="T78" s="10"/>
      <c r="U78" s="11">
        <v>0</v>
      </c>
      <c r="V78" s="9"/>
      <c r="W78" s="10"/>
      <c r="X78" s="11"/>
      <c r="Y78" s="25"/>
      <c r="Z78" s="25"/>
      <c r="AA78" s="14"/>
      <c r="AB78" s="35"/>
      <c r="AC78" s="35"/>
      <c r="AD78" s="36"/>
      <c r="AE78" s="35"/>
      <c r="AF78" s="35"/>
      <c r="AG78" s="36"/>
      <c r="AH78" s="35"/>
      <c r="AI78" s="35"/>
      <c r="AJ78" s="36"/>
      <c r="AK78" s="35"/>
      <c r="AL78" s="35"/>
      <c r="AM78" s="36"/>
    </row>
    <row r="79" spans="1:95" ht="19.5" customHeight="1" x14ac:dyDescent="0.25">
      <c r="A79" s="88"/>
      <c r="B79" s="91"/>
      <c r="C79" s="94"/>
      <c r="D79" s="15"/>
      <c r="E79" s="16">
        <f>R79</f>
        <v>0</v>
      </c>
      <c r="F79" s="17"/>
      <c r="G79" s="15"/>
      <c r="H79" s="16">
        <f ca="1">H79</f>
        <v>0</v>
      </c>
      <c r="I79" s="17"/>
      <c r="J79" s="15"/>
      <c r="K79" s="16">
        <f>L78</f>
        <v>0</v>
      </c>
      <c r="L79" s="17"/>
      <c r="M79" s="15"/>
      <c r="N79" s="16">
        <f>0/14535000*100</f>
        <v>0</v>
      </c>
      <c r="O79" s="17"/>
      <c r="P79" s="15"/>
      <c r="Q79" s="16">
        <f>0/14535000*100</f>
        <v>0</v>
      </c>
      <c r="R79" s="17"/>
      <c r="S79" s="15"/>
      <c r="T79" s="16">
        <f>U78</f>
        <v>0</v>
      </c>
      <c r="U79" s="17"/>
      <c r="V79" s="15"/>
      <c r="W79" s="16"/>
      <c r="X79" s="17"/>
      <c r="Y79" s="26"/>
      <c r="Z79" s="27"/>
      <c r="AA79" s="28"/>
      <c r="AB79" s="37"/>
      <c r="AC79" s="38"/>
      <c r="AD79" s="39"/>
      <c r="AE79" s="37"/>
      <c r="AF79" s="38"/>
      <c r="AG79" s="39"/>
      <c r="AH79" s="37"/>
      <c r="AI79" s="38"/>
      <c r="AJ79" s="39"/>
      <c r="AK79" s="37"/>
      <c r="AL79" s="38"/>
      <c r="AM79" s="39"/>
    </row>
    <row r="80" spans="1:95" x14ac:dyDescent="0.25">
      <c r="A80" s="86">
        <v>24</v>
      </c>
      <c r="B80" s="95" t="s">
        <v>50</v>
      </c>
      <c r="C80" s="92">
        <v>4998500</v>
      </c>
      <c r="D80" s="9"/>
      <c r="E80" s="10">
        <f>1/12*100</f>
        <v>8.3333333333333321</v>
      </c>
      <c r="F80" s="11"/>
      <c r="G80" s="9"/>
      <c r="H80" s="10">
        <f>2/12*100</f>
        <v>16.666666666666664</v>
      </c>
      <c r="I80" s="11"/>
      <c r="J80" s="9"/>
      <c r="K80" s="10">
        <f>3/12*100</f>
        <v>25</v>
      </c>
      <c r="L80" s="11"/>
      <c r="M80" s="9"/>
      <c r="N80" s="10">
        <f>4/12*100</f>
        <v>33.333333333333329</v>
      </c>
      <c r="O80" s="11"/>
      <c r="P80" s="9"/>
      <c r="Q80" s="10">
        <f>5/12*100</f>
        <v>41.666666666666671</v>
      </c>
      <c r="R80" s="11"/>
      <c r="S80" s="9"/>
      <c r="T80" s="10">
        <f>6/12*100</f>
        <v>50</v>
      </c>
      <c r="U80" s="11"/>
      <c r="V80" s="9"/>
      <c r="W80" s="10">
        <f>7/12*100</f>
        <v>58.333333333333336</v>
      </c>
      <c r="X80" s="11"/>
      <c r="Y80" s="13"/>
      <c r="Z80" s="25">
        <f>8/12*100</f>
        <v>66.666666666666657</v>
      </c>
      <c r="AA80" s="14"/>
      <c r="AB80" s="34"/>
      <c r="AC80" s="35">
        <f>9/12*100</f>
        <v>75</v>
      </c>
      <c r="AD80" s="36"/>
      <c r="AE80" s="34"/>
      <c r="AF80" s="35">
        <f>10/12*100</f>
        <v>83.333333333333343</v>
      </c>
      <c r="AG80" s="36"/>
      <c r="AH80" s="34"/>
      <c r="AI80" s="35">
        <f>11/12*100</f>
        <v>91.666666666666657</v>
      </c>
      <c r="AJ80" s="36"/>
      <c r="AK80" s="34"/>
      <c r="AL80" s="35">
        <f>12/12*100</f>
        <v>100</v>
      </c>
      <c r="AM80" s="36"/>
    </row>
    <row r="81" spans="1:39" x14ac:dyDescent="0.25">
      <c r="A81" s="87"/>
      <c r="B81" s="90"/>
      <c r="C81" s="93"/>
      <c r="D81" s="9">
        <f>0/4998500*100</f>
        <v>0</v>
      </c>
      <c r="E81" s="10"/>
      <c r="F81" s="11">
        <f>U80</f>
        <v>0</v>
      </c>
      <c r="G81" s="9">
        <f ca="1">G81</f>
        <v>0</v>
      </c>
      <c r="H81" s="10"/>
      <c r="I81" s="11">
        <f ca="1">I81</f>
        <v>0</v>
      </c>
      <c r="J81" s="9">
        <f>0/4998500*100</f>
        <v>0</v>
      </c>
      <c r="K81" s="10"/>
      <c r="L81" s="11">
        <f>0/4998500*100</f>
        <v>0</v>
      </c>
      <c r="M81" s="9">
        <f>0/4998500*100</f>
        <v>0</v>
      </c>
      <c r="N81" s="10"/>
      <c r="O81" s="11">
        <f>0/4998500*100</f>
        <v>0</v>
      </c>
      <c r="P81" s="9">
        <f>0/4998500*100</f>
        <v>0</v>
      </c>
      <c r="Q81" s="10"/>
      <c r="R81" s="41">
        <f>0/4998500*100</f>
        <v>0</v>
      </c>
      <c r="S81" s="9">
        <f>0</f>
        <v>0</v>
      </c>
      <c r="T81" s="10"/>
      <c r="U81" s="11">
        <v>0</v>
      </c>
      <c r="V81" s="9"/>
      <c r="W81" s="10"/>
      <c r="X81" s="11"/>
      <c r="Y81" s="13"/>
      <c r="Z81" s="25"/>
      <c r="AA81" s="14"/>
      <c r="AB81" s="34"/>
      <c r="AC81" s="35"/>
      <c r="AD81" s="36"/>
      <c r="AE81" s="34"/>
      <c r="AF81" s="35"/>
      <c r="AG81" s="36"/>
      <c r="AH81" s="34"/>
      <c r="AI81" s="35"/>
      <c r="AJ81" s="36"/>
      <c r="AK81" s="34"/>
      <c r="AL81" s="35"/>
      <c r="AM81" s="36"/>
    </row>
    <row r="82" spans="1:39" x14ac:dyDescent="0.25">
      <c r="A82" s="88"/>
      <c r="B82" s="91"/>
      <c r="C82" s="94"/>
      <c r="D82" s="15"/>
      <c r="E82" s="16">
        <f>R82</f>
        <v>0</v>
      </c>
      <c r="F82" s="17"/>
      <c r="G82" s="15"/>
      <c r="H82" s="16">
        <f ca="1">H82</f>
        <v>0</v>
      </c>
      <c r="I82" s="17"/>
      <c r="J82" s="15"/>
      <c r="K82" s="16">
        <f>0/4998500*100</f>
        <v>0</v>
      </c>
      <c r="L82" s="17"/>
      <c r="M82" s="15"/>
      <c r="N82" s="16">
        <f>0/4998500*100</f>
        <v>0</v>
      </c>
      <c r="O82" s="17"/>
      <c r="P82" s="15"/>
      <c r="Q82" s="16">
        <f>0/4998500*100</f>
        <v>0</v>
      </c>
      <c r="R82" s="17"/>
      <c r="S82" s="15"/>
      <c r="T82" s="16">
        <f>U81</f>
        <v>0</v>
      </c>
      <c r="U82" s="17"/>
      <c r="V82" s="15"/>
      <c r="W82" s="16"/>
      <c r="X82" s="17"/>
      <c r="Y82" s="26"/>
      <c r="Z82" s="27"/>
      <c r="AA82" s="28"/>
      <c r="AB82" s="37"/>
      <c r="AC82" s="38"/>
      <c r="AD82" s="39"/>
      <c r="AE82" s="37"/>
      <c r="AF82" s="38"/>
      <c r="AG82" s="39"/>
      <c r="AH82" s="37"/>
      <c r="AI82" s="38"/>
      <c r="AJ82" s="39"/>
      <c r="AK82" s="37"/>
      <c r="AL82" s="38"/>
      <c r="AM82" s="39"/>
    </row>
    <row r="83" spans="1:39" x14ac:dyDescent="0.25">
      <c r="A83" s="86">
        <v>25</v>
      </c>
      <c r="B83" s="89" t="s">
        <v>51</v>
      </c>
      <c r="C83" s="92">
        <v>9900000</v>
      </c>
      <c r="D83" s="9"/>
      <c r="E83" s="10">
        <f>1/12*100</f>
        <v>8.3333333333333321</v>
      </c>
      <c r="F83" s="11"/>
      <c r="G83" s="9"/>
      <c r="H83" s="10">
        <f>2/12*100</f>
        <v>16.666666666666664</v>
      </c>
      <c r="I83" s="11"/>
      <c r="J83" s="9"/>
      <c r="K83" s="10">
        <f>3/12*100</f>
        <v>25</v>
      </c>
      <c r="L83" s="11"/>
      <c r="M83" s="9"/>
      <c r="N83" s="10">
        <f>4/12*100</f>
        <v>33.333333333333329</v>
      </c>
      <c r="O83" s="11"/>
      <c r="P83" s="9"/>
      <c r="Q83" s="10">
        <f>5/12*100</f>
        <v>41.666666666666671</v>
      </c>
      <c r="R83" s="11"/>
      <c r="S83" s="9"/>
      <c r="T83" s="10">
        <f>6/12*100</f>
        <v>50</v>
      </c>
      <c r="U83" s="11"/>
      <c r="V83" s="9"/>
      <c r="W83" s="10">
        <f>7/12*100</f>
        <v>58.333333333333336</v>
      </c>
      <c r="X83" s="11"/>
      <c r="Y83" s="9"/>
      <c r="Z83" s="10">
        <f>8/12*100</f>
        <v>66.666666666666657</v>
      </c>
      <c r="AA83" s="40"/>
      <c r="AB83" s="34"/>
      <c r="AC83" s="35">
        <f>9/12*100</f>
        <v>75</v>
      </c>
      <c r="AD83" s="36"/>
      <c r="AE83" s="34"/>
      <c r="AF83" s="35">
        <f>10/12*100</f>
        <v>83.333333333333343</v>
      </c>
      <c r="AG83" s="36"/>
      <c r="AH83" s="34"/>
      <c r="AI83" s="35">
        <f>11/12*100</f>
        <v>91.666666666666657</v>
      </c>
      <c r="AJ83" s="36"/>
      <c r="AK83" s="34"/>
      <c r="AL83" s="35">
        <f>12/12*100</f>
        <v>100</v>
      </c>
      <c r="AM83" s="36"/>
    </row>
    <row r="84" spans="1:39" x14ac:dyDescent="0.25">
      <c r="A84" s="87"/>
      <c r="B84" s="90"/>
      <c r="C84" s="93"/>
      <c r="D84" s="9">
        <f>0/9900000*100</f>
        <v>0</v>
      </c>
      <c r="E84" s="10"/>
      <c r="F84" s="11">
        <f>U84</f>
        <v>0</v>
      </c>
      <c r="G84" s="9">
        <f ca="1">G84</f>
        <v>0</v>
      </c>
      <c r="H84" s="10"/>
      <c r="I84" s="11">
        <f ca="1">I84</f>
        <v>0</v>
      </c>
      <c r="J84" s="9">
        <f>0/9900000*100</f>
        <v>0</v>
      </c>
      <c r="K84" s="10"/>
      <c r="L84" s="11">
        <f>0/9900000*100</f>
        <v>0</v>
      </c>
      <c r="M84" s="9">
        <f>0/9900000*100</f>
        <v>0</v>
      </c>
      <c r="N84" s="10"/>
      <c r="O84" s="11">
        <f>0/990000*100</f>
        <v>0</v>
      </c>
      <c r="P84" s="9">
        <f>0/9900000*100</f>
        <v>0</v>
      </c>
      <c r="Q84" s="10"/>
      <c r="R84" s="11">
        <f>0/9900000*100</f>
        <v>0</v>
      </c>
      <c r="S84" s="9">
        <f>0</f>
        <v>0</v>
      </c>
      <c r="T84" s="10"/>
      <c r="U84" s="11">
        <f>0</f>
        <v>0</v>
      </c>
      <c r="V84" s="9"/>
      <c r="W84" s="10"/>
      <c r="X84" s="11"/>
      <c r="Y84" s="25"/>
      <c r="Z84" s="25"/>
      <c r="AA84" s="14"/>
      <c r="AB84" s="35"/>
      <c r="AC84" s="35"/>
      <c r="AD84" s="36"/>
      <c r="AE84" s="35"/>
      <c r="AF84" s="35"/>
      <c r="AG84" s="36"/>
      <c r="AH84" s="35"/>
      <c r="AI84" s="35"/>
      <c r="AJ84" s="36"/>
      <c r="AK84" s="35"/>
      <c r="AL84" s="35"/>
      <c r="AM84" s="36"/>
    </row>
    <row r="85" spans="1:39" x14ac:dyDescent="0.25">
      <c r="A85" s="88"/>
      <c r="B85" s="91"/>
      <c r="C85" s="94"/>
      <c r="D85" s="15"/>
      <c r="E85" s="16">
        <f>R85</f>
        <v>0</v>
      </c>
      <c r="F85" s="17"/>
      <c r="G85" s="15"/>
      <c r="H85" s="16">
        <f ca="1">H85</f>
        <v>0</v>
      </c>
      <c r="I85" s="17"/>
      <c r="J85" s="15"/>
      <c r="K85" s="16">
        <f>0/9900000*100</f>
        <v>0</v>
      </c>
      <c r="L85" s="17"/>
      <c r="M85" s="15"/>
      <c r="N85" s="16">
        <f>0/9900000*100</f>
        <v>0</v>
      </c>
      <c r="O85" s="17"/>
      <c r="P85" s="15"/>
      <c r="Q85" s="16">
        <f>0/9900000*100</f>
        <v>0</v>
      </c>
      <c r="R85" s="17"/>
      <c r="S85" s="15"/>
      <c r="T85" s="16">
        <f>U84</f>
        <v>0</v>
      </c>
      <c r="U85" s="17"/>
      <c r="V85" s="15"/>
      <c r="W85" s="16"/>
      <c r="X85" s="17"/>
      <c r="Y85" s="26"/>
      <c r="Z85" s="27"/>
      <c r="AA85" s="28"/>
      <c r="AB85" s="37"/>
      <c r="AC85" s="38"/>
      <c r="AD85" s="39"/>
      <c r="AE85" s="37"/>
      <c r="AF85" s="38"/>
      <c r="AG85" s="39"/>
      <c r="AH85" s="37"/>
      <c r="AI85" s="38"/>
      <c r="AJ85" s="39"/>
      <c r="AK85" s="37"/>
      <c r="AL85" s="38"/>
      <c r="AM85" s="39"/>
    </row>
    <row r="86" spans="1:39" x14ac:dyDescent="0.25">
      <c r="A86" s="86">
        <v>26</v>
      </c>
      <c r="B86" s="95" t="s">
        <v>52</v>
      </c>
      <c r="C86" s="92">
        <v>4999700</v>
      </c>
      <c r="D86" s="9"/>
      <c r="E86" s="10">
        <f>1/12*100</f>
        <v>8.3333333333333321</v>
      </c>
      <c r="F86" s="11"/>
      <c r="G86" s="9"/>
      <c r="H86" s="10">
        <f>2/12*100</f>
        <v>16.666666666666664</v>
      </c>
      <c r="I86" s="11"/>
      <c r="J86" s="9"/>
      <c r="K86" s="10">
        <f>3/12*100</f>
        <v>25</v>
      </c>
      <c r="L86" s="11"/>
      <c r="M86" s="9"/>
      <c r="N86" s="10">
        <f>4/12*100</f>
        <v>33.333333333333329</v>
      </c>
      <c r="O86" s="11"/>
      <c r="P86" s="9"/>
      <c r="Q86" s="10">
        <f>5/12*100</f>
        <v>41.666666666666671</v>
      </c>
      <c r="R86" s="11"/>
      <c r="S86" s="9"/>
      <c r="T86" s="10">
        <f>6/12*100</f>
        <v>50</v>
      </c>
      <c r="U86" s="11"/>
      <c r="V86" s="9"/>
      <c r="W86" s="10">
        <f>7/12*100</f>
        <v>58.333333333333336</v>
      </c>
      <c r="X86" s="11"/>
      <c r="Y86" s="13"/>
      <c r="Z86" s="25">
        <f>8/12*100</f>
        <v>66.666666666666657</v>
      </c>
      <c r="AA86" s="14"/>
      <c r="AB86" s="34"/>
      <c r="AC86" s="35">
        <f>9/12*100</f>
        <v>75</v>
      </c>
      <c r="AD86" s="36"/>
      <c r="AE86" s="34"/>
      <c r="AF86" s="35">
        <f>10/12*100</f>
        <v>83.333333333333343</v>
      </c>
      <c r="AG86" s="36"/>
      <c r="AH86" s="34"/>
      <c r="AI86" s="35">
        <f>11/12*100</f>
        <v>91.666666666666657</v>
      </c>
      <c r="AJ86" s="36"/>
      <c r="AK86" s="34"/>
      <c r="AL86" s="35">
        <f>12/12*100</f>
        <v>100</v>
      </c>
      <c r="AM86" s="36"/>
    </row>
    <row r="87" spans="1:39" x14ac:dyDescent="0.25">
      <c r="A87" s="87"/>
      <c r="B87" s="90"/>
      <c r="C87" s="93"/>
      <c r="D87" s="9">
        <f>0/4999700*100</f>
        <v>0</v>
      </c>
      <c r="E87" s="10"/>
      <c r="F87" s="11">
        <f>U87</f>
        <v>0</v>
      </c>
      <c r="G87" s="9">
        <f>1530000/4999700*100</f>
        <v>30.601836110166609</v>
      </c>
      <c r="H87" s="10"/>
      <c r="I87" s="11">
        <f>1530000/4999700*100</f>
        <v>30.601836110166609</v>
      </c>
      <c r="J87" s="9">
        <f>1530000/4999700*100</f>
        <v>30.601836110166609</v>
      </c>
      <c r="K87" s="10"/>
      <c r="L87" s="11">
        <f>1530000/4999700*100</f>
        <v>30.601836110166609</v>
      </c>
      <c r="M87" s="9">
        <f>1530000/4999700*100</f>
        <v>30.601836110166609</v>
      </c>
      <c r="N87" s="10"/>
      <c r="O87" s="11">
        <f>1530000/4999700*100</f>
        <v>30.601836110166609</v>
      </c>
      <c r="P87" s="9">
        <f>1530000/4999700*100</f>
        <v>30.601836110166609</v>
      </c>
      <c r="Q87" s="10"/>
      <c r="R87" s="41">
        <f>1530000/4999700*100</f>
        <v>30.601836110166609</v>
      </c>
      <c r="S87" s="9">
        <f>1530000/C86*100</f>
        <v>30.601836110166609</v>
      </c>
      <c r="T87" s="10"/>
      <c r="U87" s="11">
        <f>0</f>
        <v>0</v>
      </c>
      <c r="V87" s="9"/>
      <c r="W87" s="10"/>
      <c r="X87" s="11"/>
      <c r="Y87" s="13"/>
      <c r="Z87" s="25"/>
      <c r="AA87" s="14"/>
      <c r="AB87" s="34"/>
      <c r="AC87" s="35"/>
      <c r="AD87" s="36"/>
      <c r="AE87" s="34"/>
      <c r="AF87" s="35"/>
      <c r="AG87" s="36"/>
      <c r="AH87" s="34"/>
      <c r="AI87" s="35"/>
      <c r="AJ87" s="36"/>
      <c r="AK87" s="34"/>
      <c r="AL87" s="35"/>
      <c r="AM87" s="36"/>
    </row>
    <row r="88" spans="1:39" x14ac:dyDescent="0.25">
      <c r="A88" s="88"/>
      <c r="B88" s="91"/>
      <c r="C88" s="94"/>
      <c r="D88" s="15"/>
      <c r="E88" s="16">
        <f>88</f>
        <v>88</v>
      </c>
      <c r="F88" s="17"/>
      <c r="G88" s="15"/>
      <c r="H88" s="16">
        <f>1530000/4999700*100</f>
        <v>30.601836110166609</v>
      </c>
      <c r="I88" s="17"/>
      <c r="J88" s="15"/>
      <c r="K88" s="16">
        <f>L87</f>
        <v>30.601836110166609</v>
      </c>
      <c r="L88" s="17"/>
      <c r="M88" s="15"/>
      <c r="N88" s="16">
        <f>1530000/4999700*100</f>
        <v>30.601836110166609</v>
      </c>
      <c r="O88" s="17"/>
      <c r="P88" s="15"/>
      <c r="Q88" s="16">
        <f>1530000/4999700*100</f>
        <v>30.601836110166609</v>
      </c>
      <c r="R88" s="17"/>
      <c r="S88" s="15"/>
      <c r="T88" s="16">
        <f>0</f>
        <v>0</v>
      </c>
      <c r="U88" s="17"/>
      <c r="V88" s="15"/>
      <c r="W88" s="16"/>
      <c r="X88" s="17"/>
      <c r="Y88" s="26"/>
      <c r="Z88" s="27"/>
      <c r="AA88" s="28"/>
      <c r="AB88" s="37"/>
      <c r="AC88" s="38"/>
      <c r="AD88" s="39"/>
      <c r="AE88" s="37"/>
      <c r="AF88" s="38"/>
      <c r="AG88" s="39"/>
      <c r="AH88" s="37"/>
      <c r="AI88" s="38"/>
      <c r="AJ88" s="39"/>
      <c r="AK88" s="37"/>
      <c r="AL88" s="38"/>
      <c r="AM88" s="39"/>
    </row>
    <row r="89" spans="1:39" x14ac:dyDescent="0.25">
      <c r="A89" s="86">
        <v>27</v>
      </c>
      <c r="B89" s="89" t="s">
        <v>53</v>
      </c>
      <c r="C89" s="92">
        <v>4996800</v>
      </c>
      <c r="D89" s="9"/>
      <c r="E89" s="10">
        <f>1/12*100</f>
        <v>8.3333333333333321</v>
      </c>
      <c r="F89" s="11"/>
      <c r="G89" s="9"/>
      <c r="H89" s="10">
        <f>2/12*100</f>
        <v>16.666666666666664</v>
      </c>
      <c r="I89" s="11"/>
      <c r="J89" s="9"/>
      <c r="K89" s="10">
        <f>3/12*100</f>
        <v>25</v>
      </c>
      <c r="L89" s="11"/>
      <c r="M89" s="9"/>
      <c r="N89" s="10">
        <f>4/12*100</f>
        <v>33.333333333333329</v>
      </c>
      <c r="O89" s="11"/>
      <c r="P89" s="9"/>
      <c r="Q89" s="10">
        <f>5/12*100</f>
        <v>41.666666666666671</v>
      </c>
      <c r="R89" s="11"/>
      <c r="S89" s="9"/>
      <c r="T89" s="10">
        <f>6/12*100</f>
        <v>50</v>
      </c>
      <c r="U89" s="11"/>
      <c r="V89" s="9"/>
      <c r="W89" s="10">
        <f>7/12*100</f>
        <v>58.333333333333336</v>
      </c>
      <c r="X89" s="11"/>
      <c r="Y89" s="9"/>
      <c r="Z89" s="10">
        <f>8/12*100</f>
        <v>66.666666666666657</v>
      </c>
      <c r="AA89" s="40"/>
      <c r="AB89" s="34"/>
      <c r="AC89" s="35">
        <f>9/12*100</f>
        <v>75</v>
      </c>
      <c r="AD89" s="36"/>
      <c r="AE89" s="34"/>
      <c r="AF89" s="35">
        <f>10/12*100</f>
        <v>83.333333333333343</v>
      </c>
      <c r="AG89" s="36"/>
      <c r="AH89" s="34"/>
      <c r="AI89" s="35">
        <f>11/12*100</f>
        <v>91.666666666666657</v>
      </c>
      <c r="AJ89" s="36"/>
      <c r="AK89" s="34"/>
      <c r="AL89" s="35">
        <f>12/12*100</f>
        <v>100</v>
      </c>
      <c r="AM89" s="36"/>
    </row>
    <row r="90" spans="1:39" x14ac:dyDescent="0.25">
      <c r="A90" s="87"/>
      <c r="B90" s="90"/>
      <c r="C90" s="93"/>
      <c r="D90" s="9">
        <f>0/4996800*100</f>
        <v>0</v>
      </c>
      <c r="E90" s="10"/>
      <c r="F90" s="11">
        <f>U90</f>
        <v>0</v>
      </c>
      <c r="G90" s="9">
        <f ca="1">G90</f>
        <v>0</v>
      </c>
      <c r="H90" s="10"/>
      <c r="I90" s="11">
        <f ca="1">I90</f>
        <v>0</v>
      </c>
      <c r="J90" s="9">
        <f>0/4996800*100</f>
        <v>0</v>
      </c>
      <c r="K90" s="10"/>
      <c r="L90" s="11">
        <f>0/4996800*100</f>
        <v>0</v>
      </c>
      <c r="M90" s="9">
        <f>1800600/4996800*100</f>
        <v>36.035062439961571</v>
      </c>
      <c r="N90" s="10"/>
      <c r="O90" s="11">
        <f>1800600/4996800*100</f>
        <v>36.035062439961571</v>
      </c>
      <c r="P90" s="9">
        <f>3466800/4996800*100</f>
        <v>69.380403458213252</v>
      </c>
      <c r="Q90" s="10"/>
      <c r="R90" s="11">
        <f>3466800/4996800*100</f>
        <v>69.380403458213252</v>
      </c>
      <c r="S90" s="9">
        <f>3466800/C89*100</f>
        <v>69.380403458213252</v>
      </c>
      <c r="T90" s="10"/>
      <c r="U90" s="11">
        <v>0</v>
      </c>
      <c r="V90" s="9"/>
      <c r="W90" s="10"/>
      <c r="X90" s="11"/>
      <c r="Y90" s="25"/>
      <c r="Z90" s="25"/>
      <c r="AA90" s="14"/>
      <c r="AB90" s="35"/>
      <c r="AC90" s="35"/>
      <c r="AD90" s="36"/>
      <c r="AE90" s="35"/>
      <c r="AF90" s="35"/>
      <c r="AG90" s="36"/>
      <c r="AH90" s="35"/>
      <c r="AI90" s="35"/>
      <c r="AJ90" s="36"/>
      <c r="AK90" s="35"/>
      <c r="AL90" s="35"/>
      <c r="AM90" s="36"/>
    </row>
    <row r="91" spans="1:39" x14ac:dyDescent="0.25">
      <c r="A91" s="88"/>
      <c r="B91" s="91"/>
      <c r="C91" s="94"/>
      <c r="D91" s="15"/>
      <c r="E91" s="16">
        <f>R91</f>
        <v>0</v>
      </c>
      <c r="F91" s="17"/>
      <c r="G91" s="15"/>
      <c r="H91" s="16">
        <f ca="1">H91</f>
        <v>0</v>
      </c>
      <c r="I91" s="17"/>
      <c r="J91" s="15"/>
      <c r="K91" s="16">
        <f>L90</f>
        <v>0</v>
      </c>
      <c r="L91" s="17"/>
      <c r="M91" s="15"/>
      <c r="N91" s="16">
        <f>1800600/4996800*100</f>
        <v>36.035062439961571</v>
      </c>
      <c r="O91" s="17"/>
      <c r="P91" s="15"/>
      <c r="Q91" s="16">
        <f>3466800/4996800*100</f>
        <v>69.380403458213252</v>
      </c>
      <c r="R91" s="17"/>
      <c r="S91" s="15"/>
      <c r="T91" s="16">
        <f>U90</f>
        <v>0</v>
      </c>
      <c r="U91" s="17"/>
      <c r="V91" s="15"/>
      <c r="W91" s="16"/>
      <c r="X91" s="17"/>
      <c r="Y91" s="26"/>
      <c r="Z91" s="27"/>
      <c r="AA91" s="28"/>
      <c r="AB91" s="37"/>
      <c r="AC91" s="38"/>
      <c r="AD91" s="39"/>
      <c r="AE91" s="37"/>
      <c r="AF91" s="38"/>
      <c r="AG91" s="39"/>
      <c r="AH91" s="37"/>
      <c r="AI91" s="38"/>
      <c r="AJ91" s="39"/>
      <c r="AK91" s="37"/>
      <c r="AL91" s="38"/>
      <c r="AM91" s="39"/>
    </row>
    <row r="92" spans="1:39" x14ac:dyDescent="0.25">
      <c r="A92" s="86">
        <v>28</v>
      </c>
      <c r="B92" s="95" t="s">
        <v>54</v>
      </c>
      <c r="C92" s="92">
        <v>3709800</v>
      </c>
      <c r="D92" s="9"/>
      <c r="E92" s="10">
        <f>1/12*100</f>
        <v>8.3333333333333321</v>
      </c>
      <c r="F92" s="11"/>
      <c r="G92" s="9"/>
      <c r="H92" s="10">
        <f>2/12*100</f>
        <v>16.666666666666664</v>
      </c>
      <c r="I92" s="11"/>
      <c r="J92" s="9"/>
      <c r="K92" s="10">
        <f>3/12*100</f>
        <v>25</v>
      </c>
      <c r="L92" s="11"/>
      <c r="M92" s="9"/>
      <c r="N92" s="10">
        <f>4/12*100</f>
        <v>33.333333333333329</v>
      </c>
      <c r="O92" s="11"/>
      <c r="P92" s="9"/>
      <c r="Q92" s="10">
        <f>5/12*100</f>
        <v>41.666666666666671</v>
      </c>
      <c r="R92" s="11"/>
      <c r="S92" s="9"/>
      <c r="T92" s="10">
        <f>6/12*100</f>
        <v>50</v>
      </c>
      <c r="U92" s="11"/>
      <c r="V92" s="9"/>
      <c r="W92" s="10">
        <f>7/12*100</f>
        <v>58.333333333333336</v>
      </c>
      <c r="X92" s="11"/>
      <c r="Y92" s="13"/>
      <c r="Z92" s="25">
        <f>8/12*100</f>
        <v>66.666666666666657</v>
      </c>
      <c r="AA92" s="14"/>
      <c r="AB92" s="34"/>
      <c r="AC92" s="35">
        <f>9/12*100</f>
        <v>75</v>
      </c>
      <c r="AD92" s="36"/>
      <c r="AE92" s="34"/>
      <c r="AF92" s="35">
        <f>10/12*100</f>
        <v>83.333333333333343</v>
      </c>
      <c r="AG92" s="36"/>
      <c r="AH92" s="34"/>
      <c r="AI92" s="35">
        <f>11/12*100</f>
        <v>91.666666666666657</v>
      </c>
      <c r="AJ92" s="36"/>
      <c r="AK92" s="34"/>
      <c r="AL92" s="35">
        <f>12/12*100</f>
        <v>100</v>
      </c>
      <c r="AM92" s="36"/>
    </row>
    <row r="93" spans="1:39" x14ac:dyDescent="0.25">
      <c r="A93" s="87"/>
      <c r="B93" s="90"/>
      <c r="C93" s="93"/>
      <c r="D93" s="9">
        <f>0/3709800*100</f>
        <v>0</v>
      </c>
      <c r="E93" s="10"/>
      <c r="F93" s="11">
        <f>U93</f>
        <v>41.242115477923335</v>
      </c>
      <c r="G93" s="9">
        <f ca="1">G93</f>
        <v>0</v>
      </c>
      <c r="H93" s="10"/>
      <c r="I93" s="11">
        <f ca="1">I93</f>
        <v>0</v>
      </c>
      <c r="J93" s="9">
        <f>0/3709800*100</f>
        <v>0</v>
      </c>
      <c r="K93" s="10"/>
      <c r="L93" s="11">
        <f>0/3709800*100</f>
        <v>0</v>
      </c>
      <c r="M93" s="9">
        <f>0/37098008100</f>
        <v>0</v>
      </c>
      <c r="N93" s="10"/>
      <c r="O93" s="11">
        <f>0/3709800*100</f>
        <v>0</v>
      </c>
      <c r="P93" s="9">
        <f>0/3709800*100</f>
        <v>0</v>
      </c>
      <c r="Q93" s="10"/>
      <c r="R93" s="41">
        <f>0/3709800*100</f>
        <v>0</v>
      </c>
      <c r="S93" s="9">
        <f>1530000/C92*100</f>
        <v>41.242115477923335</v>
      </c>
      <c r="T93" s="10"/>
      <c r="U93" s="11">
        <f>1530000/C92*100</f>
        <v>41.242115477923335</v>
      </c>
      <c r="V93" s="9"/>
      <c r="W93" s="10"/>
      <c r="X93" s="11"/>
      <c r="Y93" s="13"/>
      <c r="Z93" s="25"/>
      <c r="AA93" s="14"/>
      <c r="AB93" s="34"/>
      <c r="AC93" s="35"/>
      <c r="AD93" s="36"/>
      <c r="AE93" s="34"/>
      <c r="AF93" s="35"/>
      <c r="AG93" s="36"/>
      <c r="AH93" s="34"/>
      <c r="AI93" s="35"/>
      <c r="AJ93" s="36"/>
      <c r="AK93" s="34"/>
      <c r="AL93" s="35"/>
      <c r="AM93" s="36"/>
    </row>
    <row r="94" spans="1:39" x14ac:dyDescent="0.25">
      <c r="A94" s="88"/>
      <c r="B94" s="91"/>
      <c r="C94" s="94"/>
      <c r="D94" s="15"/>
      <c r="E94" s="16">
        <f>R94</f>
        <v>0</v>
      </c>
      <c r="F94" s="17"/>
      <c r="G94" s="15"/>
      <c r="H94" s="16">
        <f ca="1">H94</f>
        <v>0</v>
      </c>
      <c r="I94" s="17"/>
      <c r="J94" s="15"/>
      <c r="K94" s="16">
        <f>L93</f>
        <v>0</v>
      </c>
      <c r="L94" s="17"/>
      <c r="M94" s="15"/>
      <c r="N94" s="16">
        <f>0/3709800*100</f>
        <v>0</v>
      </c>
      <c r="O94" s="17"/>
      <c r="P94" s="15"/>
      <c r="Q94" s="16">
        <f>0/3709800*100</f>
        <v>0</v>
      </c>
      <c r="R94" s="17"/>
      <c r="S94" s="15"/>
      <c r="T94" s="16">
        <f>U93</f>
        <v>41.242115477923335</v>
      </c>
      <c r="U94" s="17"/>
      <c r="V94" s="15"/>
      <c r="W94" s="16"/>
      <c r="X94" s="17"/>
      <c r="Y94" s="26"/>
      <c r="Z94" s="27"/>
      <c r="AA94" s="28"/>
      <c r="AB94" s="37"/>
      <c r="AC94" s="38"/>
      <c r="AD94" s="39"/>
      <c r="AE94" s="37"/>
      <c r="AF94" s="38"/>
      <c r="AG94" s="39"/>
      <c r="AH94" s="37"/>
      <c r="AI94" s="38"/>
      <c r="AJ94" s="39"/>
      <c r="AK94" s="37"/>
      <c r="AL94" s="38"/>
      <c r="AM94" s="39"/>
    </row>
    <row r="96" spans="1:39" x14ac:dyDescent="0.25">
      <c r="AD96" t="s">
        <v>61</v>
      </c>
    </row>
    <row r="98" spans="30:30" x14ac:dyDescent="0.25">
      <c r="AD98" t="s">
        <v>55</v>
      </c>
    </row>
    <row r="102" spans="30:30" x14ac:dyDescent="0.25">
      <c r="AD102" t="s">
        <v>56</v>
      </c>
    </row>
    <row r="103" spans="30:30" x14ac:dyDescent="0.25">
      <c r="AD103" t="s">
        <v>57</v>
      </c>
    </row>
    <row r="104" spans="30:30" x14ac:dyDescent="0.25">
      <c r="AD104" t="s">
        <v>58</v>
      </c>
    </row>
  </sheetData>
  <mergeCells count="102">
    <mergeCell ref="A1:AM1"/>
    <mergeCell ref="A2:AM2"/>
    <mergeCell ref="A6:F6"/>
    <mergeCell ref="A8:A10"/>
    <mergeCell ref="B8:B10"/>
    <mergeCell ref="D8:AM8"/>
    <mergeCell ref="D9:F10"/>
    <mergeCell ref="G9:I10"/>
    <mergeCell ref="J9:L10"/>
    <mergeCell ref="M9:O10"/>
    <mergeCell ref="A17:A19"/>
    <mergeCell ref="B17:B19"/>
    <mergeCell ref="C17:C19"/>
    <mergeCell ref="A20:A22"/>
    <mergeCell ref="B20:B22"/>
    <mergeCell ref="C20:C22"/>
    <mergeCell ref="AH9:AJ10"/>
    <mergeCell ref="AK9:AM10"/>
    <mergeCell ref="A11:A13"/>
    <mergeCell ref="B11:B13"/>
    <mergeCell ref="C11:C13"/>
    <mergeCell ref="A14:A16"/>
    <mergeCell ref="B14:B16"/>
    <mergeCell ref="C14:C16"/>
    <mergeCell ref="P9:R10"/>
    <mergeCell ref="S9:U10"/>
    <mergeCell ref="V9:X10"/>
    <mergeCell ref="Y9:AA10"/>
    <mergeCell ref="AB9:AD10"/>
    <mergeCell ref="AE9:AG10"/>
    <mergeCell ref="A29:A31"/>
    <mergeCell ref="B29:B31"/>
    <mergeCell ref="C29:C31"/>
    <mergeCell ref="A32:A34"/>
    <mergeCell ref="B32:B34"/>
    <mergeCell ref="C32:C34"/>
    <mergeCell ref="A23:A25"/>
    <mergeCell ref="B23:B25"/>
    <mergeCell ref="C23:C25"/>
    <mergeCell ref="A26:A28"/>
    <mergeCell ref="B26:B28"/>
    <mergeCell ref="C26:C28"/>
    <mergeCell ref="A41:A43"/>
    <mergeCell ref="B41:B43"/>
    <mergeCell ref="C41:C43"/>
    <mergeCell ref="A44:A46"/>
    <mergeCell ref="B44:B46"/>
    <mergeCell ref="C44:C46"/>
    <mergeCell ref="A35:A37"/>
    <mergeCell ref="B35:B37"/>
    <mergeCell ref="C35:C37"/>
    <mergeCell ref="A38:A40"/>
    <mergeCell ref="B38:B40"/>
    <mergeCell ref="C38:C40"/>
    <mergeCell ref="A53:A55"/>
    <mergeCell ref="B53:B55"/>
    <mergeCell ref="C53:C55"/>
    <mergeCell ref="A56:A58"/>
    <mergeCell ref="B56:B58"/>
    <mergeCell ref="C56:C58"/>
    <mergeCell ref="A47:A49"/>
    <mergeCell ref="B47:B49"/>
    <mergeCell ref="C47:C49"/>
    <mergeCell ref="A50:A52"/>
    <mergeCell ref="B50:B52"/>
    <mergeCell ref="C50:C52"/>
    <mergeCell ref="A65:A67"/>
    <mergeCell ref="B65:B67"/>
    <mergeCell ref="C65:C67"/>
    <mergeCell ref="A68:A70"/>
    <mergeCell ref="B68:B70"/>
    <mergeCell ref="C68:C70"/>
    <mergeCell ref="A59:A61"/>
    <mergeCell ref="B59:B61"/>
    <mergeCell ref="C59:C61"/>
    <mergeCell ref="A62:A64"/>
    <mergeCell ref="B62:B64"/>
    <mergeCell ref="C62:C64"/>
    <mergeCell ref="A77:A79"/>
    <mergeCell ref="B77:B79"/>
    <mergeCell ref="C77:C79"/>
    <mergeCell ref="A80:A82"/>
    <mergeCell ref="B80:B82"/>
    <mergeCell ref="C80:C82"/>
    <mergeCell ref="A71:A73"/>
    <mergeCell ref="B71:B73"/>
    <mergeCell ref="C71:C73"/>
    <mergeCell ref="A74:A76"/>
    <mergeCell ref="B74:B76"/>
    <mergeCell ref="C74:C76"/>
    <mergeCell ref="A89:A91"/>
    <mergeCell ref="B89:B91"/>
    <mergeCell ref="C89:C91"/>
    <mergeCell ref="A92:A94"/>
    <mergeCell ref="B92:B94"/>
    <mergeCell ref="C92:C94"/>
    <mergeCell ref="A83:A85"/>
    <mergeCell ref="B83:B85"/>
    <mergeCell ref="C83:C85"/>
    <mergeCell ref="A86:A88"/>
    <mergeCell ref="B86:B88"/>
    <mergeCell ref="C86:C88"/>
  </mergeCells>
  <printOptions horizontalCentered="1" verticalCentered="1"/>
  <pageMargins left="0.95" right="0.45" top="0.75" bottom="0.75" header="0.3" footer="0.3"/>
  <pageSetup paperSize="5" scale="60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Q104"/>
  <sheetViews>
    <sheetView tabSelected="1" topLeftCell="A79" workbookViewId="0">
      <selection activeCell="J12" sqref="J12"/>
    </sheetView>
  </sheetViews>
  <sheetFormatPr defaultRowHeight="15" x14ac:dyDescent="0.25"/>
  <cols>
    <col min="2" max="2" width="28.140625" customWidth="1"/>
    <col min="3" max="3" width="15.140625" customWidth="1"/>
    <col min="4" max="4" width="6.42578125" customWidth="1"/>
    <col min="5" max="5" width="6.140625" customWidth="1"/>
    <col min="6" max="6" width="5.28515625" customWidth="1"/>
    <col min="7" max="7" width="6" customWidth="1"/>
    <col min="8" max="8" width="6.85546875" customWidth="1"/>
    <col min="9" max="10" width="6.28515625" customWidth="1"/>
    <col min="11" max="11" width="6.7109375" customWidth="1"/>
    <col min="12" max="12" width="6.5703125" customWidth="1"/>
    <col min="13" max="13" width="6.28515625" customWidth="1"/>
    <col min="14" max="14" width="6.42578125" customWidth="1"/>
    <col min="15" max="15" width="6" customWidth="1"/>
    <col min="16" max="17" width="6.140625" customWidth="1"/>
    <col min="18" max="18" width="6.7109375" customWidth="1"/>
    <col min="19" max="19" width="5.5703125" customWidth="1"/>
    <col min="20" max="20" width="6.42578125" customWidth="1"/>
    <col min="21" max="21" width="5.42578125" customWidth="1"/>
    <col min="22" max="22" width="5.140625" customWidth="1"/>
    <col min="23" max="23" width="5.42578125" customWidth="1"/>
    <col min="24" max="24" width="5.28515625" customWidth="1"/>
    <col min="25" max="25" width="5.5703125" customWidth="1"/>
    <col min="26" max="26" width="5.42578125" customWidth="1"/>
    <col min="27" max="27" width="4.85546875" customWidth="1"/>
    <col min="28" max="29" width="6.28515625" customWidth="1"/>
    <col min="30" max="30" width="4.85546875" customWidth="1"/>
    <col min="31" max="31" width="6.42578125" customWidth="1"/>
    <col min="32" max="32" width="6.7109375" customWidth="1"/>
    <col min="33" max="33" width="5" customWidth="1"/>
    <col min="34" max="34" width="5.7109375" customWidth="1"/>
    <col min="35" max="35" width="6.140625" customWidth="1"/>
    <col min="36" max="36" width="4.42578125" customWidth="1"/>
    <col min="37" max="37" width="5.85546875" customWidth="1"/>
    <col min="38" max="38" width="6.42578125" customWidth="1"/>
    <col min="39" max="39" width="4.28515625" customWidth="1"/>
    <col min="258" max="258" width="28.140625" customWidth="1"/>
    <col min="259" max="259" width="15.140625" customWidth="1"/>
    <col min="260" max="260" width="6.42578125" customWidth="1"/>
    <col min="261" max="261" width="6.140625" customWidth="1"/>
    <col min="262" max="262" width="5.28515625" customWidth="1"/>
    <col min="263" max="263" width="6" customWidth="1"/>
    <col min="264" max="264" width="6.85546875" customWidth="1"/>
    <col min="265" max="266" width="6.28515625" customWidth="1"/>
    <col min="267" max="267" width="6.7109375" customWidth="1"/>
    <col min="268" max="268" width="6.5703125" customWidth="1"/>
    <col min="269" max="269" width="6.28515625" customWidth="1"/>
    <col min="270" max="270" width="6.42578125" customWidth="1"/>
    <col min="271" max="271" width="6" customWidth="1"/>
    <col min="272" max="273" width="6.140625" customWidth="1"/>
    <col min="274" max="274" width="6.7109375" customWidth="1"/>
    <col min="275" max="275" width="5.7109375" customWidth="1"/>
    <col min="276" max="276" width="6.42578125" customWidth="1"/>
    <col min="277" max="277" width="5.42578125" customWidth="1"/>
    <col min="278" max="278" width="5.140625" customWidth="1"/>
    <col min="279" max="279" width="5.42578125" customWidth="1"/>
    <col min="280" max="280" width="5.28515625" customWidth="1"/>
    <col min="281" max="281" width="5.5703125" customWidth="1"/>
    <col min="282" max="282" width="5.42578125" customWidth="1"/>
    <col min="283" max="283" width="4.85546875" customWidth="1"/>
    <col min="284" max="285" width="6.28515625" customWidth="1"/>
    <col min="286" max="286" width="4.85546875" customWidth="1"/>
    <col min="287" max="287" width="6.42578125" customWidth="1"/>
    <col min="288" max="288" width="6.7109375" customWidth="1"/>
    <col min="289" max="289" width="5" customWidth="1"/>
    <col min="290" max="290" width="5.7109375" customWidth="1"/>
    <col min="291" max="291" width="6.140625" customWidth="1"/>
    <col min="292" max="292" width="4.42578125" customWidth="1"/>
    <col min="293" max="293" width="5.85546875" customWidth="1"/>
    <col min="294" max="294" width="6.42578125" customWidth="1"/>
    <col min="295" max="295" width="4.28515625" customWidth="1"/>
    <col min="514" max="514" width="28.140625" customWidth="1"/>
    <col min="515" max="515" width="15.140625" customWidth="1"/>
    <col min="516" max="516" width="6.42578125" customWidth="1"/>
    <col min="517" max="517" width="6.140625" customWidth="1"/>
    <col min="518" max="518" width="5.28515625" customWidth="1"/>
    <col min="519" max="519" width="6" customWidth="1"/>
    <col min="520" max="520" width="6.85546875" customWidth="1"/>
    <col min="521" max="522" width="6.28515625" customWidth="1"/>
    <col min="523" max="523" width="6.7109375" customWidth="1"/>
    <col min="524" max="524" width="6.5703125" customWidth="1"/>
    <col min="525" max="525" width="6.28515625" customWidth="1"/>
    <col min="526" max="526" width="6.42578125" customWidth="1"/>
    <col min="527" max="527" width="6" customWidth="1"/>
    <col min="528" max="529" width="6.140625" customWidth="1"/>
    <col min="530" max="530" width="6.7109375" customWidth="1"/>
    <col min="531" max="531" width="5.7109375" customWidth="1"/>
    <col min="532" max="532" width="6.42578125" customWidth="1"/>
    <col min="533" max="533" width="5.42578125" customWidth="1"/>
    <col min="534" max="534" width="5.140625" customWidth="1"/>
    <col min="535" max="535" width="5.42578125" customWidth="1"/>
    <col min="536" max="536" width="5.28515625" customWidth="1"/>
    <col min="537" max="537" width="5.5703125" customWidth="1"/>
    <col min="538" max="538" width="5.42578125" customWidth="1"/>
    <col min="539" max="539" width="4.85546875" customWidth="1"/>
    <col min="540" max="541" width="6.28515625" customWidth="1"/>
    <col min="542" max="542" width="4.85546875" customWidth="1"/>
    <col min="543" max="543" width="6.42578125" customWidth="1"/>
    <col min="544" max="544" width="6.7109375" customWidth="1"/>
    <col min="545" max="545" width="5" customWidth="1"/>
    <col min="546" max="546" width="5.7109375" customWidth="1"/>
    <col min="547" max="547" width="6.140625" customWidth="1"/>
    <col min="548" max="548" width="4.42578125" customWidth="1"/>
    <col min="549" max="549" width="5.85546875" customWidth="1"/>
    <col min="550" max="550" width="6.42578125" customWidth="1"/>
    <col min="551" max="551" width="4.28515625" customWidth="1"/>
    <col min="770" max="770" width="28.140625" customWidth="1"/>
    <col min="771" max="771" width="15.140625" customWidth="1"/>
    <col min="772" max="772" width="6.42578125" customWidth="1"/>
    <col min="773" max="773" width="6.140625" customWidth="1"/>
    <col min="774" max="774" width="5.28515625" customWidth="1"/>
    <col min="775" max="775" width="6" customWidth="1"/>
    <col min="776" max="776" width="6.85546875" customWidth="1"/>
    <col min="777" max="778" width="6.28515625" customWidth="1"/>
    <col min="779" max="779" width="6.7109375" customWidth="1"/>
    <col min="780" max="780" width="6.5703125" customWidth="1"/>
    <col min="781" max="781" width="6.28515625" customWidth="1"/>
    <col min="782" max="782" width="6.42578125" customWidth="1"/>
    <col min="783" max="783" width="6" customWidth="1"/>
    <col min="784" max="785" width="6.140625" customWidth="1"/>
    <col min="786" max="786" width="6.7109375" customWidth="1"/>
    <col min="787" max="787" width="5.7109375" customWidth="1"/>
    <col min="788" max="788" width="6.42578125" customWidth="1"/>
    <col min="789" max="789" width="5.42578125" customWidth="1"/>
    <col min="790" max="790" width="5.140625" customWidth="1"/>
    <col min="791" max="791" width="5.42578125" customWidth="1"/>
    <col min="792" max="792" width="5.28515625" customWidth="1"/>
    <col min="793" max="793" width="5.5703125" customWidth="1"/>
    <col min="794" max="794" width="5.42578125" customWidth="1"/>
    <col min="795" max="795" width="4.85546875" customWidth="1"/>
    <col min="796" max="797" width="6.28515625" customWidth="1"/>
    <col min="798" max="798" width="4.85546875" customWidth="1"/>
    <col min="799" max="799" width="6.42578125" customWidth="1"/>
    <col min="800" max="800" width="6.7109375" customWidth="1"/>
    <col min="801" max="801" width="5" customWidth="1"/>
    <col min="802" max="802" width="5.7109375" customWidth="1"/>
    <col min="803" max="803" width="6.140625" customWidth="1"/>
    <col min="804" max="804" width="4.42578125" customWidth="1"/>
    <col min="805" max="805" width="5.85546875" customWidth="1"/>
    <col min="806" max="806" width="6.42578125" customWidth="1"/>
    <col min="807" max="807" width="4.28515625" customWidth="1"/>
    <col min="1026" max="1026" width="28.140625" customWidth="1"/>
    <col min="1027" max="1027" width="15.140625" customWidth="1"/>
    <col min="1028" max="1028" width="6.42578125" customWidth="1"/>
    <col min="1029" max="1029" width="6.140625" customWidth="1"/>
    <col min="1030" max="1030" width="5.28515625" customWidth="1"/>
    <col min="1031" max="1031" width="6" customWidth="1"/>
    <col min="1032" max="1032" width="6.85546875" customWidth="1"/>
    <col min="1033" max="1034" width="6.28515625" customWidth="1"/>
    <col min="1035" max="1035" width="6.7109375" customWidth="1"/>
    <col min="1036" max="1036" width="6.5703125" customWidth="1"/>
    <col min="1037" max="1037" width="6.28515625" customWidth="1"/>
    <col min="1038" max="1038" width="6.42578125" customWidth="1"/>
    <col min="1039" max="1039" width="6" customWidth="1"/>
    <col min="1040" max="1041" width="6.140625" customWidth="1"/>
    <col min="1042" max="1042" width="6.7109375" customWidth="1"/>
    <col min="1043" max="1043" width="5.7109375" customWidth="1"/>
    <col min="1044" max="1044" width="6.42578125" customWidth="1"/>
    <col min="1045" max="1045" width="5.42578125" customWidth="1"/>
    <col min="1046" max="1046" width="5.140625" customWidth="1"/>
    <col min="1047" max="1047" width="5.42578125" customWidth="1"/>
    <col min="1048" max="1048" width="5.28515625" customWidth="1"/>
    <col min="1049" max="1049" width="5.5703125" customWidth="1"/>
    <col min="1050" max="1050" width="5.42578125" customWidth="1"/>
    <col min="1051" max="1051" width="4.85546875" customWidth="1"/>
    <col min="1052" max="1053" width="6.28515625" customWidth="1"/>
    <col min="1054" max="1054" width="4.85546875" customWidth="1"/>
    <col min="1055" max="1055" width="6.42578125" customWidth="1"/>
    <col min="1056" max="1056" width="6.7109375" customWidth="1"/>
    <col min="1057" max="1057" width="5" customWidth="1"/>
    <col min="1058" max="1058" width="5.7109375" customWidth="1"/>
    <col min="1059" max="1059" width="6.140625" customWidth="1"/>
    <col min="1060" max="1060" width="4.42578125" customWidth="1"/>
    <col min="1061" max="1061" width="5.85546875" customWidth="1"/>
    <col min="1062" max="1062" width="6.42578125" customWidth="1"/>
    <col min="1063" max="1063" width="4.28515625" customWidth="1"/>
    <col min="1282" max="1282" width="28.140625" customWidth="1"/>
    <col min="1283" max="1283" width="15.140625" customWidth="1"/>
    <col min="1284" max="1284" width="6.42578125" customWidth="1"/>
    <col min="1285" max="1285" width="6.140625" customWidth="1"/>
    <col min="1286" max="1286" width="5.28515625" customWidth="1"/>
    <col min="1287" max="1287" width="6" customWidth="1"/>
    <col min="1288" max="1288" width="6.85546875" customWidth="1"/>
    <col min="1289" max="1290" width="6.28515625" customWidth="1"/>
    <col min="1291" max="1291" width="6.7109375" customWidth="1"/>
    <col min="1292" max="1292" width="6.5703125" customWidth="1"/>
    <col min="1293" max="1293" width="6.28515625" customWidth="1"/>
    <col min="1294" max="1294" width="6.42578125" customWidth="1"/>
    <col min="1295" max="1295" width="6" customWidth="1"/>
    <col min="1296" max="1297" width="6.140625" customWidth="1"/>
    <col min="1298" max="1298" width="6.7109375" customWidth="1"/>
    <col min="1299" max="1299" width="5.7109375" customWidth="1"/>
    <col min="1300" max="1300" width="6.42578125" customWidth="1"/>
    <col min="1301" max="1301" width="5.42578125" customWidth="1"/>
    <col min="1302" max="1302" width="5.140625" customWidth="1"/>
    <col min="1303" max="1303" width="5.42578125" customWidth="1"/>
    <col min="1304" max="1304" width="5.28515625" customWidth="1"/>
    <col min="1305" max="1305" width="5.5703125" customWidth="1"/>
    <col min="1306" max="1306" width="5.42578125" customWidth="1"/>
    <col min="1307" max="1307" width="4.85546875" customWidth="1"/>
    <col min="1308" max="1309" width="6.28515625" customWidth="1"/>
    <col min="1310" max="1310" width="4.85546875" customWidth="1"/>
    <col min="1311" max="1311" width="6.42578125" customWidth="1"/>
    <col min="1312" max="1312" width="6.7109375" customWidth="1"/>
    <col min="1313" max="1313" width="5" customWidth="1"/>
    <col min="1314" max="1314" width="5.7109375" customWidth="1"/>
    <col min="1315" max="1315" width="6.140625" customWidth="1"/>
    <col min="1316" max="1316" width="4.42578125" customWidth="1"/>
    <col min="1317" max="1317" width="5.85546875" customWidth="1"/>
    <col min="1318" max="1318" width="6.42578125" customWidth="1"/>
    <col min="1319" max="1319" width="4.28515625" customWidth="1"/>
    <col min="1538" max="1538" width="28.140625" customWidth="1"/>
    <col min="1539" max="1539" width="15.140625" customWidth="1"/>
    <col min="1540" max="1540" width="6.42578125" customWidth="1"/>
    <col min="1541" max="1541" width="6.140625" customWidth="1"/>
    <col min="1542" max="1542" width="5.28515625" customWidth="1"/>
    <col min="1543" max="1543" width="6" customWidth="1"/>
    <col min="1544" max="1544" width="6.85546875" customWidth="1"/>
    <col min="1545" max="1546" width="6.28515625" customWidth="1"/>
    <col min="1547" max="1547" width="6.7109375" customWidth="1"/>
    <col min="1548" max="1548" width="6.5703125" customWidth="1"/>
    <col min="1549" max="1549" width="6.28515625" customWidth="1"/>
    <col min="1550" max="1550" width="6.42578125" customWidth="1"/>
    <col min="1551" max="1551" width="6" customWidth="1"/>
    <col min="1552" max="1553" width="6.140625" customWidth="1"/>
    <col min="1554" max="1554" width="6.7109375" customWidth="1"/>
    <col min="1555" max="1555" width="5.7109375" customWidth="1"/>
    <col min="1556" max="1556" width="6.42578125" customWidth="1"/>
    <col min="1557" max="1557" width="5.42578125" customWidth="1"/>
    <col min="1558" max="1558" width="5.140625" customWidth="1"/>
    <col min="1559" max="1559" width="5.42578125" customWidth="1"/>
    <col min="1560" max="1560" width="5.28515625" customWidth="1"/>
    <col min="1561" max="1561" width="5.5703125" customWidth="1"/>
    <col min="1562" max="1562" width="5.42578125" customWidth="1"/>
    <col min="1563" max="1563" width="4.85546875" customWidth="1"/>
    <col min="1564" max="1565" width="6.28515625" customWidth="1"/>
    <col min="1566" max="1566" width="4.85546875" customWidth="1"/>
    <col min="1567" max="1567" width="6.42578125" customWidth="1"/>
    <col min="1568" max="1568" width="6.7109375" customWidth="1"/>
    <col min="1569" max="1569" width="5" customWidth="1"/>
    <col min="1570" max="1570" width="5.7109375" customWidth="1"/>
    <col min="1571" max="1571" width="6.140625" customWidth="1"/>
    <col min="1572" max="1572" width="4.42578125" customWidth="1"/>
    <col min="1573" max="1573" width="5.85546875" customWidth="1"/>
    <col min="1574" max="1574" width="6.42578125" customWidth="1"/>
    <col min="1575" max="1575" width="4.28515625" customWidth="1"/>
    <col min="1794" max="1794" width="28.140625" customWidth="1"/>
    <col min="1795" max="1795" width="15.140625" customWidth="1"/>
    <col min="1796" max="1796" width="6.42578125" customWidth="1"/>
    <col min="1797" max="1797" width="6.140625" customWidth="1"/>
    <col min="1798" max="1798" width="5.28515625" customWidth="1"/>
    <col min="1799" max="1799" width="6" customWidth="1"/>
    <col min="1800" max="1800" width="6.85546875" customWidth="1"/>
    <col min="1801" max="1802" width="6.28515625" customWidth="1"/>
    <col min="1803" max="1803" width="6.7109375" customWidth="1"/>
    <col min="1804" max="1804" width="6.5703125" customWidth="1"/>
    <col min="1805" max="1805" width="6.28515625" customWidth="1"/>
    <col min="1806" max="1806" width="6.42578125" customWidth="1"/>
    <col min="1807" max="1807" width="6" customWidth="1"/>
    <col min="1808" max="1809" width="6.140625" customWidth="1"/>
    <col min="1810" max="1810" width="6.7109375" customWidth="1"/>
    <col min="1811" max="1811" width="5.7109375" customWidth="1"/>
    <col min="1812" max="1812" width="6.42578125" customWidth="1"/>
    <col min="1813" max="1813" width="5.42578125" customWidth="1"/>
    <col min="1814" max="1814" width="5.140625" customWidth="1"/>
    <col min="1815" max="1815" width="5.42578125" customWidth="1"/>
    <col min="1816" max="1816" width="5.28515625" customWidth="1"/>
    <col min="1817" max="1817" width="5.5703125" customWidth="1"/>
    <col min="1818" max="1818" width="5.42578125" customWidth="1"/>
    <col min="1819" max="1819" width="4.85546875" customWidth="1"/>
    <col min="1820" max="1821" width="6.28515625" customWidth="1"/>
    <col min="1822" max="1822" width="4.85546875" customWidth="1"/>
    <col min="1823" max="1823" width="6.42578125" customWidth="1"/>
    <col min="1824" max="1824" width="6.7109375" customWidth="1"/>
    <col min="1825" max="1825" width="5" customWidth="1"/>
    <col min="1826" max="1826" width="5.7109375" customWidth="1"/>
    <col min="1827" max="1827" width="6.140625" customWidth="1"/>
    <col min="1828" max="1828" width="4.42578125" customWidth="1"/>
    <col min="1829" max="1829" width="5.85546875" customWidth="1"/>
    <col min="1830" max="1830" width="6.42578125" customWidth="1"/>
    <col min="1831" max="1831" width="4.28515625" customWidth="1"/>
    <col min="2050" max="2050" width="28.140625" customWidth="1"/>
    <col min="2051" max="2051" width="15.140625" customWidth="1"/>
    <col min="2052" max="2052" width="6.42578125" customWidth="1"/>
    <col min="2053" max="2053" width="6.140625" customWidth="1"/>
    <col min="2054" max="2054" width="5.28515625" customWidth="1"/>
    <col min="2055" max="2055" width="6" customWidth="1"/>
    <col min="2056" max="2056" width="6.85546875" customWidth="1"/>
    <col min="2057" max="2058" width="6.28515625" customWidth="1"/>
    <col min="2059" max="2059" width="6.7109375" customWidth="1"/>
    <col min="2060" max="2060" width="6.5703125" customWidth="1"/>
    <col min="2061" max="2061" width="6.28515625" customWidth="1"/>
    <col min="2062" max="2062" width="6.42578125" customWidth="1"/>
    <col min="2063" max="2063" width="6" customWidth="1"/>
    <col min="2064" max="2065" width="6.140625" customWidth="1"/>
    <col min="2066" max="2066" width="6.7109375" customWidth="1"/>
    <col min="2067" max="2067" width="5.7109375" customWidth="1"/>
    <col min="2068" max="2068" width="6.42578125" customWidth="1"/>
    <col min="2069" max="2069" width="5.42578125" customWidth="1"/>
    <col min="2070" max="2070" width="5.140625" customWidth="1"/>
    <col min="2071" max="2071" width="5.42578125" customWidth="1"/>
    <col min="2072" max="2072" width="5.28515625" customWidth="1"/>
    <col min="2073" max="2073" width="5.5703125" customWidth="1"/>
    <col min="2074" max="2074" width="5.42578125" customWidth="1"/>
    <col min="2075" max="2075" width="4.85546875" customWidth="1"/>
    <col min="2076" max="2077" width="6.28515625" customWidth="1"/>
    <col min="2078" max="2078" width="4.85546875" customWidth="1"/>
    <col min="2079" max="2079" width="6.42578125" customWidth="1"/>
    <col min="2080" max="2080" width="6.7109375" customWidth="1"/>
    <col min="2081" max="2081" width="5" customWidth="1"/>
    <col min="2082" max="2082" width="5.7109375" customWidth="1"/>
    <col min="2083" max="2083" width="6.140625" customWidth="1"/>
    <col min="2084" max="2084" width="4.42578125" customWidth="1"/>
    <col min="2085" max="2085" width="5.85546875" customWidth="1"/>
    <col min="2086" max="2086" width="6.42578125" customWidth="1"/>
    <col min="2087" max="2087" width="4.28515625" customWidth="1"/>
    <col min="2306" max="2306" width="28.140625" customWidth="1"/>
    <col min="2307" max="2307" width="15.140625" customWidth="1"/>
    <col min="2308" max="2308" width="6.42578125" customWidth="1"/>
    <col min="2309" max="2309" width="6.140625" customWidth="1"/>
    <col min="2310" max="2310" width="5.28515625" customWidth="1"/>
    <col min="2311" max="2311" width="6" customWidth="1"/>
    <col min="2312" max="2312" width="6.85546875" customWidth="1"/>
    <col min="2313" max="2314" width="6.28515625" customWidth="1"/>
    <col min="2315" max="2315" width="6.7109375" customWidth="1"/>
    <col min="2316" max="2316" width="6.5703125" customWidth="1"/>
    <col min="2317" max="2317" width="6.28515625" customWidth="1"/>
    <col min="2318" max="2318" width="6.42578125" customWidth="1"/>
    <col min="2319" max="2319" width="6" customWidth="1"/>
    <col min="2320" max="2321" width="6.140625" customWidth="1"/>
    <col min="2322" max="2322" width="6.7109375" customWidth="1"/>
    <col min="2323" max="2323" width="5.7109375" customWidth="1"/>
    <col min="2324" max="2324" width="6.42578125" customWidth="1"/>
    <col min="2325" max="2325" width="5.42578125" customWidth="1"/>
    <col min="2326" max="2326" width="5.140625" customWidth="1"/>
    <col min="2327" max="2327" width="5.42578125" customWidth="1"/>
    <col min="2328" max="2328" width="5.28515625" customWidth="1"/>
    <col min="2329" max="2329" width="5.5703125" customWidth="1"/>
    <col min="2330" max="2330" width="5.42578125" customWidth="1"/>
    <col min="2331" max="2331" width="4.85546875" customWidth="1"/>
    <col min="2332" max="2333" width="6.28515625" customWidth="1"/>
    <col min="2334" max="2334" width="4.85546875" customWidth="1"/>
    <col min="2335" max="2335" width="6.42578125" customWidth="1"/>
    <col min="2336" max="2336" width="6.7109375" customWidth="1"/>
    <col min="2337" max="2337" width="5" customWidth="1"/>
    <col min="2338" max="2338" width="5.7109375" customWidth="1"/>
    <col min="2339" max="2339" width="6.140625" customWidth="1"/>
    <col min="2340" max="2340" width="4.42578125" customWidth="1"/>
    <col min="2341" max="2341" width="5.85546875" customWidth="1"/>
    <col min="2342" max="2342" width="6.42578125" customWidth="1"/>
    <col min="2343" max="2343" width="4.28515625" customWidth="1"/>
    <col min="2562" max="2562" width="28.140625" customWidth="1"/>
    <col min="2563" max="2563" width="15.140625" customWidth="1"/>
    <col min="2564" max="2564" width="6.42578125" customWidth="1"/>
    <col min="2565" max="2565" width="6.140625" customWidth="1"/>
    <col min="2566" max="2566" width="5.28515625" customWidth="1"/>
    <col min="2567" max="2567" width="6" customWidth="1"/>
    <col min="2568" max="2568" width="6.85546875" customWidth="1"/>
    <col min="2569" max="2570" width="6.28515625" customWidth="1"/>
    <col min="2571" max="2571" width="6.7109375" customWidth="1"/>
    <col min="2572" max="2572" width="6.5703125" customWidth="1"/>
    <col min="2573" max="2573" width="6.28515625" customWidth="1"/>
    <col min="2574" max="2574" width="6.42578125" customWidth="1"/>
    <col min="2575" max="2575" width="6" customWidth="1"/>
    <col min="2576" max="2577" width="6.140625" customWidth="1"/>
    <col min="2578" max="2578" width="6.7109375" customWidth="1"/>
    <col min="2579" max="2579" width="5.7109375" customWidth="1"/>
    <col min="2580" max="2580" width="6.42578125" customWidth="1"/>
    <col min="2581" max="2581" width="5.42578125" customWidth="1"/>
    <col min="2582" max="2582" width="5.140625" customWidth="1"/>
    <col min="2583" max="2583" width="5.42578125" customWidth="1"/>
    <col min="2584" max="2584" width="5.28515625" customWidth="1"/>
    <col min="2585" max="2585" width="5.5703125" customWidth="1"/>
    <col min="2586" max="2586" width="5.42578125" customWidth="1"/>
    <col min="2587" max="2587" width="4.85546875" customWidth="1"/>
    <col min="2588" max="2589" width="6.28515625" customWidth="1"/>
    <col min="2590" max="2590" width="4.85546875" customWidth="1"/>
    <col min="2591" max="2591" width="6.42578125" customWidth="1"/>
    <col min="2592" max="2592" width="6.7109375" customWidth="1"/>
    <col min="2593" max="2593" width="5" customWidth="1"/>
    <col min="2594" max="2594" width="5.7109375" customWidth="1"/>
    <col min="2595" max="2595" width="6.140625" customWidth="1"/>
    <col min="2596" max="2596" width="4.42578125" customWidth="1"/>
    <col min="2597" max="2597" width="5.85546875" customWidth="1"/>
    <col min="2598" max="2598" width="6.42578125" customWidth="1"/>
    <col min="2599" max="2599" width="4.28515625" customWidth="1"/>
    <col min="2818" max="2818" width="28.140625" customWidth="1"/>
    <col min="2819" max="2819" width="15.140625" customWidth="1"/>
    <col min="2820" max="2820" width="6.42578125" customWidth="1"/>
    <col min="2821" max="2821" width="6.140625" customWidth="1"/>
    <col min="2822" max="2822" width="5.28515625" customWidth="1"/>
    <col min="2823" max="2823" width="6" customWidth="1"/>
    <col min="2824" max="2824" width="6.85546875" customWidth="1"/>
    <col min="2825" max="2826" width="6.28515625" customWidth="1"/>
    <col min="2827" max="2827" width="6.7109375" customWidth="1"/>
    <col min="2828" max="2828" width="6.5703125" customWidth="1"/>
    <col min="2829" max="2829" width="6.28515625" customWidth="1"/>
    <col min="2830" max="2830" width="6.42578125" customWidth="1"/>
    <col min="2831" max="2831" width="6" customWidth="1"/>
    <col min="2832" max="2833" width="6.140625" customWidth="1"/>
    <col min="2834" max="2834" width="6.7109375" customWidth="1"/>
    <col min="2835" max="2835" width="5.7109375" customWidth="1"/>
    <col min="2836" max="2836" width="6.42578125" customWidth="1"/>
    <col min="2837" max="2837" width="5.42578125" customWidth="1"/>
    <col min="2838" max="2838" width="5.140625" customWidth="1"/>
    <col min="2839" max="2839" width="5.42578125" customWidth="1"/>
    <col min="2840" max="2840" width="5.28515625" customWidth="1"/>
    <col min="2841" max="2841" width="5.5703125" customWidth="1"/>
    <col min="2842" max="2842" width="5.42578125" customWidth="1"/>
    <col min="2843" max="2843" width="4.85546875" customWidth="1"/>
    <col min="2844" max="2845" width="6.28515625" customWidth="1"/>
    <col min="2846" max="2846" width="4.85546875" customWidth="1"/>
    <col min="2847" max="2847" width="6.42578125" customWidth="1"/>
    <col min="2848" max="2848" width="6.7109375" customWidth="1"/>
    <col min="2849" max="2849" width="5" customWidth="1"/>
    <col min="2850" max="2850" width="5.7109375" customWidth="1"/>
    <col min="2851" max="2851" width="6.140625" customWidth="1"/>
    <col min="2852" max="2852" width="4.42578125" customWidth="1"/>
    <col min="2853" max="2853" width="5.85546875" customWidth="1"/>
    <col min="2854" max="2854" width="6.42578125" customWidth="1"/>
    <col min="2855" max="2855" width="4.28515625" customWidth="1"/>
    <col min="3074" max="3074" width="28.140625" customWidth="1"/>
    <col min="3075" max="3075" width="15.140625" customWidth="1"/>
    <col min="3076" max="3076" width="6.42578125" customWidth="1"/>
    <col min="3077" max="3077" width="6.140625" customWidth="1"/>
    <col min="3078" max="3078" width="5.28515625" customWidth="1"/>
    <col min="3079" max="3079" width="6" customWidth="1"/>
    <col min="3080" max="3080" width="6.85546875" customWidth="1"/>
    <col min="3081" max="3082" width="6.28515625" customWidth="1"/>
    <col min="3083" max="3083" width="6.7109375" customWidth="1"/>
    <col min="3084" max="3084" width="6.5703125" customWidth="1"/>
    <col min="3085" max="3085" width="6.28515625" customWidth="1"/>
    <col min="3086" max="3086" width="6.42578125" customWidth="1"/>
    <col min="3087" max="3087" width="6" customWidth="1"/>
    <col min="3088" max="3089" width="6.140625" customWidth="1"/>
    <col min="3090" max="3090" width="6.7109375" customWidth="1"/>
    <col min="3091" max="3091" width="5.7109375" customWidth="1"/>
    <col min="3092" max="3092" width="6.42578125" customWidth="1"/>
    <col min="3093" max="3093" width="5.42578125" customWidth="1"/>
    <col min="3094" max="3094" width="5.140625" customWidth="1"/>
    <col min="3095" max="3095" width="5.42578125" customWidth="1"/>
    <col min="3096" max="3096" width="5.28515625" customWidth="1"/>
    <col min="3097" max="3097" width="5.5703125" customWidth="1"/>
    <col min="3098" max="3098" width="5.42578125" customWidth="1"/>
    <col min="3099" max="3099" width="4.85546875" customWidth="1"/>
    <col min="3100" max="3101" width="6.28515625" customWidth="1"/>
    <col min="3102" max="3102" width="4.85546875" customWidth="1"/>
    <col min="3103" max="3103" width="6.42578125" customWidth="1"/>
    <col min="3104" max="3104" width="6.7109375" customWidth="1"/>
    <col min="3105" max="3105" width="5" customWidth="1"/>
    <col min="3106" max="3106" width="5.7109375" customWidth="1"/>
    <col min="3107" max="3107" width="6.140625" customWidth="1"/>
    <col min="3108" max="3108" width="4.42578125" customWidth="1"/>
    <col min="3109" max="3109" width="5.85546875" customWidth="1"/>
    <col min="3110" max="3110" width="6.42578125" customWidth="1"/>
    <col min="3111" max="3111" width="4.28515625" customWidth="1"/>
    <col min="3330" max="3330" width="28.140625" customWidth="1"/>
    <col min="3331" max="3331" width="15.140625" customWidth="1"/>
    <col min="3332" max="3332" width="6.42578125" customWidth="1"/>
    <col min="3333" max="3333" width="6.140625" customWidth="1"/>
    <col min="3334" max="3334" width="5.28515625" customWidth="1"/>
    <col min="3335" max="3335" width="6" customWidth="1"/>
    <col min="3336" max="3336" width="6.85546875" customWidth="1"/>
    <col min="3337" max="3338" width="6.28515625" customWidth="1"/>
    <col min="3339" max="3339" width="6.7109375" customWidth="1"/>
    <col min="3340" max="3340" width="6.5703125" customWidth="1"/>
    <col min="3341" max="3341" width="6.28515625" customWidth="1"/>
    <col min="3342" max="3342" width="6.42578125" customWidth="1"/>
    <col min="3343" max="3343" width="6" customWidth="1"/>
    <col min="3344" max="3345" width="6.140625" customWidth="1"/>
    <col min="3346" max="3346" width="6.7109375" customWidth="1"/>
    <col min="3347" max="3347" width="5.7109375" customWidth="1"/>
    <col min="3348" max="3348" width="6.42578125" customWidth="1"/>
    <col min="3349" max="3349" width="5.42578125" customWidth="1"/>
    <col min="3350" max="3350" width="5.140625" customWidth="1"/>
    <col min="3351" max="3351" width="5.42578125" customWidth="1"/>
    <col min="3352" max="3352" width="5.28515625" customWidth="1"/>
    <col min="3353" max="3353" width="5.5703125" customWidth="1"/>
    <col min="3354" max="3354" width="5.42578125" customWidth="1"/>
    <col min="3355" max="3355" width="4.85546875" customWidth="1"/>
    <col min="3356" max="3357" width="6.28515625" customWidth="1"/>
    <col min="3358" max="3358" width="4.85546875" customWidth="1"/>
    <col min="3359" max="3359" width="6.42578125" customWidth="1"/>
    <col min="3360" max="3360" width="6.7109375" customWidth="1"/>
    <col min="3361" max="3361" width="5" customWidth="1"/>
    <col min="3362" max="3362" width="5.7109375" customWidth="1"/>
    <col min="3363" max="3363" width="6.140625" customWidth="1"/>
    <col min="3364" max="3364" width="4.42578125" customWidth="1"/>
    <col min="3365" max="3365" width="5.85546875" customWidth="1"/>
    <col min="3366" max="3366" width="6.42578125" customWidth="1"/>
    <col min="3367" max="3367" width="4.28515625" customWidth="1"/>
    <col min="3586" max="3586" width="28.140625" customWidth="1"/>
    <col min="3587" max="3587" width="15.140625" customWidth="1"/>
    <col min="3588" max="3588" width="6.42578125" customWidth="1"/>
    <col min="3589" max="3589" width="6.140625" customWidth="1"/>
    <col min="3590" max="3590" width="5.28515625" customWidth="1"/>
    <col min="3591" max="3591" width="6" customWidth="1"/>
    <col min="3592" max="3592" width="6.85546875" customWidth="1"/>
    <col min="3593" max="3594" width="6.28515625" customWidth="1"/>
    <col min="3595" max="3595" width="6.7109375" customWidth="1"/>
    <col min="3596" max="3596" width="6.5703125" customWidth="1"/>
    <col min="3597" max="3597" width="6.28515625" customWidth="1"/>
    <col min="3598" max="3598" width="6.42578125" customWidth="1"/>
    <col min="3599" max="3599" width="6" customWidth="1"/>
    <col min="3600" max="3601" width="6.140625" customWidth="1"/>
    <col min="3602" max="3602" width="6.7109375" customWidth="1"/>
    <col min="3603" max="3603" width="5.7109375" customWidth="1"/>
    <col min="3604" max="3604" width="6.42578125" customWidth="1"/>
    <col min="3605" max="3605" width="5.42578125" customWidth="1"/>
    <col min="3606" max="3606" width="5.140625" customWidth="1"/>
    <col min="3607" max="3607" width="5.42578125" customWidth="1"/>
    <col min="3608" max="3608" width="5.28515625" customWidth="1"/>
    <col min="3609" max="3609" width="5.5703125" customWidth="1"/>
    <col min="3610" max="3610" width="5.42578125" customWidth="1"/>
    <col min="3611" max="3611" width="4.85546875" customWidth="1"/>
    <col min="3612" max="3613" width="6.28515625" customWidth="1"/>
    <col min="3614" max="3614" width="4.85546875" customWidth="1"/>
    <col min="3615" max="3615" width="6.42578125" customWidth="1"/>
    <col min="3616" max="3616" width="6.7109375" customWidth="1"/>
    <col min="3617" max="3617" width="5" customWidth="1"/>
    <col min="3618" max="3618" width="5.7109375" customWidth="1"/>
    <col min="3619" max="3619" width="6.140625" customWidth="1"/>
    <col min="3620" max="3620" width="4.42578125" customWidth="1"/>
    <col min="3621" max="3621" width="5.85546875" customWidth="1"/>
    <col min="3622" max="3622" width="6.42578125" customWidth="1"/>
    <col min="3623" max="3623" width="4.28515625" customWidth="1"/>
    <col min="3842" max="3842" width="28.140625" customWidth="1"/>
    <col min="3843" max="3843" width="15.140625" customWidth="1"/>
    <col min="3844" max="3844" width="6.42578125" customWidth="1"/>
    <col min="3845" max="3845" width="6.140625" customWidth="1"/>
    <col min="3846" max="3846" width="5.28515625" customWidth="1"/>
    <col min="3847" max="3847" width="6" customWidth="1"/>
    <col min="3848" max="3848" width="6.85546875" customWidth="1"/>
    <col min="3849" max="3850" width="6.28515625" customWidth="1"/>
    <col min="3851" max="3851" width="6.7109375" customWidth="1"/>
    <col min="3852" max="3852" width="6.5703125" customWidth="1"/>
    <col min="3853" max="3853" width="6.28515625" customWidth="1"/>
    <col min="3854" max="3854" width="6.42578125" customWidth="1"/>
    <col min="3855" max="3855" width="6" customWidth="1"/>
    <col min="3856" max="3857" width="6.140625" customWidth="1"/>
    <col min="3858" max="3858" width="6.7109375" customWidth="1"/>
    <col min="3859" max="3859" width="5.7109375" customWidth="1"/>
    <col min="3860" max="3860" width="6.42578125" customWidth="1"/>
    <col min="3861" max="3861" width="5.42578125" customWidth="1"/>
    <col min="3862" max="3862" width="5.140625" customWidth="1"/>
    <col min="3863" max="3863" width="5.42578125" customWidth="1"/>
    <col min="3864" max="3864" width="5.28515625" customWidth="1"/>
    <col min="3865" max="3865" width="5.5703125" customWidth="1"/>
    <col min="3866" max="3866" width="5.42578125" customWidth="1"/>
    <col min="3867" max="3867" width="4.85546875" customWidth="1"/>
    <col min="3868" max="3869" width="6.28515625" customWidth="1"/>
    <col min="3870" max="3870" width="4.85546875" customWidth="1"/>
    <col min="3871" max="3871" width="6.42578125" customWidth="1"/>
    <col min="3872" max="3872" width="6.7109375" customWidth="1"/>
    <col min="3873" max="3873" width="5" customWidth="1"/>
    <col min="3874" max="3874" width="5.7109375" customWidth="1"/>
    <col min="3875" max="3875" width="6.140625" customWidth="1"/>
    <col min="3876" max="3876" width="4.42578125" customWidth="1"/>
    <col min="3877" max="3877" width="5.85546875" customWidth="1"/>
    <col min="3878" max="3878" width="6.42578125" customWidth="1"/>
    <col min="3879" max="3879" width="4.28515625" customWidth="1"/>
    <col min="4098" max="4098" width="28.140625" customWidth="1"/>
    <col min="4099" max="4099" width="15.140625" customWidth="1"/>
    <col min="4100" max="4100" width="6.42578125" customWidth="1"/>
    <col min="4101" max="4101" width="6.140625" customWidth="1"/>
    <col min="4102" max="4102" width="5.28515625" customWidth="1"/>
    <col min="4103" max="4103" width="6" customWidth="1"/>
    <col min="4104" max="4104" width="6.85546875" customWidth="1"/>
    <col min="4105" max="4106" width="6.28515625" customWidth="1"/>
    <col min="4107" max="4107" width="6.7109375" customWidth="1"/>
    <col min="4108" max="4108" width="6.5703125" customWidth="1"/>
    <col min="4109" max="4109" width="6.28515625" customWidth="1"/>
    <col min="4110" max="4110" width="6.42578125" customWidth="1"/>
    <col min="4111" max="4111" width="6" customWidth="1"/>
    <col min="4112" max="4113" width="6.140625" customWidth="1"/>
    <col min="4114" max="4114" width="6.7109375" customWidth="1"/>
    <col min="4115" max="4115" width="5.7109375" customWidth="1"/>
    <col min="4116" max="4116" width="6.42578125" customWidth="1"/>
    <col min="4117" max="4117" width="5.42578125" customWidth="1"/>
    <col min="4118" max="4118" width="5.140625" customWidth="1"/>
    <col min="4119" max="4119" width="5.42578125" customWidth="1"/>
    <col min="4120" max="4120" width="5.28515625" customWidth="1"/>
    <col min="4121" max="4121" width="5.5703125" customWidth="1"/>
    <col min="4122" max="4122" width="5.42578125" customWidth="1"/>
    <col min="4123" max="4123" width="4.85546875" customWidth="1"/>
    <col min="4124" max="4125" width="6.28515625" customWidth="1"/>
    <col min="4126" max="4126" width="4.85546875" customWidth="1"/>
    <col min="4127" max="4127" width="6.42578125" customWidth="1"/>
    <col min="4128" max="4128" width="6.7109375" customWidth="1"/>
    <col min="4129" max="4129" width="5" customWidth="1"/>
    <col min="4130" max="4130" width="5.7109375" customWidth="1"/>
    <col min="4131" max="4131" width="6.140625" customWidth="1"/>
    <col min="4132" max="4132" width="4.42578125" customWidth="1"/>
    <col min="4133" max="4133" width="5.85546875" customWidth="1"/>
    <col min="4134" max="4134" width="6.42578125" customWidth="1"/>
    <col min="4135" max="4135" width="4.28515625" customWidth="1"/>
    <col min="4354" max="4354" width="28.140625" customWidth="1"/>
    <col min="4355" max="4355" width="15.140625" customWidth="1"/>
    <col min="4356" max="4356" width="6.42578125" customWidth="1"/>
    <col min="4357" max="4357" width="6.140625" customWidth="1"/>
    <col min="4358" max="4358" width="5.28515625" customWidth="1"/>
    <col min="4359" max="4359" width="6" customWidth="1"/>
    <col min="4360" max="4360" width="6.85546875" customWidth="1"/>
    <col min="4361" max="4362" width="6.28515625" customWidth="1"/>
    <col min="4363" max="4363" width="6.7109375" customWidth="1"/>
    <col min="4364" max="4364" width="6.5703125" customWidth="1"/>
    <col min="4365" max="4365" width="6.28515625" customWidth="1"/>
    <col min="4366" max="4366" width="6.42578125" customWidth="1"/>
    <col min="4367" max="4367" width="6" customWidth="1"/>
    <col min="4368" max="4369" width="6.140625" customWidth="1"/>
    <col min="4370" max="4370" width="6.7109375" customWidth="1"/>
    <col min="4371" max="4371" width="5.7109375" customWidth="1"/>
    <col min="4372" max="4372" width="6.42578125" customWidth="1"/>
    <col min="4373" max="4373" width="5.42578125" customWidth="1"/>
    <col min="4374" max="4374" width="5.140625" customWidth="1"/>
    <col min="4375" max="4375" width="5.42578125" customWidth="1"/>
    <col min="4376" max="4376" width="5.28515625" customWidth="1"/>
    <col min="4377" max="4377" width="5.5703125" customWidth="1"/>
    <col min="4378" max="4378" width="5.42578125" customWidth="1"/>
    <col min="4379" max="4379" width="4.85546875" customWidth="1"/>
    <col min="4380" max="4381" width="6.28515625" customWidth="1"/>
    <col min="4382" max="4382" width="4.85546875" customWidth="1"/>
    <col min="4383" max="4383" width="6.42578125" customWidth="1"/>
    <col min="4384" max="4384" width="6.7109375" customWidth="1"/>
    <col min="4385" max="4385" width="5" customWidth="1"/>
    <col min="4386" max="4386" width="5.7109375" customWidth="1"/>
    <col min="4387" max="4387" width="6.140625" customWidth="1"/>
    <col min="4388" max="4388" width="4.42578125" customWidth="1"/>
    <col min="4389" max="4389" width="5.85546875" customWidth="1"/>
    <col min="4390" max="4390" width="6.42578125" customWidth="1"/>
    <col min="4391" max="4391" width="4.28515625" customWidth="1"/>
    <col min="4610" max="4610" width="28.140625" customWidth="1"/>
    <col min="4611" max="4611" width="15.140625" customWidth="1"/>
    <col min="4612" max="4612" width="6.42578125" customWidth="1"/>
    <col min="4613" max="4613" width="6.140625" customWidth="1"/>
    <col min="4614" max="4614" width="5.28515625" customWidth="1"/>
    <col min="4615" max="4615" width="6" customWidth="1"/>
    <col min="4616" max="4616" width="6.85546875" customWidth="1"/>
    <col min="4617" max="4618" width="6.28515625" customWidth="1"/>
    <col min="4619" max="4619" width="6.7109375" customWidth="1"/>
    <col min="4620" max="4620" width="6.5703125" customWidth="1"/>
    <col min="4621" max="4621" width="6.28515625" customWidth="1"/>
    <col min="4622" max="4622" width="6.42578125" customWidth="1"/>
    <col min="4623" max="4623" width="6" customWidth="1"/>
    <col min="4624" max="4625" width="6.140625" customWidth="1"/>
    <col min="4626" max="4626" width="6.7109375" customWidth="1"/>
    <col min="4627" max="4627" width="5.7109375" customWidth="1"/>
    <col min="4628" max="4628" width="6.42578125" customWidth="1"/>
    <col min="4629" max="4629" width="5.42578125" customWidth="1"/>
    <col min="4630" max="4630" width="5.140625" customWidth="1"/>
    <col min="4631" max="4631" width="5.42578125" customWidth="1"/>
    <col min="4632" max="4632" width="5.28515625" customWidth="1"/>
    <col min="4633" max="4633" width="5.5703125" customWidth="1"/>
    <col min="4634" max="4634" width="5.42578125" customWidth="1"/>
    <col min="4635" max="4635" width="4.85546875" customWidth="1"/>
    <col min="4636" max="4637" width="6.28515625" customWidth="1"/>
    <col min="4638" max="4638" width="4.85546875" customWidth="1"/>
    <col min="4639" max="4639" width="6.42578125" customWidth="1"/>
    <col min="4640" max="4640" width="6.7109375" customWidth="1"/>
    <col min="4641" max="4641" width="5" customWidth="1"/>
    <col min="4642" max="4642" width="5.7109375" customWidth="1"/>
    <col min="4643" max="4643" width="6.140625" customWidth="1"/>
    <col min="4644" max="4644" width="4.42578125" customWidth="1"/>
    <col min="4645" max="4645" width="5.85546875" customWidth="1"/>
    <col min="4646" max="4646" width="6.42578125" customWidth="1"/>
    <col min="4647" max="4647" width="4.28515625" customWidth="1"/>
    <col min="4866" max="4866" width="28.140625" customWidth="1"/>
    <col min="4867" max="4867" width="15.140625" customWidth="1"/>
    <col min="4868" max="4868" width="6.42578125" customWidth="1"/>
    <col min="4869" max="4869" width="6.140625" customWidth="1"/>
    <col min="4870" max="4870" width="5.28515625" customWidth="1"/>
    <col min="4871" max="4871" width="6" customWidth="1"/>
    <col min="4872" max="4872" width="6.85546875" customWidth="1"/>
    <col min="4873" max="4874" width="6.28515625" customWidth="1"/>
    <col min="4875" max="4875" width="6.7109375" customWidth="1"/>
    <col min="4876" max="4876" width="6.5703125" customWidth="1"/>
    <col min="4877" max="4877" width="6.28515625" customWidth="1"/>
    <col min="4878" max="4878" width="6.42578125" customWidth="1"/>
    <col min="4879" max="4879" width="6" customWidth="1"/>
    <col min="4880" max="4881" width="6.140625" customWidth="1"/>
    <col min="4882" max="4882" width="6.7109375" customWidth="1"/>
    <col min="4883" max="4883" width="5.7109375" customWidth="1"/>
    <col min="4884" max="4884" width="6.42578125" customWidth="1"/>
    <col min="4885" max="4885" width="5.42578125" customWidth="1"/>
    <col min="4886" max="4886" width="5.140625" customWidth="1"/>
    <col min="4887" max="4887" width="5.42578125" customWidth="1"/>
    <col min="4888" max="4888" width="5.28515625" customWidth="1"/>
    <col min="4889" max="4889" width="5.5703125" customWidth="1"/>
    <col min="4890" max="4890" width="5.42578125" customWidth="1"/>
    <col min="4891" max="4891" width="4.85546875" customWidth="1"/>
    <col min="4892" max="4893" width="6.28515625" customWidth="1"/>
    <col min="4894" max="4894" width="4.85546875" customWidth="1"/>
    <col min="4895" max="4895" width="6.42578125" customWidth="1"/>
    <col min="4896" max="4896" width="6.7109375" customWidth="1"/>
    <col min="4897" max="4897" width="5" customWidth="1"/>
    <col min="4898" max="4898" width="5.7109375" customWidth="1"/>
    <col min="4899" max="4899" width="6.140625" customWidth="1"/>
    <col min="4900" max="4900" width="4.42578125" customWidth="1"/>
    <col min="4901" max="4901" width="5.85546875" customWidth="1"/>
    <col min="4902" max="4902" width="6.42578125" customWidth="1"/>
    <col min="4903" max="4903" width="4.28515625" customWidth="1"/>
    <col min="5122" max="5122" width="28.140625" customWidth="1"/>
    <col min="5123" max="5123" width="15.140625" customWidth="1"/>
    <col min="5124" max="5124" width="6.42578125" customWidth="1"/>
    <col min="5125" max="5125" width="6.140625" customWidth="1"/>
    <col min="5126" max="5126" width="5.28515625" customWidth="1"/>
    <col min="5127" max="5127" width="6" customWidth="1"/>
    <col min="5128" max="5128" width="6.85546875" customWidth="1"/>
    <col min="5129" max="5130" width="6.28515625" customWidth="1"/>
    <col min="5131" max="5131" width="6.7109375" customWidth="1"/>
    <col min="5132" max="5132" width="6.5703125" customWidth="1"/>
    <col min="5133" max="5133" width="6.28515625" customWidth="1"/>
    <col min="5134" max="5134" width="6.42578125" customWidth="1"/>
    <col min="5135" max="5135" width="6" customWidth="1"/>
    <col min="5136" max="5137" width="6.140625" customWidth="1"/>
    <col min="5138" max="5138" width="6.7109375" customWidth="1"/>
    <col min="5139" max="5139" width="5.7109375" customWidth="1"/>
    <col min="5140" max="5140" width="6.42578125" customWidth="1"/>
    <col min="5141" max="5141" width="5.42578125" customWidth="1"/>
    <col min="5142" max="5142" width="5.140625" customWidth="1"/>
    <col min="5143" max="5143" width="5.42578125" customWidth="1"/>
    <col min="5144" max="5144" width="5.28515625" customWidth="1"/>
    <col min="5145" max="5145" width="5.5703125" customWidth="1"/>
    <col min="5146" max="5146" width="5.42578125" customWidth="1"/>
    <col min="5147" max="5147" width="4.85546875" customWidth="1"/>
    <col min="5148" max="5149" width="6.28515625" customWidth="1"/>
    <col min="5150" max="5150" width="4.85546875" customWidth="1"/>
    <col min="5151" max="5151" width="6.42578125" customWidth="1"/>
    <col min="5152" max="5152" width="6.7109375" customWidth="1"/>
    <col min="5153" max="5153" width="5" customWidth="1"/>
    <col min="5154" max="5154" width="5.7109375" customWidth="1"/>
    <col min="5155" max="5155" width="6.140625" customWidth="1"/>
    <col min="5156" max="5156" width="4.42578125" customWidth="1"/>
    <col min="5157" max="5157" width="5.85546875" customWidth="1"/>
    <col min="5158" max="5158" width="6.42578125" customWidth="1"/>
    <col min="5159" max="5159" width="4.28515625" customWidth="1"/>
    <col min="5378" max="5378" width="28.140625" customWidth="1"/>
    <col min="5379" max="5379" width="15.140625" customWidth="1"/>
    <col min="5380" max="5380" width="6.42578125" customWidth="1"/>
    <col min="5381" max="5381" width="6.140625" customWidth="1"/>
    <col min="5382" max="5382" width="5.28515625" customWidth="1"/>
    <col min="5383" max="5383" width="6" customWidth="1"/>
    <col min="5384" max="5384" width="6.85546875" customWidth="1"/>
    <col min="5385" max="5386" width="6.28515625" customWidth="1"/>
    <col min="5387" max="5387" width="6.7109375" customWidth="1"/>
    <col min="5388" max="5388" width="6.5703125" customWidth="1"/>
    <col min="5389" max="5389" width="6.28515625" customWidth="1"/>
    <col min="5390" max="5390" width="6.42578125" customWidth="1"/>
    <col min="5391" max="5391" width="6" customWidth="1"/>
    <col min="5392" max="5393" width="6.140625" customWidth="1"/>
    <col min="5394" max="5394" width="6.7109375" customWidth="1"/>
    <col min="5395" max="5395" width="5.7109375" customWidth="1"/>
    <col min="5396" max="5396" width="6.42578125" customWidth="1"/>
    <col min="5397" max="5397" width="5.42578125" customWidth="1"/>
    <col min="5398" max="5398" width="5.140625" customWidth="1"/>
    <col min="5399" max="5399" width="5.42578125" customWidth="1"/>
    <col min="5400" max="5400" width="5.28515625" customWidth="1"/>
    <col min="5401" max="5401" width="5.5703125" customWidth="1"/>
    <col min="5402" max="5402" width="5.42578125" customWidth="1"/>
    <col min="5403" max="5403" width="4.85546875" customWidth="1"/>
    <col min="5404" max="5405" width="6.28515625" customWidth="1"/>
    <col min="5406" max="5406" width="4.85546875" customWidth="1"/>
    <col min="5407" max="5407" width="6.42578125" customWidth="1"/>
    <col min="5408" max="5408" width="6.7109375" customWidth="1"/>
    <col min="5409" max="5409" width="5" customWidth="1"/>
    <col min="5410" max="5410" width="5.7109375" customWidth="1"/>
    <col min="5411" max="5411" width="6.140625" customWidth="1"/>
    <col min="5412" max="5412" width="4.42578125" customWidth="1"/>
    <col min="5413" max="5413" width="5.85546875" customWidth="1"/>
    <col min="5414" max="5414" width="6.42578125" customWidth="1"/>
    <col min="5415" max="5415" width="4.28515625" customWidth="1"/>
    <col min="5634" max="5634" width="28.140625" customWidth="1"/>
    <col min="5635" max="5635" width="15.140625" customWidth="1"/>
    <col min="5636" max="5636" width="6.42578125" customWidth="1"/>
    <col min="5637" max="5637" width="6.140625" customWidth="1"/>
    <col min="5638" max="5638" width="5.28515625" customWidth="1"/>
    <col min="5639" max="5639" width="6" customWidth="1"/>
    <col min="5640" max="5640" width="6.85546875" customWidth="1"/>
    <col min="5641" max="5642" width="6.28515625" customWidth="1"/>
    <col min="5643" max="5643" width="6.7109375" customWidth="1"/>
    <col min="5644" max="5644" width="6.5703125" customWidth="1"/>
    <col min="5645" max="5645" width="6.28515625" customWidth="1"/>
    <col min="5646" max="5646" width="6.42578125" customWidth="1"/>
    <col min="5647" max="5647" width="6" customWidth="1"/>
    <col min="5648" max="5649" width="6.140625" customWidth="1"/>
    <col min="5650" max="5650" width="6.7109375" customWidth="1"/>
    <col min="5651" max="5651" width="5.7109375" customWidth="1"/>
    <col min="5652" max="5652" width="6.42578125" customWidth="1"/>
    <col min="5653" max="5653" width="5.42578125" customWidth="1"/>
    <col min="5654" max="5654" width="5.140625" customWidth="1"/>
    <col min="5655" max="5655" width="5.42578125" customWidth="1"/>
    <col min="5656" max="5656" width="5.28515625" customWidth="1"/>
    <col min="5657" max="5657" width="5.5703125" customWidth="1"/>
    <col min="5658" max="5658" width="5.42578125" customWidth="1"/>
    <col min="5659" max="5659" width="4.85546875" customWidth="1"/>
    <col min="5660" max="5661" width="6.28515625" customWidth="1"/>
    <col min="5662" max="5662" width="4.85546875" customWidth="1"/>
    <col min="5663" max="5663" width="6.42578125" customWidth="1"/>
    <col min="5664" max="5664" width="6.7109375" customWidth="1"/>
    <col min="5665" max="5665" width="5" customWidth="1"/>
    <col min="5666" max="5666" width="5.7109375" customWidth="1"/>
    <col min="5667" max="5667" width="6.140625" customWidth="1"/>
    <col min="5668" max="5668" width="4.42578125" customWidth="1"/>
    <col min="5669" max="5669" width="5.85546875" customWidth="1"/>
    <col min="5670" max="5670" width="6.42578125" customWidth="1"/>
    <col min="5671" max="5671" width="4.28515625" customWidth="1"/>
    <col min="5890" max="5890" width="28.140625" customWidth="1"/>
    <col min="5891" max="5891" width="15.140625" customWidth="1"/>
    <col min="5892" max="5892" width="6.42578125" customWidth="1"/>
    <col min="5893" max="5893" width="6.140625" customWidth="1"/>
    <col min="5894" max="5894" width="5.28515625" customWidth="1"/>
    <col min="5895" max="5895" width="6" customWidth="1"/>
    <col min="5896" max="5896" width="6.85546875" customWidth="1"/>
    <col min="5897" max="5898" width="6.28515625" customWidth="1"/>
    <col min="5899" max="5899" width="6.7109375" customWidth="1"/>
    <col min="5900" max="5900" width="6.5703125" customWidth="1"/>
    <col min="5901" max="5901" width="6.28515625" customWidth="1"/>
    <col min="5902" max="5902" width="6.42578125" customWidth="1"/>
    <col min="5903" max="5903" width="6" customWidth="1"/>
    <col min="5904" max="5905" width="6.140625" customWidth="1"/>
    <col min="5906" max="5906" width="6.7109375" customWidth="1"/>
    <col min="5907" max="5907" width="5.7109375" customWidth="1"/>
    <col min="5908" max="5908" width="6.42578125" customWidth="1"/>
    <col min="5909" max="5909" width="5.42578125" customWidth="1"/>
    <col min="5910" max="5910" width="5.140625" customWidth="1"/>
    <col min="5911" max="5911" width="5.42578125" customWidth="1"/>
    <col min="5912" max="5912" width="5.28515625" customWidth="1"/>
    <col min="5913" max="5913" width="5.5703125" customWidth="1"/>
    <col min="5914" max="5914" width="5.42578125" customWidth="1"/>
    <col min="5915" max="5915" width="4.85546875" customWidth="1"/>
    <col min="5916" max="5917" width="6.28515625" customWidth="1"/>
    <col min="5918" max="5918" width="4.85546875" customWidth="1"/>
    <col min="5919" max="5919" width="6.42578125" customWidth="1"/>
    <col min="5920" max="5920" width="6.7109375" customWidth="1"/>
    <col min="5921" max="5921" width="5" customWidth="1"/>
    <col min="5922" max="5922" width="5.7109375" customWidth="1"/>
    <col min="5923" max="5923" width="6.140625" customWidth="1"/>
    <col min="5924" max="5924" width="4.42578125" customWidth="1"/>
    <col min="5925" max="5925" width="5.85546875" customWidth="1"/>
    <col min="5926" max="5926" width="6.42578125" customWidth="1"/>
    <col min="5927" max="5927" width="4.28515625" customWidth="1"/>
    <col min="6146" max="6146" width="28.140625" customWidth="1"/>
    <col min="6147" max="6147" width="15.140625" customWidth="1"/>
    <col min="6148" max="6148" width="6.42578125" customWidth="1"/>
    <col min="6149" max="6149" width="6.140625" customWidth="1"/>
    <col min="6150" max="6150" width="5.28515625" customWidth="1"/>
    <col min="6151" max="6151" width="6" customWidth="1"/>
    <col min="6152" max="6152" width="6.85546875" customWidth="1"/>
    <col min="6153" max="6154" width="6.28515625" customWidth="1"/>
    <col min="6155" max="6155" width="6.7109375" customWidth="1"/>
    <col min="6156" max="6156" width="6.5703125" customWidth="1"/>
    <col min="6157" max="6157" width="6.28515625" customWidth="1"/>
    <col min="6158" max="6158" width="6.42578125" customWidth="1"/>
    <col min="6159" max="6159" width="6" customWidth="1"/>
    <col min="6160" max="6161" width="6.140625" customWidth="1"/>
    <col min="6162" max="6162" width="6.7109375" customWidth="1"/>
    <col min="6163" max="6163" width="5.7109375" customWidth="1"/>
    <col min="6164" max="6164" width="6.42578125" customWidth="1"/>
    <col min="6165" max="6165" width="5.42578125" customWidth="1"/>
    <col min="6166" max="6166" width="5.140625" customWidth="1"/>
    <col min="6167" max="6167" width="5.42578125" customWidth="1"/>
    <col min="6168" max="6168" width="5.28515625" customWidth="1"/>
    <col min="6169" max="6169" width="5.5703125" customWidth="1"/>
    <col min="6170" max="6170" width="5.42578125" customWidth="1"/>
    <col min="6171" max="6171" width="4.85546875" customWidth="1"/>
    <col min="6172" max="6173" width="6.28515625" customWidth="1"/>
    <col min="6174" max="6174" width="4.85546875" customWidth="1"/>
    <col min="6175" max="6175" width="6.42578125" customWidth="1"/>
    <col min="6176" max="6176" width="6.7109375" customWidth="1"/>
    <col min="6177" max="6177" width="5" customWidth="1"/>
    <col min="6178" max="6178" width="5.7109375" customWidth="1"/>
    <col min="6179" max="6179" width="6.140625" customWidth="1"/>
    <col min="6180" max="6180" width="4.42578125" customWidth="1"/>
    <col min="6181" max="6181" width="5.85546875" customWidth="1"/>
    <col min="6182" max="6182" width="6.42578125" customWidth="1"/>
    <col min="6183" max="6183" width="4.28515625" customWidth="1"/>
    <col min="6402" max="6402" width="28.140625" customWidth="1"/>
    <col min="6403" max="6403" width="15.140625" customWidth="1"/>
    <col min="6404" max="6404" width="6.42578125" customWidth="1"/>
    <col min="6405" max="6405" width="6.140625" customWidth="1"/>
    <col min="6406" max="6406" width="5.28515625" customWidth="1"/>
    <col min="6407" max="6407" width="6" customWidth="1"/>
    <col min="6408" max="6408" width="6.85546875" customWidth="1"/>
    <col min="6409" max="6410" width="6.28515625" customWidth="1"/>
    <col min="6411" max="6411" width="6.7109375" customWidth="1"/>
    <col min="6412" max="6412" width="6.5703125" customWidth="1"/>
    <col min="6413" max="6413" width="6.28515625" customWidth="1"/>
    <col min="6414" max="6414" width="6.42578125" customWidth="1"/>
    <col min="6415" max="6415" width="6" customWidth="1"/>
    <col min="6416" max="6417" width="6.140625" customWidth="1"/>
    <col min="6418" max="6418" width="6.7109375" customWidth="1"/>
    <col min="6419" max="6419" width="5.7109375" customWidth="1"/>
    <col min="6420" max="6420" width="6.42578125" customWidth="1"/>
    <col min="6421" max="6421" width="5.42578125" customWidth="1"/>
    <col min="6422" max="6422" width="5.140625" customWidth="1"/>
    <col min="6423" max="6423" width="5.42578125" customWidth="1"/>
    <col min="6424" max="6424" width="5.28515625" customWidth="1"/>
    <col min="6425" max="6425" width="5.5703125" customWidth="1"/>
    <col min="6426" max="6426" width="5.42578125" customWidth="1"/>
    <col min="6427" max="6427" width="4.85546875" customWidth="1"/>
    <col min="6428" max="6429" width="6.28515625" customWidth="1"/>
    <col min="6430" max="6430" width="4.85546875" customWidth="1"/>
    <col min="6431" max="6431" width="6.42578125" customWidth="1"/>
    <col min="6432" max="6432" width="6.7109375" customWidth="1"/>
    <col min="6433" max="6433" width="5" customWidth="1"/>
    <col min="6434" max="6434" width="5.7109375" customWidth="1"/>
    <col min="6435" max="6435" width="6.140625" customWidth="1"/>
    <col min="6436" max="6436" width="4.42578125" customWidth="1"/>
    <col min="6437" max="6437" width="5.85546875" customWidth="1"/>
    <col min="6438" max="6438" width="6.42578125" customWidth="1"/>
    <col min="6439" max="6439" width="4.28515625" customWidth="1"/>
    <col min="6658" max="6658" width="28.140625" customWidth="1"/>
    <col min="6659" max="6659" width="15.140625" customWidth="1"/>
    <col min="6660" max="6660" width="6.42578125" customWidth="1"/>
    <col min="6661" max="6661" width="6.140625" customWidth="1"/>
    <col min="6662" max="6662" width="5.28515625" customWidth="1"/>
    <col min="6663" max="6663" width="6" customWidth="1"/>
    <col min="6664" max="6664" width="6.85546875" customWidth="1"/>
    <col min="6665" max="6666" width="6.28515625" customWidth="1"/>
    <col min="6667" max="6667" width="6.7109375" customWidth="1"/>
    <col min="6668" max="6668" width="6.5703125" customWidth="1"/>
    <col min="6669" max="6669" width="6.28515625" customWidth="1"/>
    <col min="6670" max="6670" width="6.42578125" customWidth="1"/>
    <col min="6671" max="6671" width="6" customWidth="1"/>
    <col min="6672" max="6673" width="6.140625" customWidth="1"/>
    <col min="6674" max="6674" width="6.7109375" customWidth="1"/>
    <col min="6675" max="6675" width="5.7109375" customWidth="1"/>
    <col min="6676" max="6676" width="6.42578125" customWidth="1"/>
    <col min="6677" max="6677" width="5.42578125" customWidth="1"/>
    <col min="6678" max="6678" width="5.140625" customWidth="1"/>
    <col min="6679" max="6679" width="5.42578125" customWidth="1"/>
    <col min="6680" max="6680" width="5.28515625" customWidth="1"/>
    <col min="6681" max="6681" width="5.5703125" customWidth="1"/>
    <col min="6682" max="6682" width="5.42578125" customWidth="1"/>
    <col min="6683" max="6683" width="4.85546875" customWidth="1"/>
    <col min="6684" max="6685" width="6.28515625" customWidth="1"/>
    <col min="6686" max="6686" width="4.85546875" customWidth="1"/>
    <col min="6687" max="6687" width="6.42578125" customWidth="1"/>
    <col min="6688" max="6688" width="6.7109375" customWidth="1"/>
    <col min="6689" max="6689" width="5" customWidth="1"/>
    <col min="6690" max="6690" width="5.7109375" customWidth="1"/>
    <col min="6691" max="6691" width="6.140625" customWidth="1"/>
    <col min="6692" max="6692" width="4.42578125" customWidth="1"/>
    <col min="6693" max="6693" width="5.85546875" customWidth="1"/>
    <col min="6694" max="6694" width="6.42578125" customWidth="1"/>
    <col min="6695" max="6695" width="4.28515625" customWidth="1"/>
    <col min="6914" max="6914" width="28.140625" customWidth="1"/>
    <col min="6915" max="6915" width="15.140625" customWidth="1"/>
    <col min="6916" max="6916" width="6.42578125" customWidth="1"/>
    <col min="6917" max="6917" width="6.140625" customWidth="1"/>
    <col min="6918" max="6918" width="5.28515625" customWidth="1"/>
    <col min="6919" max="6919" width="6" customWidth="1"/>
    <col min="6920" max="6920" width="6.85546875" customWidth="1"/>
    <col min="6921" max="6922" width="6.28515625" customWidth="1"/>
    <col min="6923" max="6923" width="6.7109375" customWidth="1"/>
    <col min="6924" max="6924" width="6.5703125" customWidth="1"/>
    <col min="6925" max="6925" width="6.28515625" customWidth="1"/>
    <col min="6926" max="6926" width="6.42578125" customWidth="1"/>
    <col min="6927" max="6927" width="6" customWidth="1"/>
    <col min="6928" max="6929" width="6.140625" customWidth="1"/>
    <col min="6930" max="6930" width="6.7109375" customWidth="1"/>
    <col min="6931" max="6931" width="5.7109375" customWidth="1"/>
    <col min="6932" max="6932" width="6.42578125" customWidth="1"/>
    <col min="6933" max="6933" width="5.42578125" customWidth="1"/>
    <col min="6934" max="6934" width="5.140625" customWidth="1"/>
    <col min="6935" max="6935" width="5.42578125" customWidth="1"/>
    <col min="6936" max="6936" width="5.28515625" customWidth="1"/>
    <col min="6937" max="6937" width="5.5703125" customWidth="1"/>
    <col min="6938" max="6938" width="5.42578125" customWidth="1"/>
    <col min="6939" max="6939" width="4.85546875" customWidth="1"/>
    <col min="6940" max="6941" width="6.28515625" customWidth="1"/>
    <col min="6942" max="6942" width="4.85546875" customWidth="1"/>
    <col min="6943" max="6943" width="6.42578125" customWidth="1"/>
    <col min="6944" max="6944" width="6.7109375" customWidth="1"/>
    <col min="6945" max="6945" width="5" customWidth="1"/>
    <col min="6946" max="6946" width="5.7109375" customWidth="1"/>
    <col min="6947" max="6947" width="6.140625" customWidth="1"/>
    <col min="6948" max="6948" width="4.42578125" customWidth="1"/>
    <col min="6949" max="6949" width="5.85546875" customWidth="1"/>
    <col min="6950" max="6950" width="6.42578125" customWidth="1"/>
    <col min="6951" max="6951" width="4.28515625" customWidth="1"/>
    <col min="7170" max="7170" width="28.140625" customWidth="1"/>
    <col min="7171" max="7171" width="15.140625" customWidth="1"/>
    <col min="7172" max="7172" width="6.42578125" customWidth="1"/>
    <col min="7173" max="7173" width="6.140625" customWidth="1"/>
    <col min="7174" max="7174" width="5.28515625" customWidth="1"/>
    <col min="7175" max="7175" width="6" customWidth="1"/>
    <col min="7176" max="7176" width="6.85546875" customWidth="1"/>
    <col min="7177" max="7178" width="6.28515625" customWidth="1"/>
    <col min="7179" max="7179" width="6.7109375" customWidth="1"/>
    <col min="7180" max="7180" width="6.5703125" customWidth="1"/>
    <col min="7181" max="7181" width="6.28515625" customWidth="1"/>
    <col min="7182" max="7182" width="6.42578125" customWidth="1"/>
    <col min="7183" max="7183" width="6" customWidth="1"/>
    <col min="7184" max="7185" width="6.140625" customWidth="1"/>
    <col min="7186" max="7186" width="6.7109375" customWidth="1"/>
    <col min="7187" max="7187" width="5.7109375" customWidth="1"/>
    <col min="7188" max="7188" width="6.42578125" customWidth="1"/>
    <col min="7189" max="7189" width="5.42578125" customWidth="1"/>
    <col min="7190" max="7190" width="5.140625" customWidth="1"/>
    <col min="7191" max="7191" width="5.42578125" customWidth="1"/>
    <col min="7192" max="7192" width="5.28515625" customWidth="1"/>
    <col min="7193" max="7193" width="5.5703125" customWidth="1"/>
    <col min="7194" max="7194" width="5.42578125" customWidth="1"/>
    <col min="7195" max="7195" width="4.85546875" customWidth="1"/>
    <col min="7196" max="7197" width="6.28515625" customWidth="1"/>
    <col min="7198" max="7198" width="4.85546875" customWidth="1"/>
    <col min="7199" max="7199" width="6.42578125" customWidth="1"/>
    <col min="7200" max="7200" width="6.7109375" customWidth="1"/>
    <col min="7201" max="7201" width="5" customWidth="1"/>
    <col min="7202" max="7202" width="5.7109375" customWidth="1"/>
    <col min="7203" max="7203" width="6.140625" customWidth="1"/>
    <col min="7204" max="7204" width="4.42578125" customWidth="1"/>
    <col min="7205" max="7205" width="5.85546875" customWidth="1"/>
    <col min="7206" max="7206" width="6.42578125" customWidth="1"/>
    <col min="7207" max="7207" width="4.28515625" customWidth="1"/>
    <col min="7426" max="7426" width="28.140625" customWidth="1"/>
    <col min="7427" max="7427" width="15.140625" customWidth="1"/>
    <col min="7428" max="7428" width="6.42578125" customWidth="1"/>
    <col min="7429" max="7429" width="6.140625" customWidth="1"/>
    <col min="7430" max="7430" width="5.28515625" customWidth="1"/>
    <col min="7431" max="7431" width="6" customWidth="1"/>
    <col min="7432" max="7432" width="6.85546875" customWidth="1"/>
    <col min="7433" max="7434" width="6.28515625" customWidth="1"/>
    <col min="7435" max="7435" width="6.7109375" customWidth="1"/>
    <col min="7436" max="7436" width="6.5703125" customWidth="1"/>
    <col min="7437" max="7437" width="6.28515625" customWidth="1"/>
    <col min="7438" max="7438" width="6.42578125" customWidth="1"/>
    <col min="7439" max="7439" width="6" customWidth="1"/>
    <col min="7440" max="7441" width="6.140625" customWidth="1"/>
    <col min="7442" max="7442" width="6.7109375" customWidth="1"/>
    <col min="7443" max="7443" width="5.7109375" customWidth="1"/>
    <col min="7444" max="7444" width="6.42578125" customWidth="1"/>
    <col min="7445" max="7445" width="5.42578125" customWidth="1"/>
    <col min="7446" max="7446" width="5.140625" customWidth="1"/>
    <col min="7447" max="7447" width="5.42578125" customWidth="1"/>
    <col min="7448" max="7448" width="5.28515625" customWidth="1"/>
    <col min="7449" max="7449" width="5.5703125" customWidth="1"/>
    <col min="7450" max="7450" width="5.42578125" customWidth="1"/>
    <col min="7451" max="7451" width="4.85546875" customWidth="1"/>
    <col min="7452" max="7453" width="6.28515625" customWidth="1"/>
    <col min="7454" max="7454" width="4.85546875" customWidth="1"/>
    <col min="7455" max="7455" width="6.42578125" customWidth="1"/>
    <col min="7456" max="7456" width="6.7109375" customWidth="1"/>
    <col min="7457" max="7457" width="5" customWidth="1"/>
    <col min="7458" max="7458" width="5.7109375" customWidth="1"/>
    <col min="7459" max="7459" width="6.140625" customWidth="1"/>
    <col min="7460" max="7460" width="4.42578125" customWidth="1"/>
    <col min="7461" max="7461" width="5.85546875" customWidth="1"/>
    <col min="7462" max="7462" width="6.42578125" customWidth="1"/>
    <col min="7463" max="7463" width="4.28515625" customWidth="1"/>
    <col min="7682" max="7682" width="28.140625" customWidth="1"/>
    <col min="7683" max="7683" width="15.140625" customWidth="1"/>
    <col min="7684" max="7684" width="6.42578125" customWidth="1"/>
    <col min="7685" max="7685" width="6.140625" customWidth="1"/>
    <col min="7686" max="7686" width="5.28515625" customWidth="1"/>
    <col min="7687" max="7687" width="6" customWidth="1"/>
    <col min="7688" max="7688" width="6.85546875" customWidth="1"/>
    <col min="7689" max="7690" width="6.28515625" customWidth="1"/>
    <col min="7691" max="7691" width="6.7109375" customWidth="1"/>
    <col min="7692" max="7692" width="6.5703125" customWidth="1"/>
    <col min="7693" max="7693" width="6.28515625" customWidth="1"/>
    <col min="7694" max="7694" width="6.42578125" customWidth="1"/>
    <col min="7695" max="7695" width="6" customWidth="1"/>
    <col min="7696" max="7697" width="6.140625" customWidth="1"/>
    <col min="7698" max="7698" width="6.7109375" customWidth="1"/>
    <col min="7699" max="7699" width="5.7109375" customWidth="1"/>
    <col min="7700" max="7700" width="6.42578125" customWidth="1"/>
    <col min="7701" max="7701" width="5.42578125" customWidth="1"/>
    <col min="7702" max="7702" width="5.140625" customWidth="1"/>
    <col min="7703" max="7703" width="5.42578125" customWidth="1"/>
    <col min="7704" max="7704" width="5.28515625" customWidth="1"/>
    <col min="7705" max="7705" width="5.5703125" customWidth="1"/>
    <col min="7706" max="7706" width="5.42578125" customWidth="1"/>
    <col min="7707" max="7707" width="4.85546875" customWidth="1"/>
    <col min="7708" max="7709" width="6.28515625" customWidth="1"/>
    <col min="7710" max="7710" width="4.85546875" customWidth="1"/>
    <col min="7711" max="7711" width="6.42578125" customWidth="1"/>
    <col min="7712" max="7712" width="6.7109375" customWidth="1"/>
    <col min="7713" max="7713" width="5" customWidth="1"/>
    <col min="7714" max="7714" width="5.7109375" customWidth="1"/>
    <col min="7715" max="7715" width="6.140625" customWidth="1"/>
    <col min="7716" max="7716" width="4.42578125" customWidth="1"/>
    <col min="7717" max="7717" width="5.85546875" customWidth="1"/>
    <col min="7718" max="7718" width="6.42578125" customWidth="1"/>
    <col min="7719" max="7719" width="4.28515625" customWidth="1"/>
    <col min="7938" max="7938" width="28.140625" customWidth="1"/>
    <col min="7939" max="7939" width="15.140625" customWidth="1"/>
    <col min="7940" max="7940" width="6.42578125" customWidth="1"/>
    <col min="7941" max="7941" width="6.140625" customWidth="1"/>
    <col min="7942" max="7942" width="5.28515625" customWidth="1"/>
    <col min="7943" max="7943" width="6" customWidth="1"/>
    <col min="7944" max="7944" width="6.85546875" customWidth="1"/>
    <col min="7945" max="7946" width="6.28515625" customWidth="1"/>
    <col min="7947" max="7947" width="6.7109375" customWidth="1"/>
    <col min="7948" max="7948" width="6.5703125" customWidth="1"/>
    <col min="7949" max="7949" width="6.28515625" customWidth="1"/>
    <col min="7950" max="7950" width="6.42578125" customWidth="1"/>
    <col min="7951" max="7951" width="6" customWidth="1"/>
    <col min="7952" max="7953" width="6.140625" customWidth="1"/>
    <col min="7954" max="7954" width="6.7109375" customWidth="1"/>
    <col min="7955" max="7955" width="5.7109375" customWidth="1"/>
    <col min="7956" max="7956" width="6.42578125" customWidth="1"/>
    <col min="7957" max="7957" width="5.42578125" customWidth="1"/>
    <col min="7958" max="7958" width="5.140625" customWidth="1"/>
    <col min="7959" max="7959" width="5.42578125" customWidth="1"/>
    <col min="7960" max="7960" width="5.28515625" customWidth="1"/>
    <col min="7961" max="7961" width="5.5703125" customWidth="1"/>
    <col min="7962" max="7962" width="5.42578125" customWidth="1"/>
    <col min="7963" max="7963" width="4.85546875" customWidth="1"/>
    <col min="7964" max="7965" width="6.28515625" customWidth="1"/>
    <col min="7966" max="7966" width="4.85546875" customWidth="1"/>
    <col min="7967" max="7967" width="6.42578125" customWidth="1"/>
    <col min="7968" max="7968" width="6.7109375" customWidth="1"/>
    <col min="7969" max="7969" width="5" customWidth="1"/>
    <col min="7970" max="7970" width="5.7109375" customWidth="1"/>
    <col min="7971" max="7971" width="6.140625" customWidth="1"/>
    <col min="7972" max="7972" width="4.42578125" customWidth="1"/>
    <col min="7973" max="7973" width="5.85546875" customWidth="1"/>
    <col min="7974" max="7974" width="6.42578125" customWidth="1"/>
    <col min="7975" max="7975" width="4.28515625" customWidth="1"/>
    <col min="8194" max="8194" width="28.140625" customWidth="1"/>
    <col min="8195" max="8195" width="15.140625" customWidth="1"/>
    <col min="8196" max="8196" width="6.42578125" customWidth="1"/>
    <col min="8197" max="8197" width="6.140625" customWidth="1"/>
    <col min="8198" max="8198" width="5.28515625" customWidth="1"/>
    <col min="8199" max="8199" width="6" customWidth="1"/>
    <col min="8200" max="8200" width="6.85546875" customWidth="1"/>
    <col min="8201" max="8202" width="6.28515625" customWidth="1"/>
    <col min="8203" max="8203" width="6.7109375" customWidth="1"/>
    <col min="8204" max="8204" width="6.5703125" customWidth="1"/>
    <col min="8205" max="8205" width="6.28515625" customWidth="1"/>
    <col min="8206" max="8206" width="6.42578125" customWidth="1"/>
    <col min="8207" max="8207" width="6" customWidth="1"/>
    <col min="8208" max="8209" width="6.140625" customWidth="1"/>
    <col min="8210" max="8210" width="6.7109375" customWidth="1"/>
    <col min="8211" max="8211" width="5.7109375" customWidth="1"/>
    <col min="8212" max="8212" width="6.42578125" customWidth="1"/>
    <col min="8213" max="8213" width="5.42578125" customWidth="1"/>
    <col min="8214" max="8214" width="5.140625" customWidth="1"/>
    <col min="8215" max="8215" width="5.42578125" customWidth="1"/>
    <col min="8216" max="8216" width="5.28515625" customWidth="1"/>
    <col min="8217" max="8217" width="5.5703125" customWidth="1"/>
    <col min="8218" max="8218" width="5.42578125" customWidth="1"/>
    <col min="8219" max="8219" width="4.85546875" customWidth="1"/>
    <col min="8220" max="8221" width="6.28515625" customWidth="1"/>
    <col min="8222" max="8222" width="4.85546875" customWidth="1"/>
    <col min="8223" max="8223" width="6.42578125" customWidth="1"/>
    <col min="8224" max="8224" width="6.7109375" customWidth="1"/>
    <col min="8225" max="8225" width="5" customWidth="1"/>
    <col min="8226" max="8226" width="5.7109375" customWidth="1"/>
    <col min="8227" max="8227" width="6.140625" customWidth="1"/>
    <col min="8228" max="8228" width="4.42578125" customWidth="1"/>
    <col min="8229" max="8229" width="5.85546875" customWidth="1"/>
    <col min="8230" max="8230" width="6.42578125" customWidth="1"/>
    <col min="8231" max="8231" width="4.28515625" customWidth="1"/>
    <col min="8450" max="8450" width="28.140625" customWidth="1"/>
    <col min="8451" max="8451" width="15.140625" customWidth="1"/>
    <col min="8452" max="8452" width="6.42578125" customWidth="1"/>
    <col min="8453" max="8453" width="6.140625" customWidth="1"/>
    <col min="8454" max="8454" width="5.28515625" customWidth="1"/>
    <col min="8455" max="8455" width="6" customWidth="1"/>
    <col min="8456" max="8456" width="6.85546875" customWidth="1"/>
    <col min="8457" max="8458" width="6.28515625" customWidth="1"/>
    <col min="8459" max="8459" width="6.7109375" customWidth="1"/>
    <col min="8460" max="8460" width="6.5703125" customWidth="1"/>
    <col min="8461" max="8461" width="6.28515625" customWidth="1"/>
    <col min="8462" max="8462" width="6.42578125" customWidth="1"/>
    <col min="8463" max="8463" width="6" customWidth="1"/>
    <col min="8464" max="8465" width="6.140625" customWidth="1"/>
    <col min="8466" max="8466" width="6.7109375" customWidth="1"/>
    <col min="8467" max="8467" width="5.7109375" customWidth="1"/>
    <col min="8468" max="8468" width="6.42578125" customWidth="1"/>
    <col min="8469" max="8469" width="5.42578125" customWidth="1"/>
    <col min="8470" max="8470" width="5.140625" customWidth="1"/>
    <col min="8471" max="8471" width="5.42578125" customWidth="1"/>
    <col min="8472" max="8472" width="5.28515625" customWidth="1"/>
    <col min="8473" max="8473" width="5.5703125" customWidth="1"/>
    <col min="8474" max="8474" width="5.42578125" customWidth="1"/>
    <col min="8475" max="8475" width="4.85546875" customWidth="1"/>
    <col min="8476" max="8477" width="6.28515625" customWidth="1"/>
    <col min="8478" max="8478" width="4.85546875" customWidth="1"/>
    <col min="8479" max="8479" width="6.42578125" customWidth="1"/>
    <col min="8480" max="8480" width="6.7109375" customWidth="1"/>
    <col min="8481" max="8481" width="5" customWidth="1"/>
    <col min="8482" max="8482" width="5.7109375" customWidth="1"/>
    <col min="8483" max="8483" width="6.140625" customWidth="1"/>
    <col min="8484" max="8484" width="4.42578125" customWidth="1"/>
    <col min="8485" max="8485" width="5.85546875" customWidth="1"/>
    <col min="8486" max="8486" width="6.42578125" customWidth="1"/>
    <col min="8487" max="8487" width="4.28515625" customWidth="1"/>
    <col min="8706" max="8706" width="28.140625" customWidth="1"/>
    <col min="8707" max="8707" width="15.140625" customWidth="1"/>
    <col min="8708" max="8708" width="6.42578125" customWidth="1"/>
    <col min="8709" max="8709" width="6.140625" customWidth="1"/>
    <col min="8710" max="8710" width="5.28515625" customWidth="1"/>
    <col min="8711" max="8711" width="6" customWidth="1"/>
    <col min="8712" max="8712" width="6.85546875" customWidth="1"/>
    <col min="8713" max="8714" width="6.28515625" customWidth="1"/>
    <col min="8715" max="8715" width="6.7109375" customWidth="1"/>
    <col min="8716" max="8716" width="6.5703125" customWidth="1"/>
    <col min="8717" max="8717" width="6.28515625" customWidth="1"/>
    <col min="8718" max="8718" width="6.42578125" customWidth="1"/>
    <col min="8719" max="8719" width="6" customWidth="1"/>
    <col min="8720" max="8721" width="6.140625" customWidth="1"/>
    <col min="8722" max="8722" width="6.7109375" customWidth="1"/>
    <col min="8723" max="8723" width="5.7109375" customWidth="1"/>
    <col min="8724" max="8724" width="6.42578125" customWidth="1"/>
    <col min="8725" max="8725" width="5.42578125" customWidth="1"/>
    <col min="8726" max="8726" width="5.140625" customWidth="1"/>
    <col min="8727" max="8727" width="5.42578125" customWidth="1"/>
    <col min="8728" max="8728" width="5.28515625" customWidth="1"/>
    <col min="8729" max="8729" width="5.5703125" customWidth="1"/>
    <col min="8730" max="8730" width="5.42578125" customWidth="1"/>
    <col min="8731" max="8731" width="4.85546875" customWidth="1"/>
    <col min="8732" max="8733" width="6.28515625" customWidth="1"/>
    <col min="8734" max="8734" width="4.85546875" customWidth="1"/>
    <col min="8735" max="8735" width="6.42578125" customWidth="1"/>
    <col min="8736" max="8736" width="6.7109375" customWidth="1"/>
    <col min="8737" max="8737" width="5" customWidth="1"/>
    <col min="8738" max="8738" width="5.7109375" customWidth="1"/>
    <col min="8739" max="8739" width="6.140625" customWidth="1"/>
    <col min="8740" max="8740" width="4.42578125" customWidth="1"/>
    <col min="8741" max="8741" width="5.85546875" customWidth="1"/>
    <col min="8742" max="8742" width="6.42578125" customWidth="1"/>
    <col min="8743" max="8743" width="4.28515625" customWidth="1"/>
    <col min="8962" max="8962" width="28.140625" customWidth="1"/>
    <col min="8963" max="8963" width="15.140625" customWidth="1"/>
    <col min="8964" max="8964" width="6.42578125" customWidth="1"/>
    <col min="8965" max="8965" width="6.140625" customWidth="1"/>
    <col min="8966" max="8966" width="5.28515625" customWidth="1"/>
    <col min="8967" max="8967" width="6" customWidth="1"/>
    <col min="8968" max="8968" width="6.85546875" customWidth="1"/>
    <col min="8969" max="8970" width="6.28515625" customWidth="1"/>
    <col min="8971" max="8971" width="6.7109375" customWidth="1"/>
    <col min="8972" max="8972" width="6.5703125" customWidth="1"/>
    <col min="8973" max="8973" width="6.28515625" customWidth="1"/>
    <col min="8974" max="8974" width="6.42578125" customWidth="1"/>
    <col min="8975" max="8975" width="6" customWidth="1"/>
    <col min="8976" max="8977" width="6.140625" customWidth="1"/>
    <col min="8978" max="8978" width="6.7109375" customWidth="1"/>
    <col min="8979" max="8979" width="5.7109375" customWidth="1"/>
    <col min="8980" max="8980" width="6.42578125" customWidth="1"/>
    <col min="8981" max="8981" width="5.42578125" customWidth="1"/>
    <col min="8982" max="8982" width="5.140625" customWidth="1"/>
    <col min="8983" max="8983" width="5.42578125" customWidth="1"/>
    <col min="8984" max="8984" width="5.28515625" customWidth="1"/>
    <col min="8985" max="8985" width="5.5703125" customWidth="1"/>
    <col min="8986" max="8986" width="5.42578125" customWidth="1"/>
    <col min="8987" max="8987" width="4.85546875" customWidth="1"/>
    <col min="8988" max="8989" width="6.28515625" customWidth="1"/>
    <col min="8990" max="8990" width="4.85546875" customWidth="1"/>
    <col min="8991" max="8991" width="6.42578125" customWidth="1"/>
    <col min="8992" max="8992" width="6.7109375" customWidth="1"/>
    <col min="8993" max="8993" width="5" customWidth="1"/>
    <col min="8994" max="8994" width="5.7109375" customWidth="1"/>
    <col min="8995" max="8995" width="6.140625" customWidth="1"/>
    <col min="8996" max="8996" width="4.42578125" customWidth="1"/>
    <col min="8997" max="8997" width="5.85546875" customWidth="1"/>
    <col min="8998" max="8998" width="6.42578125" customWidth="1"/>
    <col min="8999" max="8999" width="4.28515625" customWidth="1"/>
    <col min="9218" max="9218" width="28.140625" customWidth="1"/>
    <col min="9219" max="9219" width="15.140625" customWidth="1"/>
    <col min="9220" max="9220" width="6.42578125" customWidth="1"/>
    <col min="9221" max="9221" width="6.140625" customWidth="1"/>
    <col min="9222" max="9222" width="5.28515625" customWidth="1"/>
    <col min="9223" max="9223" width="6" customWidth="1"/>
    <col min="9224" max="9224" width="6.85546875" customWidth="1"/>
    <col min="9225" max="9226" width="6.28515625" customWidth="1"/>
    <col min="9227" max="9227" width="6.7109375" customWidth="1"/>
    <col min="9228" max="9228" width="6.5703125" customWidth="1"/>
    <col min="9229" max="9229" width="6.28515625" customWidth="1"/>
    <col min="9230" max="9230" width="6.42578125" customWidth="1"/>
    <col min="9231" max="9231" width="6" customWidth="1"/>
    <col min="9232" max="9233" width="6.140625" customWidth="1"/>
    <col min="9234" max="9234" width="6.7109375" customWidth="1"/>
    <col min="9235" max="9235" width="5.7109375" customWidth="1"/>
    <col min="9236" max="9236" width="6.42578125" customWidth="1"/>
    <col min="9237" max="9237" width="5.42578125" customWidth="1"/>
    <col min="9238" max="9238" width="5.140625" customWidth="1"/>
    <col min="9239" max="9239" width="5.42578125" customWidth="1"/>
    <col min="9240" max="9240" width="5.28515625" customWidth="1"/>
    <col min="9241" max="9241" width="5.5703125" customWidth="1"/>
    <col min="9242" max="9242" width="5.42578125" customWidth="1"/>
    <col min="9243" max="9243" width="4.85546875" customWidth="1"/>
    <col min="9244" max="9245" width="6.28515625" customWidth="1"/>
    <col min="9246" max="9246" width="4.85546875" customWidth="1"/>
    <col min="9247" max="9247" width="6.42578125" customWidth="1"/>
    <col min="9248" max="9248" width="6.7109375" customWidth="1"/>
    <col min="9249" max="9249" width="5" customWidth="1"/>
    <col min="9250" max="9250" width="5.7109375" customWidth="1"/>
    <col min="9251" max="9251" width="6.140625" customWidth="1"/>
    <col min="9252" max="9252" width="4.42578125" customWidth="1"/>
    <col min="9253" max="9253" width="5.85546875" customWidth="1"/>
    <col min="9254" max="9254" width="6.42578125" customWidth="1"/>
    <col min="9255" max="9255" width="4.28515625" customWidth="1"/>
    <col min="9474" max="9474" width="28.140625" customWidth="1"/>
    <col min="9475" max="9475" width="15.140625" customWidth="1"/>
    <col min="9476" max="9476" width="6.42578125" customWidth="1"/>
    <col min="9477" max="9477" width="6.140625" customWidth="1"/>
    <col min="9478" max="9478" width="5.28515625" customWidth="1"/>
    <col min="9479" max="9479" width="6" customWidth="1"/>
    <col min="9480" max="9480" width="6.85546875" customWidth="1"/>
    <col min="9481" max="9482" width="6.28515625" customWidth="1"/>
    <col min="9483" max="9483" width="6.7109375" customWidth="1"/>
    <col min="9484" max="9484" width="6.5703125" customWidth="1"/>
    <col min="9485" max="9485" width="6.28515625" customWidth="1"/>
    <col min="9486" max="9486" width="6.42578125" customWidth="1"/>
    <col min="9487" max="9487" width="6" customWidth="1"/>
    <col min="9488" max="9489" width="6.140625" customWidth="1"/>
    <col min="9490" max="9490" width="6.7109375" customWidth="1"/>
    <col min="9491" max="9491" width="5.7109375" customWidth="1"/>
    <col min="9492" max="9492" width="6.42578125" customWidth="1"/>
    <col min="9493" max="9493" width="5.42578125" customWidth="1"/>
    <col min="9494" max="9494" width="5.140625" customWidth="1"/>
    <col min="9495" max="9495" width="5.42578125" customWidth="1"/>
    <col min="9496" max="9496" width="5.28515625" customWidth="1"/>
    <col min="9497" max="9497" width="5.5703125" customWidth="1"/>
    <col min="9498" max="9498" width="5.42578125" customWidth="1"/>
    <col min="9499" max="9499" width="4.85546875" customWidth="1"/>
    <col min="9500" max="9501" width="6.28515625" customWidth="1"/>
    <col min="9502" max="9502" width="4.85546875" customWidth="1"/>
    <col min="9503" max="9503" width="6.42578125" customWidth="1"/>
    <col min="9504" max="9504" width="6.7109375" customWidth="1"/>
    <col min="9505" max="9505" width="5" customWidth="1"/>
    <col min="9506" max="9506" width="5.7109375" customWidth="1"/>
    <col min="9507" max="9507" width="6.140625" customWidth="1"/>
    <col min="9508" max="9508" width="4.42578125" customWidth="1"/>
    <col min="9509" max="9509" width="5.85546875" customWidth="1"/>
    <col min="9510" max="9510" width="6.42578125" customWidth="1"/>
    <col min="9511" max="9511" width="4.28515625" customWidth="1"/>
    <col min="9730" max="9730" width="28.140625" customWidth="1"/>
    <col min="9731" max="9731" width="15.140625" customWidth="1"/>
    <col min="9732" max="9732" width="6.42578125" customWidth="1"/>
    <col min="9733" max="9733" width="6.140625" customWidth="1"/>
    <col min="9734" max="9734" width="5.28515625" customWidth="1"/>
    <col min="9735" max="9735" width="6" customWidth="1"/>
    <col min="9736" max="9736" width="6.85546875" customWidth="1"/>
    <col min="9737" max="9738" width="6.28515625" customWidth="1"/>
    <col min="9739" max="9739" width="6.7109375" customWidth="1"/>
    <col min="9740" max="9740" width="6.5703125" customWidth="1"/>
    <col min="9741" max="9741" width="6.28515625" customWidth="1"/>
    <col min="9742" max="9742" width="6.42578125" customWidth="1"/>
    <col min="9743" max="9743" width="6" customWidth="1"/>
    <col min="9744" max="9745" width="6.140625" customWidth="1"/>
    <col min="9746" max="9746" width="6.7109375" customWidth="1"/>
    <col min="9747" max="9747" width="5.7109375" customWidth="1"/>
    <col min="9748" max="9748" width="6.42578125" customWidth="1"/>
    <col min="9749" max="9749" width="5.42578125" customWidth="1"/>
    <col min="9750" max="9750" width="5.140625" customWidth="1"/>
    <col min="9751" max="9751" width="5.42578125" customWidth="1"/>
    <col min="9752" max="9752" width="5.28515625" customWidth="1"/>
    <col min="9753" max="9753" width="5.5703125" customWidth="1"/>
    <col min="9754" max="9754" width="5.42578125" customWidth="1"/>
    <col min="9755" max="9755" width="4.85546875" customWidth="1"/>
    <col min="9756" max="9757" width="6.28515625" customWidth="1"/>
    <col min="9758" max="9758" width="4.85546875" customWidth="1"/>
    <col min="9759" max="9759" width="6.42578125" customWidth="1"/>
    <col min="9760" max="9760" width="6.7109375" customWidth="1"/>
    <col min="9761" max="9761" width="5" customWidth="1"/>
    <col min="9762" max="9762" width="5.7109375" customWidth="1"/>
    <col min="9763" max="9763" width="6.140625" customWidth="1"/>
    <col min="9764" max="9764" width="4.42578125" customWidth="1"/>
    <col min="9765" max="9765" width="5.85546875" customWidth="1"/>
    <col min="9766" max="9766" width="6.42578125" customWidth="1"/>
    <col min="9767" max="9767" width="4.28515625" customWidth="1"/>
    <col min="9986" max="9986" width="28.140625" customWidth="1"/>
    <col min="9987" max="9987" width="15.140625" customWidth="1"/>
    <col min="9988" max="9988" width="6.42578125" customWidth="1"/>
    <col min="9989" max="9989" width="6.140625" customWidth="1"/>
    <col min="9990" max="9990" width="5.28515625" customWidth="1"/>
    <col min="9991" max="9991" width="6" customWidth="1"/>
    <col min="9992" max="9992" width="6.85546875" customWidth="1"/>
    <col min="9993" max="9994" width="6.28515625" customWidth="1"/>
    <col min="9995" max="9995" width="6.7109375" customWidth="1"/>
    <col min="9996" max="9996" width="6.5703125" customWidth="1"/>
    <col min="9997" max="9997" width="6.28515625" customWidth="1"/>
    <col min="9998" max="9998" width="6.42578125" customWidth="1"/>
    <col min="9999" max="9999" width="6" customWidth="1"/>
    <col min="10000" max="10001" width="6.140625" customWidth="1"/>
    <col min="10002" max="10002" width="6.7109375" customWidth="1"/>
    <col min="10003" max="10003" width="5.7109375" customWidth="1"/>
    <col min="10004" max="10004" width="6.42578125" customWidth="1"/>
    <col min="10005" max="10005" width="5.42578125" customWidth="1"/>
    <col min="10006" max="10006" width="5.140625" customWidth="1"/>
    <col min="10007" max="10007" width="5.42578125" customWidth="1"/>
    <col min="10008" max="10008" width="5.28515625" customWidth="1"/>
    <col min="10009" max="10009" width="5.5703125" customWidth="1"/>
    <col min="10010" max="10010" width="5.42578125" customWidth="1"/>
    <col min="10011" max="10011" width="4.85546875" customWidth="1"/>
    <col min="10012" max="10013" width="6.28515625" customWidth="1"/>
    <col min="10014" max="10014" width="4.85546875" customWidth="1"/>
    <col min="10015" max="10015" width="6.42578125" customWidth="1"/>
    <col min="10016" max="10016" width="6.7109375" customWidth="1"/>
    <col min="10017" max="10017" width="5" customWidth="1"/>
    <col min="10018" max="10018" width="5.7109375" customWidth="1"/>
    <col min="10019" max="10019" width="6.140625" customWidth="1"/>
    <col min="10020" max="10020" width="4.42578125" customWidth="1"/>
    <col min="10021" max="10021" width="5.85546875" customWidth="1"/>
    <col min="10022" max="10022" width="6.42578125" customWidth="1"/>
    <col min="10023" max="10023" width="4.28515625" customWidth="1"/>
    <col min="10242" max="10242" width="28.140625" customWidth="1"/>
    <col min="10243" max="10243" width="15.140625" customWidth="1"/>
    <col min="10244" max="10244" width="6.42578125" customWidth="1"/>
    <col min="10245" max="10245" width="6.140625" customWidth="1"/>
    <col min="10246" max="10246" width="5.28515625" customWidth="1"/>
    <col min="10247" max="10247" width="6" customWidth="1"/>
    <col min="10248" max="10248" width="6.85546875" customWidth="1"/>
    <col min="10249" max="10250" width="6.28515625" customWidth="1"/>
    <col min="10251" max="10251" width="6.7109375" customWidth="1"/>
    <col min="10252" max="10252" width="6.5703125" customWidth="1"/>
    <col min="10253" max="10253" width="6.28515625" customWidth="1"/>
    <col min="10254" max="10254" width="6.42578125" customWidth="1"/>
    <col min="10255" max="10255" width="6" customWidth="1"/>
    <col min="10256" max="10257" width="6.140625" customWidth="1"/>
    <col min="10258" max="10258" width="6.7109375" customWidth="1"/>
    <col min="10259" max="10259" width="5.7109375" customWidth="1"/>
    <col min="10260" max="10260" width="6.42578125" customWidth="1"/>
    <col min="10261" max="10261" width="5.42578125" customWidth="1"/>
    <col min="10262" max="10262" width="5.140625" customWidth="1"/>
    <col min="10263" max="10263" width="5.42578125" customWidth="1"/>
    <col min="10264" max="10264" width="5.28515625" customWidth="1"/>
    <col min="10265" max="10265" width="5.5703125" customWidth="1"/>
    <col min="10266" max="10266" width="5.42578125" customWidth="1"/>
    <col min="10267" max="10267" width="4.85546875" customWidth="1"/>
    <col min="10268" max="10269" width="6.28515625" customWidth="1"/>
    <col min="10270" max="10270" width="4.85546875" customWidth="1"/>
    <col min="10271" max="10271" width="6.42578125" customWidth="1"/>
    <col min="10272" max="10272" width="6.7109375" customWidth="1"/>
    <col min="10273" max="10273" width="5" customWidth="1"/>
    <col min="10274" max="10274" width="5.7109375" customWidth="1"/>
    <col min="10275" max="10275" width="6.140625" customWidth="1"/>
    <col min="10276" max="10276" width="4.42578125" customWidth="1"/>
    <col min="10277" max="10277" width="5.85546875" customWidth="1"/>
    <col min="10278" max="10278" width="6.42578125" customWidth="1"/>
    <col min="10279" max="10279" width="4.28515625" customWidth="1"/>
    <col min="10498" max="10498" width="28.140625" customWidth="1"/>
    <col min="10499" max="10499" width="15.140625" customWidth="1"/>
    <col min="10500" max="10500" width="6.42578125" customWidth="1"/>
    <col min="10501" max="10501" width="6.140625" customWidth="1"/>
    <col min="10502" max="10502" width="5.28515625" customWidth="1"/>
    <col min="10503" max="10503" width="6" customWidth="1"/>
    <col min="10504" max="10504" width="6.85546875" customWidth="1"/>
    <col min="10505" max="10506" width="6.28515625" customWidth="1"/>
    <col min="10507" max="10507" width="6.7109375" customWidth="1"/>
    <col min="10508" max="10508" width="6.5703125" customWidth="1"/>
    <col min="10509" max="10509" width="6.28515625" customWidth="1"/>
    <col min="10510" max="10510" width="6.42578125" customWidth="1"/>
    <col min="10511" max="10511" width="6" customWidth="1"/>
    <col min="10512" max="10513" width="6.140625" customWidth="1"/>
    <col min="10514" max="10514" width="6.7109375" customWidth="1"/>
    <col min="10515" max="10515" width="5.7109375" customWidth="1"/>
    <col min="10516" max="10516" width="6.42578125" customWidth="1"/>
    <col min="10517" max="10517" width="5.42578125" customWidth="1"/>
    <col min="10518" max="10518" width="5.140625" customWidth="1"/>
    <col min="10519" max="10519" width="5.42578125" customWidth="1"/>
    <col min="10520" max="10520" width="5.28515625" customWidth="1"/>
    <col min="10521" max="10521" width="5.5703125" customWidth="1"/>
    <col min="10522" max="10522" width="5.42578125" customWidth="1"/>
    <col min="10523" max="10523" width="4.85546875" customWidth="1"/>
    <col min="10524" max="10525" width="6.28515625" customWidth="1"/>
    <col min="10526" max="10526" width="4.85546875" customWidth="1"/>
    <col min="10527" max="10527" width="6.42578125" customWidth="1"/>
    <col min="10528" max="10528" width="6.7109375" customWidth="1"/>
    <col min="10529" max="10529" width="5" customWidth="1"/>
    <col min="10530" max="10530" width="5.7109375" customWidth="1"/>
    <col min="10531" max="10531" width="6.140625" customWidth="1"/>
    <col min="10532" max="10532" width="4.42578125" customWidth="1"/>
    <col min="10533" max="10533" width="5.85546875" customWidth="1"/>
    <col min="10534" max="10534" width="6.42578125" customWidth="1"/>
    <col min="10535" max="10535" width="4.28515625" customWidth="1"/>
    <col min="10754" max="10754" width="28.140625" customWidth="1"/>
    <col min="10755" max="10755" width="15.140625" customWidth="1"/>
    <col min="10756" max="10756" width="6.42578125" customWidth="1"/>
    <col min="10757" max="10757" width="6.140625" customWidth="1"/>
    <col min="10758" max="10758" width="5.28515625" customWidth="1"/>
    <col min="10759" max="10759" width="6" customWidth="1"/>
    <col min="10760" max="10760" width="6.85546875" customWidth="1"/>
    <col min="10761" max="10762" width="6.28515625" customWidth="1"/>
    <col min="10763" max="10763" width="6.7109375" customWidth="1"/>
    <col min="10764" max="10764" width="6.5703125" customWidth="1"/>
    <col min="10765" max="10765" width="6.28515625" customWidth="1"/>
    <col min="10766" max="10766" width="6.42578125" customWidth="1"/>
    <col min="10767" max="10767" width="6" customWidth="1"/>
    <col min="10768" max="10769" width="6.140625" customWidth="1"/>
    <col min="10770" max="10770" width="6.7109375" customWidth="1"/>
    <col min="10771" max="10771" width="5.7109375" customWidth="1"/>
    <col min="10772" max="10772" width="6.42578125" customWidth="1"/>
    <col min="10773" max="10773" width="5.42578125" customWidth="1"/>
    <col min="10774" max="10774" width="5.140625" customWidth="1"/>
    <col min="10775" max="10775" width="5.42578125" customWidth="1"/>
    <col min="10776" max="10776" width="5.28515625" customWidth="1"/>
    <col min="10777" max="10777" width="5.5703125" customWidth="1"/>
    <col min="10778" max="10778" width="5.42578125" customWidth="1"/>
    <col min="10779" max="10779" width="4.85546875" customWidth="1"/>
    <col min="10780" max="10781" width="6.28515625" customWidth="1"/>
    <col min="10782" max="10782" width="4.85546875" customWidth="1"/>
    <col min="10783" max="10783" width="6.42578125" customWidth="1"/>
    <col min="10784" max="10784" width="6.7109375" customWidth="1"/>
    <col min="10785" max="10785" width="5" customWidth="1"/>
    <col min="10786" max="10786" width="5.7109375" customWidth="1"/>
    <col min="10787" max="10787" width="6.140625" customWidth="1"/>
    <col min="10788" max="10788" width="4.42578125" customWidth="1"/>
    <col min="10789" max="10789" width="5.85546875" customWidth="1"/>
    <col min="10790" max="10790" width="6.42578125" customWidth="1"/>
    <col min="10791" max="10791" width="4.28515625" customWidth="1"/>
    <col min="11010" max="11010" width="28.140625" customWidth="1"/>
    <col min="11011" max="11011" width="15.140625" customWidth="1"/>
    <col min="11012" max="11012" width="6.42578125" customWidth="1"/>
    <col min="11013" max="11013" width="6.140625" customWidth="1"/>
    <col min="11014" max="11014" width="5.28515625" customWidth="1"/>
    <col min="11015" max="11015" width="6" customWidth="1"/>
    <col min="11016" max="11016" width="6.85546875" customWidth="1"/>
    <col min="11017" max="11018" width="6.28515625" customWidth="1"/>
    <col min="11019" max="11019" width="6.7109375" customWidth="1"/>
    <col min="11020" max="11020" width="6.5703125" customWidth="1"/>
    <col min="11021" max="11021" width="6.28515625" customWidth="1"/>
    <col min="11022" max="11022" width="6.42578125" customWidth="1"/>
    <col min="11023" max="11023" width="6" customWidth="1"/>
    <col min="11024" max="11025" width="6.140625" customWidth="1"/>
    <col min="11026" max="11026" width="6.7109375" customWidth="1"/>
    <col min="11027" max="11027" width="5.7109375" customWidth="1"/>
    <col min="11028" max="11028" width="6.42578125" customWidth="1"/>
    <col min="11029" max="11029" width="5.42578125" customWidth="1"/>
    <col min="11030" max="11030" width="5.140625" customWidth="1"/>
    <col min="11031" max="11031" width="5.42578125" customWidth="1"/>
    <col min="11032" max="11032" width="5.28515625" customWidth="1"/>
    <col min="11033" max="11033" width="5.5703125" customWidth="1"/>
    <col min="11034" max="11034" width="5.42578125" customWidth="1"/>
    <col min="11035" max="11035" width="4.85546875" customWidth="1"/>
    <col min="11036" max="11037" width="6.28515625" customWidth="1"/>
    <col min="11038" max="11038" width="4.85546875" customWidth="1"/>
    <col min="11039" max="11039" width="6.42578125" customWidth="1"/>
    <col min="11040" max="11040" width="6.7109375" customWidth="1"/>
    <col min="11041" max="11041" width="5" customWidth="1"/>
    <col min="11042" max="11042" width="5.7109375" customWidth="1"/>
    <col min="11043" max="11043" width="6.140625" customWidth="1"/>
    <col min="11044" max="11044" width="4.42578125" customWidth="1"/>
    <col min="11045" max="11045" width="5.85546875" customWidth="1"/>
    <col min="11046" max="11046" width="6.42578125" customWidth="1"/>
    <col min="11047" max="11047" width="4.28515625" customWidth="1"/>
    <col min="11266" max="11266" width="28.140625" customWidth="1"/>
    <col min="11267" max="11267" width="15.140625" customWidth="1"/>
    <col min="11268" max="11268" width="6.42578125" customWidth="1"/>
    <col min="11269" max="11269" width="6.140625" customWidth="1"/>
    <col min="11270" max="11270" width="5.28515625" customWidth="1"/>
    <col min="11271" max="11271" width="6" customWidth="1"/>
    <col min="11272" max="11272" width="6.85546875" customWidth="1"/>
    <col min="11273" max="11274" width="6.28515625" customWidth="1"/>
    <col min="11275" max="11275" width="6.7109375" customWidth="1"/>
    <col min="11276" max="11276" width="6.5703125" customWidth="1"/>
    <col min="11277" max="11277" width="6.28515625" customWidth="1"/>
    <col min="11278" max="11278" width="6.42578125" customWidth="1"/>
    <col min="11279" max="11279" width="6" customWidth="1"/>
    <col min="11280" max="11281" width="6.140625" customWidth="1"/>
    <col min="11282" max="11282" width="6.7109375" customWidth="1"/>
    <col min="11283" max="11283" width="5.7109375" customWidth="1"/>
    <col min="11284" max="11284" width="6.42578125" customWidth="1"/>
    <col min="11285" max="11285" width="5.42578125" customWidth="1"/>
    <col min="11286" max="11286" width="5.140625" customWidth="1"/>
    <col min="11287" max="11287" width="5.42578125" customWidth="1"/>
    <col min="11288" max="11288" width="5.28515625" customWidth="1"/>
    <col min="11289" max="11289" width="5.5703125" customWidth="1"/>
    <col min="11290" max="11290" width="5.42578125" customWidth="1"/>
    <col min="11291" max="11291" width="4.85546875" customWidth="1"/>
    <col min="11292" max="11293" width="6.28515625" customWidth="1"/>
    <col min="11294" max="11294" width="4.85546875" customWidth="1"/>
    <col min="11295" max="11295" width="6.42578125" customWidth="1"/>
    <col min="11296" max="11296" width="6.7109375" customWidth="1"/>
    <col min="11297" max="11297" width="5" customWidth="1"/>
    <col min="11298" max="11298" width="5.7109375" customWidth="1"/>
    <col min="11299" max="11299" width="6.140625" customWidth="1"/>
    <col min="11300" max="11300" width="4.42578125" customWidth="1"/>
    <col min="11301" max="11301" width="5.85546875" customWidth="1"/>
    <col min="11302" max="11302" width="6.42578125" customWidth="1"/>
    <col min="11303" max="11303" width="4.28515625" customWidth="1"/>
    <col min="11522" max="11522" width="28.140625" customWidth="1"/>
    <col min="11523" max="11523" width="15.140625" customWidth="1"/>
    <col min="11524" max="11524" width="6.42578125" customWidth="1"/>
    <col min="11525" max="11525" width="6.140625" customWidth="1"/>
    <col min="11526" max="11526" width="5.28515625" customWidth="1"/>
    <col min="11527" max="11527" width="6" customWidth="1"/>
    <col min="11528" max="11528" width="6.85546875" customWidth="1"/>
    <col min="11529" max="11530" width="6.28515625" customWidth="1"/>
    <col min="11531" max="11531" width="6.7109375" customWidth="1"/>
    <col min="11532" max="11532" width="6.5703125" customWidth="1"/>
    <col min="11533" max="11533" width="6.28515625" customWidth="1"/>
    <col min="11534" max="11534" width="6.42578125" customWidth="1"/>
    <col min="11535" max="11535" width="6" customWidth="1"/>
    <col min="11536" max="11537" width="6.140625" customWidth="1"/>
    <col min="11538" max="11538" width="6.7109375" customWidth="1"/>
    <col min="11539" max="11539" width="5.7109375" customWidth="1"/>
    <col min="11540" max="11540" width="6.42578125" customWidth="1"/>
    <col min="11541" max="11541" width="5.42578125" customWidth="1"/>
    <col min="11542" max="11542" width="5.140625" customWidth="1"/>
    <col min="11543" max="11543" width="5.42578125" customWidth="1"/>
    <col min="11544" max="11544" width="5.28515625" customWidth="1"/>
    <col min="11545" max="11545" width="5.5703125" customWidth="1"/>
    <col min="11546" max="11546" width="5.42578125" customWidth="1"/>
    <col min="11547" max="11547" width="4.85546875" customWidth="1"/>
    <col min="11548" max="11549" width="6.28515625" customWidth="1"/>
    <col min="11550" max="11550" width="4.85546875" customWidth="1"/>
    <col min="11551" max="11551" width="6.42578125" customWidth="1"/>
    <col min="11552" max="11552" width="6.7109375" customWidth="1"/>
    <col min="11553" max="11553" width="5" customWidth="1"/>
    <col min="11554" max="11554" width="5.7109375" customWidth="1"/>
    <col min="11555" max="11555" width="6.140625" customWidth="1"/>
    <col min="11556" max="11556" width="4.42578125" customWidth="1"/>
    <col min="11557" max="11557" width="5.85546875" customWidth="1"/>
    <col min="11558" max="11558" width="6.42578125" customWidth="1"/>
    <col min="11559" max="11559" width="4.28515625" customWidth="1"/>
    <col min="11778" max="11778" width="28.140625" customWidth="1"/>
    <col min="11779" max="11779" width="15.140625" customWidth="1"/>
    <col min="11780" max="11780" width="6.42578125" customWidth="1"/>
    <col min="11781" max="11781" width="6.140625" customWidth="1"/>
    <col min="11782" max="11782" width="5.28515625" customWidth="1"/>
    <col min="11783" max="11783" width="6" customWidth="1"/>
    <col min="11784" max="11784" width="6.85546875" customWidth="1"/>
    <col min="11785" max="11786" width="6.28515625" customWidth="1"/>
    <col min="11787" max="11787" width="6.7109375" customWidth="1"/>
    <col min="11788" max="11788" width="6.5703125" customWidth="1"/>
    <col min="11789" max="11789" width="6.28515625" customWidth="1"/>
    <col min="11790" max="11790" width="6.42578125" customWidth="1"/>
    <col min="11791" max="11791" width="6" customWidth="1"/>
    <col min="11792" max="11793" width="6.140625" customWidth="1"/>
    <col min="11794" max="11794" width="6.7109375" customWidth="1"/>
    <col min="11795" max="11795" width="5.7109375" customWidth="1"/>
    <col min="11796" max="11796" width="6.42578125" customWidth="1"/>
    <col min="11797" max="11797" width="5.42578125" customWidth="1"/>
    <col min="11798" max="11798" width="5.140625" customWidth="1"/>
    <col min="11799" max="11799" width="5.42578125" customWidth="1"/>
    <col min="11800" max="11800" width="5.28515625" customWidth="1"/>
    <col min="11801" max="11801" width="5.5703125" customWidth="1"/>
    <col min="11802" max="11802" width="5.42578125" customWidth="1"/>
    <col min="11803" max="11803" width="4.85546875" customWidth="1"/>
    <col min="11804" max="11805" width="6.28515625" customWidth="1"/>
    <col min="11806" max="11806" width="4.85546875" customWidth="1"/>
    <col min="11807" max="11807" width="6.42578125" customWidth="1"/>
    <col min="11808" max="11808" width="6.7109375" customWidth="1"/>
    <col min="11809" max="11809" width="5" customWidth="1"/>
    <col min="11810" max="11810" width="5.7109375" customWidth="1"/>
    <col min="11811" max="11811" width="6.140625" customWidth="1"/>
    <col min="11812" max="11812" width="4.42578125" customWidth="1"/>
    <col min="11813" max="11813" width="5.85546875" customWidth="1"/>
    <col min="11814" max="11814" width="6.42578125" customWidth="1"/>
    <col min="11815" max="11815" width="4.28515625" customWidth="1"/>
    <col min="12034" max="12034" width="28.140625" customWidth="1"/>
    <col min="12035" max="12035" width="15.140625" customWidth="1"/>
    <col min="12036" max="12036" width="6.42578125" customWidth="1"/>
    <col min="12037" max="12037" width="6.140625" customWidth="1"/>
    <col min="12038" max="12038" width="5.28515625" customWidth="1"/>
    <col min="12039" max="12039" width="6" customWidth="1"/>
    <col min="12040" max="12040" width="6.85546875" customWidth="1"/>
    <col min="12041" max="12042" width="6.28515625" customWidth="1"/>
    <col min="12043" max="12043" width="6.7109375" customWidth="1"/>
    <col min="12044" max="12044" width="6.5703125" customWidth="1"/>
    <col min="12045" max="12045" width="6.28515625" customWidth="1"/>
    <col min="12046" max="12046" width="6.42578125" customWidth="1"/>
    <col min="12047" max="12047" width="6" customWidth="1"/>
    <col min="12048" max="12049" width="6.140625" customWidth="1"/>
    <col min="12050" max="12050" width="6.7109375" customWidth="1"/>
    <col min="12051" max="12051" width="5.7109375" customWidth="1"/>
    <col min="12052" max="12052" width="6.42578125" customWidth="1"/>
    <col min="12053" max="12053" width="5.42578125" customWidth="1"/>
    <col min="12054" max="12054" width="5.140625" customWidth="1"/>
    <col min="12055" max="12055" width="5.42578125" customWidth="1"/>
    <col min="12056" max="12056" width="5.28515625" customWidth="1"/>
    <col min="12057" max="12057" width="5.5703125" customWidth="1"/>
    <col min="12058" max="12058" width="5.42578125" customWidth="1"/>
    <col min="12059" max="12059" width="4.85546875" customWidth="1"/>
    <col min="12060" max="12061" width="6.28515625" customWidth="1"/>
    <col min="12062" max="12062" width="4.85546875" customWidth="1"/>
    <col min="12063" max="12063" width="6.42578125" customWidth="1"/>
    <col min="12064" max="12064" width="6.7109375" customWidth="1"/>
    <col min="12065" max="12065" width="5" customWidth="1"/>
    <col min="12066" max="12066" width="5.7109375" customWidth="1"/>
    <col min="12067" max="12067" width="6.140625" customWidth="1"/>
    <col min="12068" max="12068" width="4.42578125" customWidth="1"/>
    <col min="12069" max="12069" width="5.85546875" customWidth="1"/>
    <col min="12070" max="12070" width="6.42578125" customWidth="1"/>
    <col min="12071" max="12071" width="4.28515625" customWidth="1"/>
    <col min="12290" max="12290" width="28.140625" customWidth="1"/>
    <col min="12291" max="12291" width="15.140625" customWidth="1"/>
    <col min="12292" max="12292" width="6.42578125" customWidth="1"/>
    <col min="12293" max="12293" width="6.140625" customWidth="1"/>
    <col min="12294" max="12294" width="5.28515625" customWidth="1"/>
    <col min="12295" max="12295" width="6" customWidth="1"/>
    <col min="12296" max="12296" width="6.85546875" customWidth="1"/>
    <col min="12297" max="12298" width="6.28515625" customWidth="1"/>
    <col min="12299" max="12299" width="6.7109375" customWidth="1"/>
    <col min="12300" max="12300" width="6.5703125" customWidth="1"/>
    <col min="12301" max="12301" width="6.28515625" customWidth="1"/>
    <col min="12302" max="12302" width="6.42578125" customWidth="1"/>
    <col min="12303" max="12303" width="6" customWidth="1"/>
    <col min="12304" max="12305" width="6.140625" customWidth="1"/>
    <col min="12306" max="12306" width="6.7109375" customWidth="1"/>
    <col min="12307" max="12307" width="5.7109375" customWidth="1"/>
    <col min="12308" max="12308" width="6.42578125" customWidth="1"/>
    <col min="12309" max="12309" width="5.42578125" customWidth="1"/>
    <col min="12310" max="12310" width="5.140625" customWidth="1"/>
    <col min="12311" max="12311" width="5.42578125" customWidth="1"/>
    <col min="12312" max="12312" width="5.28515625" customWidth="1"/>
    <col min="12313" max="12313" width="5.5703125" customWidth="1"/>
    <col min="12314" max="12314" width="5.42578125" customWidth="1"/>
    <col min="12315" max="12315" width="4.85546875" customWidth="1"/>
    <col min="12316" max="12317" width="6.28515625" customWidth="1"/>
    <col min="12318" max="12318" width="4.85546875" customWidth="1"/>
    <col min="12319" max="12319" width="6.42578125" customWidth="1"/>
    <col min="12320" max="12320" width="6.7109375" customWidth="1"/>
    <col min="12321" max="12321" width="5" customWidth="1"/>
    <col min="12322" max="12322" width="5.7109375" customWidth="1"/>
    <col min="12323" max="12323" width="6.140625" customWidth="1"/>
    <col min="12324" max="12324" width="4.42578125" customWidth="1"/>
    <col min="12325" max="12325" width="5.85546875" customWidth="1"/>
    <col min="12326" max="12326" width="6.42578125" customWidth="1"/>
    <col min="12327" max="12327" width="4.28515625" customWidth="1"/>
    <col min="12546" max="12546" width="28.140625" customWidth="1"/>
    <col min="12547" max="12547" width="15.140625" customWidth="1"/>
    <col min="12548" max="12548" width="6.42578125" customWidth="1"/>
    <col min="12549" max="12549" width="6.140625" customWidth="1"/>
    <col min="12550" max="12550" width="5.28515625" customWidth="1"/>
    <col min="12551" max="12551" width="6" customWidth="1"/>
    <col min="12552" max="12552" width="6.85546875" customWidth="1"/>
    <col min="12553" max="12554" width="6.28515625" customWidth="1"/>
    <col min="12555" max="12555" width="6.7109375" customWidth="1"/>
    <col min="12556" max="12556" width="6.5703125" customWidth="1"/>
    <col min="12557" max="12557" width="6.28515625" customWidth="1"/>
    <col min="12558" max="12558" width="6.42578125" customWidth="1"/>
    <col min="12559" max="12559" width="6" customWidth="1"/>
    <col min="12560" max="12561" width="6.140625" customWidth="1"/>
    <col min="12562" max="12562" width="6.7109375" customWidth="1"/>
    <col min="12563" max="12563" width="5.7109375" customWidth="1"/>
    <col min="12564" max="12564" width="6.42578125" customWidth="1"/>
    <col min="12565" max="12565" width="5.42578125" customWidth="1"/>
    <col min="12566" max="12566" width="5.140625" customWidth="1"/>
    <col min="12567" max="12567" width="5.42578125" customWidth="1"/>
    <col min="12568" max="12568" width="5.28515625" customWidth="1"/>
    <col min="12569" max="12569" width="5.5703125" customWidth="1"/>
    <col min="12570" max="12570" width="5.42578125" customWidth="1"/>
    <col min="12571" max="12571" width="4.85546875" customWidth="1"/>
    <col min="12572" max="12573" width="6.28515625" customWidth="1"/>
    <col min="12574" max="12574" width="4.85546875" customWidth="1"/>
    <col min="12575" max="12575" width="6.42578125" customWidth="1"/>
    <col min="12576" max="12576" width="6.7109375" customWidth="1"/>
    <col min="12577" max="12577" width="5" customWidth="1"/>
    <col min="12578" max="12578" width="5.7109375" customWidth="1"/>
    <col min="12579" max="12579" width="6.140625" customWidth="1"/>
    <col min="12580" max="12580" width="4.42578125" customWidth="1"/>
    <col min="12581" max="12581" width="5.85546875" customWidth="1"/>
    <col min="12582" max="12582" width="6.42578125" customWidth="1"/>
    <col min="12583" max="12583" width="4.28515625" customWidth="1"/>
    <col min="12802" max="12802" width="28.140625" customWidth="1"/>
    <col min="12803" max="12803" width="15.140625" customWidth="1"/>
    <col min="12804" max="12804" width="6.42578125" customWidth="1"/>
    <col min="12805" max="12805" width="6.140625" customWidth="1"/>
    <col min="12806" max="12806" width="5.28515625" customWidth="1"/>
    <col min="12807" max="12807" width="6" customWidth="1"/>
    <col min="12808" max="12808" width="6.85546875" customWidth="1"/>
    <col min="12809" max="12810" width="6.28515625" customWidth="1"/>
    <col min="12811" max="12811" width="6.7109375" customWidth="1"/>
    <col min="12812" max="12812" width="6.5703125" customWidth="1"/>
    <col min="12813" max="12813" width="6.28515625" customWidth="1"/>
    <col min="12814" max="12814" width="6.42578125" customWidth="1"/>
    <col min="12815" max="12815" width="6" customWidth="1"/>
    <col min="12816" max="12817" width="6.140625" customWidth="1"/>
    <col min="12818" max="12818" width="6.7109375" customWidth="1"/>
    <col min="12819" max="12819" width="5.7109375" customWidth="1"/>
    <col min="12820" max="12820" width="6.42578125" customWidth="1"/>
    <col min="12821" max="12821" width="5.42578125" customWidth="1"/>
    <col min="12822" max="12822" width="5.140625" customWidth="1"/>
    <col min="12823" max="12823" width="5.42578125" customWidth="1"/>
    <col min="12824" max="12824" width="5.28515625" customWidth="1"/>
    <col min="12825" max="12825" width="5.5703125" customWidth="1"/>
    <col min="12826" max="12826" width="5.42578125" customWidth="1"/>
    <col min="12827" max="12827" width="4.85546875" customWidth="1"/>
    <col min="12828" max="12829" width="6.28515625" customWidth="1"/>
    <col min="12830" max="12830" width="4.85546875" customWidth="1"/>
    <col min="12831" max="12831" width="6.42578125" customWidth="1"/>
    <col min="12832" max="12832" width="6.7109375" customWidth="1"/>
    <col min="12833" max="12833" width="5" customWidth="1"/>
    <col min="12834" max="12834" width="5.7109375" customWidth="1"/>
    <col min="12835" max="12835" width="6.140625" customWidth="1"/>
    <col min="12836" max="12836" width="4.42578125" customWidth="1"/>
    <col min="12837" max="12837" width="5.85546875" customWidth="1"/>
    <col min="12838" max="12838" width="6.42578125" customWidth="1"/>
    <col min="12839" max="12839" width="4.28515625" customWidth="1"/>
    <col min="13058" max="13058" width="28.140625" customWidth="1"/>
    <col min="13059" max="13059" width="15.140625" customWidth="1"/>
    <col min="13060" max="13060" width="6.42578125" customWidth="1"/>
    <col min="13061" max="13061" width="6.140625" customWidth="1"/>
    <col min="13062" max="13062" width="5.28515625" customWidth="1"/>
    <col min="13063" max="13063" width="6" customWidth="1"/>
    <col min="13064" max="13064" width="6.85546875" customWidth="1"/>
    <col min="13065" max="13066" width="6.28515625" customWidth="1"/>
    <col min="13067" max="13067" width="6.7109375" customWidth="1"/>
    <col min="13068" max="13068" width="6.5703125" customWidth="1"/>
    <col min="13069" max="13069" width="6.28515625" customWidth="1"/>
    <col min="13070" max="13070" width="6.42578125" customWidth="1"/>
    <col min="13071" max="13071" width="6" customWidth="1"/>
    <col min="13072" max="13073" width="6.140625" customWidth="1"/>
    <col min="13074" max="13074" width="6.7109375" customWidth="1"/>
    <col min="13075" max="13075" width="5.7109375" customWidth="1"/>
    <col min="13076" max="13076" width="6.42578125" customWidth="1"/>
    <col min="13077" max="13077" width="5.42578125" customWidth="1"/>
    <col min="13078" max="13078" width="5.140625" customWidth="1"/>
    <col min="13079" max="13079" width="5.42578125" customWidth="1"/>
    <col min="13080" max="13080" width="5.28515625" customWidth="1"/>
    <col min="13081" max="13081" width="5.5703125" customWidth="1"/>
    <col min="13082" max="13082" width="5.42578125" customWidth="1"/>
    <col min="13083" max="13083" width="4.85546875" customWidth="1"/>
    <col min="13084" max="13085" width="6.28515625" customWidth="1"/>
    <col min="13086" max="13086" width="4.85546875" customWidth="1"/>
    <col min="13087" max="13087" width="6.42578125" customWidth="1"/>
    <col min="13088" max="13088" width="6.7109375" customWidth="1"/>
    <col min="13089" max="13089" width="5" customWidth="1"/>
    <col min="13090" max="13090" width="5.7109375" customWidth="1"/>
    <col min="13091" max="13091" width="6.140625" customWidth="1"/>
    <col min="13092" max="13092" width="4.42578125" customWidth="1"/>
    <col min="13093" max="13093" width="5.85546875" customWidth="1"/>
    <col min="13094" max="13094" width="6.42578125" customWidth="1"/>
    <col min="13095" max="13095" width="4.28515625" customWidth="1"/>
    <col min="13314" max="13314" width="28.140625" customWidth="1"/>
    <col min="13315" max="13315" width="15.140625" customWidth="1"/>
    <col min="13316" max="13316" width="6.42578125" customWidth="1"/>
    <col min="13317" max="13317" width="6.140625" customWidth="1"/>
    <col min="13318" max="13318" width="5.28515625" customWidth="1"/>
    <col min="13319" max="13319" width="6" customWidth="1"/>
    <col min="13320" max="13320" width="6.85546875" customWidth="1"/>
    <col min="13321" max="13322" width="6.28515625" customWidth="1"/>
    <col min="13323" max="13323" width="6.7109375" customWidth="1"/>
    <col min="13324" max="13324" width="6.5703125" customWidth="1"/>
    <col min="13325" max="13325" width="6.28515625" customWidth="1"/>
    <col min="13326" max="13326" width="6.42578125" customWidth="1"/>
    <col min="13327" max="13327" width="6" customWidth="1"/>
    <col min="13328" max="13329" width="6.140625" customWidth="1"/>
    <col min="13330" max="13330" width="6.7109375" customWidth="1"/>
    <col min="13331" max="13331" width="5.7109375" customWidth="1"/>
    <col min="13332" max="13332" width="6.42578125" customWidth="1"/>
    <col min="13333" max="13333" width="5.42578125" customWidth="1"/>
    <col min="13334" max="13334" width="5.140625" customWidth="1"/>
    <col min="13335" max="13335" width="5.42578125" customWidth="1"/>
    <col min="13336" max="13336" width="5.28515625" customWidth="1"/>
    <col min="13337" max="13337" width="5.5703125" customWidth="1"/>
    <col min="13338" max="13338" width="5.42578125" customWidth="1"/>
    <col min="13339" max="13339" width="4.85546875" customWidth="1"/>
    <col min="13340" max="13341" width="6.28515625" customWidth="1"/>
    <col min="13342" max="13342" width="4.85546875" customWidth="1"/>
    <col min="13343" max="13343" width="6.42578125" customWidth="1"/>
    <col min="13344" max="13344" width="6.7109375" customWidth="1"/>
    <col min="13345" max="13345" width="5" customWidth="1"/>
    <col min="13346" max="13346" width="5.7109375" customWidth="1"/>
    <col min="13347" max="13347" width="6.140625" customWidth="1"/>
    <col min="13348" max="13348" width="4.42578125" customWidth="1"/>
    <col min="13349" max="13349" width="5.85546875" customWidth="1"/>
    <col min="13350" max="13350" width="6.42578125" customWidth="1"/>
    <col min="13351" max="13351" width="4.28515625" customWidth="1"/>
    <col min="13570" max="13570" width="28.140625" customWidth="1"/>
    <col min="13571" max="13571" width="15.140625" customWidth="1"/>
    <col min="13572" max="13572" width="6.42578125" customWidth="1"/>
    <col min="13573" max="13573" width="6.140625" customWidth="1"/>
    <col min="13574" max="13574" width="5.28515625" customWidth="1"/>
    <col min="13575" max="13575" width="6" customWidth="1"/>
    <col min="13576" max="13576" width="6.85546875" customWidth="1"/>
    <col min="13577" max="13578" width="6.28515625" customWidth="1"/>
    <col min="13579" max="13579" width="6.7109375" customWidth="1"/>
    <col min="13580" max="13580" width="6.5703125" customWidth="1"/>
    <col min="13581" max="13581" width="6.28515625" customWidth="1"/>
    <col min="13582" max="13582" width="6.42578125" customWidth="1"/>
    <col min="13583" max="13583" width="6" customWidth="1"/>
    <col min="13584" max="13585" width="6.140625" customWidth="1"/>
    <col min="13586" max="13586" width="6.7109375" customWidth="1"/>
    <col min="13587" max="13587" width="5.7109375" customWidth="1"/>
    <col min="13588" max="13588" width="6.42578125" customWidth="1"/>
    <col min="13589" max="13589" width="5.42578125" customWidth="1"/>
    <col min="13590" max="13590" width="5.140625" customWidth="1"/>
    <col min="13591" max="13591" width="5.42578125" customWidth="1"/>
    <col min="13592" max="13592" width="5.28515625" customWidth="1"/>
    <col min="13593" max="13593" width="5.5703125" customWidth="1"/>
    <col min="13594" max="13594" width="5.42578125" customWidth="1"/>
    <col min="13595" max="13595" width="4.85546875" customWidth="1"/>
    <col min="13596" max="13597" width="6.28515625" customWidth="1"/>
    <col min="13598" max="13598" width="4.85546875" customWidth="1"/>
    <col min="13599" max="13599" width="6.42578125" customWidth="1"/>
    <col min="13600" max="13600" width="6.7109375" customWidth="1"/>
    <col min="13601" max="13601" width="5" customWidth="1"/>
    <col min="13602" max="13602" width="5.7109375" customWidth="1"/>
    <col min="13603" max="13603" width="6.140625" customWidth="1"/>
    <col min="13604" max="13604" width="4.42578125" customWidth="1"/>
    <col min="13605" max="13605" width="5.85546875" customWidth="1"/>
    <col min="13606" max="13606" width="6.42578125" customWidth="1"/>
    <col min="13607" max="13607" width="4.28515625" customWidth="1"/>
    <col min="13826" max="13826" width="28.140625" customWidth="1"/>
    <col min="13827" max="13827" width="15.140625" customWidth="1"/>
    <col min="13828" max="13828" width="6.42578125" customWidth="1"/>
    <col min="13829" max="13829" width="6.140625" customWidth="1"/>
    <col min="13830" max="13830" width="5.28515625" customWidth="1"/>
    <col min="13831" max="13831" width="6" customWidth="1"/>
    <col min="13832" max="13832" width="6.85546875" customWidth="1"/>
    <col min="13833" max="13834" width="6.28515625" customWidth="1"/>
    <col min="13835" max="13835" width="6.7109375" customWidth="1"/>
    <col min="13836" max="13836" width="6.5703125" customWidth="1"/>
    <col min="13837" max="13837" width="6.28515625" customWidth="1"/>
    <col min="13838" max="13838" width="6.42578125" customWidth="1"/>
    <col min="13839" max="13839" width="6" customWidth="1"/>
    <col min="13840" max="13841" width="6.140625" customWidth="1"/>
    <col min="13842" max="13842" width="6.7109375" customWidth="1"/>
    <col min="13843" max="13843" width="5.7109375" customWidth="1"/>
    <col min="13844" max="13844" width="6.42578125" customWidth="1"/>
    <col min="13845" max="13845" width="5.42578125" customWidth="1"/>
    <col min="13846" max="13846" width="5.140625" customWidth="1"/>
    <col min="13847" max="13847" width="5.42578125" customWidth="1"/>
    <col min="13848" max="13848" width="5.28515625" customWidth="1"/>
    <col min="13849" max="13849" width="5.5703125" customWidth="1"/>
    <col min="13850" max="13850" width="5.42578125" customWidth="1"/>
    <col min="13851" max="13851" width="4.85546875" customWidth="1"/>
    <col min="13852" max="13853" width="6.28515625" customWidth="1"/>
    <col min="13854" max="13854" width="4.85546875" customWidth="1"/>
    <col min="13855" max="13855" width="6.42578125" customWidth="1"/>
    <col min="13856" max="13856" width="6.7109375" customWidth="1"/>
    <col min="13857" max="13857" width="5" customWidth="1"/>
    <col min="13858" max="13858" width="5.7109375" customWidth="1"/>
    <col min="13859" max="13859" width="6.140625" customWidth="1"/>
    <col min="13860" max="13860" width="4.42578125" customWidth="1"/>
    <col min="13861" max="13861" width="5.85546875" customWidth="1"/>
    <col min="13862" max="13862" width="6.42578125" customWidth="1"/>
    <col min="13863" max="13863" width="4.28515625" customWidth="1"/>
    <col min="14082" max="14082" width="28.140625" customWidth="1"/>
    <col min="14083" max="14083" width="15.140625" customWidth="1"/>
    <col min="14084" max="14084" width="6.42578125" customWidth="1"/>
    <col min="14085" max="14085" width="6.140625" customWidth="1"/>
    <col min="14086" max="14086" width="5.28515625" customWidth="1"/>
    <col min="14087" max="14087" width="6" customWidth="1"/>
    <col min="14088" max="14088" width="6.85546875" customWidth="1"/>
    <col min="14089" max="14090" width="6.28515625" customWidth="1"/>
    <col min="14091" max="14091" width="6.7109375" customWidth="1"/>
    <col min="14092" max="14092" width="6.5703125" customWidth="1"/>
    <col min="14093" max="14093" width="6.28515625" customWidth="1"/>
    <col min="14094" max="14094" width="6.42578125" customWidth="1"/>
    <col min="14095" max="14095" width="6" customWidth="1"/>
    <col min="14096" max="14097" width="6.140625" customWidth="1"/>
    <col min="14098" max="14098" width="6.7109375" customWidth="1"/>
    <col min="14099" max="14099" width="5.7109375" customWidth="1"/>
    <col min="14100" max="14100" width="6.42578125" customWidth="1"/>
    <col min="14101" max="14101" width="5.42578125" customWidth="1"/>
    <col min="14102" max="14102" width="5.140625" customWidth="1"/>
    <col min="14103" max="14103" width="5.42578125" customWidth="1"/>
    <col min="14104" max="14104" width="5.28515625" customWidth="1"/>
    <col min="14105" max="14105" width="5.5703125" customWidth="1"/>
    <col min="14106" max="14106" width="5.42578125" customWidth="1"/>
    <col min="14107" max="14107" width="4.85546875" customWidth="1"/>
    <col min="14108" max="14109" width="6.28515625" customWidth="1"/>
    <col min="14110" max="14110" width="4.85546875" customWidth="1"/>
    <col min="14111" max="14111" width="6.42578125" customWidth="1"/>
    <col min="14112" max="14112" width="6.7109375" customWidth="1"/>
    <col min="14113" max="14113" width="5" customWidth="1"/>
    <col min="14114" max="14114" width="5.7109375" customWidth="1"/>
    <col min="14115" max="14115" width="6.140625" customWidth="1"/>
    <col min="14116" max="14116" width="4.42578125" customWidth="1"/>
    <col min="14117" max="14117" width="5.85546875" customWidth="1"/>
    <col min="14118" max="14118" width="6.42578125" customWidth="1"/>
    <col min="14119" max="14119" width="4.28515625" customWidth="1"/>
    <col min="14338" max="14338" width="28.140625" customWidth="1"/>
    <col min="14339" max="14339" width="15.140625" customWidth="1"/>
    <col min="14340" max="14340" width="6.42578125" customWidth="1"/>
    <col min="14341" max="14341" width="6.140625" customWidth="1"/>
    <col min="14342" max="14342" width="5.28515625" customWidth="1"/>
    <col min="14343" max="14343" width="6" customWidth="1"/>
    <col min="14344" max="14344" width="6.85546875" customWidth="1"/>
    <col min="14345" max="14346" width="6.28515625" customWidth="1"/>
    <col min="14347" max="14347" width="6.7109375" customWidth="1"/>
    <col min="14348" max="14348" width="6.5703125" customWidth="1"/>
    <col min="14349" max="14349" width="6.28515625" customWidth="1"/>
    <col min="14350" max="14350" width="6.42578125" customWidth="1"/>
    <col min="14351" max="14351" width="6" customWidth="1"/>
    <col min="14352" max="14353" width="6.140625" customWidth="1"/>
    <col min="14354" max="14354" width="6.7109375" customWidth="1"/>
    <col min="14355" max="14355" width="5.7109375" customWidth="1"/>
    <col min="14356" max="14356" width="6.42578125" customWidth="1"/>
    <col min="14357" max="14357" width="5.42578125" customWidth="1"/>
    <col min="14358" max="14358" width="5.140625" customWidth="1"/>
    <col min="14359" max="14359" width="5.42578125" customWidth="1"/>
    <col min="14360" max="14360" width="5.28515625" customWidth="1"/>
    <col min="14361" max="14361" width="5.5703125" customWidth="1"/>
    <col min="14362" max="14362" width="5.42578125" customWidth="1"/>
    <col min="14363" max="14363" width="4.85546875" customWidth="1"/>
    <col min="14364" max="14365" width="6.28515625" customWidth="1"/>
    <col min="14366" max="14366" width="4.85546875" customWidth="1"/>
    <col min="14367" max="14367" width="6.42578125" customWidth="1"/>
    <col min="14368" max="14368" width="6.7109375" customWidth="1"/>
    <col min="14369" max="14369" width="5" customWidth="1"/>
    <col min="14370" max="14370" width="5.7109375" customWidth="1"/>
    <col min="14371" max="14371" width="6.140625" customWidth="1"/>
    <col min="14372" max="14372" width="4.42578125" customWidth="1"/>
    <col min="14373" max="14373" width="5.85546875" customWidth="1"/>
    <col min="14374" max="14374" width="6.42578125" customWidth="1"/>
    <col min="14375" max="14375" width="4.28515625" customWidth="1"/>
    <col min="14594" max="14594" width="28.140625" customWidth="1"/>
    <col min="14595" max="14595" width="15.140625" customWidth="1"/>
    <col min="14596" max="14596" width="6.42578125" customWidth="1"/>
    <col min="14597" max="14597" width="6.140625" customWidth="1"/>
    <col min="14598" max="14598" width="5.28515625" customWidth="1"/>
    <col min="14599" max="14599" width="6" customWidth="1"/>
    <col min="14600" max="14600" width="6.85546875" customWidth="1"/>
    <col min="14601" max="14602" width="6.28515625" customWidth="1"/>
    <col min="14603" max="14603" width="6.7109375" customWidth="1"/>
    <col min="14604" max="14604" width="6.5703125" customWidth="1"/>
    <col min="14605" max="14605" width="6.28515625" customWidth="1"/>
    <col min="14606" max="14606" width="6.42578125" customWidth="1"/>
    <col min="14607" max="14607" width="6" customWidth="1"/>
    <col min="14608" max="14609" width="6.140625" customWidth="1"/>
    <col min="14610" max="14610" width="6.7109375" customWidth="1"/>
    <col min="14611" max="14611" width="5.7109375" customWidth="1"/>
    <col min="14612" max="14612" width="6.42578125" customWidth="1"/>
    <col min="14613" max="14613" width="5.42578125" customWidth="1"/>
    <col min="14614" max="14614" width="5.140625" customWidth="1"/>
    <col min="14615" max="14615" width="5.42578125" customWidth="1"/>
    <col min="14616" max="14616" width="5.28515625" customWidth="1"/>
    <col min="14617" max="14617" width="5.5703125" customWidth="1"/>
    <col min="14618" max="14618" width="5.42578125" customWidth="1"/>
    <col min="14619" max="14619" width="4.85546875" customWidth="1"/>
    <col min="14620" max="14621" width="6.28515625" customWidth="1"/>
    <col min="14622" max="14622" width="4.85546875" customWidth="1"/>
    <col min="14623" max="14623" width="6.42578125" customWidth="1"/>
    <col min="14624" max="14624" width="6.7109375" customWidth="1"/>
    <col min="14625" max="14625" width="5" customWidth="1"/>
    <col min="14626" max="14626" width="5.7109375" customWidth="1"/>
    <col min="14627" max="14627" width="6.140625" customWidth="1"/>
    <col min="14628" max="14628" width="4.42578125" customWidth="1"/>
    <col min="14629" max="14629" width="5.85546875" customWidth="1"/>
    <col min="14630" max="14630" width="6.42578125" customWidth="1"/>
    <col min="14631" max="14631" width="4.28515625" customWidth="1"/>
    <col min="14850" max="14850" width="28.140625" customWidth="1"/>
    <col min="14851" max="14851" width="15.140625" customWidth="1"/>
    <col min="14852" max="14852" width="6.42578125" customWidth="1"/>
    <col min="14853" max="14853" width="6.140625" customWidth="1"/>
    <col min="14854" max="14854" width="5.28515625" customWidth="1"/>
    <col min="14855" max="14855" width="6" customWidth="1"/>
    <col min="14856" max="14856" width="6.85546875" customWidth="1"/>
    <col min="14857" max="14858" width="6.28515625" customWidth="1"/>
    <col min="14859" max="14859" width="6.7109375" customWidth="1"/>
    <col min="14860" max="14860" width="6.5703125" customWidth="1"/>
    <col min="14861" max="14861" width="6.28515625" customWidth="1"/>
    <col min="14862" max="14862" width="6.42578125" customWidth="1"/>
    <col min="14863" max="14863" width="6" customWidth="1"/>
    <col min="14864" max="14865" width="6.140625" customWidth="1"/>
    <col min="14866" max="14866" width="6.7109375" customWidth="1"/>
    <col min="14867" max="14867" width="5.7109375" customWidth="1"/>
    <col min="14868" max="14868" width="6.42578125" customWidth="1"/>
    <col min="14869" max="14869" width="5.42578125" customWidth="1"/>
    <col min="14870" max="14870" width="5.140625" customWidth="1"/>
    <col min="14871" max="14871" width="5.42578125" customWidth="1"/>
    <col min="14872" max="14872" width="5.28515625" customWidth="1"/>
    <col min="14873" max="14873" width="5.5703125" customWidth="1"/>
    <col min="14874" max="14874" width="5.42578125" customWidth="1"/>
    <col min="14875" max="14875" width="4.85546875" customWidth="1"/>
    <col min="14876" max="14877" width="6.28515625" customWidth="1"/>
    <col min="14878" max="14878" width="4.85546875" customWidth="1"/>
    <col min="14879" max="14879" width="6.42578125" customWidth="1"/>
    <col min="14880" max="14880" width="6.7109375" customWidth="1"/>
    <col min="14881" max="14881" width="5" customWidth="1"/>
    <col min="14882" max="14882" width="5.7109375" customWidth="1"/>
    <col min="14883" max="14883" width="6.140625" customWidth="1"/>
    <col min="14884" max="14884" width="4.42578125" customWidth="1"/>
    <col min="14885" max="14885" width="5.85546875" customWidth="1"/>
    <col min="14886" max="14886" width="6.42578125" customWidth="1"/>
    <col min="14887" max="14887" width="4.28515625" customWidth="1"/>
    <col min="15106" max="15106" width="28.140625" customWidth="1"/>
    <col min="15107" max="15107" width="15.140625" customWidth="1"/>
    <col min="15108" max="15108" width="6.42578125" customWidth="1"/>
    <col min="15109" max="15109" width="6.140625" customWidth="1"/>
    <col min="15110" max="15110" width="5.28515625" customWidth="1"/>
    <col min="15111" max="15111" width="6" customWidth="1"/>
    <col min="15112" max="15112" width="6.85546875" customWidth="1"/>
    <col min="15113" max="15114" width="6.28515625" customWidth="1"/>
    <col min="15115" max="15115" width="6.7109375" customWidth="1"/>
    <col min="15116" max="15116" width="6.5703125" customWidth="1"/>
    <col min="15117" max="15117" width="6.28515625" customWidth="1"/>
    <col min="15118" max="15118" width="6.42578125" customWidth="1"/>
    <col min="15119" max="15119" width="6" customWidth="1"/>
    <col min="15120" max="15121" width="6.140625" customWidth="1"/>
    <col min="15122" max="15122" width="6.7109375" customWidth="1"/>
    <col min="15123" max="15123" width="5.7109375" customWidth="1"/>
    <col min="15124" max="15124" width="6.42578125" customWidth="1"/>
    <col min="15125" max="15125" width="5.42578125" customWidth="1"/>
    <col min="15126" max="15126" width="5.140625" customWidth="1"/>
    <col min="15127" max="15127" width="5.42578125" customWidth="1"/>
    <col min="15128" max="15128" width="5.28515625" customWidth="1"/>
    <col min="15129" max="15129" width="5.5703125" customWidth="1"/>
    <col min="15130" max="15130" width="5.42578125" customWidth="1"/>
    <col min="15131" max="15131" width="4.85546875" customWidth="1"/>
    <col min="15132" max="15133" width="6.28515625" customWidth="1"/>
    <col min="15134" max="15134" width="4.85546875" customWidth="1"/>
    <col min="15135" max="15135" width="6.42578125" customWidth="1"/>
    <col min="15136" max="15136" width="6.7109375" customWidth="1"/>
    <col min="15137" max="15137" width="5" customWidth="1"/>
    <col min="15138" max="15138" width="5.7109375" customWidth="1"/>
    <col min="15139" max="15139" width="6.140625" customWidth="1"/>
    <col min="15140" max="15140" width="4.42578125" customWidth="1"/>
    <col min="15141" max="15141" width="5.85546875" customWidth="1"/>
    <col min="15142" max="15142" width="6.42578125" customWidth="1"/>
    <col min="15143" max="15143" width="4.28515625" customWidth="1"/>
    <col min="15362" max="15362" width="28.140625" customWidth="1"/>
    <col min="15363" max="15363" width="15.140625" customWidth="1"/>
    <col min="15364" max="15364" width="6.42578125" customWidth="1"/>
    <col min="15365" max="15365" width="6.140625" customWidth="1"/>
    <col min="15366" max="15366" width="5.28515625" customWidth="1"/>
    <col min="15367" max="15367" width="6" customWidth="1"/>
    <col min="15368" max="15368" width="6.85546875" customWidth="1"/>
    <col min="15369" max="15370" width="6.28515625" customWidth="1"/>
    <col min="15371" max="15371" width="6.7109375" customWidth="1"/>
    <col min="15372" max="15372" width="6.5703125" customWidth="1"/>
    <col min="15373" max="15373" width="6.28515625" customWidth="1"/>
    <col min="15374" max="15374" width="6.42578125" customWidth="1"/>
    <col min="15375" max="15375" width="6" customWidth="1"/>
    <col min="15376" max="15377" width="6.140625" customWidth="1"/>
    <col min="15378" max="15378" width="6.7109375" customWidth="1"/>
    <col min="15379" max="15379" width="5.7109375" customWidth="1"/>
    <col min="15380" max="15380" width="6.42578125" customWidth="1"/>
    <col min="15381" max="15381" width="5.42578125" customWidth="1"/>
    <col min="15382" max="15382" width="5.140625" customWidth="1"/>
    <col min="15383" max="15383" width="5.42578125" customWidth="1"/>
    <col min="15384" max="15384" width="5.28515625" customWidth="1"/>
    <col min="15385" max="15385" width="5.5703125" customWidth="1"/>
    <col min="15386" max="15386" width="5.42578125" customWidth="1"/>
    <col min="15387" max="15387" width="4.85546875" customWidth="1"/>
    <col min="15388" max="15389" width="6.28515625" customWidth="1"/>
    <col min="15390" max="15390" width="4.85546875" customWidth="1"/>
    <col min="15391" max="15391" width="6.42578125" customWidth="1"/>
    <col min="15392" max="15392" width="6.7109375" customWidth="1"/>
    <col min="15393" max="15393" width="5" customWidth="1"/>
    <col min="15394" max="15394" width="5.7109375" customWidth="1"/>
    <col min="15395" max="15395" width="6.140625" customWidth="1"/>
    <col min="15396" max="15396" width="4.42578125" customWidth="1"/>
    <col min="15397" max="15397" width="5.85546875" customWidth="1"/>
    <col min="15398" max="15398" width="6.42578125" customWidth="1"/>
    <col min="15399" max="15399" width="4.28515625" customWidth="1"/>
    <col min="15618" max="15618" width="28.140625" customWidth="1"/>
    <col min="15619" max="15619" width="15.140625" customWidth="1"/>
    <col min="15620" max="15620" width="6.42578125" customWidth="1"/>
    <col min="15621" max="15621" width="6.140625" customWidth="1"/>
    <col min="15622" max="15622" width="5.28515625" customWidth="1"/>
    <col min="15623" max="15623" width="6" customWidth="1"/>
    <col min="15624" max="15624" width="6.85546875" customWidth="1"/>
    <col min="15625" max="15626" width="6.28515625" customWidth="1"/>
    <col min="15627" max="15627" width="6.7109375" customWidth="1"/>
    <col min="15628" max="15628" width="6.5703125" customWidth="1"/>
    <col min="15629" max="15629" width="6.28515625" customWidth="1"/>
    <col min="15630" max="15630" width="6.42578125" customWidth="1"/>
    <col min="15631" max="15631" width="6" customWidth="1"/>
    <col min="15632" max="15633" width="6.140625" customWidth="1"/>
    <col min="15634" max="15634" width="6.7109375" customWidth="1"/>
    <col min="15635" max="15635" width="5.7109375" customWidth="1"/>
    <col min="15636" max="15636" width="6.42578125" customWidth="1"/>
    <col min="15637" max="15637" width="5.42578125" customWidth="1"/>
    <col min="15638" max="15638" width="5.140625" customWidth="1"/>
    <col min="15639" max="15639" width="5.42578125" customWidth="1"/>
    <col min="15640" max="15640" width="5.28515625" customWidth="1"/>
    <col min="15641" max="15641" width="5.5703125" customWidth="1"/>
    <col min="15642" max="15642" width="5.42578125" customWidth="1"/>
    <col min="15643" max="15643" width="4.85546875" customWidth="1"/>
    <col min="15644" max="15645" width="6.28515625" customWidth="1"/>
    <col min="15646" max="15646" width="4.85546875" customWidth="1"/>
    <col min="15647" max="15647" width="6.42578125" customWidth="1"/>
    <col min="15648" max="15648" width="6.7109375" customWidth="1"/>
    <col min="15649" max="15649" width="5" customWidth="1"/>
    <col min="15650" max="15650" width="5.7109375" customWidth="1"/>
    <col min="15651" max="15651" width="6.140625" customWidth="1"/>
    <col min="15652" max="15652" width="4.42578125" customWidth="1"/>
    <col min="15653" max="15653" width="5.85546875" customWidth="1"/>
    <col min="15654" max="15654" width="6.42578125" customWidth="1"/>
    <col min="15655" max="15655" width="4.28515625" customWidth="1"/>
    <col min="15874" max="15874" width="28.140625" customWidth="1"/>
    <col min="15875" max="15875" width="15.140625" customWidth="1"/>
    <col min="15876" max="15876" width="6.42578125" customWidth="1"/>
    <col min="15877" max="15877" width="6.140625" customWidth="1"/>
    <col min="15878" max="15878" width="5.28515625" customWidth="1"/>
    <col min="15879" max="15879" width="6" customWidth="1"/>
    <col min="15880" max="15880" width="6.85546875" customWidth="1"/>
    <col min="15881" max="15882" width="6.28515625" customWidth="1"/>
    <col min="15883" max="15883" width="6.7109375" customWidth="1"/>
    <col min="15884" max="15884" width="6.5703125" customWidth="1"/>
    <col min="15885" max="15885" width="6.28515625" customWidth="1"/>
    <col min="15886" max="15886" width="6.42578125" customWidth="1"/>
    <col min="15887" max="15887" width="6" customWidth="1"/>
    <col min="15888" max="15889" width="6.140625" customWidth="1"/>
    <col min="15890" max="15890" width="6.7109375" customWidth="1"/>
    <col min="15891" max="15891" width="5.7109375" customWidth="1"/>
    <col min="15892" max="15892" width="6.42578125" customWidth="1"/>
    <col min="15893" max="15893" width="5.42578125" customWidth="1"/>
    <col min="15894" max="15894" width="5.140625" customWidth="1"/>
    <col min="15895" max="15895" width="5.42578125" customWidth="1"/>
    <col min="15896" max="15896" width="5.28515625" customWidth="1"/>
    <col min="15897" max="15897" width="5.5703125" customWidth="1"/>
    <col min="15898" max="15898" width="5.42578125" customWidth="1"/>
    <col min="15899" max="15899" width="4.85546875" customWidth="1"/>
    <col min="15900" max="15901" width="6.28515625" customWidth="1"/>
    <col min="15902" max="15902" width="4.85546875" customWidth="1"/>
    <col min="15903" max="15903" width="6.42578125" customWidth="1"/>
    <col min="15904" max="15904" width="6.7109375" customWidth="1"/>
    <col min="15905" max="15905" width="5" customWidth="1"/>
    <col min="15906" max="15906" width="5.7109375" customWidth="1"/>
    <col min="15907" max="15907" width="6.140625" customWidth="1"/>
    <col min="15908" max="15908" width="4.42578125" customWidth="1"/>
    <col min="15909" max="15909" width="5.85546875" customWidth="1"/>
    <col min="15910" max="15910" width="6.42578125" customWidth="1"/>
    <col min="15911" max="15911" width="4.28515625" customWidth="1"/>
    <col min="16130" max="16130" width="28.140625" customWidth="1"/>
    <col min="16131" max="16131" width="15.140625" customWidth="1"/>
    <col min="16132" max="16132" width="6.42578125" customWidth="1"/>
    <col min="16133" max="16133" width="6.140625" customWidth="1"/>
    <col min="16134" max="16134" width="5.28515625" customWidth="1"/>
    <col min="16135" max="16135" width="6" customWidth="1"/>
    <col min="16136" max="16136" width="6.85546875" customWidth="1"/>
    <col min="16137" max="16138" width="6.28515625" customWidth="1"/>
    <col min="16139" max="16139" width="6.7109375" customWidth="1"/>
    <col min="16140" max="16140" width="6.5703125" customWidth="1"/>
    <col min="16141" max="16141" width="6.28515625" customWidth="1"/>
    <col min="16142" max="16142" width="6.42578125" customWidth="1"/>
    <col min="16143" max="16143" width="6" customWidth="1"/>
    <col min="16144" max="16145" width="6.140625" customWidth="1"/>
    <col min="16146" max="16146" width="6.7109375" customWidth="1"/>
    <col min="16147" max="16147" width="5.7109375" customWidth="1"/>
    <col min="16148" max="16148" width="6.42578125" customWidth="1"/>
    <col min="16149" max="16149" width="5.42578125" customWidth="1"/>
    <col min="16150" max="16150" width="5.140625" customWidth="1"/>
    <col min="16151" max="16151" width="5.42578125" customWidth="1"/>
    <col min="16152" max="16152" width="5.28515625" customWidth="1"/>
    <col min="16153" max="16153" width="5.5703125" customWidth="1"/>
    <col min="16154" max="16154" width="5.42578125" customWidth="1"/>
    <col min="16155" max="16155" width="4.85546875" customWidth="1"/>
    <col min="16156" max="16157" width="6.28515625" customWidth="1"/>
    <col min="16158" max="16158" width="4.85546875" customWidth="1"/>
    <col min="16159" max="16159" width="6.42578125" customWidth="1"/>
    <col min="16160" max="16160" width="6.7109375" customWidth="1"/>
    <col min="16161" max="16161" width="5" customWidth="1"/>
    <col min="16162" max="16162" width="5.7109375" customWidth="1"/>
    <col min="16163" max="16163" width="6.140625" customWidth="1"/>
    <col min="16164" max="16164" width="4.42578125" customWidth="1"/>
    <col min="16165" max="16165" width="5.85546875" customWidth="1"/>
    <col min="16166" max="16166" width="6.42578125" customWidth="1"/>
    <col min="16167" max="16167" width="4.28515625" customWidth="1"/>
  </cols>
  <sheetData>
    <row r="1" spans="1:39" x14ac:dyDescent="0.25">
      <c r="A1" s="119" t="s">
        <v>0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119"/>
      <c r="T1" s="119"/>
      <c r="U1" s="119"/>
      <c r="V1" s="119"/>
      <c r="W1" s="119"/>
      <c r="X1" s="119"/>
      <c r="Y1" s="119"/>
      <c r="Z1" s="119"/>
      <c r="AA1" s="119"/>
      <c r="AB1" s="119"/>
      <c r="AC1" s="119"/>
      <c r="AD1" s="119"/>
      <c r="AE1" s="119"/>
      <c r="AF1" s="119"/>
      <c r="AG1" s="119"/>
      <c r="AH1" s="119"/>
      <c r="AI1" s="119"/>
      <c r="AJ1" s="119"/>
      <c r="AK1" s="119"/>
      <c r="AL1" s="119"/>
      <c r="AM1" s="119"/>
    </row>
    <row r="2" spans="1:39" x14ac:dyDescent="0.25">
      <c r="A2" s="119" t="s">
        <v>59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  <c r="T2" s="119"/>
      <c r="U2" s="119"/>
      <c r="V2" s="119"/>
      <c r="W2" s="119"/>
      <c r="X2" s="119"/>
      <c r="Y2" s="119"/>
      <c r="Z2" s="119"/>
      <c r="AA2" s="119"/>
      <c r="AB2" s="119"/>
      <c r="AC2" s="119"/>
      <c r="AD2" s="119"/>
      <c r="AE2" s="119"/>
      <c r="AF2" s="119"/>
      <c r="AG2" s="119"/>
      <c r="AH2" s="119"/>
      <c r="AI2" s="119"/>
      <c r="AJ2" s="119"/>
      <c r="AK2" s="119"/>
      <c r="AL2" s="119"/>
      <c r="AM2" s="119"/>
    </row>
    <row r="3" spans="1:39" x14ac:dyDescent="0.25">
      <c r="A3" s="66"/>
      <c r="B3" s="66"/>
      <c r="C3" s="66"/>
      <c r="D3" s="66"/>
      <c r="E3" s="66"/>
      <c r="F3" s="66"/>
    </row>
    <row r="4" spans="1:39" x14ac:dyDescent="0.25">
      <c r="A4" s="66"/>
      <c r="B4" s="66"/>
      <c r="C4" s="66"/>
      <c r="D4" s="2"/>
      <c r="E4" s="66"/>
      <c r="F4" s="66"/>
      <c r="K4" t="s">
        <v>1</v>
      </c>
      <c r="N4" s="3" t="s">
        <v>2</v>
      </c>
      <c r="O4" s="4" t="s">
        <v>3</v>
      </c>
    </row>
    <row r="5" spans="1:39" x14ac:dyDescent="0.25">
      <c r="A5" s="66"/>
      <c r="B5" s="66"/>
      <c r="C5" s="66"/>
      <c r="D5" s="66"/>
      <c r="E5" s="66"/>
      <c r="F5" s="66"/>
      <c r="K5" t="s">
        <v>4</v>
      </c>
      <c r="N5" s="3" t="s">
        <v>2</v>
      </c>
      <c r="O5" s="4" t="s">
        <v>5</v>
      </c>
    </row>
    <row r="6" spans="1:39" x14ac:dyDescent="0.25">
      <c r="A6" s="119"/>
      <c r="B6" s="119"/>
      <c r="C6" s="119"/>
      <c r="D6" s="119"/>
      <c r="E6" s="119"/>
      <c r="F6" s="119"/>
      <c r="K6" t="s">
        <v>6</v>
      </c>
      <c r="N6" s="3" t="s">
        <v>2</v>
      </c>
      <c r="O6" s="5" t="s">
        <v>20</v>
      </c>
    </row>
    <row r="7" spans="1:39" x14ac:dyDescent="0.25">
      <c r="K7" t="s">
        <v>8</v>
      </c>
      <c r="N7" s="3" t="s">
        <v>9</v>
      </c>
      <c r="O7" s="4">
        <v>2021</v>
      </c>
    </row>
    <row r="8" spans="1:39" x14ac:dyDescent="0.25">
      <c r="A8" s="120" t="s">
        <v>10</v>
      </c>
      <c r="B8" s="120" t="s">
        <v>11</v>
      </c>
      <c r="C8" s="6" t="s">
        <v>12</v>
      </c>
      <c r="D8" s="122" t="s">
        <v>13</v>
      </c>
      <c r="E8" s="123"/>
      <c r="F8" s="123"/>
      <c r="G8" s="123"/>
      <c r="H8" s="123"/>
      <c r="I8" s="123"/>
      <c r="J8" s="123"/>
      <c r="K8" s="123"/>
      <c r="L8" s="123"/>
      <c r="M8" s="123"/>
      <c r="N8" s="123"/>
      <c r="O8" s="123"/>
      <c r="P8" s="123"/>
      <c r="Q8" s="123"/>
      <c r="R8" s="123"/>
      <c r="S8" s="123"/>
      <c r="T8" s="123"/>
      <c r="U8" s="123"/>
      <c r="V8" s="123"/>
      <c r="W8" s="123"/>
      <c r="X8" s="123"/>
      <c r="Y8" s="123"/>
      <c r="Z8" s="123"/>
      <c r="AA8" s="123"/>
      <c r="AB8" s="123"/>
      <c r="AC8" s="123"/>
      <c r="AD8" s="123"/>
      <c r="AE8" s="123"/>
      <c r="AF8" s="123"/>
      <c r="AG8" s="123"/>
      <c r="AH8" s="123"/>
      <c r="AI8" s="123"/>
      <c r="AJ8" s="123"/>
      <c r="AK8" s="123"/>
      <c r="AL8" s="123"/>
      <c r="AM8" s="124"/>
    </row>
    <row r="9" spans="1:39" x14ac:dyDescent="0.25">
      <c r="A9" s="87"/>
      <c r="B9" s="87"/>
      <c r="C9" s="7" t="s">
        <v>14</v>
      </c>
      <c r="D9" s="112" t="s">
        <v>15</v>
      </c>
      <c r="E9" s="113"/>
      <c r="F9" s="114"/>
      <c r="G9" s="112" t="s">
        <v>16</v>
      </c>
      <c r="H9" s="113"/>
      <c r="I9" s="114"/>
      <c r="J9" s="112" t="s">
        <v>17</v>
      </c>
      <c r="K9" s="113"/>
      <c r="L9" s="114"/>
      <c r="M9" s="112" t="s">
        <v>18</v>
      </c>
      <c r="N9" s="113"/>
      <c r="O9" s="114"/>
      <c r="P9" s="112" t="s">
        <v>7</v>
      </c>
      <c r="Q9" s="113"/>
      <c r="R9" s="114"/>
      <c r="S9" s="112" t="s">
        <v>19</v>
      </c>
      <c r="T9" s="113"/>
      <c r="U9" s="114"/>
      <c r="V9" s="112" t="s">
        <v>20</v>
      </c>
      <c r="W9" s="113"/>
      <c r="X9" s="114"/>
      <c r="Y9" s="112" t="s">
        <v>21</v>
      </c>
      <c r="Z9" s="113"/>
      <c r="AA9" s="114"/>
      <c r="AB9" s="112" t="s">
        <v>22</v>
      </c>
      <c r="AC9" s="113"/>
      <c r="AD9" s="114"/>
      <c r="AE9" s="112" t="s">
        <v>23</v>
      </c>
      <c r="AF9" s="113"/>
      <c r="AG9" s="114"/>
      <c r="AH9" s="112" t="s">
        <v>24</v>
      </c>
      <c r="AI9" s="113"/>
      <c r="AJ9" s="114"/>
      <c r="AK9" s="112" t="s">
        <v>25</v>
      </c>
      <c r="AL9" s="113"/>
      <c r="AM9" s="114"/>
    </row>
    <row r="10" spans="1:39" ht="15.75" thickBot="1" x14ac:dyDescent="0.3">
      <c r="A10" s="121"/>
      <c r="B10" s="87"/>
      <c r="C10" s="8" t="s">
        <v>26</v>
      </c>
      <c r="D10" s="115"/>
      <c r="E10" s="116"/>
      <c r="F10" s="117"/>
      <c r="G10" s="115"/>
      <c r="H10" s="116"/>
      <c r="I10" s="117"/>
      <c r="J10" s="115"/>
      <c r="K10" s="116"/>
      <c r="L10" s="117"/>
      <c r="M10" s="115"/>
      <c r="N10" s="116"/>
      <c r="O10" s="117"/>
      <c r="P10" s="115"/>
      <c r="Q10" s="116"/>
      <c r="R10" s="117"/>
      <c r="S10" s="115"/>
      <c r="T10" s="116"/>
      <c r="U10" s="117"/>
      <c r="V10" s="115"/>
      <c r="W10" s="116"/>
      <c r="X10" s="117"/>
      <c r="Y10" s="115"/>
      <c r="Z10" s="116"/>
      <c r="AA10" s="117"/>
      <c r="AB10" s="115"/>
      <c r="AC10" s="116"/>
      <c r="AD10" s="117"/>
      <c r="AE10" s="115"/>
      <c r="AF10" s="116"/>
      <c r="AG10" s="117"/>
      <c r="AH10" s="115"/>
      <c r="AI10" s="116"/>
      <c r="AJ10" s="117"/>
      <c r="AK10" s="115"/>
      <c r="AL10" s="116"/>
      <c r="AM10" s="117"/>
    </row>
    <row r="11" spans="1:39" ht="15.75" thickTop="1" x14ac:dyDescent="0.25">
      <c r="A11" s="87">
        <v>1</v>
      </c>
      <c r="B11" s="118" t="s">
        <v>27</v>
      </c>
      <c r="C11" s="93">
        <v>1880900</v>
      </c>
      <c r="D11" s="9"/>
      <c r="E11" s="10">
        <f>1/12*100</f>
        <v>8.3333333333333321</v>
      </c>
      <c r="F11" s="11"/>
      <c r="G11" s="9"/>
      <c r="H11" s="10">
        <f>2/12*100</f>
        <v>16.666666666666664</v>
      </c>
      <c r="I11" s="11"/>
      <c r="J11" s="9"/>
      <c r="K11" s="10">
        <f>2/12*100</f>
        <v>16.666666666666664</v>
      </c>
      <c r="L11" s="11"/>
      <c r="M11" s="9"/>
      <c r="N11" s="10">
        <f>4/12*100</f>
        <v>33.333333333333329</v>
      </c>
      <c r="O11" s="11"/>
      <c r="P11" s="9"/>
      <c r="Q11" s="10">
        <f>5/12*100</f>
        <v>41.666666666666671</v>
      </c>
      <c r="R11" s="11"/>
      <c r="S11" s="9"/>
      <c r="T11" s="10">
        <f>6/12*100</f>
        <v>50</v>
      </c>
      <c r="U11" s="11"/>
      <c r="V11" s="9"/>
      <c r="W11" s="10">
        <f>7/12*100</f>
        <v>58.333333333333336</v>
      </c>
      <c r="X11" s="11"/>
      <c r="Y11" s="9"/>
      <c r="Z11" s="10">
        <f>8/12*100</f>
        <v>66.666666666666657</v>
      </c>
      <c r="AA11" s="11"/>
      <c r="AB11" s="9"/>
      <c r="AC11" s="10">
        <f>9/12*100</f>
        <v>75</v>
      </c>
      <c r="AD11" s="11"/>
      <c r="AE11" s="9"/>
      <c r="AF11" s="10">
        <f>10/12*100</f>
        <v>83.333333333333343</v>
      </c>
      <c r="AG11" s="11"/>
      <c r="AH11" s="9"/>
      <c r="AI11" s="10">
        <f>11/12*100</f>
        <v>91.666666666666657</v>
      </c>
      <c r="AJ11" s="11"/>
      <c r="AK11" s="9"/>
      <c r="AL11" s="12">
        <f>12/12*100</f>
        <v>100</v>
      </c>
      <c r="AM11" s="11"/>
    </row>
    <row r="12" spans="1:39" x14ac:dyDescent="0.25">
      <c r="A12" s="87"/>
      <c r="B12" s="118"/>
      <c r="C12" s="93"/>
      <c r="D12" s="9">
        <f>0/1880900*100</f>
        <v>0</v>
      </c>
      <c r="E12" s="10"/>
      <c r="F12" s="11">
        <f>R11</f>
        <v>0</v>
      </c>
      <c r="G12" s="9">
        <f>0/1880900*100</f>
        <v>0</v>
      </c>
      <c r="H12" s="10"/>
      <c r="I12" s="11">
        <f>R12</f>
        <v>0</v>
      </c>
      <c r="J12" s="9">
        <f>955900/1880900*100</f>
        <v>50.821415279919194</v>
      </c>
      <c r="K12" s="10"/>
      <c r="L12" s="11">
        <f>1880900/9559008*100</f>
        <v>19.67672796172992</v>
      </c>
      <c r="M12" s="9">
        <f>0/1880900*100</f>
        <v>0</v>
      </c>
      <c r="N12" s="10"/>
      <c r="O12" s="11">
        <f>0/1880900*100</f>
        <v>0</v>
      </c>
      <c r="P12" s="9">
        <f>0/1880900*100</f>
        <v>0</v>
      </c>
      <c r="Q12" s="10"/>
      <c r="R12" s="11">
        <f>0/18808008100</f>
        <v>0</v>
      </c>
      <c r="S12" s="9">
        <f>955900/C11*100</f>
        <v>50.821415279919194</v>
      </c>
      <c r="T12" s="10"/>
      <c r="U12" s="11">
        <f>0</f>
        <v>0</v>
      </c>
      <c r="V12" s="9">
        <v>50.8</v>
      </c>
      <c r="W12" s="10"/>
      <c r="X12" s="11">
        <v>0</v>
      </c>
      <c r="Y12" s="9"/>
      <c r="Z12" s="10"/>
      <c r="AA12" s="11"/>
      <c r="AB12" s="9"/>
      <c r="AC12" s="10"/>
      <c r="AD12" s="11"/>
      <c r="AE12" s="9"/>
      <c r="AF12" s="10"/>
      <c r="AG12" s="11"/>
      <c r="AH12" s="9"/>
      <c r="AI12" s="10"/>
      <c r="AJ12" s="11"/>
      <c r="AK12" s="13"/>
      <c r="AL12" s="12"/>
      <c r="AM12" s="14"/>
    </row>
    <row r="13" spans="1:39" x14ac:dyDescent="0.25">
      <c r="A13" s="88"/>
      <c r="B13" s="118"/>
      <c r="C13" s="94"/>
      <c r="D13" s="15"/>
      <c r="E13" s="16">
        <f>U13</f>
        <v>0</v>
      </c>
      <c r="F13" s="17"/>
      <c r="G13" s="15"/>
      <c r="H13" s="16">
        <f>U13</f>
        <v>0</v>
      </c>
      <c r="I13" s="17"/>
      <c r="J13" s="15"/>
      <c r="K13" s="16">
        <f>L12</f>
        <v>19.67672796172992</v>
      </c>
      <c r="L13" s="17"/>
      <c r="M13" s="15"/>
      <c r="N13" s="16">
        <f>L13</f>
        <v>0</v>
      </c>
      <c r="O13" s="17"/>
      <c r="P13" s="15"/>
      <c r="Q13" s="16">
        <f>0/1880900*100</f>
        <v>0</v>
      </c>
      <c r="R13" s="17"/>
      <c r="S13" s="15"/>
      <c r="T13" s="16">
        <f>U12</f>
        <v>0</v>
      </c>
      <c r="U13" s="17"/>
      <c r="V13" s="15"/>
      <c r="W13" s="16">
        <v>0</v>
      </c>
      <c r="X13" s="17"/>
      <c r="Y13" s="15"/>
      <c r="Z13" s="16"/>
      <c r="AA13" s="17"/>
      <c r="AB13" s="15"/>
      <c r="AC13" s="16"/>
      <c r="AD13" s="17"/>
      <c r="AE13" s="15"/>
      <c r="AF13" s="16"/>
      <c r="AG13" s="17"/>
      <c r="AH13" s="15"/>
      <c r="AI13" s="16"/>
      <c r="AJ13" s="17"/>
      <c r="AK13" s="15"/>
      <c r="AL13" s="18"/>
      <c r="AM13" s="17"/>
    </row>
    <row r="14" spans="1:39" x14ac:dyDescent="0.25">
      <c r="A14" s="86">
        <v>2</v>
      </c>
      <c r="B14" s="108" t="s">
        <v>28</v>
      </c>
      <c r="C14" s="105">
        <v>599800</v>
      </c>
      <c r="D14" s="19"/>
      <c r="E14" s="20">
        <f>1/12*100</f>
        <v>8.3333333333333321</v>
      </c>
      <c r="F14" s="21"/>
      <c r="G14" s="19"/>
      <c r="H14" s="20">
        <f>2/12*100</f>
        <v>16.666666666666664</v>
      </c>
      <c r="I14" s="21"/>
      <c r="J14" s="19"/>
      <c r="K14" s="20">
        <f>3/12*100</f>
        <v>25</v>
      </c>
      <c r="L14" s="21"/>
      <c r="M14" s="19"/>
      <c r="N14" s="20">
        <f>4/12*100</f>
        <v>33.333333333333329</v>
      </c>
      <c r="O14" s="21"/>
      <c r="P14" s="19"/>
      <c r="Q14" s="20">
        <f>5/12*100</f>
        <v>41.666666666666671</v>
      </c>
      <c r="R14" s="21"/>
      <c r="S14" s="19"/>
      <c r="T14" s="23">
        <v>100</v>
      </c>
      <c r="U14" s="21"/>
      <c r="V14" s="19"/>
      <c r="W14" s="20">
        <f>7/12*100</f>
        <v>58.333333333333336</v>
      </c>
      <c r="X14" s="21"/>
      <c r="Y14" s="19"/>
      <c r="Z14" s="20">
        <f>8/12*100</f>
        <v>66.666666666666657</v>
      </c>
      <c r="AA14" s="21"/>
      <c r="AB14" s="19"/>
      <c r="AC14" s="20">
        <f>9/12*100</f>
        <v>75</v>
      </c>
      <c r="AD14" s="21"/>
      <c r="AE14" s="19"/>
      <c r="AF14" s="20">
        <f>10/12*100</f>
        <v>83.333333333333343</v>
      </c>
      <c r="AG14" s="21"/>
      <c r="AH14" s="19"/>
      <c r="AI14" s="20">
        <f>11/12*100</f>
        <v>91.666666666666657</v>
      </c>
      <c r="AJ14" s="21"/>
      <c r="AK14" s="19"/>
      <c r="AL14" s="20">
        <v>100</v>
      </c>
      <c r="AM14" s="21"/>
    </row>
    <row r="15" spans="1:39" x14ac:dyDescent="0.25">
      <c r="A15" s="87"/>
      <c r="B15" s="109"/>
      <c r="C15" s="106"/>
      <c r="D15" s="9">
        <f>0/599800*100</f>
        <v>0</v>
      </c>
      <c r="E15" s="10"/>
      <c r="F15" s="11">
        <f>R14</f>
        <v>0</v>
      </c>
      <c r="G15" s="9">
        <f>0/599800*100</f>
        <v>0</v>
      </c>
      <c r="H15" s="10"/>
      <c r="I15" s="11">
        <f>U15</f>
        <v>0</v>
      </c>
      <c r="J15" s="9">
        <f>599800/599800*100</f>
        <v>100</v>
      </c>
      <c r="K15" s="10"/>
      <c r="L15" s="11">
        <f>599800/599800*100</f>
        <v>100</v>
      </c>
      <c r="M15" s="9">
        <f>0/599800*100</f>
        <v>0</v>
      </c>
      <c r="N15" s="10"/>
      <c r="O15" s="11">
        <f>0/599800*100</f>
        <v>0</v>
      </c>
      <c r="P15" s="9">
        <f>0/599800*100</f>
        <v>0</v>
      </c>
      <c r="Q15" s="10"/>
      <c r="R15" s="11">
        <f>0/5998008100</f>
        <v>0</v>
      </c>
      <c r="S15" s="13">
        <f>599800/C14*100</f>
        <v>100</v>
      </c>
      <c r="T15" s="10"/>
      <c r="U15" s="11">
        <v>0</v>
      </c>
      <c r="V15" s="9">
        <v>100</v>
      </c>
      <c r="W15" s="10"/>
      <c r="X15" s="11">
        <v>0</v>
      </c>
      <c r="Y15" s="9"/>
      <c r="Z15" s="10"/>
      <c r="AA15" s="11"/>
      <c r="AB15" s="9"/>
      <c r="AC15" s="10"/>
      <c r="AD15" s="11"/>
      <c r="AE15" s="9"/>
      <c r="AF15" s="10"/>
      <c r="AG15" s="11"/>
      <c r="AH15" s="9"/>
      <c r="AI15" s="10"/>
      <c r="AJ15" s="11"/>
      <c r="AK15" s="9"/>
      <c r="AL15" s="10"/>
      <c r="AM15" s="11"/>
    </row>
    <row r="16" spans="1:39" x14ac:dyDescent="0.25">
      <c r="A16" s="88"/>
      <c r="B16" s="110"/>
      <c r="C16" s="107"/>
      <c r="D16" s="15"/>
      <c r="E16" s="16">
        <f>U16</f>
        <v>0</v>
      </c>
      <c r="F16" s="17"/>
      <c r="G16" s="15"/>
      <c r="H16" s="16">
        <f>R16</f>
        <v>0</v>
      </c>
      <c r="I16" s="17"/>
      <c r="J16" s="15"/>
      <c r="K16" s="16">
        <f>599800/599800*100</f>
        <v>100</v>
      </c>
      <c r="L16" s="17"/>
      <c r="M16" s="15"/>
      <c r="N16" s="16">
        <f>L16</f>
        <v>0</v>
      </c>
      <c r="O16" s="17"/>
      <c r="P16" s="15"/>
      <c r="Q16" s="16">
        <f>0/5998008100</f>
        <v>0</v>
      </c>
      <c r="R16" s="17"/>
      <c r="S16" s="15"/>
      <c r="T16" s="16">
        <v>0</v>
      </c>
      <c r="U16" s="17"/>
      <c r="V16" s="15"/>
      <c r="W16" s="16">
        <v>0</v>
      </c>
      <c r="X16" s="17"/>
      <c r="Y16" s="15"/>
      <c r="Z16" s="16"/>
      <c r="AA16" s="17"/>
      <c r="AB16" s="15"/>
      <c r="AC16" s="16"/>
      <c r="AD16" s="17"/>
      <c r="AE16" s="15"/>
      <c r="AF16" s="16"/>
      <c r="AG16" s="17"/>
      <c r="AH16" s="15"/>
      <c r="AI16" s="16"/>
      <c r="AJ16" s="17"/>
      <c r="AK16" s="15"/>
      <c r="AL16" s="16"/>
      <c r="AM16" s="17"/>
    </row>
    <row r="17" spans="1:39" x14ac:dyDescent="0.25">
      <c r="A17" s="87">
        <v>3</v>
      </c>
      <c r="B17" s="109" t="s">
        <v>29</v>
      </c>
      <c r="C17" s="106">
        <v>2065650000</v>
      </c>
      <c r="D17" s="19"/>
      <c r="E17" s="20">
        <f>1/12*100</f>
        <v>8.3333333333333321</v>
      </c>
      <c r="F17" s="21"/>
      <c r="G17" s="19"/>
      <c r="H17" s="20">
        <f>2/12*100</f>
        <v>16.666666666666664</v>
      </c>
      <c r="I17" s="21"/>
      <c r="J17" s="19"/>
      <c r="K17" s="20">
        <f>3/12*100</f>
        <v>25</v>
      </c>
      <c r="L17" s="21"/>
      <c r="M17" s="19"/>
      <c r="N17" s="20">
        <f>4/12*100</f>
        <v>33.333333333333329</v>
      </c>
      <c r="O17" s="21"/>
      <c r="P17" s="19"/>
      <c r="Q17" s="20">
        <f>5/12*100</f>
        <v>41.666666666666671</v>
      </c>
      <c r="R17" s="21"/>
      <c r="S17" s="19"/>
      <c r="T17" s="20">
        <f>6/12*100</f>
        <v>50</v>
      </c>
      <c r="U17" s="21"/>
      <c r="V17" s="19"/>
      <c r="W17" s="20">
        <f>7/12*100</f>
        <v>58.333333333333336</v>
      </c>
      <c r="X17" s="21"/>
      <c r="Y17" s="19"/>
      <c r="Z17" s="20">
        <f>8/12*100</f>
        <v>66.666666666666657</v>
      </c>
      <c r="AA17" s="21"/>
      <c r="AB17" s="19"/>
      <c r="AC17" s="20">
        <f>9/12*100</f>
        <v>75</v>
      </c>
      <c r="AD17" s="21"/>
      <c r="AE17" s="19"/>
      <c r="AF17" s="20">
        <f>10/12*100</f>
        <v>83.333333333333343</v>
      </c>
      <c r="AG17" s="21"/>
      <c r="AH17" s="19"/>
      <c r="AI17" s="20">
        <f>11/12*100</f>
        <v>91.666666666666657</v>
      </c>
      <c r="AJ17" s="21"/>
      <c r="AK17" s="22"/>
      <c r="AL17" s="23">
        <f>12/12*100</f>
        <v>100</v>
      </c>
      <c r="AM17" s="24"/>
    </row>
    <row r="18" spans="1:39" x14ac:dyDescent="0.25">
      <c r="A18" s="87"/>
      <c r="B18" s="109"/>
      <c r="C18" s="106"/>
      <c r="D18" s="9">
        <f>62623800/2065650000*100</f>
        <v>3.0316752596035146</v>
      </c>
      <c r="E18" s="10"/>
      <c r="F18" s="11">
        <f>62623200/2065650000*100</f>
        <v>3.031646213056423</v>
      </c>
      <c r="G18" s="9">
        <f>62623200/2065650000*100</f>
        <v>3.031646213056423</v>
      </c>
      <c r="H18" s="10"/>
      <c r="I18" s="11">
        <f>125160000/2065650000*100</f>
        <v>6.0591097233316393</v>
      </c>
      <c r="J18" s="9">
        <f>188016500/2065650000*100</f>
        <v>9.1020502021155565</v>
      </c>
      <c r="K18" s="10"/>
      <c r="L18" s="11">
        <f>188016500/2065650000*100</f>
        <v>9.1020502021155565</v>
      </c>
      <c r="M18" s="9">
        <f>250873000/2065650000*100</f>
        <v>12.144990680899474</v>
      </c>
      <c r="N18" s="10"/>
      <c r="O18" s="11">
        <f>250873000/2065650000*100</f>
        <v>12.144990680899474</v>
      </c>
      <c r="P18" s="9">
        <f>314393100/2065650000*100</f>
        <v>15.220056640766829</v>
      </c>
      <c r="Q18" s="10"/>
      <c r="R18" s="11">
        <f>314393100/2065650000*100</f>
        <v>15.220056640766829</v>
      </c>
      <c r="S18" s="9">
        <f>955849379/C17*100</f>
        <v>46.27353999951589</v>
      </c>
      <c r="T18" s="10"/>
      <c r="U18" s="11">
        <f>215998239/C17*100</f>
        <v>10.456671701401495</v>
      </c>
      <c r="V18" s="9">
        <v>52.8</v>
      </c>
      <c r="W18" s="10"/>
      <c r="X18" s="11">
        <f>W19</f>
        <v>6.6</v>
      </c>
      <c r="Y18" s="9"/>
      <c r="Z18" s="10"/>
      <c r="AA18" s="11"/>
      <c r="AB18" s="9"/>
      <c r="AC18" s="10"/>
      <c r="AD18" s="11"/>
      <c r="AE18" s="9"/>
      <c r="AF18" s="10"/>
      <c r="AG18" s="11"/>
      <c r="AH18" s="9"/>
      <c r="AI18" s="10"/>
      <c r="AJ18" s="11"/>
      <c r="AK18" s="13"/>
      <c r="AL18" s="25"/>
      <c r="AM18" s="14"/>
    </row>
    <row r="19" spans="1:39" x14ac:dyDescent="0.25">
      <c r="A19" s="87"/>
      <c r="B19" s="109"/>
      <c r="C19" s="106"/>
      <c r="D19" s="15"/>
      <c r="E19" s="16">
        <f>62623200/2065650000*100</f>
        <v>3.031646213056423</v>
      </c>
      <c r="F19" s="17"/>
      <c r="G19" s="15"/>
      <c r="H19" s="16">
        <f>125160000/2065650000*100</f>
        <v>6.0591097233316393</v>
      </c>
      <c r="I19" s="17"/>
      <c r="J19" s="15"/>
      <c r="K19" s="16">
        <f>L18</f>
        <v>9.1020502021155565</v>
      </c>
      <c r="L19" s="17"/>
      <c r="M19" s="15"/>
      <c r="N19" s="16">
        <f>250873000/2065650000*100</f>
        <v>12.144990680899474</v>
      </c>
      <c r="O19" s="17"/>
      <c r="P19" s="15"/>
      <c r="Q19" s="16">
        <f>314393100/2065650000*100</f>
        <v>15.220056640766829</v>
      </c>
      <c r="R19" s="17"/>
      <c r="S19" s="15"/>
      <c r="T19" s="16">
        <f>U18</f>
        <v>10.456671701401495</v>
      </c>
      <c r="U19" s="17"/>
      <c r="V19" s="15"/>
      <c r="W19" s="16">
        <v>6.6</v>
      </c>
      <c r="X19" s="17"/>
      <c r="Y19" s="15"/>
      <c r="Z19" s="16"/>
      <c r="AA19" s="17"/>
      <c r="AB19" s="15"/>
      <c r="AC19" s="16"/>
      <c r="AD19" s="17"/>
      <c r="AE19" s="15"/>
      <c r="AF19" s="16"/>
      <c r="AG19" s="17"/>
      <c r="AH19" s="15"/>
      <c r="AI19" s="16"/>
      <c r="AJ19" s="17"/>
      <c r="AK19" s="26"/>
      <c r="AL19" s="27"/>
      <c r="AM19" s="28"/>
    </row>
    <row r="20" spans="1:39" x14ac:dyDescent="0.25">
      <c r="A20" s="86">
        <v>4</v>
      </c>
      <c r="B20" s="108" t="s">
        <v>30</v>
      </c>
      <c r="C20" s="105">
        <v>3000000</v>
      </c>
      <c r="D20" s="19"/>
      <c r="E20" s="20">
        <f>1/12*100</f>
        <v>8.3333333333333321</v>
      </c>
      <c r="F20" s="21"/>
      <c r="G20" s="19"/>
      <c r="H20" s="20">
        <f>2/12*100</f>
        <v>16.666666666666664</v>
      </c>
      <c r="I20" s="21"/>
      <c r="J20" s="19"/>
      <c r="K20" s="20">
        <f>3/12*100</f>
        <v>25</v>
      </c>
      <c r="L20" s="21"/>
      <c r="M20" s="19"/>
      <c r="N20" s="20">
        <f>4/12*100</f>
        <v>33.333333333333329</v>
      </c>
      <c r="O20" s="21"/>
      <c r="P20" s="19"/>
      <c r="Q20" s="20">
        <f>5/12*100</f>
        <v>41.666666666666671</v>
      </c>
      <c r="R20" s="21"/>
      <c r="S20" s="19"/>
      <c r="T20" s="20">
        <f>6/12*100</f>
        <v>50</v>
      </c>
      <c r="U20" s="21"/>
      <c r="V20" s="19"/>
      <c r="W20" s="20">
        <f>7/12*100</f>
        <v>58.333333333333336</v>
      </c>
      <c r="X20" s="21"/>
      <c r="Y20" s="19"/>
      <c r="Z20" s="20">
        <f>8/12*100</f>
        <v>66.666666666666657</v>
      </c>
      <c r="AA20" s="21"/>
      <c r="AB20" s="19"/>
      <c r="AC20" s="20">
        <f>9/12*100</f>
        <v>75</v>
      </c>
      <c r="AD20" s="21"/>
      <c r="AE20" s="19"/>
      <c r="AF20" s="20">
        <f>10/12*100</f>
        <v>83.333333333333343</v>
      </c>
      <c r="AG20" s="21"/>
      <c r="AH20" s="19"/>
      <c r="AI20" s="20">
        <f>11/12*100</f>
        <v>91.666666666666657</v>
      </c>
      <c r="AJ20" s="21"/>
      <c r="AK20" s="22"/>
      <c r="AL20" s="23">
        <f>12/12*100</f>
        <v>100</v>
      </c>
      <c r="AM20" s="24"/>
    </row>
    <row r="21" spans="1:39" x14ac:dyDescent="0.25">
      <c r="A21" s="87"/>
      <c r="B21" s="109"/>
      <c r="C21" s="106"/>
      <c r="D21" s="9">
        <f>0/3000000*100</f>
        <v>0</v>
      </c>
      <c r="E21" s="10"/>
      <c r="F21" s="11">
        <f>U20</f>
        <v>0</v>
      </c>
      <c r="G21" s="9">
        <f>792000/3000000*100</f>
        <v>26.400000000000002</v>
      </c>
      <c r="H21" s="10"/>
      <c r="I21" s="11">
        <f>792000/3000000*100</f>
        <v>26.400000000000002</v>
      </c>
      <c r="J21" s="9">
        <f>0/3000000*100</f>
        <v>0</v>
      </c>
      <c r="K21" s="10"/>
      <c r="L21" s="11">
        <f>M20</f>
        <v>0</v>
      </c>
      <c r="M21" s="9">
        <f>1418000/3000000*100</f>
        <v>47.266666666666666</v>
      </c>
      <c r="N21" s="10"/>
      <c r="O21" s="11">
        <f>1418000/3000000*100</f>
        <v>47.266666666666666</v>
      </c>
      <c r="P21" s="9">
        <f>1418000/3000000*100</f>
        <v>47.266666666666666</v>
      </c>
      <c r="Q21" s="10"/>
      <c r="R21" s="11">
        <f>1418000/3000000*100</f>
        <v>47.266666666666666</v>
      </c>
      <c r="S21" s="9">
        <f>1418000/C20*100</f>
        <v>47.266666666666666</v>
      </c>
      <c r="T21" s="10"/>
      <c r="U21" s="11">
        <f>0</f>
        <v>0</v>
      </c>
      <c r="V21" s="9">
        <v>66.400000000000006</v>
      </c>
      <c r="W21" s="10"/>
      <c r="X21" s="11">
        <v>19.100000000000001</v>
      </c>
      <c r="Y21" s="9"/>
      <c r="Z21" s="10"/>
      <c r="AA21" s="11"/>
      <c r="AB21" s="9"/>
      <c r="AC21" s="10"/>
      <c r="AD21" s="11"/>
      <c r="AE21" s="9"/>
      <c r="AF21" s="10"/>
      <c r="AG21" s="11"/>
      <c r="AH21" s="9"/>
      <c r="AI21" s="10"/>
      <c r="AJ21" s="11"/>
      <c r="AK21" s="13"/>
      <c r="AL21" s="25"/>
      <c r="AM21" s="14"/>
    </row>
    <row r="22" spans="1:39" x14ac:dyDescent="0.25">
      <c r="A22" s="88"/>
      <c r="B22" s="110"/>
      <c r="C22" s="107"/>
      <c r="D22" s="15"/>
      <c r="E22" s="16">
        <f>R21</f>
        <v>47.266666666666666</v>
      </c>
      <c r="F22" s="17"/>
      <c r="G22" s="15"/>
      <c r="H22" s="16">
        <f>792000/3000000*100</f>
        <v>26.400000000000002</v>
      </c>
      <c r="I22" s="17"/>
      <c r="J22" s="15"/>
      <c r="K22" s="16">
        <f>L21</f>
        <v>0</v>
      </c>
      <c r="L22" s="17"/>
      <c r="M22" s="15"/>
      <c r="N22" s="16">
        <f>1418000/3000000*100</f>
        <v>47.266666666666666</v>
      </c>
      <c r="O22" s="17"/>
      <c r="P22" s="15"/>
      <c r="Q22" s="16">
        <f>1418000/3000000*100</f>
        <v>47.266666666666666</v>
      </c>
      <c r="R22" s="17"/>
      <c r="S22" s="15"/>
      <c r="T22" s="16">
        <f>U21</f>
        <v>0</v>
      </c>
      <c r="U22" s="17"/>
      <c r="V22" s="15"/>
      <c r="W22" s="16">
        <v>19.100000000000001</v>
      </c>
      <c r="X22" s="17"/>
      <c r="Y22" s="15"/>
      <c r="Z22" s="16"/>
      <c r="AA22" s="17"/>
      <c r="AB22" s="15"/>
      <c r="AC22" s="16"/>
      <c r="AD22" s="17"/>
      <c r="AE22" s="15"/>
      <c r="AF22" s="16"/>
      <c r="AG22" s="17"/>
      <c r="AH22" s="15"/>
      <c r="AI22" s="16"/>
      <c r="AJ22" s="17"/>
      <c r="AK22" s="26"/>
      <c r="AL22" s="27"/>
      <c r="AM22" s="28"/>
    </row>
    <row r="23" spans="1:39" x14ac:dyDescent="0.25">
      <c r="A23" s="87">
        <v>5</v>
      </c>
      <c r="B23" s="109" t="s">
        <v>31</v>
      </c>
      <c r="C23" s="93">
        <v>11034600</v>
      </c>
      <c r="D23" s="19"/>
      <c r="E23" s="20">
        <f>1/12*100</f>
        <v>8.3333333333333321</v>
      </c>
      <c r="F23" s="21"/>
      <c r="G23" s="19"/>
      <c r="H23" s="20">
        <f>2/12*100</f>
        <v>16.666666666666664</v>
      </c>
      <c r="I23" s="21"/>
      <c r="J23" s="19"/>
      <c r="K23" s="20">
        <f>3/12*100</f>
        <v>25</v>
      </c>
      <c r="L23" s="21"/>
      <c r="M23" s="19"/>
      <c r="N23" s="20">
        <f>4/12*100</f>
        <v>33.333333333333329</v>
      </c>
      <c r="O23" s="21"/>
      <c r="P23" s="19"/>
      <c r="Q23" s="20">
        <f>5/12*100</f>
        <v>41.666666666666671</v>
      </c>
      <c r="R23" s="21"/>
      <c r="S23" s="19"/>
      <c r="T23" s="20">
        <f>6/12*100</f>
        <v>50</v>
      </c>
      <c r="U23" s="21"/>
      <c r="V23" s="19"/>
      <c r="W23" s="20">
        <f>7/12*100</f>
        <v>58.333333333333336</v>
      </c>
      <c r="X23" s="21"/>
      <c r="Y23" s="19"/>
      <c r="Z23" s="20">
        <f>8/12*100</f>
        <v>66.666666666666657</v>
      </c>
      <c r="AA23" s="21"/>
      <c r="AB23" s="19"/>
      <c r="AC23" s="20">
        <f>9/12*100</f>
        <v>75</v>
      </c>
      <c r="AD23" s="21"/>
      <c r="AE23" s="19"/>
      <c r="AF23" s="20">
        <f>10/12*100</f>
        <v>83.333333333333343</v>
      </c>
      <c r="AG23" s="21"/>
      <c r="AH23" s="19"/>
      <c r="AI23" s="20">
        <f>11/12*100</f>
        <v>91.666666666666657</v>
      </c>
      <c r="AJ23" s="21"/>
      <c r="AK23" s="22"/>
      <c r="AL23" s="23">
        <f>12/12*100</f>
        <v>100</v>
      </c>
      <c r="AM23" s="24"/>
    </row>
    <row r="24" spans="1:39" x14ac:dyDescent="0.25">
      <c r="A24" s="87"/>
      <c r="B24" s="109"/>
      <c r="C24" s="93"/>
      <c r="D24" s="9">
        <f>0/11034600*100</f>
        <v>0</v>
      </c>
      <c r="E24" s="10"/>
      <c r="F24" s="11">
        <f>U23</f>
        <v>0</v>
      </c>
      <c r="G24" s="9">
        <f>1620500/11034600*100</f>
        <v>14.685625215232086</v>
      </c>
      <c r="H24" s="10"/>
      <c r="I24" s="11">
        <f>1620500/11034600*100</f>
        <v>14.685625215232086</v>
      </c>
      <c r="J24" s="9">
        <f>0/11034600*100</f>
        <v>0</v>
      </c>
      <c r="K24" s="10"/>
      <c r="L24" s="11">
        <f>0/11034600*100</f>
        <v>0</v>
      </c>
      <c r="M24" s="9">
        <f>2276800/11034600*100</f>
        <v>20.633280771391803</v>
      </c>
      <c r="N24" s="10"/>
      <c r="O24" s="11">
        <f>2276800/11034600*100</f>
        <v>20.633280771391803</v>
      </c>
      <c r="P24" s="9">
        <f>3214200/11034600*100</f>
        <v>29.128378010983635</v>
      </c>
      <c r="Q24" s="10"/>
      <c r="R24" s="11">
        <f>3214200/11034600*100</f>
        <v>29.128378010983635</v>
      </c>
      <c r="S24" s="9">
        <f>4536900/C23*100</f>
        <v>41.115219400793869</v>
      </c>
      <c r="T24" s="10"/>
      <c r="U24" s="11">
        <f>1322700/C23*100</f>
        <v>11.986841389810234</v>
      </c>
      <c r="V24" s="9">
        <v>61.2</v>
      </c>
      <c r="W24" s="10"/>
      <c r="X24" s="11">
        <v>20.100000000000001</v>
      </c>
      <c r="Y24" s="9"/>
      <c r="Z24" s="10"/>
      <c r="AA24" s="11"/>
      <c r="AB24" s="9"/>
      <c r="AC24" s="10"/>
      <c r="AD24" s="11"/>
      <c r="AE24" s="9"/>
      <c r="AF24" s="10"/>
      <c r="AG24" s="11"/>
      <c r="AH24" s="9"/>
      <c r="AI24" s="10"/>
      <c r="AJ24" s="11"/>
      <c r="AK24" s="13"/>
      <c r="AL24" s="25"/>
      <c r="AM24" s="14"/>
    </row>
    <row r="25" spans="1:39" x14ac:dyDescent="0.25">
      <c r="A25" s="87"/>
      <c r="B25" s="109"/>
      <c r="C25" s="93"/>
      <c r="D25" s="15"/>
      <c r="E25" s="16">
        <f>R24</f>
        <v>29.128378010983635</v>
      </c>
      <c r="F25" s="17"/>
      <c r="G25" s="15"/>
      <c r="H25" s="16">
        <f>1620500/11034600*100</f>
        <v>14.685625215232086</v>
      </c>
      <c r="I25" s="17"/>
      <c r="J25" s="15"/>
      <c r="K25" s="16">
        <f>L24</f>
        <v>0</v>
      </c>
      <c r="L25" s="17"/>
      <c r="M25" s="15"/>
      <c r="N25" s="16">
        <f>2276800/11034600*100</f>
        <v>20.633280771391803</v>
      </c>
      <c r="O25" s="17"/>
      <c r="P25" s="15"/>
      <c r="Q25" s="16">
        <f>3214200/11034600*100</f>
        <v>29.128378010983635</v>
      </c>
      <c r="R25" s="17"/>
      <c r="S25" s="15"/>
      <c r="T25" s="16">
        <f>U24</f>
        <v>11.986841389810234</v>
      </c>
      <c r="U25" s="17"/>
      <c r="V25" s="15"/>
      <c r="W25" s="16">
        <v>20.100000000000001</v>
      </c>
      <c r="X25" s="17"/>
      <c r="Y25" s="15"/>
      <c r="Z25" s="16"/>
      <c r="AA25" s="17"/>
      <c r="AB25" s="15"/>
      <c r="AC25" s="16"/>
      <c r="AD25" s="17"/>
      <c r="AE25" s="15"/>
      <c r="AF25" s="16"/>
      <c r="AG25" s="17"/>
      <c r="AH25" s="15"/>
      <c r="AI25" s="16"/>
      <c r="AJ25" s="17"/>
      <c r="AK25" s="26"/>
      <c r="AL25" s="27"/>
      <c r="AM25" s="28"/>
    </row>
    <row r="26" spans="1:39" x14ac:dyDescent="0.25">
      <c r="A26" s="86">
        <v>6</v>
      </c>
      <c r="B26" s="95" t="s">
        <v>32</v>
      </c>
      <c r="C26" s="92">
        <v>6324500</v>
      </c>
      <c r="D26" s="19"/>
      <c r="E26" s="20">
        <f>1/12*100</f>
        <v>8.3333333333333321</v>
      </c>
      <c r="F26" s="21"/>
      <c r="G26" s="19"/>
      <c r="H26" s="20">
        <f>2/12*100</f>
        <v>16.666666666666664</v>
      </c>
      <c r="I26" s="21"/>
      <c r="J26" s="19"/>
      <c r="K26" s="20">
        <f>3/12*100</f>
        <v>25</v>
      </c>
      <c r="L26" s="21"/>
      <c r="M26" s="19"/>
      <c r="N26" s="20">
        <f>4/12*100</f>
        <v>33.333333333333329</v>
      </c>
      <c r="O26" s="21"/>
      <c r="P26" s="19"/>
      <c r="Q26" s="20">
        <f>5/12*100</f>
        <v>41.666666666666671</v>
      </c>
      <c r="R26" s="21"/>
      <c r="S26" s="19"/>
      <c r="T26" s="20">
        <f>6/12*100</f>
        <v>50</v>
      </c>
      <c r="U26" s="21"/>
      <c r="V26" s="19"/>
      <c r="W26" s="20">
        <f>7/12*100</f>
        <v>58.333333333333336</v>
      </c>
      <c r="X26" s="21"/>
      <c r="Y26" s="19"/>
      <c r="Z26" s="20">
        <f>8/12*100</f>
        <v>66.666666666666657</v>
      </c>
      <c r="AA26" s="21"/>
      <c r="AB26" s="19"/>
      <c r="AC26" s="20">
        <f>9/12*100</f>
        <v>75</v>
      </c>
      <c r="AD26" s="21"/>
      <c r="AE26" s="19"/>
      <c r="AF26" s="20">
        <f>10/12*100</f>
        <v>83.333333333333343</v>
      </c>
      <c r="AG26" s="21"/>
      <c r="AH26" s="19"/>
      <c r="AI26" s="20">
        <f>11/12*100</f>
        <v>91.666666666666657</v>
      </c>
      <c r="AJ26" s="21"/>
      <c r="AK26" s="22"/>
      <c r="AL26" s="23">
        <f>12/12*100</f>
        <v>100</v>
      </c>
      <c r="AM26" s="24"/>
    </row>
    <row r="27" spans="1:39" x14ac:dyDescent="0.25">
      <c r="A27" s="87"/>
      <c r="B27" s="90"/>
      <c r="C27" s="93"/>
      <c r="D27" s="9">
        <f>0/6324500*100</f>
        <v>0</v>
      </c>
      <c r="E27" s="10"/>
      <c r="F27" s="11">
        <f>U26</f>
        <v>0</v>
      </c>
      <c r="G27" s="9">
        <f>526650/6324500*100</f>
        <v>8.3271404854138673</v>
      </c>
      <c r="H27" s="10"/>
      <c r="I27" s="11">
        <f>526650/6324500*100</f>
        <v>8.3271404854138673</v>
      </c>
      <c r="J27" s="9">
        <f>626650/6324500*100</f>
        <v>9.9082931457032171</v>
      </c>
      <c r="K27" s="10"/>
      <c r="L27" s="11">
        <f>626650/6324500*100</f>
        <v>9.9082931457032171</v>
      </c>
      <c r="M27" s="9">
        <f>1805050/6324500*100</f>
        <v>28.540596094552928</v>
      </c>
      <c r="N27" s="10"/>
      <c r="O27" s="11">
        <f>1805050/6324500*100</f>
        <v>28.540596094552928</v>
      </c>
      <c r="P27" s="9">
        <f>2315050/6324500*100</f>
        <v>36.604474662028622</v>
      </c>
      <c r="Q27" s="10"/>
      <c r="R27" s="11">
        <f>2315050/6324500*100</f>
        <v>36.604474662028622</v>
      </c>
      <c r="S27" s="9">
        <f>2871000/C26*100</f>
        <v>45.394892876907264</v>
      </c>
      <c r="T27" s="10"/>
      <c r="U27" s="11">
        <f>555950/C26*100</f>
        <v>8.7904182148786472</v>
      </c>
      <c r="V27" s="9">
        <v>58.3</v>
      </c>
      <c r="W27" s="10"/>
      <c r="X27" s="11">
        <v>12.9</v>
      </c>
      <c r="Y27" s="9"/>
      <c r="Z27" s="10"/>
      <c r="AA27" s="11"/>
      <c r="AB27" s="9"/>
      <c r="AC27" s="10"/>
      <c r="AD27" s="11"/>
      <c r="AE27" s="9"/>
      <c r="AF27" s="10"/>
      <c r="AG27" s="11"/>
      <c r="AH27" s="9"/>
      <c r="AI27" s="10"/>
      <c r="AJ27" s="11"/>
      <c r="AK27" s="13"/>
      <c r="AL27" s="25"/>
      <c r="AM27" s="14"/>
    </row>
    <row r="28" spans="1:39" x14ac:dyDescent="0.25">
      <c r="A28" s="88"/>
      <c r="B28" s="91"/>
      <c r="C28" s="94"/>
      <c r="D28" s="15"/>
      <c r="E28" s="16">
        <f>R28</f>
        <v>0</v>
      </c>
      <c r="F28" s="17"/>
      <c r="G28" s="15"/>
      <c r="H28" s="16">
        <f>526650/6324500*100</f>
        <v>8.3271404854138673</v>
      </c>
      <c r="I28" s="17"/>
      <c r="J28" s="15"/>
      <c r="K28" s="16">
        <f>L27</f>
        <v>9.9082931457032171</v>
      </c>
      <c r="L28" s="17"/>
      <c r="M28" s="15"/>
      <c r="N28" s="16">
        <f>1805050/6324500*100</f>
        <v>28.540596094552928</v>
      </c>
      <c r="O28" s="17"/>
      <c r="P28" s="15"/>
      <c r="Q28" s="16">
        <f>2315050/6324500*100</f>
        <v>36.604474662028622</v>
      </c>
      <c r="R28" s="17"/>
      <c r="S28" s="15"/>
      <c r="T28" s="16">
        <f>U27</f>
        <v>8.7904182148786472</v>
      </c>
      <c r="U28" s="17"/>
      <c r="V28" s="15"/>
      <c r="W28" s="16">
        <v>12.9</v>
      </c>
      <c r="X28" s="17"/>
      <c r="Y28" s="15"/>
      <c r="Z28" s="16"/>
      <c r="AA28" s="17"/>
      <c r="AB28" s="15"/>
      <c r="AC28" s="16"/>
      <c r="AD28" s="17"/>
      <c r="AE28" s="15"/>
      <c r="AF28" s="16"/>
      <c r="AG28" s="17"/>
      <c r="AH28" s="15"/>
      <c r="AI28" s="16"/>
      <c r="AJ28" s="17"/>
      <c r="AK28" s="26"/>
      <c r="AL28" s="27"/>
      <c r="AM28" s="28"/>
    </row>
    <row r="29" spans="1:39" x14ac:dyDescent="0.25">
      <c r="A29" s="86">
        <v>7</v>
      </c>
      <c r="B29" s="95" t="s">
        <v>33</v>
      </c>
      <c r="C29" s="92">
        <v>3999000</v>
      </c>
      <c r="D29" s="9"/>
      <c r="E29" s="10">
        <f>1/12*100</f>
        <v>8.3333333333333321</v>
      </c>
      <c r="F29" s="11"/>
      <c r="G29" s="9"/>
      <c r="H29" s="10">
        <f>2/12*100</f>
        <v>16.666666666666664</v>
      </c>
      <c r="I29" s="11"/>
      <c r="J29" s="9"/>
      <c r="K29" s="10">
        <f>3/12*100</f>
        <v>25</v>
      </c>
      <c r="L29" s="11"/>
      <c r="M29" s="9"/>
      <c r="N29" s="10">
        <f>4/12*100</f>
        <v>33.333333333333329</v>
      </c>
      <c r="O29" s="11"/>
      <c r="P29" s="9"/>
      <c r="Q29" s="10">
        <f>5/12*100</f>
        <v>41.666666666666671</v>
      </c>
      <c r="R29" s="11"/>
      <c r="S29" s="9"/>
      <c r="T29" s="10">
        <f>6/12*100</f>
        <v>50</v>
      </c>
      <c r="U29" s="11"/>
      <c r="V29" s="9"/>
      <c r="W29" s="10">
        <f>7/12*100</f>
        <v>58.333333333333336</v>
      </c>
      <c r="X29" s="11"/>
      <c r="Y29" s="9"/>
      <c r="Z29" s="10">
        <f>8/12*100</f>
        <v>66.666666666666657</v>
      </c>
      <c r="AA29" s="11"/>
      <c r="AB29" s="9"/>
      <c r="AC29" s="10">
        <f>9/12*100</f>
        <v>75</v>
      </c>
      <c r="AD29" s="11"/>
      <c r="AE29" s="9"/>
      <c r="AF29" s="10">
        <f>10/12*100</f>
        <v>83.333333333333343</v>
      </c>
      <c r="AG29" s="11"/>
      <c r="AH29" s="9"/>
      <c r="AI29" s="10">
        <f>11/12*100</f>
        <v>91.666666666666657</v>
      </c>
      <c r="AJ29" s="11"/>
      <c r="AK29" s="13"/>
      <c r="AL29" s="25">
        <f>12/12*100</f>
        <v>100</v>
      </c>
      <c r="AM29" s="14"/>
    </row>
    <row r="30" spans="1:39" x14ac:dyDescent="0.25">
      <c r="A30" s="87"/>
      <c r="B30" s="90"/>
      <c r="C30" s="93"/>
      <c r="D30" s="9">
        <f>0/3999000*100</f>
        <v>0</v>
      </c>
      <c r="E30" s="10"/>
      <c r="F30" s="11">
        <f>U29</f>
        <v>0</v>
      </c>
      <c r="G30" s="9">
        <f>376500/3999999*100</f>
        <v>9.4125023531255891</v>
      </c>
      <c r="H30" s="10"/>
      <c r="I30" s="11">
        <f>376500/3999000*100</f>
        <v>9.4148537134283572</v>
      </c>
      <c r="J30" s="9">
        <f>750000/3999000*100</f>
        <v>18.754688672168044</v>
      </c>
      <c r="K30" s="10"/>
      <c r="L30" s="11">
        <f>750000/3999000*100</f>
        <v>18.754688672168044</v>
      </c>
      <c r="M30" s="9">
        <f>1262700/3999000*100</f>
        <v>31.575393848462113</v>
      </c>
      <c r="N30" s="10"/>
      <c r="O30" s="11">
        <f>1262700/3999000*100</f>
        <v>31.575393848462113</v>
      </c>
      <c r="P30" s="9">
        <f>2087700/3999000*100</f>
        <v>52.20555138784696</v>
      </c>
      <c r="Q30" s="10"/>
      <c r="R30" s="11">
        <f>2087700/3999000*100</f>
        <v>52.20555138784696</v>
      </c>
      <c r="S30" s="9">
        <f>2455200/C29*100</f>
        <v>61.395348837209305</v>
      </c>
      <c r="T30" s="10"/>
      <c r="U30" s="11">
        <f>367500/C29*100</f>
        <v>9.1897974493623398</v>
      </c>
      <c r="V30" s="9">
        <v>96.1</v>
      </c>
      <c r="W30" s="10"/>
      <c r="X30" s="11">
        <v>34.700000000000003</v>
      </c>
      <c r="Y30" s="9"/>
      <c r="Z30" s="10"/>
      <c r="AA30" s="11"/>
      <c r="AB30" s="9"/>
      <c r="AC30" s="10"/>
      <c r="AD30" s="11"/>
      <c r="AE30" s="9"/>
      <c r="AF30" s="10"/>
      <c r="AG30" s="11"/>
      <c r="AH30" s="9"/>
      <c r="AI30" s="10"/>
      <c r="AJ30" s="11"/>
      <c r="AK30" s="13"/>
      <c r="AL30" s="25"/>
      <c r="AM30" s="14"/>
    </row>
    <row r="31" spans="1:39" x14ac:dyDescent="0.25">
      <c r="A31" s="88"/>
      <c r="B31" s="91"/>
      <c r="C31" s="94"/>
      <c r="D31" s="9"/>
      <c r="E31" s="10">
        <f>R30</f>
        <v>52.20555138784696</v>
      </c>
      <c r="F31" s="11"/>
      <c r="G31" s="9"/>
      <c r="H31" s="10">
        <f>376500/3999000*100</f>
        <v>9.4148537134283572</v>
      </c>
      <c r="I31" s="11"/>
      <c r="J31" s="9"/>
      <c r="K31" s="10">
        <f>L30</f>
        <v>18.754688672168044</v>
      </c>
      <c r="L31" s="11"/>
      <c r="M31" s="9"/>
      <c r="N31" s="10">
        <f>1262700/3999000*100</f>
        <v>31.575393848462113</v>
      </c>
      <c r="O31" s="11"/>
      <c r="P31" s="9"/>
      <c r="Q31" s="10">
        <f>2087700/3999000*100</f>
        <v>52.20555138784696</v>
      </c>
      <c r="R31" s="11"/>
      <c r="S31" s="9"/>
      <c r="T31" s="10">
        <f>U30</f>
        <v>9.1897974493623398</v>
      </c>
      <c r="U31" s="11"/>
      <c r="V31" s="9"/>
      <c r="W31" s="10">
        <v>34.700000000000003</v>
      </c>
      <c r="X31" s="11"/>
      <c r="Y31" s="9"/>
      <c r="Z31" s="10"/>
      <c r="AA31" s="11"/>
      <c r="AB31" s="9"/>
      <c r="AC31" s="10"/>
      <c r="AD31" s="11"/>
      <c r="AE31" s="9"/>
      <c r="AF31" s="10"/>
      <c r="AG31" s="11"/>
      <c r="AH31" s="9"/>
      <c r="AI31" s="10"/>
      <c r="AJ31" s="11"/>
      <c r="AK31" s="13"/>
      <c r="AL31" s="25"/>
      <c r="AM31" s="14"/>
    </row>
    <row r="32" spans="1:39" x14ac:dyDescent="0.25">
      <c r="A32" s="86">
        <v>8</v>
      </c>
      <c r="B32" s="89" t="s">
        <v>34</v>
      </c>
      <c r="C32" s="93">
        <v>1440000</v>
      </c>
      <c r="D32" s="19"/>
      <c r="E32" s="20">
        <f>1/12*100</f>
        <v>8.3333333333333321</v>
      </c>
      <c r="F32" s="21"/>
      <c r="G32" s="19"/>
      <c r="H32" s="20">
        <f>2/12*100</f>
        <v>16.666666666666664</v>
      </c>
      <c r="I32" s="21"/>
      <c r="J32" s="19"/>
      <c r="K32" s="20">
        <f>3/12*100</f>
        <v>25</v>
      </c>
      <c r="L32" s="21"/>
      <c r="M32" s="19"/>
      <c r="N32" s="20">
        <f>4/12*100</f>
        <v>33.333333333333329</v>
      </c>
      <c r="O32" s="21"/>
      <c r="P32" s="19"/>
      <c r="Q32" s="20">
        <f>4/12*100</f>
        <v>33.333333333333329</v>
      </c>
      <c r="R32" s="21"/>
      <c r="S32" s="19"/>
      <c r="T32" s="20">
        <f>6/12*100</f>
        <v>50</v>
      </c>
      <c r="U32" s="21"/>
      <c r="V32" s="19"/>
      <c r="W32" s="20">
        <f>7/12*100</f>
        <v>58.333333333333336</v>
      </c>
      <c r="X32" s="21"/>
      <c r="Y32" s="19"/>
      <c r="Z32" s="20">
        <f>8/12*100</f>
        <v>66.666666666666657</v>
      </c>
      <c r="AA32" s="21"/>
      <c r="AB32" s="19"/>
      <c r="AC32" s="20">
        <f>9/12*100</f>
        <v>75</v>
      </c>
      <c r="AD32" s="21"/>
      <c r="AE32" s="19"/>
      <c r="AF32" s="20">
        <f>10/12*100</f>
        <v>83.333333333333343</v>
      </c>
      <c r="AG32" s="21"/>
      <c r="AH32" s="19"/>
      <c r="AI32" s="20">
        <f>11/12*100</f>
        <v>91.666666666666657</v>
      </c>
      <c r="AJ32" s="21"/>
      <c r="AK32" s="22"/>
      <c r="AL32" s="23">
        <f>12/12*100</f>
        <v>100</v>
      </c>
      <c r="AM32" s="24"/>
    </row>
    <row r="33" spans="1:39" x14ac:dyDescent="0.25">
      <c r="A33" s="87"/>
      <c r="B33" s="90"/>
      <c r="C33" s="93"/>
      <c r="D33" s="9">
        <f>0/1440000*100</f>
        <v>0</v>
      </c>
      <c r="E33" s="10"/>
      <c r="F33" s="11">
        <f>U32</f>
        <v>0</v>
      </c>
      <c r="G33" s="9">
        <f>120000/1440000*100</f>
        <v>8.3333333333333321</v>
      </c>
      <c r="H33" s="10"/>
      <c r="I33" s="11">
        <f>120000/1440000*100</f>
        <v>8.3333333333333321</v>
      </c>
      <c r="J33" s="9">
        <f>240000/1440000*100</f>
        <v>16.666666666666664</v>
      </c>
      <c r="K33" s="10"/>
      <c r="L33" s="11">
        <f>240000/1440000*100</f>
        <v>16.666666666666664</v>
      </c>
      <c r="M33" s="9">
        <f>360000/1440000*100</f>
        <v>25</v>
      </c>
      <c r="N33" s="10"/>
      <c r="O33" s="11">
        <f>360000/1440000*100</f>
        <v>25</v>
      </c>
      <c r="P33" s="9">
        <f>480000/1440000*100</f>
        <v>33.333333333333329</v>
      </c>
      <c r="Q33" s="10"/>
      <c r="R33" s="11">
        <f>480000/1440000*100</f>
        <v>33.333333333333329</v>
      </c>
      <c r="S33" s="9">
        <f>600000/C32*100</f>
        <v>41.666666666666671</v>
      </c>
      <c r="T33" s="10"/>
      <c r="U33" s="11">
        <f>120000/C32*100</f>
        <v>8.3333333333333321</v>
      </c>
      <c r="V33" s="9">
        <v>58.3</v>
      </c>
      <c r="W33" s="10"/>
      <c r="X33" s="11">
        <v>16.7</v>
      </c>
      <c r="Y33" s="9"/>
      <c r="Z33" s="10"/>
      <c r="AA33" s="11"/>
      <c r="AB33" s="9"/>
      <c r="AC33" s="10"/>
      <c r="AD33" s="11"/>
      <c r="AE33" s="9"/>
      <c r="AF33" s="10"/>
      <c r="AG33" s="11"/>
      <c r="AH33" s="9"/>
      <c r="AI33" s="10"/>
      <c r="AJ33" s="11"/>
      <c r="AK33" s="13"/>
      <c r="AL33" s="25"/>
      <c r="AM33" s="14"/>
    </row>
    <row r="34" spans="1:39" x14ac:dyDescent="0.25">
      <c r="A34" s="88"/>
      <c r="B34" s="91"/>
      <c r="C34" s="94"/>
      <c r="D34" s="15"/>
      <c r="E34" s="16">
        <f>R33</f>
        <v>33.333333333333329</v>
      </c>
      <c r="F34" s="17"/>
      <c r="G34" s="15"/>
      <c r="H34" s="16">
        <f>120000/1440000*100</f>
        <v>8.3333333333333321</v>
      </c>
      <c r="I34" s="17"/>
      <c r="J34" s="15"/>
      <c r="K34" s="16">
        <f>240000/1440000*100</f>
        <v>16.666666666666664</v>
      </c>
      <c r="L34" s="17"/>
      <c r="M34" s="15"/>
      <c r="N34" s="16">
        <f>360000/1440000*100</f>
        <v>25</v>
      </c>
      <c r="O34" s="17"/>
      <c r="P34" s="15"/>
      <c r="Q34" s="16">
        <f>480000/1440000*100</f>
        <v>33.333333333333329</v>
      </c>
      <c r="R34" s="17"/>
      <c r="S34" s="15"/>
      <c r="T34" s="16">
        <f>U33</f>
        <v>8.3333333333333321</v>
      </c>
      <c r="U34" s="17"/>
      <c r="V34" s="15"/>
      <c r="W34" s="16">
        <v>16.7</v>
      </c>
      <c r="X34" s="17"/>
      <c r="Y34" s="15"/>
      <c r="Z34" s="16"/>
      <c r="AA34" s="17"/>
      <c r="AB34" s="15"/>
      <c r="AC34" s="16"/>
      <c r="AD34" s="17"/>
      <c r="AE34" s="15"/>
      <c r="AF34" s="16"/>
      <c r="AG34" s="17"/>
      <c r="AH34" s="15"/>
      <c r="AI34" s="16"/>
      <c r="AJ34" s="17"/>
      <c r="AK34" s="26"/>
      <c r="AL34" s="27"/>
      <c r="AM34" s="28"/>
    </row>
    <row r="35" spans="1:39" x14ac:dyDescent="0.25">
      <c r="A35" s="86">
        <v>9</v>
      </c>
      <c r="B35" s="108" t="s">
        <v>35</v>
      </c>
      <c r="C35" s="105">
        <v>3790700</v>
      </c>
      <c r="D35" s="19"/>
      <c r="E35" s="20">
        <f>1/12*100</f>
        <v>8.3333333333333321</v>
      </c>
      <c r="F35" s="21"/>
      <c r="G35" s="19"/>
      <c r="H35" s="20">
        <f>2/12*100</f>
        <v>16.666666666666664</v>
      </c>
      <c r="I35" s="21"/>
      <c r="J35" s="19"/>
      <c r="K35" s="20">
        <f>3/12*100</f>
        <v>25</v>
      </c>
      <c r="L35" s="21"/>
      <c r="M35" s="19"/>
      <c r="N35" s="20">
        <f>4/12*100</f>
        <v>33.333333333333329</v>
      </c>
      <c r="O35" s="21"/>
      <c r="P35" s="19"/>
      <c r="Q35" s="20">
        <f>5/12*100</f>
        <v>41.666666666666671</v>
      </c>
      <c r="R35" s="21"/>
      <c r="S35" s="19"/>
      <c r="T35" s="20">
        <f>6/12*100</f>
        <v>50</v>
      </c>
      <c r="U35" s="21"/>
      <c r="V35" s="19"/>
      <c r="W35" s="20">
        <f>7/12*100</f>
        <v>58.333333333333336</v>
      </c>
      <c r="X35" s="21"/>
      <c r="Y35" s="19"/>
      <c r="Z35" s="20">
        <f>8/12*100</f>
        <v>66.666666666666657</v>
      </c>
      <c r="AA35" s="21"/>
      <c r="AB35" s="19"/>
      <c r="AC35" s="20">
        <f>9/12*100</f>
        <v>75</v>
      </c>
      <c r="AD35" s="21"/>
      <c r="AE35" s="19"/>
      <c r="AF35" s="20">
        <f>10/12*100</f>
        <v>83.333333333333343</v>
      </c>
      <c r="AG35" s="21"/>
      <c r="AH35" s="19"/>
      <c r="AI35" s="20">
        <f>11/12*100</f>
        <v>91.666666666666657</v>
      </c>
      <c r="AJ35" s="21"/>
      <c r="AK35" s="22"/>
      <c r="AL35" s="23">
        <f>12/12*100</f>
        <v>100</v>
      </c>
      <c r="AM35" s="24"/>
    </row>
    <row r="36" spans="1:39" x14ac:dyDescent="0.25">
      <c r="A36" s="87"/>
      <c r="B36" s="109"/>
      <c r="C36" s="106"/>
      <c r="D36" s="9">
        <f>0/3790700*100</f>
        <v>0</v>
      </c>
      <c r="E36" s="10"/>
      <c r="F36" s="11">
        <f>R36</f>
        <v>10.549502730366424</v>
      </c>
      <c r="G36" s="9">
        <f>399900/3790700*100</f>
        <v>10.549502730366424</v>
      </c>
      <c r="H36" s="10"/>
      <c r="I36" s="11">
        <f>399900/3790700*100</f>
        <v>10.549502730366424</v>
      </c>
      <c r="J36" s="9">
        <f>399900/3790700*100</f>
        <v>10.549502730366424</v>
      </c>
      <c r="K36" s="10"/>
      <c r="L36" s="11">
        <f>399900/3790700*100</f>
        <v>10.549502730366424</v>
      </c>
      <c r="M36" s="9">
        <f>399900/3790700*100</f>
        <v>10.549502730366424</v>
      </c>
      <c r="N36" s="10"/>
      <c r="O36" s="11">
        <f>399900/3790700*100</f>
        <v>10.549502730366424</v>
      </c>
      <c r="P36" s="9">
        <f>399900/3790700*100</f>
        <v>10.549502730366424</v>
      </c>
      <c r="Q36" s="10"/>
      <c r="R36" s="11">
        <f>399900/3790700*100</f>
        <v>10.549502730366424</v>
      </c>
      <c r="S36" s="9">
        <f>1120050/C35*100</f>
        <v>29.547313161157568</v>
      </c>
      <c r="T36" s="10"/>
      <c r="U36" s="11">
        <f>720150/C35*100</f>
        <v>18.997810430791144</v>
      </c>
      <c r="V36" s="9">
        <v>42</v>
      </c>
      <c r="W36" s="10"/>
      <c r="X36" s="11">
        <v>12.5</v>
      </c>
      <c r="Y36" s="9"/>
      <c r="Z36" s="10"/>
      <c r="AA36" s="11"/>
      <c r="AB36" s="9"/>
      <c r="AC36" s="10"/>
      <c r="AD36" s="11"/>
      <c r="AE36" s="9"/>
      <c r="AF36" s="10"/>
      <c r="AG36" s="11"/>
      <c r="AH36" s="9"/>
      <c r="AI36" s="10"/>
      <c r="AJ36" s="11"/>
      <c r="AK36" s="13"/>
      <c r="AL36" s="25"/>
      <c r="AM36" s="14"/>
    </row>
    <row r="37" spans="1:39" x14ac:dyDescent="0.25">
      <c r="A37" s="88"/>
      <c r="B37" s="110"/>
      <c r="C37" s="107"/>
      <c r="D37" s="15"/>
      <c r="E37" s="16">
        <f>U37</f>
        <v>0</v>
      </c>
      <c r="F37" s="17"/>
      <c r="G37" s="15"/>
      <c r="H37" s="16">
        <f>399900/3790700*100</f>
        <v>10.549502730366424</v>
      </c>
      <c r="I37" s="17"/>
      <c r="J37" s="15"/>
      <c r="K37" s="16">
        <f>L36</f>
        <v>10.549502730366424</v>
      </c>
      <c r="L37" s="17"/>
      <c r="M37" s="15"/>
      <c r="N37" s="16">
        <f>399900/3790700*100</f>
        <v>10.549502730366424</v>
      </c>
      <c r="O37" s="17"/>
      <c r="P37" s="15"/>
      <c r="Q37" s="16">
        <f>399900/3790700*100</f>
        <v>10.549502730366424</v>
      </c>
      <c r="R37" s="17"/>
      <c r="S37" s="15"/>
      <c r="T37" s="16">
        <f>U36</f>
        <v>18.997810430791144</v>
      </c>
      <c r="U37" s="17"/>
      <c r="V37" s="15"/>
      <c r="W37" s="16">
        <v>12.5</v>
      </c>
      <c r="X37" s="17"/>
      <c r="Y37" s="15"/>
      <c r="Z37" s="16"/>
      <c r="AA37" s="17"/>
      <c r="AB37" s="15"/>
      <c r="AC37" s="16"/>
      <c r="AD37" s="17"/>
      <c r="AE37" s="15"/>
      <c r="AF37" s="16"/>
      <c r="AG37" s="17"/>
      <c r="AH37" s="15"/>
      <c r="AI37" s="16"/>
      <c r="AJ37" s="17"/>
      <c r="AK37" s="26"/>
      <c r="AL37" s="27"/>
      <c r="AM37" s="28"/>
    </row>
    <row r="38" spans="1:39" x14ac:dyDescent="0.25">
      <c r="A38" s="86">
        <v>10</v>
      </c>
      <c r="B38" s="108" t="s">
        <v>36</v>
      </c>
      <c r="C38" s="105">
        <v>22600000</v>
      </c>
      <c r="D38" s="9"/>
      <c r="E38" s="10">
        <f>1/12*100</f>
        <v>8.3333333333333321</v>
      </c>
      <c r="F38" s="11"/>
      <c r="G38" s="9"/>
      <c r="H38" s="10">
        <f>2/12*100</f>
        <v>16.666666666666664</v>
      </c>
      <c r="I38" s="11"/>
      <c r="J38" s="9"/>
      <c r="K38" s="10">
        <f>3/12*100</f>
        <v>25</v>
      </c>
      <c r="L38" s="11"/>
      <c r="M38" s="9"/>
      <c r="N38" s="25">
        <f>4/12*100</f>
        <v>33.333333333333329</v>
      </c>
      <c r="O38" s="14"/>
      <c r="P38" s="13"/>
      <c r="Q38" s="25">
        <f>5/12*100</f>
        <v>41.666666666666671</v>
      </c>
      <c r="R38" s="14"/>
      <c r="S38" s="13"/>
      <c r="T38" s="25">
        <f>6/12*100</f>
        <v>50</v>
      </c>
      <c r="U38" s="14"/>
      <c r="V38" s="13"/>
      <c r="W38" s="25">
        <f>7/12*100</f>
        <v>58.333333333333336</v>
      </c>
      <c r="X38" s="14"/>
      <c r="Y38" s="13"/>
      <c r="Z38" s="25">
        <f>8/12*100</f>
        <v>66.666666666666657</v>
      </c>
      <c r="AA38" s="14"/>
      <c r="AB38" s="13"/>
      <c r="AC38" s="25">
        <f>9/12*100</f>
        <v>75</v>
      </c>
      <c r="AD38" s="14"/>
      <c r="AE38" s="13"/>
      <c r="AF38" s="25">
        <f>10/12*100</f>
        <v>83.333333333333343</v>
      </c>
      <c r="AG38" s="11"/>
      <c r="AH38" s="9"/>
      <c r="AI38" s="10">
        <f>11/12*100</f>
        <v>91.666666666666657</v>
      </c>
      <c r="AJ38" s="11"/>
      <c r="AK38" s="13"/>
      <c r="AL38" s="25">
        <f>12/12*100</f>
        <v>100</v>
      </c>
      <c r="AM38" s="14"/>
    </row>
    <row r="39" spans="1:39" x14ac:dyDescent="0.25">
      <c r="A39" s="87"/>
      <c r="B39" s="109"/>
      <c r="C39" s="106"/>
      <c r="D39" s="9">
        <f>0/22600000*100</f>
        <v>0</v>
      </c>
      <c r="E39" s="10"/>
      <c r="F39" s="11">
        <f>U38</f>
        <v>0</v>
      </c>
      <c r="G39" s="9">
        <f>1275000/22600000*100</f>
        <v>5.6415929203539816</v>
      </c>
      <c r="H39" s="10"/>
      <c r="I39" s="11">
        <f>1275000/22600000*100</f>
        <v>5.6415929203539816</v>
      </c>
      <c r="J39" s="9">
        <f>2550000/22600000*100</f>
        <v>11.283185840707963</v>
      </c>
      <c r="K39" s="10"/>
      <c r="L39" s="11">
        <f>2550000/22600000*100</f>
        <v>11.283185840707963</v>
      </c>
      <c r="M39" s="9">
        <f>4764000/22600000*100</f>
        <v>21.079646017699115</v>
      </c>
      <c r="N39" s="10"/>
      <c r="O39" s="11">
        <f>4764000/22600000*100</f>
        <v>21.079646017699115</v>
      </c>
      <c r="P39" s="29">
        <f>(6039000/22600000)*100</f>
        <v>26.721238938053098</v>
      </c>
      <c r="Q39" s="10"/>
      <c r="R39" s="11">
        <f>6039000/22600000*100</f>
        <v>26.721238938053098</v>
      </c>
      <c r="S39" s="30" t="s">
        <v>60</v>
      </c>
      <c r="T39" s="10"/>
      <c r="U39" s="11">
        <f>2545000/C38*100</f>
        <v>11.261061946902656</v>
      </c>
      <c r="V39" s="9">
        <v>43.6</v>
      </c>
      <c r="W39" s="10"/>
      <c r="X39" s="11">
        <v>5.6</v>
      </c>
      <c r="Y39" s="9"/>
      <c r="Z39" s="10"/>
      <c r="AA39" s="11"/>
      <c r="AB39" s="9"/>
      <c r="AC39" s="10"/>
      <c r="AD39" s="11"/>
      <c r="AE39" s="9"/>
      <c r="AF39" s="10"/>
      <c r="AG39" s="11"/>
      <c r="AH39" s="9"/>
      <c r="AI39" s="10"/>
      <c r="AJ39" s="11"/>
      <c r="AK39" s="13"/>
      <c r="AL39" s="25"/>
      <c r="AM39" s="14"/>
    </row>
    <row r="40" spans="1:39" x14ac:dyDescent="0.25">
      <c r="A40" s="88"/>
      <c r="B40" s="110"/>
      <c r="C40" s="107"/>
      <c r="D40" s="15"/>
      <c r="E40" s="16">
        <f>R40</f>
        <v>0</v>
      </c>
      <c r="F40" s="17"/>
      <c r="G40" s="15"/>
      <c r="H40" s="16">
        <f>1275000/22600000*100</f>
        <v>5.6415929203539816</v>
      </c>
      <c r="I40" s="17"/>
      <c r="J40" s="15"/>
      <c r="K40" s="16">
        <f>L39</f>
        <v>11.283185840707963</v>
      </c>
      <c r="L40" s="17"/>
      <c r="M40" s="15"/>
      <c r="N40" s="16">
        <f>4764000/22600000*100</f>
        <v>21.079646017699115</v>
      </c>
      <c r="O40" s="17"/>
      <c r="P40" s="15"/>
      <c r="Q40" s="16">
        <f>6039000/22600000*100</f>
        <v>26.721238938053098</v>
      </c>
      <c r="R40" s="17"/>
      <c r="S40" s="15"/>
      <c r="T40" s="16">
        <f>U39</f>
        <v>11.261061946902656</v>
      </c>
      <c r="U40" s="17"/>
      <c r="V40" s="15"/>
      <c r="W40" s="16">
        <v>5.6</v>
      </c>
      <c r="X40" s="17"/>
      <c r="Y40" s="15"/>
      <c r="Z40" s="16"/>
      <c r="AA40" s="17"/>
      <c r="AB40" s="15"/>
      <c r="AC40" s="16"/>
      <c r="AD40" s="17"/>
      <c r="AE40" s="15"/>
      <c r="AF40" s="16"/>
      <c r="AG40" s="17"/>
      <c r="AH40" s="15"/>
      <c r="AI40" s="16"/>
      <c r="AJ40" s="17"/>
      <c r="AK40" s="26"/>
      <c r="AL40" s="27"/>
      <c r="AM40" s="28"/>
    </row>
    <row r="41" spans="1:39" x14ac:dyDescent="0.25">
      <c r="A41" s="86">
        <v>11</v>
      </c>
      <c r="B41" s="108" t="s">
        <v>37</v>
      </c>
      <c r="C41" s="92">
        <v>2200000</v>
      </c>
      <c r="D41" s="19"/>
      <c r="E41" s="20">
        <f>1/12*100</f>
        <v>8.3333333333333321</v>
      </c>
      <c r="F41" s="21"/>
      <c r="G41" s="19"/>
      <c r="H41" s="20">
        <f>2/12*100</f>
        <v>16.666666666666664</v>
      </c>
      <c r="I41" s="21"/>
      <c r="J41" s="19"/>
      <c r="K41" s="20">
        <f>3/12*100</f>
        <v>25</v>
      </c>
      <c r="L41" s="21"/>
      <c r="M41" s="19"/>
      <c r="N41" s="20">
        <f>4/12*100</f>
        <v>33.333333333333329</v>
      </c>
      <c r="O41" s="21"/>
      <c r="P41" s="19"/>
      <c r="Q41" s="20">
        <f>5/12*100</f>
        <v>41.666666666666671</v>
      </c>
      <c r="R41" s="21"/>
      <c r="S41" s="19"/>
      <c r="T41" s="23">
        <f>S42</f>
        <v>100</v>
      </c>
      <c r="U41" s="21"/>
      <c r="V41" s="19"/>
      <c r="W41" s="20">
        <f>7/12*100</f>
        <v>58.333333333333336</v>
      </c>
      <c r="X41" s="21"/>
      <c r="Y41" s="19"/>
      <c r="Z41" s="20">
        <f>8/12*100</f>
        <v>66.666666666666657</v>
      </c>
      <c r="AA41" s="21"/>
      <c r="AB41" s="19"/>
      <c r="AC41" s="20">
        <f>9/12*100</f>
        <v>75</v>
      </c>
      <c r="AD41" s="21"/>
      <c r="AE41" s="19"/>
      <c r="AF41" s="20">
        <f>10/12*100</f>
        <v>83.333333333333343</v>
      </c>
      <c r="AG41" s="21"/>
      <c r="AH41" s="19"/>
      <c r="AI41" s="20">
        <f>11/12*100</f>
        <v>91.666666666666657</v>
      </c>
      <c r="AJ41" s="21"/>
      <c r="AK41" s="22"/>
      <c r="AL41" s="23">
        <f>12/12*100</f>
        <v>100</v>
      </c>
      <c r="AM41" s="24"/>
    </row>
    <row r="42" spans="1:39" x14ac:dyDescent="0.25">
      <c r="A42" s="87"/>
      <c r="B42" s="109"/>
      <c r="C42" s="93"/>
      <c r="D42" s="9">
        <f>0/379700*100</f>
        <v>0</v>
      </c>
      <c r="E42" s="10"/>
      <c r="F42" s="11">
        <f>U41</f>
        <v>0</v>
      </c>
      <c r="G42" s="9">
        <f>2200000/2200000*100</f>
        <v>100</v>
      </c>
      <c r="H42" s="10"/>
      <c r="I42" s="11">
        <f>2200000/2200000*100</f>
        <v>100</v>
      </c>
      <c r="J42" s="9">
        <f>2200000/2200000*100</f>
        <v>100</v>
      </c>
      <c r="K42" s="10"/>
      <c r="L42" s="11">
        <f>2200000/2200000*100</f>
        <v>100</v>
      </c>
      <c r="M42" s="9">
        <f>2200000/2200000*100</f>
        <v>100</v>
      </c>
      <c r="N42" s="10"/>
      <c r="O42" s="11">
        <f>2200000/2200000*100</f>
        <v>100</v>
      </c>
      <c r="P42" s="9">
        <f>2200000/2200000*100</f>
        <v>100</v>
      </c>
      <c r="Q42" s="10"/>
      <c r="R42" s="11">
        <f>2200000/2200000*100</f>
        <v>100</v>
      </c>
      <c r="S42" s="13">
        <f>2200000/C41*100</f>
        <v>100</v>
      </c>
      <c r="T42" s="10"/>
      <c r="U42" s="11">
        <v>0</v>
      </c>
      <c r="V42" s="9">
        <v>100</v>
      </c>
      <c r="W42" s="10"/>
      <c r="X42" s="11">
        <v>0</v>
      </c>
      <c r="Y42" s="9"/>
      <c r="Z42" s="10"/>
      <c r="AA42" s="11"/>
      <c r="AB42" s="9"/>
      <c r="AC42" s="10"/>
      <c r="AD42" s="11"/>
      <c r="AE42" s="9"/>
      <c r="AF42" s="10"/>
      <c r="AG42" s="11"/>
      <c r="AH42" s="9"/>
      <c r="AI42" s="10"/>
      <c r="AJ42" s="11"/>
      <c r="AK42" s="13"/>
      <c r="AL42" s="25"/>
      <c r="AM42" s="14"/>
    </row>
    <row r="43" spans="1:39" x14ac:dyDescent="0.25">
      <c r="A43" s="88"/>
      <c r="B43" s="110"/>
      <c r="C43" s="94"/>
      <c r="D43" s="15"/>
      <c r="E43" s="16">
        <f>R43</f>
        <v>0</v>
      </c>
      <c r="F43" s="17"/>
      <c r="G43" s="15"/>
      <c r="H43" s="16">
        <f>2200000/2200000*100</f>
        <v>100</v>
      </c>
      <c r="I43" s="17"/>
      <c r="J43" s="15"/>
      <c r="K43" s="16">
        <f>2200000/2200000*100</f>
        <v>100</v>
      </c>
      <c r="L43" s="17"/>
      <c r="M43" s="15"/>
      <c r="N43" s="16">
        <f>2200000/2200000*100</f>
        <v>100</v>
      </c>
      <c r="O43" s="17"/>
      <c r="P43" s="15"/>
      <c r="Q43" s="16">
        <f>2200000/2200000*100</f>
        <v>100</v>
      </c>
      <c r="R43" s="17"/>
      <c r="S43" s="15"/>
      <c r="T43" s="16">
        <f>U42</f>
        <v>0</v>
      </c>
      <c r="U43" s="17"/>
      <c r="V43" s="15"/>
      <c r="W43" s="16">
        <v>0</v>
      </c>
      <c r="X43" s="17"/>
      <c r="Y43" s="15"/>
      <c r="Z43" s="16"/>
      <c r="AA43" s="17"/>
      <c r="AB43" s="15"/>
      <c r="AC43" s="16"/>
      <c r="AD43" s="17"/>
      <c r="AE43" s="15"/>
      <c r="AF43" s="16"/>
      <c r="AG43" s="17"/>
      <c r="AH43" s="15"/>
      <c r="AI43" s="16"/>
      <c r="AJ43" s="17"/>
      <c r="AK43" s="26"/>
      <c r="AL43" s="27"/>
      <c r="AM43" s="28"/>
    </row>
    <row r="44" spans="1:39" x14ac:dyDescent="0.25">
      <c r="A44" s="86">
        <v>12</v>
      </c>
      <c r="B44" s="95" t="s">
        <v>38</v>
      </c>
      <c r="C44" s="92">
        <v>58194700</v>
      </c>
      <c r="D44" s="9"/>
      <c r="E44" s="10">
        <f>1/12*100</f>
        <v>8.3333333333333321</v>
      </c>
      <c r="F44" s="11"/>
      <c r="G44" s="9"/>
      <c r="H44" s="10">
        <f>2/12*100</f>
        <v>16.666666666666664</v>
      </c>
      <c r="I44" s="11"/>
      <c r="J44" s="9"/>
      <c r="K44" s="10">
        <f>3/12*100</f>
        <v>25</v>
      </c>
      <c r="L44" s="11"/>
      <c r="M44" s="9"/>
      <c r="N44" s="10">
        <f>4/12*100</f>
        <v>33.333333333333329</v>
      </c>
      <c r="O44" s="11"/>
      <c r="P44" s="9"/>
      <c r="Q44" s="10">
        <f>5/12*100</f>
        <v>41.666666666666671</v>
      </c>
      <c r="R44" s="11"/>
      <c r="S44" s="9"/>
      <c r="T44" s="10">
        <f>6/12*100</f>
        <v>50</v>
      </c>
      <c r="U44" s="11"/>
      <c r="V44" s="9"/>
      <c r="W44" s="10">
        <f>7/12*100</f>
        <v>58.333333333333336</v>
      </c>
      <c r="X44" s="11"/>
      <c r="Y44" s="9"/>
      <c r="Z44" s="10">
        <f>8/12*100</f>
        <v>66.666666666666657</v>
      </c>
      <c r="AA44" s="11"/>
      <c r="AB44" s="9"/>
      <c r="AC44" s="10">
        <f>9/12*100</f>
        <v>75</v>
      </c>
      <c r="AD44" s="11"/>
      <c r="AE44" s="9"/>
      <c r="AF44" s="10">
        <f>10/12*100</f>
        <v>83.333333333333343</v>
      </c>
      <c r="AG44" s="11"/>
      <c r="AH44" s="9"/>
      <c r="AI44" s="10">
        <f>11/12*100</f>
        <v>91.666666666666657</v>
      </c>
      <c r="AJ44" s="11"/>
      <c r="AK44" s="13"/>
      <c r="AL44" s="25">
        <f>12/12*100</f>
        <v>100</v>
      </c>
      <c r="AM44" s="14"/>
    </row>
    <row r="45" spans="1:39" x14ac:dyDescent="0.25">
      <c r="A45" s="87"/>
      <c r="B45" s="90"/>
      <c r="C45" s="93"/>
      <c r="D45" s="9">
        <f>0/58194700*100</f>
        <v>0</v>
      </c>
      <c r="E45" s="10"/>
      <c r="F45" s="11">
        <f>U44</f>
        <v>0</v>
      </c>
      <c r="G45" s="9">
        <f>4840000/58194700*100</f>
        <v>8.3169085844587229</v>
      </c>
      <c r="H45" s="10"/>
      <c r="I45" s="11">
        <f>4840000/58194700*100</f>
        <v>8.3169085844587229</v>
      </c>
      <c r="J45" s="9">
        <f>9680000/58194700*100</f>
        <v>16.633817168917446</v>
      </c>
      <c r="K45" s="10"/>
      <c r="L45" s="11">
        <f>9680000/58194700*100</f>
        <v>16.633817168917446</v>
      </c>
      <c r="M45" s="9">
        <f>14530000/58194700*100</f>
        <v>24.967909448798604</v>
      </c>
      <c r="N45" s="10"/>
      <c r="O45" s="11">
        <f>14530000/58194700*100</f>
        <v>24.967909448798604</v>
      </c>
      <c r="P45" s="9">
        <f>19380000/58194700*100</f>
        <v>33.302001728679755</v>
      </c>
      <c r="Q45" s="10"/>
      <c r="R45" s="11">
        <f>19380000/58194700*100</f>
        <v>33.302001728679755</v>
      </c>
      <c r="S45" s="9">
        <f>24220000/C44*100</f>
        <v>41.618910313138478</v>
      </c>
      <c r="T45" s="10"/>
      <c r="U45" s="11">
        <f>4840000/C44*100</f>
        <v>8.3169085844587229</v>
      </c>
      <c r="V45" s="9">
        <v>58.3</v>
      </c>
      <c r="W45" s="10"/>
      <c r="X45" s="11">
        <v>16.7</v>
      </c>
      <c r="Y45" s="9"/>
      <c r="Z45" s="10"/>
      <c r="AA45" s="11"/>
      <c r="AB45" s="9"/>
      <c r="AC45" s="10"/>
      <c r="AD45" s="11"/>
      <c r="AE45" s="9"/>
      <c r="AF45" s="10"/>
      <c r="AG45" s="11"/>
      <c r="AH45" s="9"/>
      <c r="AI45" s="10"/>
      <c r="AJ45" s="11"/>
      <c r="AK45" s="13"/>
      <c r="AL45" s="25"/>
      <c r="AM45" s="14"/>
    </row>
    <row r="46" spans="1:39" ht="16.5" customHeight="1" x14ac:dyDescent="0.25">
      <c r="A46" s="88"/>
      <c r="B46" s="91"/>
      <c r="C46" s="94"/>
      <c r="D46" s="9"/>
      <c r="E46" s="10">
        <f>R46</f>
        <v>0</v>
      </c>
      <c r="F46" s="11"/>
      <c r="G46" s="9"/>
      <c r="H46" s="10">
        <f>4840000/58194700*100</f>
        <v>8.3169085844587229</v>
      </c>
      <c r="I46" s="11"/>
      <c r="J46" s="9"/>
      <c r="K46" s="10">
        <f>L45</f>
        <v>16.633817168917446</v>
      </c>
      <c r="L46" s="11"/>
      <c r="M46" s="9"/>
      <c r="N46" s="10">
        <f>14530000/58194700*100</f>
        <v>24.967909448798604</v>
      </c>
      <c r="O46" s="11"/>
      <c r="P46" s="9"/>
      <c r="Q46" s="10">
        <f>19380000/58194700*100</f>
        <v>33.302001728679755</v>
      </c>
      <c r="R46" s="11"/>
      <c r="S46" s="9"/>
      <c r="T46" s="10">
        <f>U45</f>
        <v>8.3169085844587229</v>
      </c>
      <c r="U46" s="11"/>
      <c r="V46" s="9"/>
      <c r="W46" s="10">
        <v>16.7</v>
      </c>
      <c r="X46" s="11"/>
      <c r="Y46" s="9"/>
      <c r="Z46" s="10"/>
      <c r="AA46" s="11"/>
      <c r="AB46" s="9"/>
      <c r="AC46" s="10"/>
      <c r="AD46" s="11"/>
      <c r="AE46" s="9"/>
      <c r="AF46" s="10"/>
      <c r="AG46" s="11"/>
      <c r="AH46" s="9"/>
      <c r="AI46" s="10"/>
      <c r="AJ46" s="11"/>
      <c r="AK46" s="13"/>
      <c r="AL46" s="25"/>
      <c r="AM46" s="14"/>
    </row>
    <row r="47" spans="1:39" x14ac:dyDescent="0.25">
      <c r="A47" s="86">
        <v>13</v>
      </c>
      <c r="B47" s="108" t="s">
        <v>39</v>
      </c>
      <c r="C47" s="105">
        <v>21000000</v>
      </c>
      <c r="D47" s="19"/>
      <c r="E47" s="20">
        <f>1/12*100</f>
        <v>8.3333333333333321</v>
      </c>
      <c r="F47" s="21"/>
      <c r="G47" s="19"/>
      <c r="H47" s="20">
        <f>2/12*100</f>
        <v>16.666666666666664</v>
      </c>
      <c r="I47" s="21"/>
      <c r="J47" s="19"/>
      <c r="K47" s="20">
        <f>3/12*100</f>
        <v>25</v>
      </c>
      <c r="L47" s="21"/>
      <c r="M47" s="19"/>
      <c r="N47" s="20">
        <f>4/12*100</f>
        <v>33.333333333333329</v>
      </c>
      <c r="O47" s="21"/>
      <c r="P47" s="19"/>
      <c r="Q47" s="20">
        <f>5/12*100</f>
        <v>41.666666666666671</v>
      </c>
      <c r="R47" s="21"/>
      <c r="S47" s="19"/>
      <c r="T47" s="20">
        <f>6/12*100</f>
        <v>50</v>
      </c>
      <c r="U47" s="21"/>
      <c r="V47" s="19"/>
      <c r="W47" s="20">
        <f>7/12*100</f>
        <v>58.333333333333336</v>
      </c>
      <c r="X47" s="21"/>
      <c r="Y47" s="19"/>
      <c r="Z47" s="20">
        <f>8/12*100</f>
        <v>66.666666666666657</v>
      </c>
      <c r="AA47" s="21"/>
      <c r="AB47" s="19"/>
      <c r="AC47" s="20">
        <f>9/12*100</f>
        <v>75</v>
      </c>
      <c r="AD47" s="21"/>
      <c r="AE47" s="19"/>
      <c r="AF47" s="20">
        <f>10/12*100</f>
        <v>83.333333333333343</v>
      </c>
      <c r="AG47" s="21"/>
      <c r="AH47" s="19"/>
      <c r="AI47" s="20">
        <f>11/12*100</f>
        <v>91.666666666666657</v>
      </c>
      <c r="AJ47" s="21"/>
      <c r="AK47" s="31"/>
      <c r="AL47" s="32">
        <f>12/12*100</f>
        <v>100</v>
      </c>
      <c r="AM47" s="33"/>
    </row>
    <row r="48" spans="1:39" ht="15.75" customHeight="1" x14ac:dyDescent="0.25">
      <c r="A48" s="87"/>
      <c r="B48" s="109"/>
      <c r="C48" s="106"/>
      <c r="D48" s="9">
        <f>0/21000000*100</f>
        <v>0</v>
      </c>
      <c r="E48" s="10"/>
      <c r="F48" s="11">
        <f>U47</f>
        <v>0</v>
      </c>
      <c r="G48" s="9">
        <f>1769505/21000000*100</f>
        <v>8.4262142857142859</v>
      </c>
      <c r="H48" s="10"/>
      <c r="I48" s="11">
        <f>1769505/21000000*1000</f>
        <v>84.262142857142848</v>
      </c>
      <c r="J48" s="9">
        <f>3597628/21000000*100</f>
        <v>17.131561904761906</v>
      </c>
      <c r="K48" s="10"/>
      <c r="L48" s="11">
        <f>3597628/21000000*100</f>
        <v>17.131561904761906</v>
      </c>
      <c r="M48" s="9">
        <f>5348082/21000000*100</f>
        <v>25.46705714285714</v>
      </c>
      <c r="N48" s="10"/>
      <c r="O48" s="11">
        <f>5348082/21000000*100</f>
        <v>25.46705714285714</v>
      </c>
      <c r="P48" s="9">
        <f>7149536/21000000*100</f>
        <v>34.045409523809525</v>
      </c>
      <c r="Q48" s="10"/>
      <c r="R48" s="11">
        <f>7149536/21000000*100</f>
        <v>34.045409523809525</v>
      </c>
      <c r="S48" s="9">
        <f>8920163/C47*100</f>
        <v>42.476966666666662</v>
      </c>
      <c r="T48" s="10"/>
      <c r="U48" s="11">
        <f>1770627/C47*100</f>
        <v>8.4315571428571428</v>
      </c>
      <c r="V48" s="9">
        <v>59.3</v>
      </c>
      <c r="W48" s="10"/>
      <c r="X48" s="11">
        <v>16.899999999999999</v>
      </c>
      <c r="Y48" s="9"/>
      <c r="Z48" s="10"/>
      <c r="AA48" s="11"/>
      <c r="AB48" s="9"/>
      <c r="AC48" s="10"/>
      <c r="AD48" s="11"/>
      <c r="AE48" s="9"/>
      <c r="AF48" s="10"/>
      <c r="AG48" s="11"/>
      <c r="AH48" s="9"/>
      <c r="AI48" s="10"/>
      <c r="AJ48" s="11"/>
      <c r="AK48" s="34"/>
      <c r="AL48" s="35"/>
      <c r="AM48" s="36"/>
    </row>
    <row r="49" spans="1:39" ht="20.25" customHeight="1" x14ac:dyDescent="0.25">
      <c r="A49" s="88"/>
      <c r="B49" s="110"/>
      <c r="C49" s="107"/>
      <c r="D49" s="15"/>
      <c r="E49" s="16">
        <f>R49</f>
        <v>0</v>
      </c>
      <c r="F49" s="17"/>
      <c r="G49" s="15"/>
      <c r="H49" s="16">
        <f>1769505/21000000*100</f>
        <v>8.4262142857142859</v>
      </c>
      <c r="I49" s="17"/>
      <c r="J49" s="15"/>
      <c r="K49" s="16">
        <f>L48</f>
        <v>17.131561904761906</v>
      </c>
      <c r="L49" s="17"/>
      <c r="M49" s="15"/>
      <c r="N49" s="16">
        <f>5348082/21000000*100</f>
        <v>25.46705714285714</v>
      </c>
      <c r="O49" s="17"/>
      <c r="P49" s="15"/>
      <c r="Q49" s="16">
        <f>7149536/21000000*100</f>
        <v>34.045409523809525</v>
      </c>
      <c r="R49" s="17"/>
      <c r="S49" s="15"/>
      <c r="T49" s="16">
        <f>U48</f>
        <v>8.4315571428571428</v>
      </c>
      <c r="U49" s="17"/>
      <c r="V49" s="15"/>
      <c r="W49" s="16">
        <v>16.899999999999999</v>
      </c>
      <c r="X49" s="17"/>
      <c r="Y49" s="15"/>
      <c r="Z49" s="16"/>
      <c r="AA49" s="17"/>
      <c r="AB49" s="15"/>
      <c r="AC49" s="16"/>
      <c r="AD49" s="17"/>
      <c r="AE49" s="15"/>
      <c r="AF49" s="16"/>
      <c r="AG49" s="17"/>
      <c r="AH49" s="15"/>
      <c r="AI49" s="16"/>
      <c r="AJ49" s="17"/>
      <c r="AK49" s="37"/>
      <c r="AL49" s="38"/>
      <c r="AM49" s="39"/>
    </row>
    <row r="50" spans="1:39" x14ac:dyDescent="0.25">
      <c r="A50" s="86">
        <v>14</v>
      </c>
      <c r="B50" s="111" t="s">
        <v>40</v>
      </c>
      <c r="C50" s="92">
        <v>45360000</v>
      </c>
      <c r="D50" s="9"/>
      <c r="E50" s="10">
        <f>1/12*100</f>
        <v>8.3333333333333321</v>
      </c>
      <c r="F50" s="11"/>
      <c r="G50" s="9"/>
      <c r="H50" s="10">
        <f>2/12*100</f>
        <v>16.666666666666664</v>
      </c>
      <c r="I50" s="11"/>
      <c r="J50" s="9"/>
      <c r="K50" s="10">
        <f>3/12*100</f>
        <v>25</v>
      </c>
      <c r="L50" s="11"/>
      <c r="M50" s="9"/>
      <c r="N50" s="10">
        <f>4/12*100</f>
        <v>33.333333333333329</v>
      </c>
      <c r="O50" s="11"/>
      <c r="P50" s="13"/>
      <c r="Q50" s="25">
        <f>5/12*100</f>
        <v>41.666666666666671</v>
      </c>
      <c r="R50" s="14"/>
      <c r="S50" s="13"/>
      <c r="T50" s="25">
        <f>6/12*100</f>
        <v>50</v>
      </c>
      <c r="U50" s="14"/>
      <c r="V50" s="13"/>
      <c r="W50" s="25">
        <f>7/12*100</f>
        <v>58.333333333333336</v>
      </c>
      <c r="X50" s="14"/>
      <c r="Y50" s="13"/>
      <c r="Z50" s="25">
        <f>8/12*100</f>
        <v>66.666666666666657</v>
      </c>
      <c r="AA50" s="14"/>
      <c r="AB50" s="13"/>
      <c r="AC50" s="25">
        <f>9/12*100</f>
        <v>75</v>
      </c>
      <c r="AD50" s="14"/>
      <c r="AE50" s="13"/>
      <c r="AF50" s="25">
        <f>10/12*100</f>
        <v>83.333333333333343</v>
      </c>
      <c r="AG50" s="14"/>
      <c r="AH50" s="13"/>
      <c r="AI50" s="25">
        <f>11/12*100</f>
        <v>91.666666666666657</v>
      </c>
      <c r="AJ50" s="14"/>
      <c r="AK50" s="34"/>
      <c r="AL50" s="35">
        <f>12/12*100</f>
        <v>100</v>
      </c>
      <c r="AM50" s="36"/>
    </row>
    <row r="51" spans="1:39" x14ac:dyDescent="0.25">
      <c r="A51" s="87"/>
      <c r="B51" s="90"/>
      <c r="C51" s="93"/>
      <c r="D51" s="9">
        <f>0/453600000</f>
        <v>0</v>
      </c>
      <c r="E51" s="10"/>
      <c r="F51" s="11">
        <f>U50</f>
        <v>0</v>
      </c>
      <c r="G51" s="9">
        <f>3780000/45360000*100</f>
        <v>8.3333333333333321</v>
      </c>
      <c r="H51" s="10"/>
      <c r="I51" s="11">
        <f>3780000/45360000*100</f>
        <v>8.3333333333333321</v>
      </c>
      <c r="J51" s="9">
        <f>7560000/45360000*100</f>
        <v>16.666666666666664</v>
      </c>
      <c r="K51" s="10"/>
      <c r="L51" s="11">
        <f>7560000/45360000*100</f>
        <v>16.666666666666664</v>
      </c>
      <c r="M51" s="9">
        <f>11340000/45360000*100</f>
        <v>25</v>
      </c>
      <c r="N51" s="10"/>
      <c r="O51" s="11">
        <f>11340000/45360000*100</f>
        <v>25</v>
      </c>
      <c r="P51" s="13">
        <f>15120000/45360000*100</f>
        <v>33.333333333333329</v>
      </c>
      <c r="Q51" s="25"/>
      <c r="R51" s="14">
        <f>15120000/45360000*100</f>
        <v>33.333333333333329</v>
      </c>
      <c r="S51" s="13">
        <f>18900000/C50*100</f>
        <v>41.666666666666671</v>
      </c>
      <c r="T51" s="25"/>
      <c r="U51" s="44">
        <f>3780000/C50*100</f>
        <v>8.3333333333333321</v>
      </c>
      <c r="V51" s="13">
        <v>58</v>
      </c>
      <c r="W51" s="25"/>
      <c r="X51" s="14">
        <v>17</v>
      </c>
      <c r="Y51" s="13"/>
      <c r="Z51" s="25"/>
      <c r="AA51" s="14"/>
      <c r="AB51" s="13"/>
      <c r="AC51" s="25"/>
      <c r="AD51" s="14"/>
      <c r="AE51" s="13"/>
      <c r="AF51" s="25"/>
      <c r="AG51" s="14"/>
      <c r="AH51" s="13"/>
      <c r="AI51" s="25"/>
      <c r="AJ51" s="14"/>
      <c r="AK51" s="34"/>
      <c r="AL51" s="35"/>
      <c r="AM51" s="36"/>
    </row>
    <row r="52" spans="1:39" x14ac:dyDescent="0.25">
      <c r="A52" s="88"/>
      <c r="B52" s="91"/>
      <c r="C52" s="94"/>
      <c r="D52" s="9"/>
      <c r="E52" s="10">
        <f>R52</f>
        <v>0</v>
      </c>
      <c r="F52" s="11"/>
      <c r="G52" s="9"/>
      <c r="H52" s="10">
        <f>3780000/45360000*100</f>
        <v>8.3333333333333321</v>
      </c>
      <c r="I52" s="11"/>
      <c r="J52" s="9"/>
      <c r="K52" s="10">
        <f>L51</f>
        <v>16.666666666666664</v>
      </c>
      <c r="L52" s="11"/>
      <c r="M52" s="9"/>
      <c r="N52" s="10">
        <f>11340000/45360000*100</f>
        <v>25</v>
      </c>
      <c r="O52" s="11"/>
      <c r="P52" s="13"/>
      <c r="Q52" s="25">
        <f>15120000/45360000*100</f>
        <v>33.333333333333329</v>
      </c>
      <c r="R52" s="14"/>
      <c r="S52" s="13"/>
      <c r="T52" s="10">
        <f>U51</f>
        <v>8.3333333333333321</v>
      </c>
      <c r="U52" s="14"/>
      <c r="V52" s="13"/>
      <c r="W52" s="25">
        <v>17</v>
      </c>
      <c r="X52" s="14"/>
      <c r="Y52" s="13"/>
      <c r="Z52" s="25"/>
      <c r="AA52" s="14"/>
      <c r="AB52" s="13"/>
      <c r="AC52" s="25"/>
      <c r="AD52" s="14"/>
      <c r="AE52" s="13"/>
      <c r="AF52" s="25"/>
      <c r="AG52" s="14"/>
      <c r="AH52" s="13"/>
      <c r="AI52" s="25"/>
      <c r="AJ52" s="14"/>
      <c r="AK52" s="34"/>
      <c r="AL52" s="35"/>
      <c r="AM52" s="36"/>
    </row>
    <row r="53" spans="1:39" x14ac:dyDescent="0.25">
      <c r="A53" s="86">
        <v>15</v>
      </c>
      <c r="B53" s="108" t="s">
        <v>41</v>
      </c>
      <c r="C53" s="105">
        <v>32222200</v>
      </c>
      <c r="D53" s="19"/>
      <c r="E53" s="20">
        <f>1/12*100</f>
        <v>8.3333333333333321</v>
      </c>
      <c r="F53" s="21"/>
      <c r="G53" s="19"/>
      <c r="H53" s="20">
        <f>2/12*100</f>
        <v>16.666666666666664</v>
      </c>
      <c r="I53" s="21"/>
      <c r="J53" s="19"/>
      <c r="K53" s="20">
        <f>3/12*100</f>
        <v>25</v>
      </c>
      <c r="L53" s="21"/>
      <c r="M53" s="19"/>
      <c r="N53" s="20">
        <f>4/12*100</f>
        <v>33.333333333333329</v>
      </c>
      <c r="O53" s="21"/>
      <c r="P53" s="19"/>
      <c r="Q53" s="20">
        <f>5/12*100</f>
        <v>41.666666666666671</v>
      </c>
      <c r="R53" s="21"/>
      <c r="S53" s="19"/>
      <c r="T53" s="20">
        <f>6/12*100</f>
        <v>50</v>
      </c>
      <c r="U53" s="21"/>
      <c r="V53" s="19"/>
      <c r="W53" s="20">
        <f>7/12*100</f>
        <v>58.333333333333336</v>
      </c>
      <c r="X53" s="21"/>
      <c r="Y53" s="19"/>
      <c r="Z53" s="20">
        <f>8/12*100</f>
        <v>66.666666666666657</v>
      </c>
      <c r="AA53" s="21"/>
      <c r="AB53" s="19"/>
      <c r="AC53" s="20">
        <f>9/12*100</f>
        <v>75</v>
      </c>
      <c r="AD53" s="21"/>
      <c r="AE53" s="19"/>
      <c r="AF53" s="20">
        <f>10/12*100</f>
        <v>83.333333333333343</v>
      </c>
      <c r="AG53" s="21"/>
      <c r="AH53" s="19"/>
      <c r="AI53" s="23">
        <f>11/12*100</f>
        <v>91.666666666666657</v>
      </c>
      <c r="AJ53" s="21"/>
      <c r="AK53" s="31"/>
      <c r="AL53" s="32">
        <f>12/12*100</f>
        <v>100</v>
      </c>
      <c r="AM53" s="33"/>
    </row>
    <row r="54" spans="1:39" x14ac:dyDescent="0.25">
      <c r="A54" s="87"/>
      <c r="B54" s="109"/>
      <c r="C54" s="106"/>
      <c r="D54" s="9">
        <f>0/32222200</f>
        <v>0</v>
      </c>
      <c r="E54" s="10"/>
      <c r="F54" s="11">
        <f>U53</f>
        <v>0</v>
      </c>
      <c r="G54" s="9">
        <f>2000000/32222200*100</f>
        <v>6.2069008323454016</v>
      </c>
      <c r="H54" s="10"/>
      <c r="I54" s="11">
        <f>2000000/32222200*100</f>
        <v>6.2069008323454016</v>
      </c>
      <c r="J54" s="9">
        <f>2500000/32222200*100</f>
        <v>7.7586260404317517</v>
      </c>
      <c r="K54" s="10"/>
      <c r="L54" s="11">
        <f>2500000/32222200*100</f>
        <v>7.7586260404317517</v>
      </c>
      <c r="M54" s="9">
        <f>7268000/32222000*100</f>
        <v>22.556017627707778</v>
      </c>
      <c r="N54" s="10"/>
      <c r="O54" s="11">
        <f>7268000/32222200*100</f>
        <v>22.555877624743189</v>
      </c>
      <c r="P54" s="9">
        <f>10340500/32222200*100</f>
        <v>32.091229028433816</v>
      </c>
      <c r="Q54" s="10"/>
      <c r="R54" s="11">
        <f>10340500/32222200*100</f>
        <v>32.091229028433816</v>
      </c>
      <c r="S54" s="9">
        <f>14345998/C53*100</f>
        <v>44.522093463512732</v>
      </c>
      <c r="T54" s="10"/>
      <c r="U54" s="11">
        <f>4005498/C53*100</f>
        <v>12.430864435078922</v>
      </c>
      <c r="V54" s="9">
        <v>56.9</v>
      </c>
      <c r="W54" s="10"/>
      <c r="X54" s="11">
        <v>12.4</v>
      </c>
      <c r="Y54" s="9"/>
      <c r="Z54" s="10"/>
      <c r="AA54" s="11"/>
      <c r="AB54" s="9"/>
      <c r="AC54" s="10"/>
      <c r="AD54" s="11"/>
      <c r="AE54" s="9"/>
      <c r="AF54" s="10"/>
      <c r="AG54" s="11"/>
      <c r="AH54" s="9"/>
      <c r="AI54" s="10"/>
      <c r="AJ54" s="11"/>
      <c r="AK54" s="34"/>
      <c r="AL54" s="35"/>
      <c r="AM54" s="36"/>
    </row>
    <row r="55" spans="1:39" x14ac:dyDescent="0.25">
      <c r="A55" s="88"/>
      <c r="B55" s="110"/>
      <c r="C55" s="107"/>
      <c r="D55" s="15"/>
      <c r="E55" s="16">
        <f>R55</f>
        <v>0</v>
      </c>
      <c r="F55" s="17"/>
      <c r="G55" s="15"/>
      <c r="H55" s="16">
        <f>2000000/32222200*100</f>
        <v>6.2069008323454016</v>
      </c>
      <c r="I55" s="17"/>
      <c r="J55" s="15"/>
      <c r="K55" s="16">
        <f>L54</f>
        <v>7.7586260404317517</v>
      </c>
      <c r="L55" s="17"/>
      <c r="M55" s="15"/>
      <c r="N55" s="16">
        <f>7268000/32222200*100</f>
        <v>22.555877624743189</v>
      </c>
      <c r="O55" s="17"/>
      <c r="P55" s="15"/>
      <c r="Q55" s="16">
        <f>10340500/32222200*100</f>
        <v>32.091229028433816</v>
      </c>
      <c r="R55" s="17"/>
      <c r="S55" s="15"/>
      <c r="T55" s="16">
        <f>U54</f>
        <v>12.430864435078922</v>
      </c>
      <c r="U55" s="17"/>
      <c r="V55" s="15"/>
      <c r="W55" s="16">
        <v>12.4</v>
      </c>
      <c r="X55" s="17"/>
      <c r="Y55" s="15"/>
      <c r="Z55" s="16"/>
      <c r="AA55" s="17"/>
      <c r="AB55" s="15"/>
      <c r="AC55" s="16"/>
      <c r="AD55" s="17"/>
      <c r="AE55" s="15"/>
      <c r="AF55" s="16"/>
      <c r="AG55" s="17"/>
      <c r="AH55" s="15"/>
      <c r="AI55" s="16"/>
      <c r="AJ55" s="17"/>
      <c r="AK55" s="37"/>
      <c r="AL55" s="38"/>
      <c r="AM55" s="39"/>
    </row>
    <row r="56" spans="1:39" x14ac:dyDescent="0.25">
      <c r="A56" s="86">
        <v>16</v>
      </c>
      <c r="B56" s="95" t="s">
        <v>42</v>
      </c>
      <c r="C56" s="92">
        <v>5720000</v>
      </c>
      <c r="D56" s="9"/>
      <c r="E56" s="10">
        <f>1/12*100</f>
        <v>8.3333333333333321</v>
      </c>
      <c r="F56" s="11"/>
      <c r="G56" s="9"/>
      <c r="H56" s="10">
        <f>2/12*100</f>
        <v>16.666666666666664</v>
      </c>
      <c r="I56" s="11"/>
      <c r="J56" s="9"/>
      <c r="K56" s="35">
        <f>3/12*100</f>
        <v>25</v>
      </c>
      <c r="L56" s="36"/>
      <c r="M56" s="9"/>
      <c r="N56" s="35">
        <f>4/12*100</f>
        <v>33.333333333333329</v>
      </c>
      <c r="O56" s="36"/>
      <c r="P56" s="9"/>
      <c r="Q56" s="35">
        <f>5/12*100</f>
        <v>41.666666666666671</v>
      </c>
      <c r="R56" s="36"/>
      <c r="S56" s="9"/>
      <c r="T56" s="35">
        <f>6/12*100</f>
        <v>50</v>
      </c>
      <c r="U56" s="36"/>
      <c r="V56" s="9"/>
      <c r="W56" s="35">
        <f>7/12*100</f>
        <v>58.333333333333336</v>
      </c>
      <c r="X56" s="36"/>
      <c r="Y56" s="9"/>
      <c r="Z56" s="35">
        <f>8/12*100</f>
        <v>66.666666666666657</v>
      </c>
      <c r="AA56" s="36"/>
      <c r="AB56" s="9"/>
      <c r="AC56" s="35">
        <f>9/12*100</f>
        <v>75</v>
      </c>
      <c r="AD56" s="36"/>
      <c r="AE56" s="9"/>
      <c r="AF56" s="35">
        <f>10/12*100</f>
        <v>83.333333333333343</v>
      </c>
      <c r="AG56" s="36"/>
      <c r="AH56" s="9"/>
      <c r="AI56" s="35">
        <f>11/12*100</f>
        <v>91.666666666666657</v>
      </c>
      <c r="AJ56" s="36"/>
      <c r="AK56" s="9"/>
      <c r="AL56" s="35">
        <f>12/12*100</f>
        <v>100</v>
      </c>
      <c r="AM56" s="36"/>
    </row>
    <row r="57" spans="1:39" x14ac:dyDescent="0.25">
      <c r="A57" s="87"/>
      <c r="B57" s="90"/>
      <c r="C57" s="93"/>
      <c r="D57" s="9">
        <f>0/572000*100</f>
        <v>0</v>
      </c>
      <c r="E57" s="10"/>
      <c r="F57" s="11">
        <f>U56</f>
        <v>0</v>
      </c>
      <c r="G57" s="9">
        <f>730000/5720000*100</f>
        <v>12.762237762237763</v>
      </c>
      <c r="H57" s="10"/>
      <c r="I57" s="11">
        <f>730000/5720000*100</f>
        <v>12.762237762237763</v>
      </c>
      <c r="J57" s="9">
        <f>730000/5720000*100</f>
        <v>12.762237762237763</v>
      </c>
      <c r="K57" s="35"/>
      <c r="L57" s="36">
        <f>730000/5720000*100</f>
        <v>12.762237762237763</v>
      </c>
      <c r="M57" s="9">
        <f>1420000/5720000*100</f>
        <v>24.825174825174827</v>
      </c>
      <c r="N57" s="35"/>
      <c r="O57" s="36">
        <f>1420000/5720000*100</f>
        <v>24.825174825174827</v>
      </c>
      <c r="P57" s="9">
        <f>2150000/5720000*100</f>
        <v>37.587412587412587</v>
      </c>
      <c r="Q57" s="35"/>
      <c r="R57" s="36">
        <f>2150000/5720000*100</f>
        <v>37.587412587412587</v>
      </c>
      <c r="S57" s="9">
        <f>2150000/C56*100</f>
        <v>37.587412587412587</v>
      </c>
      <c r="T57" s="35"/>
      <c r="U57" s="42">
        <f>0</f>
        <v>0</v>
      </c>
      <c r="V57" s="9">
        <v>50.3</v>
      </c>
      <c r="W57" s="35"/>
      <c r="X57" s="36">
        <v>13</v>
      </c>
      <c r="Y57" s="9"/>
      <c r="Z57" s="35"/>
      <c r="AA57" s="36"/>
      <c r="AB57" s="9"/>
      <c r="AC57" s="35"/>
      <c r="AD57" s="36"/>
      <c r="AE57" s="9"/>
      <c r="AF57" s="35"/>
      <c r="AG57" s="36"/>
      <c r="AH57" s="9"/>
      <c r="AI57" s="35"/>
      <c r="AJ57" s="36"/>
      <c r="AK57" s="9"/>
      <c r="AL57" s="35"/>
      <c r="AM57" s="36"/>
    </row>
    <row r="58" spans="1:39" x14ac:dyDescent="0.25">
      <c r="A58" s="88"/>
      <c r="B58" s="91"/>
      <c r="C58" s="94"/>
      <c r="D58" s="9"/>
      <c r="E58" s="10">
        <f>R58</f>
        <v>0</v>
      </c>
      <c r="F58" s="11"/>
      <c r="G58" s="9"/>
      <c r="H58" s="10">
        <f>730000/5720000*100</f>
        <v>12.762237762237763</v>
      </c>
      <c r="I58" s="11"/>
      <c r="J58" s="9"/>
      <c r="K58" s="35">
        <f>L57</f>
        <v>12.762237762237763</v>
      </c>
      <c r="L58" s="36"/>
      <c r="M58" s="9"/>
      <c r="N58" s="35">
        <f>1420000/5720000*100</f>
        <v>24.825174825174827</v>
      </c>
      <c r="O58" s="36"/>
      <c r="P58" s="9"/>
      <c r="Q58" s="35">
        <f>2150000/5720000*100</f>
        <v>37.587412587412587</v>
      </c>
      <c r="R58" s="36"/>
      <c r="S58" s="9"/>
      <c r="T58" s="43">
        <f>U57</f>
        <v>0</v>
      </c>
      <c r="U58" s="36"/>
      <c r="V58" s="9"/>
      <c r="W58" s="35">
        <v>13</v>
      </c>
      <c r="X58" s="36"/>
      <c r="Y58" s="9"/>
      <c r="Z58" s="35"/>
      <c r="AA58" s="36"/>
      <c r="AB58" s="9"/>
      <c r="AC58" s="35"/>
      <c r="AD58" s="36"/>
      <c r="AE58" s="9"/>
      <c r="AF58" s="35"/>
      <c r="AG58" s="36"/>
      <c r="AH58" s="9"/>
      <c r="AI58" s="35"/>
      <c r="AJ58" s="36"/>
      <c r="AK58" s="9"/>
      <c r="AL58" s="35"/>
      <c r="AM58" s="36"/>
    </row>
    <row r="59" spans="1:39" ht="15" customHeight="1" x14ac:dyDescent="0.25">
      <c r="A59" s="86">
        <v>17</v>
      </c>
      <c r="B59" s="95" t="s">
        <v>43</v>
      </c>
      <c r="C59" s="105">
        <v>10062200</v>
      </c>
      <c r="D59" s="19"/>
      <c r="E59" s="20">
        <f>1/12*100</f>
        <v>8.3333333333333321</v>
      </c>
      <c r="F59" s="21"/>
      <c r="G59" s="19"/>
      <c r="H59" s="20">
        <f>2/12*100</f>
        <v>16.666666666666664</v>
      </c>
      <c r="I59" s="21"/>
      <c r="J59" s="19"/>
      <c r="K59" s="20">
        <f>3/12*100</f>
        <v>25</v>
      </c>
      <c r="L59" s="21"/>
      <c r="M59" s="19"/>
      <c r="N59" s="20">
        <f>4/12*100</f>
        <v>33.333333333333329</v>
      </c>
      <c r="O59" s="21"/>
      <c r="P59" s="19"/>
      <c r="Q59" s="20">
        <f>5/12*100</f>
        <v>41.666666666666671</v>
      </c>
      <c r="R59" s="21"/>
      <c r="S59" s="19"/>
      <c r="T59" s="20">
        <f>S60</f>
        <v>80.250839776589615</v>
      </c>
      <c r="U59" s="21"/>
      <c r="V59" s="19"/>
      <c r="W59" s="20">
        <f>7/12*100</f>
        <v>58.333333333333336</v>
      </c>
      <c r="X59" s="21"/>
      <c r="Y59" s="19"/>
      <c r="Z59" s="20">
        <f>8/12*100</f>
        <v>66.666666666666657</v>
      </c>
      <c r="AA59" s="21"/>
      <c r="AB59" s="19"/>
      <c r="AC59" s="20">
        <f>9/12*100</f>
        <v>75</v>
      </c>
      <c r="AD59" s="21"/>
      <c r="AE59" s="19"/>
      <c r="AF59" s="20">
        <f>10/12*100</f>
        <v>83.333333333333343</v>
      </c>
      <c r="AG59" s="21"/>
      <c r="AH59" s="19"/>
      <c r="AI59" s="20">
        <f>11/12*100</f>
        <v>91.666666666666657</v>
      </c>
      <c r="AJ59" s="21"/>
      <c r="AK59" s="31"/>
      <c r="AL59" s="32">
        <f>12/12*100</f>
        <v>100</v>
      </c>
      <c r="AM59" s="33"/>
    </row>
    <row r="60" spans="1:39" ht="15" customHeight="1" x14ac:dyDescent="0.25">
      <c r="A60" s="87"/>
      <c r="B60" s="90"/>
      <c r="C60" s="106"/>
      <c r="D60" s="9">
        <f>0/10062200*100</f>
        <v>0</v>
      </c>
      <c r="E60" s="10"/>
      <c r="F60" s="11">
        <f>U59</f>
        <v>0</v>
      </c>
      <c r="G60" s="9">
        <f ca="1">G60</f>
        <v>0</v>
      </c>
      <c r="H60" s="10"/>
      <c r="I60" s="11">
        <f ca="1">G60</f>
        <v>0</v>
      </c>
      <c r="J60" s="9">
        <f>0/10062200*100</f>
        <v>0</v>
      </c>
      <c r="K60" s="10"/>
      <c r="L60" s="11">
        <f>0/10062200*100</f>
        <v>0</v>
      </c>
      <c r="M60" s="9">
        <f>0/10062200*100</f>
        <v>0</v>
      </c>
      <c r="N60" s="10"/>
      <c r="O60" s="11">
        <f>0/10062000*100</f>
        <v>0</v>
      </c>
      <c r="P60" s="9">
        <f>0/1499800*100</f>
        <v>0</v>
      </c>
      <c r="Q60" s="10"/>
      <c r="R60" s="11">
        <f>0/1499800*100</f>
        <v>0</v>
      </c>
      <c r="S60" s="9">
        <f>8075000/C59*100</f>
        <v>80.250839776589615</v>
      </c>
      <c r="T60" s="10"/>
      <c r="U60" s="11">
        <f>8075000/C59*100</f>
        <v>80.250839776589615</v>
      </c>
      <c r="V60" s="9">
        <v>100</v>
      </c>
      <c r="W60" s="10"/>
      <c r="X60" s="11">
        <v>19.7</v>
      </c>
      <c r="Y60" s="9"/>
      <c r="Z60" s="10"/>
      <c r="AA60" s="11"/>
      <c r="AB60" s="9"/>
      <c r="AC60" s="10"/>
      <c r="AD60" s="11"/>
      <c r="AE60" s="9"/>
      <c r="AF60" s="10"/>
      <c r="AG60" s="11"/>
      <c r="AH60" s="9"/>
      <c r="AI60" s="10"/>
      <c r="AJ60" s="11"/>
      <c r="AK60" s="34"/>
      <c r="AL60" s="35"/>
      <c r="AM60" s="36"/>
    </row>
    <row r="61" spans="1:39" ht="21" customHeight="1" x14ac:dyDescent="0.25">
      <c r="A61" s="88"/>
      <c r="B61" s="91"/>
      <c r="C61" s="107"/>
      <c r="D61" s="15"/>
      <c r="E61" s="16">
        <f>R61</f>
        <v>0</v>
      </c>
      <c r="F61" s="17"/>
      <c r="G61" s="15"/>
      <c r="H61" s="16">
        <f ca="1">G60</f>
        <v>0</v>
      </c>
      <c r="I61" s="17"/>
      <c r="J61" s="15"/>
      <c r="K61" s="16">
        <f>L60</f>
        <v>0</v>
      </c>
      <c r="L61" s="17"/>
      <c r="M61" s="15"/>
      <c r="N61" s="16">
        <f>0/10062000*100</f>
        <v>0</v>
      </c>
      <c r="O61" s="17"/>
      <c r="P61" s="15"/>
      <c r="Q61" s="16">
        <f>0/1499800*100</f>
        <v>0</v>
      </c>
      <c r="R61" s="17"/>
      <c r="S61" s="15"/>
      <c r="T61" s="16">
        <f>U60</f>
        <v>80.250839776589615</v>
      </c>
      <c r="U61" s="17"/>
      <c r="V61" s="15"/>
      <c r="W61" s="16">
        <v>19.7</v>
      </c>
      <c r="X61" s="17"/>
      <c r="Y61" s="15"/>
      <c r="Z61" s="16"/>
      <c r="AA61" s="17"/>
      <c r="AB61" s="15"/>
      <c r="AC61" s="16"/>
      <c r="AD61" s="17"/>
      <c r="AE61" s="15"/>
      <c r="AF61" s="16"/>
      <c r="AG61" s="17"/>
      <c r="AH61" s="15"/>
      <c r="AI61" s="16"/>
      <c r="AJ61" s="17"/>
      <c r="AK61" s="37"/>
      <c r="AL61" s="38"/>
      <c r="AM61" s="39"/>
    </row>
    <row r="62" spans="1:39" x14ac:dyDescent="0.25">
      <c r="A62" s="86">
        <v>18</v>
      </c>
      <c r="B62" s="95" t="s">
        <v>44</v>
      </c>
      <c r="C62" s="92">
        <v>1499800</v>
      </c>
      <c r="D62" s="9"/>
      <c r="E62" s="10">
        <f>1/12*100</f>
        <v>8.3333333333333321</v>
      </c>
      <c r="F62" s="11"/>
      <c r="G62" s="9"/>
      <c r="H62" s="10">
        <f>2/12*100</f>
        <v>16.666666666666664</v>
      </c>
      <c r="I62" s="11"/>
      <c r="J62" s="9"/>
      <c r="K62" s="10">
        <f>3/12*100</f>
        <v>25</v>
      </c>
      <c r="L62" s="11"/>
      <c r="M62" s="9"/>
      <c r="N62" s="10">
        <f>4/12*100</f>
        <v>33.333333333333329</v>
      </c>
      <c r="O62" s="11"/>
      <c r="P62" s="9"/>
      <c r="Q62" s="10">
        <f>5/12*100</f>
        <v>41.666666666666671</v>
      </c>
      <c r="R62" s="11"/>
      <c r="S62" s="9"/>
      <c r="T62" s="10">
        <f>6/12*100</f>
        <v>50</v>
      </c>
      <c r="U62" s="11"/>
      <c r="V62" s="9"/>
      <c r="W62" s="10">
        <f>7/12*100</f>
        <v>58.333333333333336</v>
      </c>
      <c r="X62" s="11"/>
      <c r="Y62" s="9"/>
      <c r="Z62" s="10">
        <f>8/12*100</f>
        <v>66.666666666666657</v>
      </c>
      <c r="AA62" s="40"/>
      <c r="AB62" s="34"/>
      <c r="AC62" s="35">
        <f>9/12*100</f>
        <v>75</v>
      </c>
      <c r="AD62" s="36"/>
      <c r="AE62" s="34"/>
      <c r="AF62" s="35">
        <f>10/12*100</f>
        <v>83.333333333333343</v>
      </c>
      <c r="AG62" s="36"/>
      <c r="AH62" s="34"/>
      <c r="AI62" s="35">
        <f>11/12*100</f>
        <v>91.666666666666657</v>
      </c>
      <c r="AJ62" s="36"/>
      <c r="AK62" s="34"/>
      <c r="AL62" s="35">
        <f>12/12*100</f>
        <v>100</v>
      </c>
      <c r="AM62" s="36"/>
    </row>
    <row r="63" spans="1:39" x14ac:dyDescent="0.25">
      <c r="A63" s="87"/>
      <c r="B63" s="90"/>
      <c r="C63" s="93"/>
      <c r="D63" s="9">
        <f>0/1499800*100</f>
        <v>0</v>
      </c>
      <c r="E63" s="10"/>
      <c r="F63" s="11">
        <f>U62</f>
        <v>0</v>
      </c>
      <c r="G63" s="9">
        <f ca="1">G63</f>
        <v>0</v>
      </c>
      <c r="H63" s="10"/>
      <c r="I63" s="11">
        <f ca="1">I63</f>
        <v>0</v>
      </c>
      <c r="J63" s="9">
        <f>0/1499800*100</f>
        <v>0</v>
      </c>
      <c r="K63" s="10"/>
      <c r="L63" s="11">
        <f>0/1499800*100</f>
        <v>0</v>
      </c>
      <c r="M63" s="9">
        <f>0/1499800*100</f>
        <v>0</v>
      </c>
      <c r="N63" s="10"/>
      <c r="O63" s="11">
        <f>0/1499800*100</f>
        <v>0</v>
      </c>
      <c r="P63" s="9">
        <f>0/1499800*100</f>
        <v>0</v>
      </c>
      <c r="Q63" s="10"/>
      <c r="R63" s="11">
        <f>0/14998008100</f>
        <v>0</v>
      </c>
      <c r="S63" s="9">
        <f>0</f>
        <v>0</v>
      </c>
      <c r="T63" s="10"/>
      <c r="U63" s="11">
        <f>0</f>
        <v>0</v>
      </c>
      <c r="V63" s="9">
        <v>50</v>
      </c>
      <c r="W63" s="10"/>
      <c r="X63" s="11">
        <v>50</v>
      </c>
      <c r="Y63" s="25"/>
      <c r="Z63" s="25"/>
      <c r="AA63" s="14"/>
      <c r="AB63" s="35"/>
      <c r="AC63" s="35"/>
      <c r="AD63" s="36"/>
      <c r="AE63" s="35"/>
      <c r="AF63" s="35"/>
      <c r="AG63" s="36"/>
      <c r="AH63" s="35"/>
      <c r="AI63" s="35"/>
      <c r="AJ63" s="36"/>
      <c r="AK63" s="35"/>
      <c r="AL63" s="35"/>
      <c r="AM63" s="36"/>
    </row>
    <row r="64" spans="1:39" x14ac:dyDescent="0.25">
      <c r="A64" s="88"/>
      <c r="B64" s="91"/>
      <c r="C64" s="94"/>
      <c r="D64" s="15"/>
      <c r="E64" s="16">
        <f>R64</f>
        <v>0</v>
      </c>
      <c r="F64" s="17"/>
      <c r="G64" s="15"/>
      <c r="H64" s="16">
        <f ca="1">H64</f>
        <v>0</v>
      </c>
      <c r="I64" s="17"/>
      <c r="J64" s="15"/>
      <c r="K64" s="16">
        <f>L63</f>
        <v>0</v>
      </c>
      <c r="L64" s="17"/>
      <c r="M64" s="15"/>
      <c r="N64" s="16">
        <f>0/1499800*100</f>
        <v>0</v>
      </c>
      <c r="O64" s="17"/>
      <c r="P64" s="15"/>
      <c r="Q64" s="16">
        <f>0/1499800*100</f>
        <v>0</v>
      </c>
      <c r="R64" s="17"/>
      <c r="S64" s="15"/>
      <c r="T64" s="16">
        <f>U63</f>
        <v>0</v>
      </c>
      <c r="U64" s="17"/>
      <c r="V64" s="15"/>
      <c r="W64" s="16">
        <v>50</v>
      </c>
      <c r="X64" s="17"/>
      <c r="Y64" s="26"/>
      <c r="Z64" s="27"/>
      <c r="AA64" s="28"/>
      <c r="AB64" s="37"/>
      <c r="AC64" s="38"/>
      <c r="AD64" s="39"/>
      <c r="AE64" s="37"/>
      <c r="AF64" s="38"/>
      <c r="AG64" s="39"/>
      <c r="AH64" s="37"/>
      <c r="AI64" s="38"/>
      <c r="AJ64" s="39"/>
      <c r="AK64" s="37"/>
      <c r="AL64" s="38"/>
      <c r="AM64" s="39"/>
    </row>
    <row r="65" spans="1:95" x14ac:dyDescent="0.25">
      <c r="A65" s="86">
        <v>19</v>
      </c>
      <c r="B65" s="95" t="s">
        <v>45</v>
      </c>
      <c r="C65" s="92">
        <v>9999300</v>
      </c>
      <c r="D65" s="9"/>
      <c r="E65" s="10">
        <f>1/12*100</f>
        <v>8.3333333333333321</v>
      </c>
      <c r="F65" s="11"/>
      <c r="G65" s="9"/>
      <c r="H65" s="10">
        <f>2/12*100</f>
        <v>16.666666666666664</v>
      </c>
      <c r="I65" s="11"/>
      <c r="J65" s="9"/>
      <c r="K65" s="10">
        <f>3/12*100</f>
        <v>25</v>
      </c>
      <c r="L65" s="11"/>
      <c r="M65" s="9"/>
      <c r="N65" s="10">
        <f>4/12*100</f>
        <v>33.333333333333329</v>
      </c>
      <c r="O65" s="11"/>
      <c r="P65" s="9"/>
      <c r="Q65" s="10">
        <f>5/12*100</f>
        <v>41.666666666666671</v>
      </c>
      <c r="R65" s="11"/>
      <c r="S65" s="9"/>
      <c r="T65" s="10">
        <f>6/12*100</f>
        <v>50</v>
      </c>
      <c r="U65" s="11"/>
      <c r="V65" s="9"/>
      <c r="W65" s="10">
        <f>7/12*100</f>
        <v>58.333333333333336</v>
      </c>
      <c r="X65" s="11"/>
      <c r="Y65" s="13"/>
      <c r="Z65" s="25">
        <f>8/12*100</f>
        <v>66.666666666666657</v>
      </c>
      <c r="AA65" s="14"/>
      <c r="AB65" s="34"/>
      <c r="AC65" s="35">
        <f>9/12*100</f>
        <v>75</v>
      </c>
      <c r="AD65" s="36"/>
      <c r="AE65" s="34"/>
      <c r="AF65" s="35">
        <f>10/12*100</f>
        <v>83.333333333333343</v>
      </c>
      <c r="AG65" s="36"/>
      <c r="AH65" s="34"/>
      <c r="AI65" s="35">
        <f>11/12*100</f>
        <v>91.666666666666657</v>
      </c>
      <c r="AJ65" s="36"/>
      <c r="AK65" s="34"/>
      <c r="AL65" s="35">
        <f>12/12*100</f>
        <v>100</v>
      </c>
      <c r="AM65" s="36"/>
    </row>
    <row r="66" spans="1:95" x14ac:dyDescent="0.25">
      <c r="A66" s="87"/>
      <c r="B66" s="90"/>
      <c r="C66" s="93"/>
      <c r="D66" s="9">
        <f>0/9999300*100</f>
        <v>0</v>
      </c>
      <c r="E66" s="10"/>
      <c r="F66" s="11">
        <f>U65</f>
        <v>0</v>
      </c>
      <c r="G66" s="9">
        <f ca="1">G66</f>
        <v>0</v>
      </c>
      <c r="H66" s="10"/>
      <c r="I66" s="11">
        <f ca="1">I66</f>
        <v>0</v>
      </c>
      <c r="J66" s="9">
        <f>5850000/9999300*100</f>
        <v>58.504095286670065</v>
      </c>
      <c r="K66" s="10"/>
      <c r="L66" s="11">
        <f>5850000/9999300*100</f>
        <v>58.504095286670065</v>
      </c>
      <c r="M66" s="9">
        <f>7359300/9999300*100</f>
        <v>73.598151870630943</v>
      </c>
      <c r="N66" s="10"/>
      <c r="O66" s="11">
        <f>7359300/9999300*100</f>
        <v>73.598151870630943</v>
      </c>
      <c r="P66" s="9">
        <f>7359300/9999300*100</f>
        <v>73.598151870630943</v>
      </c>
      <c r="Q66" s="10"/>
      <c r="R66" s="41">
        <f>7359300/9999300*100</f>
        <v>73.598151870630943</v>
      </c>
      <c r="S66" s="9">
        <f>7359300/C65*100</f>
        <v>73.598151870630943</v>
      </c>
      <c r="T66" s="10"/>
      <c r="U66" s="11">
        <f>0</f>
        <v>0</v>
      </c>
      <c r="V66" s="9">
        <v>73.599999999999994</v>
      </c>
      <c r="W66" s="10"/>
      <c r="X66" s="11">
        <v>0</v>
      </c>
      <c r="Y66" s="13"/>
      <c r="Z66" s="25"/>
      <c r="AA66" s="14"/>
      <c r="AB66" s="34"/>
      <c r="AC66" s="35"/>
      <c r="AD66" s="36"/>
      <c r="AE66" s="34"/>
      <c r="AF66" s="35"/>
      <c r="AG66" s="36"/>
      <c r="AH66" s="34"/>
      <c r="AI66" s="35"/>
      <c r="AJ66" s="36"/>
      <c r="AK66" s="34"/>
      <c r="AL66" s="35"/>
      <c r="AM66" s="36"/>
    </row>
    <row r="67" spans="1:95" ht="22.5" customHeight="1" x14ac:dyDescent="0.25">
      <c r="A67" s="88"/>
      <c r="B67" s="91"/>
      <c r="C67" s="94"/>
      <c r="D67" s="15"/>
      <c r="E67" s="16">
        <f>R67</f>
        <v>0</v>
      </c>
      <c r="F67" s="17"/>
      <c r="G67" s="15"/>
      <c r="H67" s="16">
        <f ca="1">H67</f>
        <v>0</v>
      </c>
      <c r="I67" s="17"/>
      <c r="J67" s="15"/>
      <c r="K67" s="16">
        <f>L66</f>
        <v>58.504095286670065</v>
      </c>
      <c r="L67" s="17"/>
      <c r="M67" s="15"/>
      <c r="N67" s="16">
        <f>7359300/9999300*100</f>
        <v>73.598151870630943</v>
      </c>
      <c r="O67" s="17"/>
      <c r="P67" s="15"/>
      <c r="Q67" s="16">
        <f>7359300/9999300*100</f>
        <v>73.598151870630943</v>
      </c>
      <c r="R67" s="17"/>
      <c r="S67" s="15"/>
      <c r="T67" s="16">
        <f>U66</f>
        <v>0</v>
      </c>
      <c r="U67" s="17"/>
      <c r="V67" s="15"/>
      <c r="W67" s="16">
        <v>0</v>
      </c>
      <c r="X67" s="17"/>
      <c r="Y67" s="26"/>
      <c r="Z67" s="27"/>
      <c r="AA67" s="28"/>
      <c r="AB67" s="37"/>
      <c r="AC67" s="38"/>
      <c r="AD67" s="39"/>
      <c r="AE67" s="37"/>
      <c r="AF67" s="38"/>
      <c r="AG67" s="39"/>
      <c r="AH67" s="37"/>
      <c r="AI67" s="38"/>
      <c r="AJ67" s="39"/>
      <c r="AK67" s="37"/>
      <c r="AL67" s="38"/>
      <c r="AM67" s="39"/>
    </row>
    <row r="68" spans="1:95" x14ac:dyDescent="0.25">
      <c r="A68" s="86">
        <v>20</v>
      </c>
      <c r="B68" s="89" t="s">
        <v>46</v>
      </c>
      <c r="C68" s="92">
        <v>1938000</v>
      </c>
      <c r="D68" s="9"/>
      <c r="E68" s="10">
        <f>1/12*100</f>
        <v>8.3333333333333321</v>
      </c>
      <c r="F68" s="11"/>
      <c r="G68" s="9"/>
      <c r="H68" s="10">
        <f>2/12*100</f>
        <v>16.666666666666664</v>
      </c>
      <c r="I68" s="11"/>
      <c r="J68" s="9"/>
      <c r="K68" s="10">
        <f>3/12*100</f>
        <v>25</v>
      </c>
      <c r="L68" s="11"/>
      <c r="M68" s="9"/>
      <c r="N68" s="10">
        <f>4/12*100</f>
        <v>33.333333333333329</v>
      </c>
      <c r="O68" s="11"/>
      <c r="P68" s="9"/>
      <c r="Q68" s="10">
        <f>5/12*100</f>
        <v>41.666666666666671</v>
      </c>
      <c r="R68" s="11"/>
      <c r="S68" s="9"/>
      <c r="T68" s="10">
        <f>6/12*100</f>
        <v>50</v>
      </c>
      <c r="U68" s="11"/>
      <c r="V68" s="9"/>
      <c r="W68" s="10">
        <f>7/12*100</f>
        <v>58.333333333333336</v>
      </c>
      <c r="X68" s="11"/>
      <c r="Y68" s="9"/>
      <c r="Z68" s="10">
        <f>8/12*100</f>
        <v>66.666666666666657</v>
      </c>
      <c r="AA68" s="40"/>
      <c r="AB68" s="34"/>
      <c r="AC68" s="35">
        <f>9/12*100</f>
        <v>75</v>
      </c>
      <c r="AD68" s="36"/>
      <c r="AE68" s="34"/>
      <c r="AF68" s="35">
        <f>10/12*100</f>
        <v>83.333333333333343</v>
      </c>
      <c r="AG68" s="36"/>
      <c r="AH68" s="34"/>
      <c r="AI68" s="35">
        <f>11/12*100</f>
        <v>91.666666666666657</v>
      </c>
      <c r="AJ68" s="36"/>
      <c r="AK68" s="34"/>
      <c r="AL68" s="35">
        <f>12/12*100</f>
        <v>100</v>
      </c>
      <c r="AM68" s="36"/>
    </row>
    <row r="69" spans="1:95" x14ac:dyDescent="0.25">
      <c r="A69" s="87"/>
      <c r="B69" s="90"/>
      <c r="C69" s="93"/>
      <c r="D69" s="9">
        <f>0/19380008100</f>
        <v>0</v>
      </c>
      <c r="E69" s="10"/>
      <c r="F69" s="11">
        <f>U69</f>
        <v>0</v>
      </c>
      <c r="G69" s="9">
        <f ca="1">G69</f>
        <v>0</v>
      </c>
      <c r="H69" s="10"/>
      <c r="I69" s="11">
        <f ca="1">I69</f>
        <v>0</v>
      </c>
      <c r="J69" s="9">
        <f>0/1938000*100</f>
        <v>0</v>
      </c>
      <c r="K69" s="10"/>
      <c r="L69" s="11">
        <f>0/1938000*100</f>
        <v>0</v>
      </c>
      <c r="M69" s="9">
        <f>0/1938000*100</f>
        <v>0</v>
      </c>
      <c r="N69" s="10"/>
      <c r="O69" s="11">
        <f>0/1938000*100</f>
        <v>0</v>
      </c>
      <c r="P69" s="9">
        <f>0/1938000*100</f>
        <v>0</v>
      </c>
      <c r="Q69" s="10"/>
      <c r="R69" s="11">
        <f>0/1938000*100</f>
        <v>0</v>
      </c>
      <c r="S69" s="9">
        <f>0</f>
        <v>0</v>
      </c>
      <c r="T69" s="10"/>
      <c r="U69" s="11">
        <v>0</v>
      </c>
      <c r="V69" s="9">
        <v>0</v>
      </c>
      <c r="W69" s="10"/>
      <c r="X69" s="11">
        <v>0</v>
      </c>
      <c r="Y69" s="25"/>
      <c r="Z69" s="25"/>
      <c r="AA69" s="14"/>
      <c r="AB69" s="35"/>
      <c r="AC69" s="35"/>
      <c r="AD69" s="36"/>
      <c r="AE69" s="35"/>
      <c r="AF69" s="35"/>
      <c r="AG69" s="36"/>
      <c r="AH69" s="35"/>
      <c r="AI69" s="35"/>
      <c r="AJ69" s="36"/>
      <c r="AK69" s="35"/>
      <c r="AL69" s="35"/>
      <c r="AM69" s="36"/>
    </row>
    <row r="70" spans="1:95" x14ac:dyDescent="0.25">
      <c r="A70" s="88"/>
      <c r="B70" s="91"/>
      <c r="C70" s="94"/>
      <c r="D70" s="15"/>
      <c r="E70" s="16">
        <f>R70</f>
        <v>0</v>
      </c>
      <c r="F70" s="17"/>
      <c r="G70" s="15"/>
      <c r="H70" s="16">
        <f ca="1">H70</f>
        <v>0</v>
      </c>
      <c r="I70" s="17"/>
      <c r="J70" s="15"/>
      <c r="K70" s="16">
        <f>0/1938000*100</f>
        <v>0</v>
      </c>
      <c r="L70" s="17"/>
      <c r="M70" s="15"/>
      <c r="N70" s="16">
        <f>0/1938000*100</f>
        <v>0</v>
      </c>
      <c r="O70" s="17"/>
      <c r="P70" s="15"/>
      <c r="Q70" s="16">
        <f>0/1938000*100</f>
        <v>0</v>
      </c>
      <c r="R70" s="17"/>
      <c r="S70" s="15"/>
      <c r="T70" s="16">
        <f>U69</f>
        <v>0</v>
      </c>
      <c r="U70" s="17"/>
      <c r="V70" s="15"/>
      <c r="W70" s="16">
        <v>0</v>
      </c>
      <c r="X70" s="17"/>
      <c r="Y70" s="26"/>
      <c r="Z70" s="27"/>
      <c r="AA70" s="28"/>
      <c r="AB70" s="37"/>
      <c r="AC70" s="38"/>
      <c r="AD70" s="39"/>
      <c r="AE70" s="37"/>
      <c r="AF70" s="38"/>
      <c r="AG70" s="39"/>
      <c r="AH70" s="37"/>
      <c r="AI70" s="38"/>
      <c r="AJ70" s="39"/>
      <c r="AK70" s="37"/>
      <c r="AL70" s="38"/>
      <c r="AM70" s="39"/>
    </row>
    <row r="71" spans="1:95" x14ac:dyDescent="0.25">
      <c r="A71" s="86">
        <v>21</v>
      </c>
      <c r="B71" s="95" t="s">
        <v>47</v>
      </c>
      <c r="C71" s="92">
        <v>9994500</v>
      </c>
      <c r="D71" s="9"/>
      <c r="E71" s="10">
        <f>1/12*100</f>
        <v>8.3333333333333321</v>
      </c>
      <c r="F71" s="11"/>
      <c r="G71" s="9"/>
      <c r="H71" s="10">
        <f>2/12*100</f>
        <v>16.666666666666664</v>
      </c>
      <c r="I71" s="11"/>
      <c r="J71" s="9"/>
      <c r="K71" s="10">
        <f>3/12*100</f>
        <v>25</v>
      </c>
      <c r="L71" s="11"/>
      <c r="M71" s="9"/>
      <c r="N71" s="10">
        <f>4/12*100</f>
        <v>33.333333333333329</v>
      </c>
      <c r="O71" s="11"/>
      <c r="P71" s="9"/>
      <c r="Q71" s="10">
        <f>5/12*100</f>
        <v>41.666666666666671</v>
      </c>
      <c r="R71" s="11"/>
      <c r="S71" s="9"/>
      <c r="T71" s="10">
        <f>6/12*100</f>
        <v>50</v>
      </c>
      <c r="U71" s="11"/>
      <c r="V71" s="9"/>
      <c r="W71" s="10">
        <f>7/12*100</f>
        <v>58.333333333333336</v>
      </c>
      <c r="X71" s="11"/>
      <c r="Y71" s="13"/>
      <c r="Z71" s="25">
        <f>8/12*100</f>
        <v>66.666666666666657</v>
      </c>
      <c r="AA71" s="14"/>
      <c r="AB71" s="34"/>
      <c r="AC71" s="35">
        <f>9/12*100</f>
        <v>75</v>
      </c>
      <c r="AD71" s="36"/>
      <c r="AE71" s="34"/>
      <c r="AF71" s="35">
        <f>10/12*100</f>
        <v>83.333333333333343</v>
      </c>
      <c r="AG71" s="36"/>
      <c r="AH71" s="34"/>
      <c r="AI71" s="35">
        <f>11/12*100</f>
        <v>91.666666666666657</v>
      </c>
      <c r="AJ71" s="36"/>
      <c r="AK71" s="34"/>
      <c r="AL71" s="35">
        <f>12/12*100</f>
        <v>100</v>
      </c>
      <c r="AM71" s="36"/>
    </row>
    <row r="72" spans="1:95" x14ac:dyDescent="0.25">
      <c r="A72" s="87"/>
      <c r="B72" s="90"/>
      <c r="C72" s="93"/>
      <c r="D72" s="9">
        <f>0/9994500*100</f>
        <v>0</v>
      </c>
      <c r="E72" s="10"/>
      <c r="F72" s="11">
        <f>U72</f>
        <v>4.5024763619990997</v>
      </c>
      <c r="G72" s="9">
        <f>450000/9994500*100</f>
        <v>4.5024763619990997</v>
      </c>
      <c r="H72" s="10"/>
      <c r="I72" s="11">
        <f>450000/9994500*100</f>
        <v>4.5024763619990997</v>
      </c>
      <c r="J72" s="9">
        <f>2109500/9994500*100</f>
        <v>21.106608634749115</v>
      </c>
      <c r="K72" s="10"/>
      <c r="L72" s="11">
        <f>2109500/9994500*100</f>
        <v>21.106608634749115</v>
      </c>
      <c r="M72" s="9">
        <f>2919500/9994500*100</f>
        <v>29.211066086347493</v>
      </c>
      <c r="N72" s="10"/>
      <c r="O72" s="11">
        <f>2919500/9994500*100</f>
        <v>29.211066086347493</v>
      </c>
      <c r="P72" s="9">
        <f>3369500/9994500*100</f>
        <v>33.713542448346587</v>
      </c>
      <c r="Q72" s="10"/>
      <c r="R72" s="41">
        <f>3369500/9994500*100</f>
        <v>33.713542448346587</v>
      </c>
      <c r="S72" s="9">
        <f>3819500/C71*100</f>
        <v>38.216018810345695</v>
      </c>
      <c r="T72" s="10"/>
      <c r="U72" s="11">
        <f>450000/C71*100</f>
        <v>4.5024763619990997</v>
      </c>
      <c r="V72" s="9">
        <v>54.8</v>
      </c>
      <c r="W72" s="10"/>
      <c r="X72" s="11">
        <v>16.600000000000001</v>
      </c>
      <c r="Y72" s="13"/>
      <c r="Z72" s="25"/>
      <c r="AA72" s="14"/>
      <c r="AB72" s="34"/>
      <c r="AC72" s="35"/>
      <c r="AD72" s="36"/>
      <c r="AE72" s="34"/>
      <c r="AF72" s="35"/>
      <c r="AG72" s="36"/>
      <c r="AH72" s="34"/>
      <c r="AI72" s="35"/>
      <c r="AJ72" s="36"/>
      <c r="AK72" s="34"/>
      <c r="AL72" s="35"/>
      <c r="AM72" s="36"/>
    </row>
    <row r="73" spans="1:95" x14ac:dyDescent="0.25">
      <c r="A73" s="88"/>
      <c r="B73" s="91"/>
      <c r="C73" s="94"/>
      <c r="D73" s="15"/>
      <c r="E73" s="16">
        <f>R73</f>
        <v>0</v>
      </c>
      <c r="F73" s="17"/>
      <c r="G73" s="15"/>
      <c r="H73" s="16">
        <f>450000/9994500*100</f>
        <v>4.5024763619990997</v>
      </c>
      <c r="I73" s="17"/>
      <c r="J73" s="15"/>
      <c r="K73" s="16">
        <f>L72</f>
        <v>21.106608634749115</v>
      </c>
      <c r="L73" s="17"/>
      <c r="M73" s="15"/>
      <c r="N73" s="16">
        <f>2919500/9994500*100</f>
        <v>29.211066086347493</v>
      </c>
      <c r="O73" s="17"/>
      <c r="P73" s="15"/>
      <c r="Q73" s="16">
        <f>3369500/9994500*100</f>
        <v>33.713542448346587</v>
      </c>
      <c r="R73" s="17"/>
      <c r="S73" s="15"/>
      <c r="T73" s="16">
        <f>U72</f>
        <v>4.5024763619990997</v>
      </c>
      <c r="U73" s="17"/>
      <c r="V73" s="15"/>
      <c r="W73" s="16">
        <v>16.600000000000001</v>
      </c>
      <c r="X73" s="17"/>
      <c r="Y73" s="26"/>
      <c r="Z73" s="27"/>
      <c r="AA73" s="28"/>
      <c r="AB73" s="37"/>
      <c r="AC73" s="38"/>
      <c r="AD73" s="39"/>
      <c r="AE73" s="37"/>
      <c r="AF73" s="38"/>
      <c r="AG73" s="39"/>
      <c r="AH73" s="37"/>
      <c r="AI73" s="38"/>
      <c r="AJ73" s="39"/>
      <c r="AK73" s="37"/>
      <c r="AL73" s="38"/>
      <c r="AM73" s="39"/>
    </row>
    <row r="74" spans="1:95" s="45" customFormat="1" x14ac:dyDescent="0.25">
      <c r="A74" s="96">
        <v>22</v>
      </c>
      <c r="B74" s="99" t="s">
        <v>48</v>
      </c>
      <c r="C74" s="102">
        <v>52200000</v>
      </c>
      <c r="D74" s="46"/>
      <c r="E74" s="47">
        <f>1/12*100</f>
        <v>8.3333333333333321</v>
      </c>
      <c r="F74" s="48"/>
      <c r="G74" s="46"/>
      <c r="H74" s="47">
        <f>2/12*100</f>
        <v>16.666666666666664</v>
      </c>
      <c r="I74" s="48"/>
      <c r="J74" s="46"/>
      <c r="K74" s="47">
        <f>3/12*100</f>
        <v>25</v>
      </c>
      <c r="L74" s="48"/>
      <c r="M74" s="46"/>
      <c r="N74" s="47">
        <f>4/12*100</f>
        <v>33.333333333333329</v>
      </c>
      <c r="O74" s="48"/>
      <c r="P74" s="46"/>
      <c r="Q74" s="47">
        <f>5/12*100</f>
        <v>41.666666666666671</v>
      </c>
      <c r="R74" s="48"/>
      <c r="S74" s="46"/>
      <c r="T74" s="47">
        <f>6/12*100</f>
        <v>50</v>
      </c>
      <c r="U74" s="48"/>
      <c r="V74" s="46"/>
      <c r="W74" s="47">
        <f>7/12*100</f>
        <v>58.333333333333336</v>
      </c>
      <c r="X74" s="48"/>
      <c r="Y74" s="46"/>
      <c r="Z74" s="47">
        <f>8/12*100</f>
        <v>66.666666666666657</v>
      </c>
      <c r="AA74" s="48"/>
      <c r="AB74" s="46"/>
      <c r="AC74" s="47">
        <f>9/12*100</f>
        <v>75</v>
      </c>
      <c r="AD74" s="48"/>
      <c r="AE74" s="46"/>
      <c r="AF74" s="47">
        <f>10/12*100</f>
        <v>83.333333333333343</v>
      </c>
      <c r="AG74" s="48"/>
      <c r="AH74" s="46"/>
      <c r="AI74" s="47">
        <f>11/12*100</f>
        <v>91.666666666666657</v>
      </c>
      <c r="AJ74" s="48"/>
      <c r="AK74" s="49"/>
      <c r="AL74" s="50">
        <f>12/12*100</f>
        <v>100</v>
      </c>
      <c r="AM74" s="51"/>
      <c r="AN74" s="52"/>
      <c r="AO74" s="52"/>
      <c r="AP74" s="52"/>
      <c r="AQ74" s="52"/>
      <c r="AR74" s="52"/>
      <c r="AS74" s="52"/>
      <c r="AT74" s="52"/>
      <c r="AU74" s="52"/>
      <c r="AV74" s="52"/>
      <c r="AW74" s="52"/>
      <c r="AX74" s="52"/>
      <c r="AY74" s="52"/>
      <c r="AZ74" s="52"/>
      <c r="BA74" s="52"/>
      <c r="BB74" s="52"/>
      <c r="BC74" s="52"/>
      <c r="BD74" s="52"/>
      <c r="BE74" s="52"/>
      <c r="BF74" s="52"/>
      <c r="BG74" s="52"/>
      <c r="BH74" s="52"/>
      <c r="BI74" s="52"/>
      <c r="BJ74" s="52"/>
      <c r="BK74" s="52"/>
      <c r="BL74" s="52"/>
      <c r="BM74" s="52"/>
      <c r="BN74" s="52"/>
      <c r="BO74" s="52"/>
      <c r="BP74" s="52"/>
      <c r="BQ74" s="52"/>
      <c r="BR74" s="52"/>
      <c r="BS74" s="52"/>
      <c r="BT74" s="52"/>
      <c r="BU74" s="52"/>
      <c r="BV74" s="52"/>
      <c r="BW74" s="52"/>
      <c r="BX74" s="52"/>
      <c r="BY74" s="52"/>
      <c r="BZ74" s="52"/>
      <c r="CA74" s="52"/>
      <c r="CB74" s="52"/>
      <c r="CC74" s="52"/>
      <c r="CD74" s="52"/>
      <c r="CE74" s="52"/>
      <c r="CF74" s="52"/>
      <c r="CG74" s="52"/>
      <c r="CH74" s="52"/>
      <c r="CI74" s="52"/>
      <c r="CJ74" s="52"/>
      <c r="CK74" s="52"/>
      <c r="CL74" s="52"/>
      <c r="CM74" s="52"/>
      <c r="CN74" s="52"/>
      <c r="CO74" s="52"/>
      <c r="CP74" s="52"/>
      <c r="CQ74" s="52"/>
    </row>
    <row r="75" spans="1:95" s="45" customFormat="1" x14ac:dyDescent="0.25">
      <c r="A75" s="97"/>
      <c r="B75" s="100"/>
      <c r="C75" s="103"/>
      <c r="D75" s="53">
        <f>0/27200000</f>
        <v>0</v>
      </c>
      <c r="E75" s="54"/>
      <c r="F75" s="55">
        <f>U74</f>
        <v>0</v>
      </c>
      <c r="G75" s="53">
        <f>1800000/27200000*100</f>
        <v>6.6176470588235299</v>
      </c>
      <c r="H75" s="54"/>
      <c r="I75" s="55">
        <f>1800000/27200000*100</f>
        <v>6.6176470588235299</v>
      </c>
      <c r="J75" s="53">
        <f>3600000/27200000*100</f>
        <v>13.23529411764706</v>
      </c>
      <c r="K75" s="54"/>
      <c r="L75" s="55">
        <f>3600000/27200000*100</f>
        <v>13.23529411764706</v>
      </c>
      <c r="M75" s="53">
        <f>5400000/27200000*100</f>
        <v>19.852941176470587</v>
      </c>
      <c r="N75" s="54"/>
      <c r="O75" s="55">
        <f>5400000/27200000*100</f>
        <v>19.852941176470587</v>
      </c>
      <c r="P75" s="53">
        <f>11370000/27200000*100</f>
        <v>41.801470588235297</v>
      </c>
      <c r="Q75" s="54"/>
      <c r="R75" s="55">
        <f>11370000/27200000*100</f>
        <v>41.801470588235297</v>
      </c>
      <c r="S75" s="56">
        <f>28700000/C74*100</f>
        <v>54.980842911877389</v>
      </c>
      <c r="T75" s="54"/>
      <c r="U75" s="55">
        <f>17330000/C74*100</f>
        <v>33.199233716475099</v>
      </c>
      <c r="V75" s="53">
        <v>74.7</v>
      </c>
      <c r="W75" s="54"/>
      <c r="X75" s="55">
        <v>19.7</v>
      </c>
      <c r="Y75" s="53"/>
      <c r="Z75" s="54"/>
      <c r="AA75" s="55"/>
      <c r="AB75" s="53"/>
      <c r="AC75" s="54"/>
      <c r="AD75" s="55"/>
      <c r="AE75" s="53"/>
      <c r="AF75" s="54"/>
      <c r="AG75" s="55"/>
      <c r="AH75" s="53"/>
      <c r="AI75" s="54"/>
      <c r="AJ75" s="55"/>
      <c r="AK75" s="57"/>
      <c r="AL75" s="58"/>
      <c r="AM75" s="59"/>
      <c r="AN75" s="52"/>
      <c r="AO75" s="52"/>
      <c r="AP75" s="52"/>
      <c r="AQ75" s="52"/>
      <c r="AR75" s="52"/>
      <c r="AS75" s="52"/>
      <c r="AT75" s="52"/>
      <c r="AU75" s="52"/>
      <c r="AV75" s="52"/>
      <c r="AW75" s="52"/>
      <c r="AX75" s="52"/>
      <c r="AY75" s="52"/>
      <c r="AZ75" s="52"/>
      <c r="BA75" s="52"/>
      <c r="BB75" s="52"/>
      <c r="BC75" s="52"/>
      <c r="BD75" s="52"/>
      <c r="BE75" s="52"/>
      <c r="BF75" s="52"/>
      <c r="BG75" s="52"/>
      <c r="BH75" s="52"/>
      <c r="BI75" s="52"/>
      <c r="BJ75" s="52"/>
      <c r="BK75" s="52"/>
      <c r="BL75" s="52"/>
      <c r="BM75" s="52"/>
      <c r="BN75" s="52"/>
      <c r="BO75" s="52"/>
      <c r="BP75" s="52"/>
      <c r="BQ75" s="52"/>
      <c r="BR75" s="52"/>
      <c r="BS75" s="52"/>
      <c r="BT75" s="52"/>
      <c r="BU75" s="52"/>
      <c r="BV75" s="52"/>
      <c r="BW75" s="52"/>
      <c r="BX75" s="52"/>
      <c r="BY75" s="52"/>
      <c r="BZ75" s="52"/>
      <c r="CA75" s="52"/>
      <c r="CB75" s="52"/>
      <c r="CC75" s="52"/>
      <c r="CD75" s="52"/>
      <c r="CE75" s="52"/>
      <c r="CF75" s="52"/>
      <c r="CG75" s="52"/>
      <c r="CH75" s="52"/>
      <c r="CI75" s="52"/>
      <c r="CJ75" s="52"/>
      <c r="CK75" s="52"/>
      <c r="CL75" s="52"/>
      <c r="CM75" s="52"/>
      <c r="CN75" s="52"/>
      <c r="CO75" s="52"/>
      <c r="CP75" s="52"/>
      <c r="CQ75" s="52"/>
    </row>
    <row r="76" spans="1:95" s="45" customFormat="1" x14ac:dyDescent="0.25">
      <c r="A76" s="98"/>
      <c r="B76" s="101"/>
      <c r="C76" s="104"/>
      <c r="D76" s="60"/>
      <c r="E76" s="61">
        <f>R76</f>
        <v>0</v>
      </c>
      <c r="F76" s="62"/>
      <c r="G76" s="60"/>
      <c r="H76" s="61">
        <f>1800000/27200000*100</f>
        <v>6.6176470588235299</v>
      </c>
      <c r="I76" s="62"/>
      <c r="J76" s="60"/>
      <c r="K76" s="61">
        <f>L75</f>
        <v>13.23529411764706</v>
      </c>
      <c r="L76" s="62"/>
      <c r="M76" s="60"/>
      <c r="N76" s="61">
        <f>5400000/27200000*100</f>
        <v>19.852941176470587</v>
      </c>
      <c r="O76" s="62"/>
      <c r="P76" s="60"/>
      <c r="Q76" s="61">
        <f>11370000/27200000*100</f>
        <v>41.801470588235297</v>
      </c>
      <c r="R76" s="62"/>
      <c r="S76" s="60"/>
      <c r="T76" s="61">
        <f>U75</f>
        <v>33.199233716475099</v>
      </c>
      <c r="U76" s="62"/>
      <c r="V76" s="60"/>
      <c r="W76" s="61">
        <v>19.7</v>
      </c>
      <c r="X76" s="62"/>
      <c r="Y76" s="60"/>
      <c r="Z76" s="61"/>
      <c r="AA76" s="62"/>
      <c r="AB76" s="60"/>
      <c r="AC76" s="61"/>
      <c r="AD76" s="62"/>
      <c r="AE76" s="60"/>
      <c r="AF76" s="61"/>
      <c r="AG76" s="62"/>
      <c r="AH76" s="60"/>
      <c r="AI76" s="61"/>
      <c r="AJ76" s="62"/>
      <c r="AK76" s="63"/>
      <c r="AL76" s="64"/>
      <c r="AM76" s="65"/>
      <c r="AN76" s="52"/>
      <c r="AO76" s="52"/>
      <c r="AP76" s="52"/>
      <c r="AQ76" s="52"/>
      <c r="AR76" s="52"/>
      <c r="AS76" s="52"/>
      <c r="AT76" s="52"/>
      <c r="AU76" s="52"/>
      <c r="AV76" s="52"/>
      <c r="AW76" s="52"/>
      <c r="AX76" s="52"/>
      <c r="AY76" s="52"/>
      <c r="AZ76" s="52"/>
      <c r="BA76" s="52"/>
      <c r="BB76" s="52"/>
      <c r="BC76" s="52"/>
      <c r="BD76" s="52"/>
      <c r="BE76" s="52"/>
      <c r="BF76" s="52"/>
      <c r="BG76" s="52"/>
      <c r="BH76" s="52"/>
      <c r="BI76" s="52"/>
      <c r="BJ76" s="52"/>
      <c r="BK76" s="52"/>
      <c r="BL76" s="52"/>
      <c r="BM76" s="52"/>
      <c r="BN76" s="52"/>
      <c r="BO76" s="52"/>
      <c r="BP76" s="52"/>
      <c r="BQ76" s="52"/>
      <c r="BR76" s="52"/>
      <c r="BS76" s="52"/>
      <c r="BT76" s="52"/>
      <c r="BU76" s="52"/>
      <c r="BV76" s="52"/>
      <c r="BW76" s="52"/>
      <c r="BX76" s="52"/>
      <c r="BY76" s="52"/>
      <c r="BZ76" s="52"/>
      <c r="CA76" s="52"/>
      <c r="CB76" s="52"/>
      <c r="CC76" s="52"/>
      <c r="CD76" s="52"/>
      <c r="CE76" s="52"/>
      <c r="CF76" s="52"/>
      <c r="CG76" s="52"/>
      <c r="CH76" s="52"/>
      <c r="CI76" s="52"/>
      <c r="CJ76" s="52"/>
      <c r="CK76" s="52"/>
      <c r="CL76" s="52"/>
      <c r="CM76" s="52"/>
      <c r="CN76" s="52"/>
      <c r="CO76" s="52"/>
      <c r="CP76" s="52"/>
      <c r="CQ76" s="52"/>
    </row>
    <row r="77" spans="1:95" x14ac:dyDescent="0.25">
      <c r="A77" s="86">
        <v>23</v>
      </c>
      <c r="B77" s="89" t="s">
        <v>49</v>
      </c>
      <c r="C77" s="92">
        <v>14535000</v>
      </c>
      <c r="D77" s="9"/>
      <c r="E77" s="10">
        <f>1/12*100</f>
        <v>8.3333333333333321</v>
      </c>
      <c r="F77" s="11"/>
      <c r="G77" s="9"/>
      <c r="H77" s="10">
        <f>2/12*100</f>
        <v>16.666666666666664</v>
      </c>
      <c r="I77" s="11"/>
      <c r="J77" s="9"/>
      <c r="K77" s="10">
        <f>3/12*100</f>
        <v>25</v>
      </c>
      <c r="L77" s="11"/>
      <c r="M77" s="9"/>
      <c r="N77" s="10">
        <f>4/12*100</f>
        <v>33.333333333333329</v>
      </c>
      <c r="O77" s="11"/>
      <c r="P77" s="9"/>
      <c r="Q77" s="10">
        <f>5/12*100</f>
        <v>41.666666666666671</v>
      </c>
      <c r="R77" s="11"/>
      <c r="S77" s="9"/>
      <c r="T77" s="10">
        <f>6/12*100</f>
        <v>50</v>
      </c>
      <c r="U77" s="11"/>
      <c r="V77" s="9"/>
      <c r="W77" s="10">
        <f>7/12*100</f>
        <v>58.333333333333336</v>
      </c>
      <c r="X77" s="11"/>
      <c r="Y77" s="9"/>
      <c r="Z77" s="10">
        <f>8/12*100</f>
        <v>66.666666666666657</v>
      </c>
      <c r="AA77" s="40"/>
      <c r="AB77" s="34"/>
      <c r="AC77" s="35">
        <f>9/12*100</f>
        <v>75</v>
      </c>
      <c r="AD77" s="36"/>
      <c r="AE77" s="34"/>
      <c r="AF77" s="35">
        <f>10/12*100</f>
        <v>83.333333333333343</v>
      </c>
      <c r="AG77" s="36"/>
      <c r="AH77" s="34"/>
      <c r="AI77" s="35">
        <f>11/12*100</f>
        <v>91.666666666666657</v>
      </c>
      <c r="AJ77" s="36"/>
      <c r="AK77" s="34"/>
      <c r="AL77" s="35">
        <f>12/12*100</f>
        <v>100</v>
      </c>
      <c r="AM77" s="36"/>
    </row>
    <row r="78" spans="1:95" x14ac:dyDescent="0.25">
      <c r="A78" s="87"/>
      <c r="B78" s="90"/>
      <c r="C78" s="93"/>
      <c r="D78" s="9">
        <f>0/14535000*100</f>
        <v>0</v>
      </c>
      <c r="E78" s="10"/>
      <c r="F78" s="11">
        <f>U23</f>
        <v>0</v>
      </c>
      <c r="G78" s="9">
        <f ca="1">G78</f>
        <v>0</v>
      </c>
      <c r="H78" s="10"/>
      <c r="I78" s="11">
        <f ca="1">I78</f>
        <v>0</v>
      </c>
      <c r="J78" s="9">
        <f>0/14535000*100</f>
        <v>0</v>
      </c>
      <c r="K78" s="10"/>
      <c r="L78" s="11">
        <f>0/14535000*100</f>
        <v>0</v>
      </c>
      <c r="M78" s="9">
        <f>0/14535000*100</f>
        <v>0</v>
      </c>
      <c r="N78" s="10"/>
      <c r="O78" s="11">
        <f>0/14535000*100</f>
        <v>0</v>
      </c>
      <c r="P78" s="9">
        <f>0/14535000*100</f>
        <v>0</v>
      </c>
      <c r="Q78" s="10"/>
      <c r="R78" s="11">
        <f>0/14535000*100</f>
        <v>0</v>
      </c>
      <c r="S78" s="9">
        <f>0</f>
        <v>0</v>
      </c>
      <c r="T78" s="10"/>
      <c r="U78" s="11">
        <v>0</v>
      </c>
      <c r="V78" s="9">
        <v>0</v>
      </c>
      <c r="W78" s="10"/>
      <c r="X78" s="11">
        <v>0</v>
      </c>
      <c r="Y78" s="25"/>
      <c r="Z78" s="25"/>
      <c r="AA78" s="14"/>
      <c r="AB78" s="35"/>
      <c r="AC78" s="35"/>
      <c r="AD78" s="36"/>
      <c r="AE78" s="35"/>
      <c r="AF78" s="35"/>
      <c r="AG78" s="36"/>
      <c r="AH78" s="35"/>
      <c r="AI78" s="35"/>
      <c r="AJ78" s="36"/>
      <c r="AK78" s="35"/>
      <c r="AL78" s="35"/>
      <c r="AM78" s="36"/>
    </row>
    <row r="79" spans="1:95" ht="19.5" customHeight="1" x14ac:dyDescent="0.25">
      <c r="A79" s="88"/>
      <c r="B79" s="91"/>
      <c r="C79" s="94"/>
      <c r="D79" s="15"/>
      <c r="E79" s="16">
        <f>R79</f>
        <v>0</v>
      </c>
      <c r="F79" s="17"/>
      <c r="G79" s="15"/>
      <c r="H79" s="16">
        <f ca="1">H79</f>
        <v>0</v>
      </c>
      <c r="I79" s="17"/>
      <c r="J79" s="15"/>
      <c r="K79" s="16">
        <f>L78</f>
        <v>0</v>
      </c>
      <c r="L79" s="17"/>
      <c r="M79" s="15"/>
      <c r="N79" s="16">
        <f>0/14535000*100</f>
        <v>0</v>
      </c>
      <c r="O79" s="17"/>
      <c r="P79" s="15"/>
      <c r="Q79" s="16">
        <f>0/14535000*100</f>
        <v>0</v>
      </c>
      <c r="R79" s="17"/>
      <c r="S79" s="15"/>
      <c r="T79" s="16">
        <f>U78</f>
        <v>0</v>
      </c>
      <c r="U79" s="17"/>
      <c r="V79" s="15"/>
      <c r="W79" s="16">
        <v>0</v>
      </c>
      <c r="X79" s="17"/>
      <c r="Y79" s="26"/>
      <c r="Z79" s="27"/>
      <c r="AA79" s="28"/>
      <c r="AB79" s="37"/>
      <c r="AC79" s="38"/>
      <c r="AD79" s="39"/>
      <c r="AE79" s="37"/>
      <c r="AF79" s="38"/>
      <c r="AG79" s="39"/>
      <c r="AH79" s="37"/>
      <c r="AI79" s="38"/>
      <c r="AJ79" s="39"/>
      <c r="AK79" s="37"/>
      <c r="AL79" s="38"/>
      <c r="AM79" s="39"/>
    </row>
    <row r="80" spans="1:95" x14ac:dyDescent="0.25">
      <c r="A80" s="86">
        <v>24</v>
      </c>
      <c r="B80" s="95" t="s">
        <v>50</v>
      </c>
      <c r="C80" s="92">
        <v>4998500</v>
      </c>
      <c r="D80" s="9"/>
      <c r="E80" s="10">
        <f>1/12*100</f>
        <v>8.3333333333333321</v>
      </c>
      <c r="F80" s="11"/>
      <c r="G80" s="9"/>
      <c r="H80" s="10">
        <f>2/12*100</f>
        <v>16.666666666666664</v>
      </c>
      <c r="I80" s="11"/>
      <c r="J80" s="9"/>
      <c r="K80" s="10">
        <f>3/12*100</f>
        <v>25</v>
      </c>
      <c r="L80" s="11"/>
      <c r="M80" s="9"/>
      <c r="N80" s="10">
        <f>4/12*100</f>
        <v>33.333333333333329</v>
      </c>
      <c r="O80" s="11"/>
      <c r="P80" s="9"/>
      <c r="Q80" s="10">
        <f>5/12*100</f>
        <v>41.666666666666671</v>
      </c>
      <c r="R80" s="11"/>
      <c r="S80" s="9"/>
      <c r="T80" s="10">
        <f>6/12*100</f>
        <v>50</v>
      </c>
      <c r="U80" s="11"/>
      <c r="V80" s="9"/>
      <c r="W80" s="10">
        <f>7/12*100</f>
        <v>58.333333333333336</v>
      </c>
      <c r="X80" s="11"/>
      <c r="Y80" s="13"/>
      <c r="Z80" s="25">
        <f>8/12*100</f>
        <v>66.666666666666657</v>
      </c>
      <c r="AA80" s="14"/>
      <c r="AB80" s="34"/>
      <c r="AC80" s="35">
        <f>9/12*100</f>
        <v>75</v>
      </c>
      <c r="AD80" s="36"/>
      <c r="AE80" s="34"/>
      <c r="AF80" s="35">
        <f>10/12*100</f>
        <v>83.333333333333343</v>
      </c>
      <c r="AG80" s="36"/>
      <c r="AH80" s="34"/>
      <c r="AI80" s="35">
        <f>11/12*100</f>
        <v>91.666666666666657</v>
      </c>
      <c r="AJ80" s="36"/>
      <c r="AK80" s="34"/>
      <c r="AL80" s="35">
        <f>12/12*100</f>
        <v>100</v>
      </c>
      <c r="AM80" s="36"/>
    </row>
    <row r="81" spans="1:39" x14ac:dyDescent="0.25">
      <c r="A81" s="87"/>
      <c r="B81" s="90"/>
      <c r="C81" s="93"/>
      <c r="D81" s="9">
        <f>0/4998500*100</f>
        <v>0</v>
      </c>
      <c r="E81" s="10"/>
      <c r="F81" s="11">
        <f>U80</f>
        <v>0</v>
      </c>
      <c r="G81" s="9">
        <f ca="1">G81</f>
        <v>0</v>
      </c>
      <c r="H81" s="10"/>
      <c r="I81" s="11">
        <f ca="1">I81</f>
        <v>0</v>
      </c>
      <c r="J81" s="9">
        <f>0/4998500*100</f>
        <v>0</v>
      </c>
      <c r="K81" s="10"/>
      <c r="L81" s="11">
        <f>0/4998500*100</f>
        <v>0</v>
      </c>
      <c r="M81" s="9">
        <f>0/4998500*100</f>
        <v>0</v>
      </c>
      <c r="N81" s="10"/>
      <c r="O81" s="11">
        <f>0/4998500*100</f>
        <v>0</v>
      </c>
      <c r="P81" s="9">
        <f>0/4998500*100</f>
        <v>0</v>
      </c>
      <c r="Q81" s="10"/>
      <c r="R81" s="41">
        <f>0/4998500*100</f>
        <v>0</v>
      </c>
      <c r="S81" s="9">
        <f>0</f>
        <v>0</v>
      </c>
      <c r="T81" s="10"/>
      <c r="U81" s="11">
        <v>0</v>
      </c>
      <c r="V81" s="9">
        <v>0</v>
      </c>
      <c r="W81" s="10"/>
      <c r="X81" s="11">
        <v>0</v>
      </c>
      <c r="Y81" s="13"/>
      <c r="Z81" s="25"/>
      <c r="AA81" s="14"/>
      <c r="AB81" s="34"/>
      <c r="AC81" s="35"/>
      <c r="AD81" s="36"/>
      <c r="AE81" s="34"/>
      <c r="AF81" s="35"/>
      <c r="AG81" s="36"/>
      <c r="AH81" s="34"/>
      <c r="AI81" s="35"/>
      <c r="AJ81" s="36"/>
      <c r="AK81" s="34"/>
      <c r="AL81" s="35"/>
      <c r="AM81" s="36"/>
    </row>
    <row r="82" spans="1:39" x14ac:dyDescent="0.25">
      <c r="A82" s="88"/>
      <c r="B82" s="91"/>
      <c r="C82" s="94"/>
      <c r="D82" s="15"/>
      <c r="E82" s="16">
        <f>R82</f>
        <v>0</v>
      </c>
      <c r="F82" s="17"/>
      <c r="G82" s="15"/>
      <c r="H82" s="16">
        <f ca="1">H82</f>
        <v>0</v>
      </c>
      <c r="I82" s="17"/>
      <c r="J82" s="15"/>
      <c r="K82" s="16">
        <f>0/4998500*100</f>
        <v>0</v>
      </c>
      <c r="L82" s="17"/>
      <c r="M82" s="15"/>
      <c r="N82" s="16">
        <f>0/4998500*100</f>
        <v>0</v>
      </c>
      <c r="O82" s="17"/>
      <c r="P82" s="15"/>
      <c r="Q82" s="16">
        <f>0/4998500*100</f>
        <v>0</v>
      </c>
      <c r="R82" s="17"/>
      <c r="S82" s="15"/>
      <c r="T82" s="16">
        <f>U81</f>
        <v>0</v>
      </c>
      <c r="U82" s="17"/>
      <c r="V82" s="15"/>
      <c r="W82" s="16">
        <v>0</v>
      </c>
      <c r="X82" s="17"/>
      <c r="Y82" s="26"/>
      <c r="Z82" s="27"/>
      <c r="AA82" s="28"/>
      <c r="AB82" s="37"/>
      <c r="AC82" s="38"/>
      <c r="AD82" s="39"/>
      <c r="AE82" s="37"/>
      <c r="AF82" s="38"/>
      <c r="AG82" s="39"/>
      <c r="AH82" s="37"/>
      <c r="AI82" s="38"/>
      <c r="AJ82" s="39"/>
      <c r="AK82" s="37"/>
      <c r="AL82" s="38"/>
      <c r="AM82" s="39"/>
    </row>
    <row r="83" spans="1:39" x14ac:dyDescent="0.25">
      <c r="A83" s="86">
        <v>25</v>
      </c>
      <c r="B83" s="89" t="s">
        <v>51</v>
      </c>
      <c r="C83" s="92">
        <v>9900000</v>
      </c>
      <c r="D83" s="9"/>
      <c r="E83" s="10">
        <f>1/12*100</f>
        <v>8.3333333333333321</v>
      </c>
      <c r="F83" s="11"/>
      <c r="G83" s="9"/>
      <c r="H83" s="10">
        <f>2/12*100</f>
        <v>16.666666666666664</v>
      </c>
      <c r="I83" s="11"/>
      <c r="J83" s="9"/>
      <c r="K83" s="10">
        <f>3/12*100</f>
        <v>25</v>
      </c>
      <c r="L83" s="11"/>
      <c r="M83" s="9"/>
      <c r="N83" s="10">
        <f>4/12*100</f>
        <v>33.333333333333329</v>
      </c>
      <c r="O83" s="11"/>
      <c r="P83" s="9"/>
      <c r="Q83" s="10">
        <f>5/12*100</f>
        <v>41.666666666666671</v>
      </c>
      <c r="R83" s="11"/>
      <c r="S83" s="9"/>
      <c r="T83" s="10">
        <f>6/12*100</f>
        <v>50</v>
      </c>
      <c r="U83" s="11"/>
      <c r="V83" s="9"/>
      <c r="W83" s="10">
        <f>7/12*100</f>
        <v>58.333333333333336</v>
      </c>
      <c r="X83" s="11"/>
      <c r="Y83" s="9"/>
      <c r="Z83" s="10">
        <f>8/12*100</f>
        <v>66.666666666666657</v>
      </c>
      <c r="AA83" s="40"/>
      <c r="AB83" s="34"/>
      <c r="AC83" s="35">
        <f>9/12*100</f>
        <v>75</v>
      </c>
      <c r="AD83" s="36"/>
      <c r="AE83" s="34"/>
      <c r="AF83" s="35">
        <f>10/12*100</f>
        <v>83.333333333333343</v>
      </c>
      <c r="AG83" s="36"/>
      <c r="AH83" s="34"/>
      <c r="AI83" s="35">
        <f>11/12*100</f>
        <v>91.666666666666657</v>
      </c>
      <c r="AJ83" s="36"/>
      <c r="AK83" s="34"/>
      <c r="AL83" s="35">
        <f>12/12*100</f>
        <v>100</v>
      </c>
      <c r="AM83" s="36"/>
    </row>
    <row r="84" spans="1:39" x14ac:dyDescent="0.25">
      <c r="A84" s="87"/>
      <c r="B84" s="90"/>
      <c r="C84" s="93"/>
      <c r="D84" s="9">
        <f>0/9900000*100</f>
        <v>0</v>
      </c>
      <c r="E84" s="10"/>
      <c r="F84" s="11">
        <f>U84</f>
        <v>0</v>
      </c>
      <c r="G84" s="9">
        <f ca="1">G84</f>
        <v>0</v>
      </c>
      <c r="H84" s="10"/>
      <c r="I84" s="11">
        <f ca="1">I84</f>
        <v>0</v>
      </c>
      <c r="J84" s="9">
        <f>0/9900000*100</f>
        <v>0</v>
      </c>
      <c r="K84" s="10"/>
      <c r="L84" s="11">
        <f>0/9900000*100</f>
        <v>0</v>
      </c>
      <c r="M84" s="9">
        <f>0/9900000*100</f>
        <v>0</v>
      </c>
      <c r="N84" s="10"/>
      <c r="O84" s="11">
        <f>0/990000*100</f>
        <v>0</v>
      </c>
      <c r="P84" s="9">
        <f>0/9900000*100</f>
        <v>0</v>
      </c>
      <c r="Q84" s="10"/>
      <c r="R84" s="11">
        <f>0/9900000*100</f>
        <v>0</v>
      </c>
      <c r="S84" s="9">
        <f>0</f>
        <v>0</v>
      </c>
      <c r="T84" s="10"/>
      <c r="U84" s="11">
        <f>0</f>
        <v>0</v>
      </c>
      <c r="V84" s="9">
        <v>0</v>
      </c>
      <c r="W84" s="10"/>
      <c r="X84" s="11">
        <v>0</v>
      </c>
      <c r="Y84" s="25"/>
      <c r="Z84" s="25"/>
      <c r="AA84" s="14"/>
      <c r="AB84" s="35"/>
      <c r="AC84" s="35"/>
      <c r="AD84" s="36"/>
      <c r="AE84" s="35"/>
      <c r="AF84" s="35"/>
      <c r="AG84" s="36"/>
      <c r="AH84" s="35"/>
      <c r="AI84" s="35"/>
      <c r="AJ84" s="36"/>
      <c r="AK84" s="35"/>
      <c r="AL84" s="35"/>
      <c r="AM84" s="36"/>
    </row>
    <row r="85" spans="1:39" x14ac:dyDescent="0.25">
      <c r="A85" s="88"/>
      <c r="B85" s="91"/>
      <c r="C85" s="94"/>
      <c r="D85" s="15"/>
      <c r="E85" s="16">
        <f>R85</f>
        <v>0</v>
      </c>
      <c r="F85" s="17"/>
      <c r="G85" s="15"/>
      <c r="H85" s="16">
        <f ca="1">H85</f>
        <v>0</v>
      </c>
      <c r="I85" s="17"/>
      <c r="J85" s="15"/>
      <c r="K85" s="16">
        <f>0/9900000*100</f>
        <v>0</v>
      </c>
      <c r="L85" s="17"/>
      <c r="M85" s="15"/>
      <c r="N85" s="16">
        <f>0/9900000*100</f>
        <v>0</v>
      </c>
      <c r="O85" s="17"/>
      <c r="P85" s="15"/>
      <c r="Q85" s="16">
        <f>0/9900000*100</f>
        <v>0</v>
      </c>
      <c r="R85" s="17"/>
      <c r="S85" s="15"/>
      <c r="T85" s="16">
        <f>U84</f>
        <v>0</v>
      </c>
      <c r="U85" s="17"/>
      <c r="V85" s="15"/>
      <c r="W85" s="16">
        <v>0</v>
      </c>
      <c r="X85" s="17"/>
      <c r="Y85" s="26"/>
      <c r="Z85" s="27"/>
      <c r="AA85" s="28"/>
      <c r="AB85" s="37"/>
      <c r="AC85" s="38"/>
      <c r="AD85" s="39"/>
      <c r="AE85" s="37"/>
      <c r="AF85" s="38"/>
      <c r="AG85" s="39"/>
      <c r="AH85" s="37"/>
      <c r="AI85" s="38"/>
      <c r="AJ85" s="39"/>
      <c r="AK85" s="37"/>
      <c r="AL85" s="38"/>
      <c r="AM85" s="39"/>
    </row>
    <row r="86" spans="1:39" x14ac:dyDescent="0.25">
      <c r="A86" s="86">
        <v>26</v>
      </c>
      <c r="B86" s="95" t="s">
        <v>52</v>
      </c>
      <c r="C86" s="92">
        <v>4999700</v>
      </c>
      <c r="D86" s="9"/>
      <c r="E86" s="10">
        <f>1/12*100</f>
        <v>8.3333333333333321</v>
      </c>
      <c r="F86" s="11"/>
      <c r="G86" s="9"/>
      <c r="H86" s="10">
        <f>2/12*100</f>
        <v>16.666666666666664</v>
      </c>
      <c r="I86" s="11"/>
      <c r="J86" s="9"/>
      <c r="K86" s="10">
        <f>3/12*100</f>
        <v>25</v>
      </c>
      <c r="L86" s="11"/>
      <c r="M86" s="9"/>
      <c r="N86" s="10">
        <f>4/12*100</f>
        <v>33.333333333333329</v>
      </c>
      <c r="O86" s="11"/>
      <c r="P86" s="9"/>
      <c r="Q86" s="10">
        <f>5/12*100</f>
        <v>41.666666666666671</v>
      </c>
      <c r="R86" s="11"/>
      <c r="S86" s="9"/>
      <c r="T86" s="10">
        <f>6/12*100</f>
        <v>50</v>
      </c>
      <c r="U86" s="11"/>
      <c r="V86" s="9"/>
      <c r="W86" s="10">
        <f>7/12*100</f>
        <v>58.333333333333336</v>
      </c>
      <c r="X86" s="11"/>
      <c r="Y86" s="13"/>
      <c r="Z86" s="25">
        <f>8/12*100</f>
        <v>66.666666666666657</v>
      </c>
      <c r="AA86" s="14"/>
      <c r="AB86" s="34"/>
      <c r="AC86" s="35">
        <f>9/12*100</f>
        <v>75</v>
      </c>
      <c r="AD86" s="36"/>
      <c r="AE86" s="34"/>
      <c r="AF86" s="35">
        <f>10/12*100</f>
        <v>83.333333333333343</v>
      </c>
      <c r="AG86" s="36"/>
      <c r="AH86" s="34"/>
      <c r="AI86" s="35">
        <f>11/12*100</f>
        <v>91.666666666666657</v>
      </c>
      <c r="AJ86" s="36"/>
      <c r="AK86" s="34"/>
      <c r="AL86" s="35">
        <f>12/12*100</f>
        <v>100</v>
      </c>
      <c r="AM86" s="36"/>
    </row>
    <row r="87" spans="1:39" x14ac:dyDescent="0.25">
      <c r="A87" s="87"/>
      <c r="B87" s="90"/>
      <c r="C87" s="93"/>
      <c r="D87" s="9">
        <f>0/4999700*100</f>
        <v>0</v>
      </c>
      <c r="E87" s="10"/>
      <c r="F87" s="11">
        <f>U87</f>
        <v>0</v>
      </c>
      <c r="G87" s="9">
        <f>1530000/4999700*100</f>
        <v>30.601836110166609</v>
      </c>
      <c r="H87" s="10"/>
      <c r="I87" s="11">
        <f>1530000/4999700*100</f>
        <v>30.601836110166609</v>
      </c>
      <c r="J87" s="9">
        <f>1530000/4999700*100</f>
        <v>30.601836110166609</v>
      </c>
      <c r="K87" s="10"/>
      <c r="L87" s="11">
        <f>1530000/4999700*100</f>
        <v>30.601836110166609</v>
      </c>
      <c r="M87" s="9">
        <f>1530000/4999700*100</f>
        <v>30.601836110166609</v>
      </c>
      <c r="N87" s="10"/>
      <c r="O87" s="11">
        <f>1530000/4999700*100</f>
        <v>30.601836110166609</v>
      </c>
      <c r="P87" s="9">
        <f>1530000/4999700*100</f>
        <v>30.601836110166609</v>
      </c>
      <c r="Q87" s="10"/>
      <c r="R87" s="41">
        <f>1530000/4999700*100</f>
        <v>30.601836110166609</v>
      </c>
      <c r="S87" s="9">
        <f>1530000/C86*100</f>
        <v>30.601836110166609</v>
      </c>
      <c r="T87" s="10"/>
      <c r="U87" s="11">
        <f>0</f>
        <v>0</v>
      </c>
      <c r="V87" s="9">
        <v>30.6</v>
      </c>
      <c r="W87" s="10"/>
      <c r="X87" s="11">
        <v>0</v>
      </c>
      <c r="Y87" s="13"/>
      <c r="Z87" s="25"/>
      <c r="AA87" s="14"/>
      <c r="AB87" s="34"/>
      <c r="AC87" s="35"/>
      <c r="AD87" s="36"/>
      <c r="AE87" s="34"/>
      <c r="AF87" s="35"/>
      <c r="AG87" s="36"/>
      <c r="AH87" s="34"/>
      <c r="AI87" s="35"/>
      <c r="AJ87" s="36"/>
      <c r="AK87" s="34"/>
      <c r="AL87" s="35"/>
      <c r="AM87" s="36"/>
    </row>
    <row r="88" spans="1:39" x14ac:dyDescent="0.25">
      <c r="A88" s="88"/>
      <c r="B88" s="91"/>
      <c r="C88" s="94"/>
      <c r="D88" s="15"/>
      <c r="E88" s="16">
        <f>88</f>
        <v>88</v>
      </c>
      <c r="F88" s="17"/>
      <c r="G88" s="15"/>
      <c r="H88" s="16">
        <f>1530000/4999700*100</f>
        <v>30.601836110166609</v>
      </c>
      <c r="I88" s="17"/>
      <c r="J88" s="15"/>
      <c r="K88" s="16">
        <f>L87</f>
        <v>30.601836110166609</v>
      </c>
      <c r="L88" s="17"/>
      <c r="M88" s="15"/>
      <c r="N88" s="16">
        <f>1530000/4999700*100</f>
        <v>30.601836110166609</v>
      </c>
      <c r="O88" s="17"/>
      <c r="P88" s="15"/>
      <c r="Q88" s="16">
        <f>1530000/4999700*100</f>
        <v>30.601836110166609</v>
      </c>
      <c r="R88" s="17"/>
      <c r="S88" s="15"/>
      <c r="T88" s="16">
        <f>0</f>
        <v>0</v>
      </c>
      <c r="U88" s="17"/>
      <c r="V88" s="15"/>
      <c r="W88" s="16">
        <v>0</v>
      </c>
      <c r="X88" s="17"/>
      <c r="Y88" s="26"/>
      <c r="Z88" s="27"/>
      <c r="AA88" s="28"/>
      <c r="AB88" s="37"/>
      <c r="AC88" s="38"/>
      <c r="AD88" s="39"/>
      <c r="AE88" s="37"/>
      <c r="AF88" s="38"/>
      <c r="AG88" s="39"/>
      <c r="AH88" s="37"/>
      <c r="AI88" s="38"/>
      <c r="AJ88" s="39"/>
      <c r="AK88" s="37"/>
      <c r="AL88" s="38"/>
      <c r="AM88" s="39"/>
    </row>
    <row r="89" spans="1:39" x14ac:dyDescent="0.25">
      <c r="A89" s="86">
        <v>27</v>
      </c>
      <c r="B89" s="89" t="s">
        <v>53</v>
      </c>
      <c r="C89" s="92">
        <v>4996800</v>
      </c>
      <c r="D89" s="9"/>
      <c r="E89" s="10">
        <f>1/12*100</f>
        <v>8.3333333333333321</v>
      </c>
      <c r="F89" s="11"/>
      <c r="G89" s="9"/>
      <c r="H89" s="10">
        <f>2/12*100</f>
        <v>16.666666666666664</v>
      </c>
      <c r="I89" s="11"/>
      <c r="J89" s="9"/>
      <c r="K89" s="10">
        <f>3/12*100</f>
        <v>25</v>
      </c>
      <c r="L89" s="11"/>
      <c r="M89" s="9"/>
      <c r="N89" s="10">
        <f>4/12*100</f>
        <v>33.333333333333329</v>
      </c>
      <c r="O89" s="11"/>
      <c r="P89" s="9"/>
      <c r="Q89" s="10">
        <f>5/12*100</f>
        <v>41.666666666666671</v>
      </c>
      <c r="R89" s="11"/>
      <c r="S89" s="9"/>
      <c r="T89" s="10">
        <f>6/12*100</f>
        <v>50</v>
      </c>
      <c r="U89" s="11"/>
      <c r="V89" s="9"/>
      <c r="W89" s="10">
        <f>7/12*100</f>
        <v>58.333333333333336</v>
      </c>
      <c r="X89" s="11"/>
      <c r="Y89" s="9"/>
      <c r="Z89" s="10">
        <f>8/12*100</f>
        <v>66.666666666666657</v>
      </c>
      <c r="AA89" s="40"/>
      <c r="AB89" s="34"/>
      <c r="AC89" s="35">
        <f>9/12*100</f>
        <v>75</v>
      </c>
      <c r="AD89" s="36"/>
      <c r="AE89" s="34"/>
      <c r="AF89" s="35">
        <f>10/12*100</f>
        <v>83.333333333333343</v>
      </c>
      <c r="AG89" s="36"/>
      <c r="AH89" s="34"/>
      <c r="AI89" s="35">
        <f>11/12*100</f>
        <v>91.666666666666657</v>
      </c>
      <c r="AJ89" s="36"/>
      <c r="AK89" s="34"/>
      <c r="AL89" s="35">
        <f>12/12*100</f>
        <v>100</v>
      </c>
      <c r="AM89" s="36"/>
    </row>
    <row r="90" spans="1:39" x14ac:dyDescent="0.25">
      <c r="A90" s="87"/>
      <c r="B90" s="90"/>
      <c r="C90" s="93"/>
      <c r="D90" s="9">
        <f>0/4996800*100</f>
        <v>0</v>
      </c>
      <c r="E90" s="10"/>
      <c r="F90" s="11">
        <f>U90</f>
        <v>0</v>
      </c>
      <c r="G90" s="9">
        <f ca="1">G90</f>
        <v>0</v>
      </c>
      <c r="H90" s="10"/>
      <c r="I90" s="11">
        <f ca="1">I90</f>
        <v>0</v>
      </c>
      <c r="J90" s="9">
        <f>0/4996800*100</f>
        <v>0</v>
      </c>
      <c r="K90" s="10"/>
      <c r="L90" s="11">
        <f>0/4996800*100</f>
        <v>0</v>
      </c>
      <c r="M90" s="9">
        <f>1800600/4996800*100</f>
        <v>36.035062439961571</v>
      </c>
      <c r="N90" s="10"/>
      <c r="O90" s="11">
        <f>1800600/4996800*100</f>
        <v>36.035062439961571</v>
      </c>
      <c r="P90" s="9">
        <f>3466800/4996800*100</f>
        <v>69.380403458213252</v>
      </c>
      <c r="Q90" s="10"/>
      <c r="R90" s="11">
        <f>3466800/4996800*100</f>
        <v>69.380403458213252</v>
      </c>
      <c r="S90" s="9">
        <f>3466800/C89*100</f>
        <v>69.380403458213252</v>
      </c>
      <c r="T90" s="10"/>
      <c r="U90" s="11">
        <v>0</v>
      </c>
      <c r="V90" s="9">
        <v>69.400000000000006</v>
      </c>
      <c r="W90" s="10"/>
      <c r="X90" s="11">
        <v>0</v>
      </c>
      <c r="Y90" s="25"/>
      <c r="Z90" s="25"/>
      <c r="AA90" s="14"/>
      <c r="AB90" s="35"/>
      <c r="AC90" s="35"/>
      <c r="AD90" s="36"/>
      <c r="AE90" s="35"/>
      <c r="AF90" s="35"/>
      <c r="AG90" s="36"/>
      <c r="AH90" s="35"/>
      <c r="AI90" s="35"/>
      <c r="AJ90" s="36"/>
      <c r="AK90" s="35"/>
      <c r="AL90" s="35"/>
      <c r="AM90" s="36"/>
    </row>
    <row r="91" spans="1:39" x14ac:dyDescent="0.25">
      <c r="A91" s="88"/>
      <c r="B91" s="91"/>
      <c r="C91" s="94"/>
      <c r="D91" s="15"/>
      <c r="E91" s="16">
        <f>R91</f>
        <v>0</v>
      </c>
      <c r="F91" s="17"/>
      <c r="G91" s="15"/>
      <c r="H91" s="16">
        <f ca="1">H91</f>
        <v>0</v>
      </c>
      <c r="I91" s="17"/>
      <c r="J91" s="15"/>
      <c r="K91" s="16">
        <f>L90</f>
        <v>0</v>
      </c>
      <c r="L91" s="17"/>
      <c r="M91" s="15"/>
      <c r="N91" s="16">
        <f>1800600/4996800*100</f>
        <v>36.035062439961571</v>
      </c>
      <c r="O91" s="17"/>
      <c r="P91" s="15"/>
      <c r="Q91" s="16">
        <f>3466800/4996800*100</f>
        <v>69.380403458213252</v>
      </c>
      <c r="R91" s="17"/>
      <c r="S91" s="15"/>
      <c r="T91" s="16">
        <f>U90</f>
        <v>0</v>
      </c>
      <c r="U91" s="17"/>
      <c r="V91" s="15"/>
      <c r="W91" s="16">
        <v>0</v>
      </c>
      <c r="X91" s="17"/>
      <c r="Y91" s="26"/>
      <c r="Z91" s="27"/>
      <c r="AA91" s="28"/>
      <c r="AB91" s="37"/>
      <c r="AC91" s="38"/>
      <c r="AD91" s="39"/>
      <c r="AE91" s="37"/>
      <c r="AF91" s="38"/>
      <c r="AG91" s="39"/>
      <c r="AH91" s="37"/>
      <c r="AI91" s="38"/>
      <c r="AJ91" s="39"/>
      <c r="AK91" s="37"/>
      <c r="AL91" s="38"/>
      <c r="AM91" s="39"/>
    </row>
    <row r="92" spans="1:39" x14ac:dyDescent="0.25">
      <c r="A92" s="86">
        <v>28</v>
      </c>
      <c r="B92" s="95" t="s">
        <v>54</v>
      </c>
      <c r="C92" s="92">
        <v>3709800</v>
      </c>
      <c r="D92" s="9"/>
      <c r="E92" s="10">
        <f>1/12*100</f>
        <v>8.3333333333333321</v>
      </c>
      <c r="F92" s="11"/>
      <c r="G92" s="9"/>
      <c r="H92" s="10">
        <f>2/12*100</f>
        <v>16.666666666666664</v>
      </c>
      <c r="I92" s="11"/>
      <c r="J92" s="9"/>
      <c r="K92" s="10">
        <f>3/12*100</f>
        <v>25</v>
      </c>
      <c r="L92" s="11"/>
      <c r="M92" s="9"/>
      <c r="N92" s="10">
        <f>4/12*100</f>
        <v>33.333333333333329</v>
      </c>
      <c r="O92" s="11"/>
      <c r="P92" s="9"/>
      <c r="Q92" s="10">
        <f>5/12*100</f>
        <v>41.666666666666671</v>
      </c>
      <c r="R92" s="11"/>
      <c r="S92" s="9"/>
      <c r="T92" s="10">
        <f>6/12*100</f>
        <v>50</v>
      </c>
      <c r="U92" s="11"/>
      <c r="V92" s="9"/>
      <c r="W92" s="10">
        <f>7/12*100</f>
        <v>58.333333333333336</v>
      </c>
      <c r="X92" s="11"/>
      <c r="Y92" s="13"/>
      <c r="Z92" s="25">
        <f>8/12*100</f>
        <v>66.666666666666657</v>
      </c>
      <c r="AA92" s="14"/>
      <c r="AB92" s="34"/>
      <c r="AC92" s="35">
        <f>9/12*100</f>
        <v>75</v>
      </c>
      <c r="AD92" s="36"/>
      <c r="AE92" s="34"/>
      <c r="AF92" s="35">
        <f>10/12*100</f>
        <v>83.333333333333343</v>
      </c>
      <c r="AG92" s="36"/>
      <c r="AH92" s="34"/>
      <c r="AI92" s="35">
        <f>11/12*100</f>
        <v>91.666666666666657</v>
      </c>
      <c r="AJ92" s="36"/>
      <c r="AK92" s="34"/>
      <c r="AL92" s="35">
        <f>12/12*100</f>
        <v>100</v>
      </c>
      <c r="AM92" s="36"/>
    </row>
    <row r="93" spans="1:39" x14ac:dyDescent="0.25">
      <c r="A93" s="87"/>
      <c r="B93" s="90"/>
      <c r="C93" s="93"/>
      <c r="D93" s="9">
        <f>0/3709800*100</f>
        <v>0</v>
      </c>
      <c r="E93" s="10"/>
      <c r="F93" s="11">
        <f>U93</f>
        <v>41.242115477923335</v>
      </c>
      <c r="G93" s="9">
        <f ca="1">G93</f>
        <v>0</v>
      </c>
      <c r="H93" s="10"/>
      <c r="I93" s="11">
        <f ca="1">I93</f>
        <v>0</v>
      </c>
      <c r="J93" s="9">
        <f>0/3709800*100</f>
        <v>0</v>
      </c>
      <c r="K93" s="10"/>
      <c r="L93" s="11">
        <f>0/3709800*100</f>
        <v>0</v>
      </c>
      <c r="M93" s="9">
        <f>0/37098008100</f>
        <v>0</v>
      </c>
      <c r="N93" s="10"/>
      <c r="O93" s="11">
        <f>0/3709800*100</f>
        <v>0</v>
      </c>
      <c r="P93" s="9">
        <f>0/3709800*100</f>
        <v>0</v>
      </c>
      <c r="Q93" s="10"/>
      <c r="R93" s="41">
        <f>0/3709800*100</f>
        <v>0</v>
      </c>
      <c r="S93" s="9">
        <f>1530000/C92*100</f>
        <v>41.242115477923335</v>
      </c>
      <c r="T93" s="10"/>
      <c r="U93" s="11">
        <f>1530000/C92*100</f>
        <v>41.242115477923335</v>
      </c>
      <c r="V93" s="9">
        <v>41.2</v>
      </c>
      <c r="W93" s="10"/>
      <c r="X93" s="11">
        <v>0</v>
      </c>
      <c r="Y93" s="13"/>
      <c r="Z93" s="25"/>
      <c r="AA93" s="14"/>
      <c r="AB93" s="34"/>
      <c r="AC93" s="35"/>
      <c r="AD93" s="36"/>
      <c r="AE93" s="34"/>
      <c r="AF93" s="35"/>
      <c r="AG93" s="36"/>
      <c r="AH93" s="34"/>
      <c r="AI93" s="35"/>
      <c r="AJ93" s="36"/>
      <c r="AK93" s="34"/>
      <c r="AL93" s="35"/>
      <c r="AM93" s="36"/>
    </row>
    <row r="94" spans="1:39" x14ac:dyDescent="0.25">
      <c r="A94" s="88"/>
      <c r="B94" s="91"/>
      <c r="C94" s="94"/>
      <c r="D94" s="15"/>
      <c r="E94" s="16">
        <f>R94</f>
        <v>0</v>
      </c>
      <c r="F94" s="17"/>
      <c r="G94" s="15"/>
      <c r="H94" s="16">
        <f ca="1">H94</f>
        <v>0</v>
      </c>
      <c r="I94" s="17"/>
      <c r="J94" s="15"/>
      <c r="K94" s="16">
        <f>L93</f>
        <v>0</v>
      </c>
      <c r="L94" s="17"/>
      <c r="M94" s="15"/>
      <c r="N94" s="16">
        <f>0/3709800*100</f>
        <v>0</v>
      </c>
      <c r="O94" s="17"/>
      <c r="P94" s="15"/>
      <c r="Q94" s="16">
        <f>0/3709800*100</f>
        <v>0</v>
      </c>
      <c r="R94" s="17"/>
      <c r="S94" s="15"/>
      <c r="T94" s="16">
        <f>U93</f>
        <v>41.242115477923335</v>
      </c>
      <c r="U94" s="17"/>
      <c r="V94" s="15"/>
      <c r="W94" s="16">
        <v>0</v>
      </c>
      <c r="X94" s="17"/>
      <c r="Y94" s="26"/>
      <c r="Z94" s="27"/>
      <c r="AA94" s="28"/>
      <c r="AB94" s="37"/>
      <c r="AC94" s="38"/>
      <c r="AD94" s="39"/>
      <c r="AE94" s="37"/>
      <c r="AF94" s="38"/>
      <c r="AG94" s="39"/>
      <c r="AH94" s="37"/>
      <c r="AI94" s="38"/>
      <c r="AJ94" s="39"/>
      <c r="AK94" s="37"/>
      <c r="AL94" s="38"/>
      <c r="AM94" s="39"/>
    </row>
    <row r="96" spans="1:39" x14ac:dyDescent="0.25">
      <c r="AD96" t="s">
        <v>61</v>
      </c>
    </row>
    <row r="98" spans="30:30" x14ac:dyDescent="0.25">
      <c r="AD98" t="s">
        <v>55</v>
      </c>
    </row>
    <row r="102" spans="30:30" x14ac:dyDescent="0.25">
      <c r="AD102" t="s">
        <v>56</v>
      </c>
    </row>
    <row r="103" spans="30:30" x14ac:dyDescent="0.25">
      <c r="AD103" t="s">
        <v>57</v>
      </c>
    </row>
    <row r="104" spans="30:30" x14ac:dyDescent="0.25">
      <c r="AD104" t="s">
        <v>58</v>
      </c>
    </row>
  </sheetData>
  <mergeCells count="102">
    <mergeCell ref="A89:A91"/>
    <mergeCell ref="B89:B91"/>
    <mergeCell ref="C89:C91"/>
    <mergeCell ref="A92:A94"/>
    <mergeCell ref="B92:B94"/>
    <mergeCell ref="C92:C94"/>
    <mergeCell ref="A83:A85"/>
    <mergeCell ref="B83:B85"/>
    <mergeCell ref="C83:C85"/>
    <mergeCell ref="A86:A88"/>
    <mergeCell ref="B86:B88"/>
    <mergeCell ref="C86:C88"/>
    <mergeCell ref="A77:A79"/>
    <mergeCell ref="B77:B79"/>
    <mergeCell ref="C77:C79"/>
    <mergeCell ref="A80:A82"/>
    <mergeCell ref="B80:B82"/>
    <mergeCell ref="C80:C82"/>
    <mergeCell ref="A71:A73"/>
    <mergeCell ref="B71:B73"/>
    <mergeCell ref="C71:C73"/>
    <mergeCell ref="A74:A76"/>
    <mergeCell ref="B74:B76"/>
    <mergeCell ref="C74:C76"/>
    <mergeCell ref="A65:A67"/>
    <mergeCell ref="B65:B67"/>
    <mergeCell ref="C65:C67"/>
    <mergeCell ref="A68:A70"/>
    <mergeCell ref="B68:B70"/>
    <mergeCell ref="C68:C70"/>
    <mergeCell ref="A59:A61"/>
    <mergeCell ref="B59:B61"/>
    <mergeCell ref="C59:C61"/>
    <mergeCell ref="A62:A64"/>
    <mergeCell ref="B62:B64"/>
    <mergeCell ref="C62:C64"/>
    <mergeCell ref="A53:A55"/>
    <mergeCell ref="B53:B55"/>
    <mergeCell ref="C53:C55"/>
    <mergeCell ref="A56:A58"/>
    <mergeCell ref="B56:B58"/>
    <mergeCell ref="C56:C58"/>
    <mergeCell ref="A47:A49"/>
    <mergeCell ref="B47:B49"/>
    <mergeCell ref="C47:C49"/>
    <mergeCell ref="A50:A52"/>
    <mergeCell ref="B50:B52"/>
    <mergeCell ref="C50:C52"/>
    <mergeCell ref="A41:A43"/>
    <mergeCell ref="B41:B43"/>
    <mergeCell ref="C41:C43"/>
    <mergeCell ref="A44:A46"/>
    <mergeCell ref="B44:B46"/>
    <mergeCell ref="C44:C46"/>
    <mergeCell ref="A35:A37"/>
    <mergeCell ref="B35:B37"/>
    <mergeCell ref="C35:C37"/>
    <mergeCell ref="A38:A40"/>
    <mergeCell ref="B38:B40"/>
    <mergeCell ref="C38:C40"/>
    <mergeCell ref="A29:A31"/>
    <mergeCell ref="B29:B31"/>
    <mergeCell ref="C29:C31"/>
    <mergeCell ref="A32:A34"/>
    <mergeCell ref="B32:B34"/>
    <mergeCell ref="C32:C34"/>
    <mergeCell ref="A23:A25"/>
    <mergeCell ref="B23:B25"/>
    <mergeCell ref="C23:C25"/>
    <mergeCell ref="A26:A28"/>
    <mergeCell ref="B26:B28"/>
    <mergeCell ref="C26:C28"/>
    <mergeCell ref="A17:A19"/>
    <mergeCell ref="B17:B19"/>
    <mergeCell ref="C17:C19"/>
    <mergeCell ref="A20:A22"/>
    <mergeCell ref="B20:B22"/>
    <mergeCell ref="C20:C22"/>
    <mergeCell ref="AH9:AJ10"/>
    <mergeCell ref="AK9:AM10"/>
    <mergeCell ref="A11:A13"/>
    <mergeCell ref="B11:B13"/>
    <mergeCell ref="C11:C13"/>
    <mergeCell ref="A14:A16"/>
    <mergeCell ref="B14:B16"/>
    <mergeCell ref="C14:C16"/>
    <mergeCell ref="P9:R10"/>
    <mergeCell ref="S9:U10"/>
    <mergeCell ref="V9:X10"/>
    <mergeCell ref="Y9:AA10"/>
    <mergeCell ref="AB9:AD10"/>
    <mergeCell ref="AE9:AG10"/>
    <mergeCell ref="A1:AM1"/>
    <mergeCell ref="A2:AM2"/>
    <mergeCell ref="A6:F6"/>
    <mergeCell ref="A8:A10"/>
    <mergeCell ref="B8:B10"/>
    <mergeCell ref="D8:AM8"/>
    <mergeCell ref="D9:F10"/>
    <mergeCell ref="G9:I10"/>
    <mergeCell ref="J9:L10"/>
    <mergeCell ref="M9:O10"/>
  </mergeCells>
  <printOptions horizontalCentered="1" verticalCentered="1"/>
  <pageMargins left="0.95" right="0.45" top="0.75" bottom="0.75" header="0.3" footer="0.3"/>
  <pageSetup paperSize="5" scale="60" orientation="landscape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Q104"/>
  <sheetViews>
    <sheetView workbookViewId="0">
      <selection activeCell="V11" sqref="V11:X94"/>
    </sheetView>
  </sheetViews>
  <sheetFormatPr defaultRowHeight="15" x14ac:dyDescent="0.25"/>
  <cols>
    <col min="2" max="2" width="28.140625" customWidth="1"/>
    <col min="3" max="3" width="15.140625" customWidth="1"/>
    <col min="4" max="4" width="6.42578125" customWidth="1"/>
    <col min="5" max="5" width="6.140625" customWidth="1"/>
    <col min="6" max="6" width="5.28515625" customWidth="1"/>
    <col min="7" max="7" width="6" customWidth="1"/>
    <col min="8" max="8" width="6.85546875" customWidth="1"/>
    <col min="9" max="10" width="6.28515625" customWidth="1"/>
    <col min="11" max="11" width="6.7109375" customWidth="1"/>
    <col min="12" max="12" width="6.5703125" customWidth="1"/>
    <col min="13" max="13" width="6.28515625" customWidth="1"/>
    <col min="14" max="14" width="6.42578125" customWidth="1"/>
    <col min="15" max="15" width="6" customWidth="1"/>
    <col min="16" max="17" width="6.140625" customWidth="1"/>
    <col min="18" max="18" width="6.7109375" customWidth="1"/>
    <col min="19" max="19" width="5.5703125" customWidth="1"/>
    <col min="20" max="20" width="6.42578125" customWidth="1"/>
    <col min="21" max="21" width="5.42578125" customWidth="1"/>
    <col min="22" max="22" width="7" customWidth="1"/>
    <col min="23" max="23" width="5.42578125" customWidth="1"/>
    <col min="24" max="24" width="5.28515625" customWidth="1"/>
    <col min="25" max="26" width="6.140625" customWidth="1"/>
    <col min="27" max="27" width="5.85546875" customWidth="1"/>
    <col min="28" max="28" width="4.42578125" customWidth="1"/>
    <col min="29" max="29" width="6.28515625" customWidth="1"/>
    <col min="30" max="30" width="2.85546875" customWidth="1"/>
    <col min="31" max="31" width="5.140625" customWidth="1"/>
    <col min="32" max="32" width="6.7109375" customWidth="1"/>
    <col min="33" max="33" width="3.140625" customWidth="1"/>
    <col min="34" max="34" width="4.7109375" customWidth="1"/>
    <col min="35" max="35" width="6.140625" customWidth="1"/>
    <col min="36" max="36" width="4" customWidth="1"/>
    <col min="37" max="37" width="4.42578125" customWidth="1"/>
    <col min="38" max="38" width="6.42578125" customWidth="1"/>
    <col min="39" max="39" width="3.7109375" customWidth="1"/>
    <col min="258" max="258" width="28.140625" customWidth="1"/>
    <col min="259" max="259" width="15.140625" customWidth="1"/>
    <col min="260" max="260" width="6.42578125" customWidth="1"/>
    <col min="261" max="261" width="6.140625" customWidth="1"/>
    <col min="262" max="262" width="5.28515625" customWidth="1"/>
    <col min="263" max="263" width="6" customWidth="1"/>
    <col min="264" max="264" width="6.85546875" customWidth="1"/>
    <col min="265" max="266" width="6.28515625" customWidth="1"/>
    <col min="267" max="267" width="6.7109375" customWidth="1"/>
    <col min="268" max="268" width="6.5703125" customWidth="1"/>
    <col min="269" max="269" width="6.28515625" customWidth="1"/>
    <col min="270" max="270" width="6.42578125" customWidth="1"/>
    <col min="271" max="271" width="6" customWidth="1"/>
    <col min="272" max="273" width="6.140625" customWidth="1"/>
    <col min="274" max="274" width="6.7109375" customWidth="1"/>
    <col min="275" max="275" width="5.7109375" customWidth="1"/>
    <col min="276" max="276" width="6.42578125" customWidth="1"/>
    <col min="277" max="277" width="5.42578125" customWidth="1"/>
    <col min="278" max="278" width="5.140625" customWidth="1"/>
    <col min="279" max="279" width="5.42578125" customWidth="1"/>
    <col min="280" max="280" width="5.28515625" customWidth="1"/>
    <col min="281" max="281" width="5.5703125" customWidth="1"/>
    <col min="282" max="282" width="5.42578125" customWidth="1"/>
    <col min="283" max="283" width="4.85546875" customWidth="1"/>
    <col min="284" max="285" width="6.28515625" customWidth="1"/>
    <col min="286" max="286" width="4.85546875" customWidth="1"/>
    <col min="287" max="287" width="6.42578125" customWidth="1"/>
    <col min="288" max="288" width="6.7109375" customWidth="1"/>
    <col min="289" max="289" width="5" customWidth="1"/>
    <col min="290" max="290" width="5.7109375" customWidth="1"/>
    <col min="291" max="291" width="6.140625" customWidth="1"/>
    <col min="292" max="292" width="4.42578125" customWidth="1"/>
    <col min="293" max="293" width="5.85546875" customWidth="1"/>
    <col min="294" max="294" width="6.42578125" customWidth="1"/>
    <col min="295" max="295" width="4.28515625" customWidth="1"/>
    <col min="514" max="514" width="28.140625" customWidth="1"/>
    <col min="515" max="515" width="15.140625" customWidth="1"/>
    <col min="516" max="516" width="6.42578125" customWidth="1"/>
    <col min="517" max="517" width="6.140625" customWidth="1"/>
    <col min="518" max="518" width="5.28515625" customWidth="1"/>
    <col min="519" max="519" width="6" customWidth="1"/>
    <col min="520" max="520" width="6.85546875" customWidth="1"/>
    <col min="521" max="522" width="6.28515625" customWidth="1"/>
    <col min="523" max="523" width="6.7109375" customWidth="1"/>
    <col min="524" max="524" width="6.5703125" customWidth="1"/>
    <col min="525" max="525" width="6.28515625" customWidth="1"/>
    <col min="526" max="526" width="6.42578125" customWidth="1"/>
    <col min="527" max="527" width="6" customWidth="1"/>
    <col min="528" max="529" width="6.140625" customWidth="1"/>
    <col min="530" max="530" width="6.7109375" customWidth="1"/>
    <col min="531" max="531" width="5.7109375" customWidth="1"/>
    <col min="532" max="532" width="6.42578125" customWidth="1"/>
    <col min="533" max="533" width="5.42578125" customWidth="1"/>
    <col min="534" max="534" width="5.140625" customWidth="1"/>
    <col min="535" max="535" width="5.42578125" customWidth="1"/>
    <col min="536" max="536" width="5.28515625" customWidth="1"/>
    <col min="537" max="537" width="5.5703125" customWidth="1"/>
    <col min="538" max="538" width="5.42578125" customWidth="1"/>
    <col min="539" max="539" width="4.85546875" customWidth="1"/>
    <col min="540" max="541" width="6.28515625" customWidth="1"/>
    <col min="542" max="542" width="4.85546875" customWidth="1"/>
    <col min="543" max="543" width="6.42578125" customWidth="1"/>
    <col min="544" max="544" width="6.7109375" customWidth="1"/>
    <col min="545" max="545" width="5" customWidth="1"/>
    <col min="546" max="546" width="5.7109375" customWidth="1"/>
    <col min="547" max="547" width="6.140625" customWidth="1"/>
    <col min="548" max="548" width="4.42578125" customWidth="1"/>
    <col min="549" max="549" width="5.85546875" customWidth="1"/>
    <col min="550" max="550" width="6.42578125" customWidth="1"/>
    <col min="551" max="551" width="4.28515625" customWidth="1"/>
    <col min="770" max="770" width="28.140625" customWidth="1"/>
    <col min="771" max="771" width="15.140625" customWidth="1"/>
    <col min="772" max="772" width="6.42578125" customWidth="1"/>
    <col min="773" max="773" width="6.140625" customWidth="1"/>
    <col min="774" max="774" width="5.28515625" customWidth="1"/>
    <col min="775" max="775" width="6" customWidth="1"/>
    <col min="776" max="776" width="6.85546875" customWidth="1"/>
    <col min="777" max="778" width="6.28515625" customWidth="1"/>
    <col min="779" max="779" width="6.7109375" customWidth="1"/>
    <col min="780" max="780" width="6.5703125" customWidth="1"/>
    <col min="781" max="781" width="6.28515625" customWidth="1"/>
    <col min="782" max="782" width="6.42578125" customWidth="1"/>
    <col min="783" max="783" width="6" customWidth="1"/>
    <col min="784" max="785" width="6.140625" customWidth="1"/>
    <col min="786" max="786" width="6.7109375" customWidth="1"/>
    <col min="787" max="787" width="5.7109375" customWidth="1"/>
    <col min="788" max="788" width="6.42578125" customWidth="1"/>
    <col min="789" max="789" width="5.42578125" customWidth="1"/>
    <col min="790" max="790" width="5.140625" customWidth="1"/>
    <col min="791" max="791" width="5.42578125" customWidth="1"/>
    <col min="792" max="792" width="5.28515625" customWidth="1"/>
    <col min="793" max="793" width="5.5703125" customWidth="1"/>
    <col min="794" max="794" width="5.42578125" customWidth="1"/>
    <col min="795" max="795" width="4.85546875" customWidth="1"/>
    <col min="796" max="797" width="6.28515625" customWidth="1"/>
    <col min="798" max="798" width="4.85546875" customWidth="1"/>
    <col min="799" max="799" width="6.42578125" customWidth="1"/>
    <col min="800" max="800" width="6.7109375" customWidth="1"/>
    <col min="801" max="801" width="5" customWidth="1"/>
    <col min="802" max="802" width="5.7109375" customWidth="1"/>
    <col min="803" max="803" width="6.140625" customWidth="1"/>
    <col min="804" max="804" width="4.42578125" customWidth="1"/>
    <col min="805" max="805" width="5.85546875" customWidth="1"/>
    <col min="806" max="806" width="6.42578125" customWidth="1"/>
    <col min="807" max="807" width="4.28515625" customWidth="1"/>
    <col min="1026" max="1026" width="28.140625" customWidth="1"/>
    <col min="1027" max="1027" width="15.140625" customWidth="1"/>
    <col min="1028" max="1028" width="6.42578125" customWidth="1"/>
    <col min="1029" max="1029" width="6.140625" customWidth="1"/>
    <col min="1030" max="1030" width="5.28515625" customWidth="1"/>
    <col min="1031" max="1031" width="6" customWidth="1"/>
    <col min="1032" max="1032" width="6.85546875" customWidth="1"/>
    <col min="1033" max="1034" width="6.28515625" customWidth="1"/>
    <col min="1035" max="1035" width="6.7109375" customWidth="1"/>
    <col min="1036" max="1036" width="6.5703125" customWidth="1"/>
    <col min="1037" max="1037" width="6.28515625" customWidth="1"/>
    <col min="1038" max="1038" width="6.42578125" customWidth="1"/>
    <col min="1039" max="1039" width="6" customWidth="1"/>
    <col min="1040" max="1041" width="6.140625" customWidth="1"/>
    <col min="1042" max="1042" width="6.7109375" customWidth="1"/>
    <col min="1043" max="1043" width="5.7109375" customWidth="1"/>
    <col min="1044" max="1044" width="6.42578125" customWidth="1"/>
    <col min="1045" max="1045" width="5.42578125" customWidth="1"/>
    <col min="1046" max="1046" width="5.140625" customWidth="1"/>
    <col min="1047" max="1047" width="5.42578125" customWidth="1"/>
    <col min="1048" max="1048" width="5.28515625" customWidth="1"/>
    <col min="1049" max="1049" width="5.5703125" customWidth="1"/>
    <col min="1050" max="1050" width="5.42578125" customWidth="1"/>
    <col min="1051" max="1051" width="4.85546875" customWidth="1"/>
    <col min="1052" max="1053" width="6.28515625" customWidth="1"/>
    <col min="1054" max="1054" width="4.85546875" customWidth="1"/>
    <col min="1055" max="1055" width="6.42578125" customWidth="1"/>
    <col min="1056" max="1056" width="6.7109375" customWidth="1"/>
    <col min="1057" max="1057" width="5" customWidth="1"/>
    <col min="1058" max="1058" width="5.7109375" customWidth="1"/>
    <col min="1059" max="1059" width="6.140625" customWidth="1"/>
    <col min="1060" max="1060" width="4.42578125" customWidth="1"/>
    <col min="1061" max="1061" width="5.85546875" customWidth="1"/>
    <col min="1062" max="1062" width="6.42578125" customWidth="1"/>
    <col min="1063" max="1063" width="4.28515625" customWidth="1"/>
    <col min="1282" max="1282" width="28.140625" customWidth="1"/>
    <col min="1283" max="1283" width="15.140625" customWidth="1"/>
    <col min="1284" max="1284" width="6.42578125" customWidth="1"/>
    <col min="1285" max="1285" width="6.140625" customWidth="1"/>
    <col min="1286" max="1286" width="5.28515625" customWidth="1"/>
    <col min="1287" max="1287" width="6" customWidth="1"/>
    <col min="1288" max="1288" width="6.85546875" customWidth="1"/>
    <col min="1289" max="1290" width="6.28515625" customWidth="1"/>
    <col min="1291" max="1291" width="6.7109375" customWidth="1"/>
    <col min="1292" max="1292" width="6.5703125" customWidth="1"/>
    <col min="1293" max="1293" width="6.28515625" customWidth="1"/>
    <col min="1294" max="1294" width="6.42578125" customWidth="1"/>
    <col min="1295" max="1295" width="6" customWidth="1"/>
    <col min="1296" max="1297" width="6.140625" customWidth="1"/>
    <col min="1298" max="1298" width="6.7109375" customWidth="1"/>
    <col min="1299" max="1299" width="5.7109375" customWidth="1"/>
    <col min="1300" max="1300" width="6.42578125" customWidth="1"/>
    <col min="1301" max="1301" width="5.42578125" customWidth="1"/>
    <col min="1302" max="1302" width="5.140625" customWidth="1"/>
    <col min="1303" max="1303" width="5.42578125" customWidth="1"/>
    <col min="1304" max="1304" width="5.28515625" customWidth="1"/>
    <col min="1305" max="1305" width="5.5703125" customWidth="1"/>
    <col min="1306" max="1306" width="5.42578125" customWidth="1"/>
    <col min="1307" max="1307" width="4.85546875" customWidth="1"/>
    <col min="1308" max="1309" width="6.28515625" customWidth="1"/>
    <col min="1310" max="1310" width="4.85546875" customWidth="1"/>
    <col min="1311" max="1311" width="6.42578125" customWidth="1"/>
    <col min="1312" max="1312" width="6.7109375" customWidth="1"/>
    <col min="1313" max="1313" width="5" customWidth="1"/>
    <col min="1314" max="1314" width="5.7109375" customWidth="1"/>
    <col min="1315" max="1315" width="6.140625" customWidth="1"/>
    <col min="1316" max="1316" width="4.42578125" customWidth="1"/>
    <col min="1317" max="1317" width="5.85546875" customWidth="1"/>
    <col min="1318" max="1318" width="6.42578125" customWidth="1"/>
    <col min="1319" max="1319" width="4.28515625" customWidth="1"/>
    <col min="1538" max="1538" width="28.140625" customWidth="1"/>
    <col min="1539" max="1539" width="15.140625" customWidth="1"/>
    <col min="1540" max="1540" width="6.42578125" customWidth="1"/>
    <col min="1541" max="1541" width="6.140625" customWidth="1"/>
    <col min="1542" max="1542" width="5.28515625" customWidth="1"/>
    <col min="1543" max="1543" width="6" customWidth="1"/>
    <col min="1544" max="1544" width="6.85546875" customWidth="1"/>
    <col min="1545" max="1546" width="6.28515625" customWidth="1"/>
    <col min="1547" max="1547" width="6.7109375" customWidth="1"/>
    <col min="1548" max="1548" width="6.5703125" customWidth="1"/>
    <col min="1549" max="1549" width="6.28515625" customWidth="1"/>
    <col min="1550" max="1550" width="6.42578125" customWidth="1"/>
    <col min="1551" max="1551" width="6" customWidth="1"/>
    <col min="1552" max="1553" width="6.140625" customWidth="1"/>
    <col min="1554" max="1554" width="6.7109375" customWidth="1"/>
    <col min="1555" max="1555" width="5.7109375" customWidth="1"/>
    <col min="1556" max="1556" width="6.42578125" customWidth="1"/>
    <col min="1557" max="1557" width="5.42578125" customWidth="1"/>
    <col min="1558" max="1558" width="5.140625" customWidth="1"/>
    <col min="1559" max="1559" width="5.42578125" customWidth="1"/>
    <col min="1560" max="1560" width="5.28515625" customWidth="1"/>
    <col min="1561" max="1561" width="5.5703125" customWidth="1"/>
    <col min="1562" max="1562" width="5.42578125" customWidth="1"/>
    <col min="1563" max="1563" width="4.85546875" customWidth="1"/>
    <col min="1564" max="1565" width="6.28515625" customWidth="1"/>
    <col min="1566" max="1566" width="4.85546875" customWidth="1"/>
    <col min="1567" max="1567" width="6.42578125" customWidth="1"/>
    <col min="1568" max="1568" width="6.7109375" customWidth="1"/>
    <col min="1569" max="1569" width="5" customWidth="1"/>
    <col min="1570" max="1570" width="5.7109375" customWidth="1"/>
    <col min="1571" max="1571" width="6.140625" customWidth="1"/>
    <col min="1572" max="1572" width="4.42578125" customWidth="1"/>
    <col min="1573" max="1573" width="5.85546875" customWidth="1"/>
    <col min="1574" max="1574" width="6.42578125" customWidth="1"/>
    <col min="1575" max="1575" width="4.28515625" customWidth="1"/>
    <col min="1794" max="1794" width="28.140625" customWidth="1"/>
    <col min="1795" max="1795" width="15.140625" customWidth="1"/>
    <col min="1796" max="1796" width="6.42578125" customWidth="1"/>
    <col min="1797" max="1797" width="6.140625" customWidth="1"/>
    <col min="1798" max="1798" width="5.28515625" customWidth="1"/>
    <col min="1799" max="1799" width="6" customWidth="1"/>
    <col min="1800" max="1800" width="6.85546875" customWidth="1"/>
    <col min="1801" max="1802" width="6.28515625" customWidth="1"/>
    <col min="1803" max="1803" width="6.7109375" customWidth="1"/>
    <col min="1804" max="1804" width="6.5703125" customWidth="1"/>
    <col min="1805" max="1805" width="6.28515625" customWidth="1"/>
    <col min="1806" max="1806" width="6.42578125" customWidth="1"/>
    <col min="1807" max="1807" width="6" customWidth="1"/>
    <col min="1808" max="1809" width="6.140625" customWidth="1"/>
    <col min="1810" max="1810" width="6.7109375" customWidth="1"/>
    <col min="1811" max="1811" width="5.7109375" customWidth="1"/>
    <col min="1812" max="1812" width="6.42578125" customWidth="1"/>
    <col min="1813" max="1813" width="5.42578125" customWidth="1"/>
    <col min="1814" max="1814" width="5.140625" customWidth="1"/>
    <col min="1815" max="1815" width="5.42578125" customWidth="1"/>
    <col min="1816" max="1816" width="5.28515625" customWidth="1"/>
    <col min="1817" max="1817" width="5.5703125" customWidth="1"/>
    <col min="1818" max="1818" width="5.42578125" customWidth="1"/>
    <col min="1819" max="1819" width="4.85546875" customWidth="1"/>
    <col min="1820" max="1821" width="6.28515625" customWidth="1"/>
    <col min="1822" max="1822" width="4.85546875" customWidth="1"/>
    <col min="1823" max="1823" width="6.42578125" customWidth="1"/>
    <col min="1824" max="1824" width="6.7109375" customWidth="1"/>
    <col min="1825" max="1825" width="5" customWidth="1"/>
    <col min="1826" max="1826" width="5.7109375" customWidth="1"/>
    <col min="1827" max="1827" width="6.140625" customWidth="1"/>
    <col min="1828" max="1828" width="4.42578125" customWidth="1"/>
    <col min="1829" max="1829" width="5.85546875" customWidth="1"/>
    <col min="1830" max="1830" width="6.42578125" customWidth="1"/>
    <col min="1831" max="1831" width="4.28515625" customWidth="1"/>
    <col min="2050" max="2050" width="28.140625" customWidth="1"/>
    <col min="2051" max="2051" width="15.140625" customWidth="1"/>
    <col min="2052" max="2052" width="6.42578125" customWidth="1"/>
    <col min="2053" max="2053" width="6.140625" customWidth="1"/>
    <col min="2054" max="2054" width="5.28515625" customWidth="1"/>
    <col min="2055" max="2055" width="6" customWidth="1"/>
    <col min="2056" max="2056" width="6.85546875" customWidth="1"/>
    <col min="2057" max="2058" width="6.28515625" customWidth="1"/>
    <col min="2059" max="2059" width="6.7109375" customWidth="1"/>
    <col min="2060" max="2060" width="6.5703125" customWidth="1"/>
    <col min="2061" max="2061" width="6.28515625" customWidth="1"/>
    <col min="2062" max="2062" width="6.42578125" customWidth="1"/>
    <col min="2063" max="2063" width="6" customWidth="1"/>
    <col min="2064" max="2065" width="6.140625" customWidth="1"/>
    <col min="2066" max="2066" width="6.7109375" customWidth="1"/>
    <col min="2067" max="2067" width="5.7109375" customWidth="1"/>
    <col min="2068" max="2068" width="6.42578125" customWidth="1"/>
    <col min="2069" max="2069" width="5.42578125" customWidth="1"/>
    <col min="2070" max="2070" width="5.140625" customWidth="1"/>
    <col min="2071" max="2071" width="5.42578125" customWidth="1"/>
    <col min="2072" max="2072" width="5.28515625" customWidth="1"/>
    <col min="2073" max="2073" width="5.5703125" customWidth="1"/>
    <col min="2074" max="2074" width="5.42578125" customWidth="1"/>
    <col min="2075" max="2075" width="4.85546875" customWidth="1"/>
    <col min="2076" max="2077" width="6.28515625" customWidth="1"/>
    <col min="2078" max="2078" width="4.85546875" customWidth="1"/>
    <col min="2079" max="2079" width="6.42578125" customWidth="1"/>
    <col min="2080" max="2080" width="6.7109375" customWidth="1"/>
    <col min="2081" max="2081" width="5" customWidth="1"/>
    <col min="2082" max="2082" width="5.7109375" customWidth="1"/>
    <col min="2083" max="2083" width="6.140625" customWidth="1"/>
    <col min="2084" max="2084" width="4.42578125" customWidth="1"/>
    <col min="2085" max="2085" width="5.85546875" customWidth="1"/>
    <col min="2086" max="2086" width="6.42578125" customWidth="1"/>
    <col min="2087" max="2087" width="4.28515625" customWidth="1"/>
    <col min="2306" max="2306" width="28.140625" customWidth="1"/>
    <col min="2307" max="2307" width="15.140625" customWidth="1"/>
    <col min="2308" max="2308" width="6.42578125" customWidth="1"/>
    <col min="2309" max="2309" width="6.140625" customWidth="1"/>
    <col min="2310" max="2310" width="5.28515625" customWidth="1"/>
    <col min="2311" max="2311" width="6" customWidth="1"/>
    <col min="2312" max="2312" width="6.85546875" customWidth="1"/>
    <col min="2313" max="2314" width="6.28515625" customWidth="1"/>
    <col min="2315" max="2315" width="6.7109375" customWidth="1"/>
    <col min="2316" max="2316" width="6.5703125" customWidth="1"/>
    <col min="2317" max="2317" width="6.28515625" customWidth="1"/>
    <col min="2318" max="2318" width="6.42578125" customWidth="1"/>
    <col min="2319" max="2319" width="6" customWidth="1"/>
    <col min="2320" max="2321" width="6.140625" customWidth="1"/>
    <col min="2322" max="2322" width="6.7109375" customWidth="1"/>
    <col min="2323" max="2323" width="5.7109375" customWidth="1"/>
    <col min="2324" max="2324" width="6.42578125" customWidth="1"/>
    <col min="2325" max="2325" width="5.42578125" customWidth="1"/>
    <col min="2326" max="2326" width="5.140625" customWidth="1"/>
    <col min="2327" max="2327" width="5.42578125" customWidth="1"/>
    <col min="2328" max="2328" width="5.28515625" customWidth="1"/>
    <col min="2329" max="2329" width="5.5703125" customWidth="1"/>
    <col min="2330" max="2330" width="5.42578125" customWidth="1"/>
    <col min="2331" max="2331" width="4.85546875" customWidth="1"/>
    <col min="2332" max="2333" width="6.28515625" customWidth="1"/>
    <col min="2334" max="2334" width="4.85546875" customWidth="1"/>
    <col min="2335" max="2335" width="6.42578125" customWidth="1"/>
    <col min="2336" max="2336" width="6.7109375" customWidth="1"/>
    <col min="2337" max="2337" width="5" customWidth="1"/>
    <col min="2338" max="2338" width="5.7109375" customWidth="1"/>
    <col min="2339" max="2339" width="6.140625" customWidth="1"/>
    <col min="2340" max="2340" width="4.42578125" customWidth="1"/>
    <col min="2341" max="2341" width="5.85546875" customWidth="1"/>
    <col min="2342" max="2342" width="6.42578125" customWidth="1"/>
    <col min="2343" max="2343" width="4.28515625" customWidth="1"/>
    <col min="2562" max="2562" width="28.140625" customWidth="1"/>
    <col min="2563" max="2563" width="15.140625" customWidth="1"/>
    <col min="2564" max="2564" width="6.42578125" customWidth="1"/>
    <col min="2565" max="2565" width="6.140625" customWidth="1"/>
    <col min="2566" max="2566" width="5.28515625" customWidth="1"/>
    <col min="2567" max="2567" width="6" customWidth="1"/>
    <col min="2568" max="2568" width="6.85546875" customWidth="1"/>
    <col min="2569" max="2570" width="6.28515625" customWidth="1"/>
    <col min="2571" max="2571" width="6.7109375" customWidth="1"/>
    <col min="2572" max="2572" width="6.5703125" customWidth="1"/>
    <col min="2573" max="2573" width="6.28515625" customWidth="1"/>
    <col min="2574" max="2574" width="6.42578125" customWidth="1"/>
    <col min="2575" max="2575" width="6" customWidth="1"/>
    <col min="2576" max="2577" width="6.140625" customWidth="1"/>
    <col min="2578" max="2578" width="6.7109375" customWidth="1"/>
    <col min="2579" max="2579" width="5.7109375" customWidth="1"/>
    <col min="2580" max="2580" width="6.42578125" customWidth="1"/>
    <col min="2581" max="2581" width="5.42578125" customWidth="1"/>
    <col min="2582" max="2582" width="5.140625" customWidth="1"/>
    <col min="2583" max="2583" width="5.42578125" customWidth="1"/>
    <col min="2584" max="2584" width="5.28515625" customWidth="1"/>
    <col min="2585" max="2585" width="5.5703125" customWidth="1"/>
    <col min="2586" max="2586" width="5.42578125" customWidth="1"/>
    <col min="2587" max="2587" width="4.85546875" customWidth="1"/>
    <col min="2588" max="2589" width="6.28515625" customWidth="1"/>
    <col min="2590" max="2590" width="4.85546875" customWidth="1"/>
    <col min="2591" max="2591" width="6.42578125" customWidth="1"/>
    <col min="2592" max="2592" width="6.7109375" customWidth="1"/>
    <col min="2593" max="2593" width="5" customWidth="1"/>
    <col min="2594" max="2594" width="5.7109375" customWidth="1"/>
    <col min="2595" max="2595" width="6.140625" customWidth="1"/>
    <col min="2596" max="2596" width="4.42578125" customWidth="1"/>
    <col min="2597" max="2597" width="5.85546875" customWidth="1"/>
    <col min="2598" max="2598" width="6.42578125" customWidth="1"/>
    <col min="2599" max="2599" width="4.28515625" customWidth="1"/>
    <col min="2818" max="2818" width="28.140625" customWidth="1"/>
    <col min="2819" max="2819" width="15.140625" customWidth="1"/>
    <col min="2820" max="2820" width="6.42578125" customWidth="1"/>
    <col min="2821" max="2821" width="6.140625" customWidth="1"/>
    <col min="2822" max="2822" width="5.28515625" customWidth="1"/>
    <col min="2823" max="2823" width="6" customWidth="1"/>
    <col min="2824" max="2824" width="6.85546875" customWidth="1"/>
    <col min="2825" max="2826" width="6.28515625" customWidth="1"/>
    <col min="2827" max="2827" width="6.7109375" customWidth="1"/>
    <col min="2828" max="2828" width="6.5703125" customWidth="1"/>
    <col min="2829" max="2829" width="6.28515625" customWidth="1"/>
    <col min="2830" max="2830" width="6.42578125" customWidth="1"/>
    <col min="2831" max="2831" width="6" customWidth="1"/>
    <col min="2832" max="2833" width="6.140625" customWidth="1"/>
    <col min="2834" max="2834" width="6.7109375" customWidth="1"/>
    <col min="2835" max="2835" width="5.7109375" customWidth="1"/>
    <col min="2836" max="2836" width="6.42578125" customWidth="1"/>
    <col min="2837" max="2837" width="5.42578125" customWidth="1"/>
    <col min="2838" max="2838" width="5.140625" customWidth="1"/>
    <col min="2839" max="2839" width="5.42578125" customWidth="1"/>
    <col min="2840" max="2840" width="5.28515625" customWidth="1"/>
    <col min="2841" max="2841" width="5.5703125" customWidth="1"/>
    <col min="2842" max="2842" width="5.42578125" customWidth="1"/>
    <col min="2843" max="2843" width="4.85546875" customWidth="1"/>
    <col min="2844" max="2845" width="6.28515625" customWidth="1"/>
    <col min="2846" max="2846" width="4.85546875" customWidth="1"/>
    <col min="2847" max="2847" width="6.42578125" customWidth="1"/>
    <col min="2848" max="2848" width="6.7109375" customWidth="1"/>
    <col min="2849" max="2849" width="5" customWidth="1"/>
    <col min="2850" max="2850" width="5.7109375" customWidth="1"/>
    <col min="2851" max="2851" width="6.140625" customWidth="1"/>
    <col min="2852" max="2852" width="4.42578125" customWidth="1"/>
    <col min="2853" max="2853" width="5.85546875" customWidth="1"/>
    <col min="2854" max="2854" width="6.42578125" customWidth="1"/>
    <col min="2855" max="2855" width="4.28515625" customWidth="1"/>
    <col min="3074" max="3074" width="28.140625" customWidth="1"/>
    <col min="3075" max="3075" width="15.140625" customWidth="1"/>
    <col min="3076" max="3076" width="6.42578125" customWidth="1"/>
    <col min="3077" max="3077" width="6.140625" customWidth="1"/>
    <col min="3078" max="3078" width="5.28515625" customWidth="1"/>
    <col min="3079" max="3079" width="6" customWidth="1"/>
    <col min="3080" max="3080" width="6.85546875" customWidth="1"/>
    <col min="3081" max="3082" width="6.28515625" customWidth="1"/>
    <col min="3083" max="3083" width="6.7109375" customWidth="1"/>
    <col min="3084" max="3084" width="6.5703125" customWidth="1"/>
    <col min="3085" max="3085" width="6.28515625" customWidth="1"/>
    <col min="3086" max="3086" width="6.42578125" customWidth="1"/>
    <col min="3087" max="3087" width="6" customWidth="1"/>
    <col min="3088" max="3089" width="6.140625" customWidth="1"/>
    <col min="3090" max="3090" width="6.7109375" customWidth="1"/>
    <col min="3091" max="3091" width="5.7109375" customWidth="1"/>
    <col min="3092" max="3092" width="6.42578125" customWidth="1"/>
    <col min="3093" max="3093" width="5.42578125" customWidth="1"/>
    <col min="3094" max="3094" width="5.140625" customWidth="1"/>
    <col min="3095" max="3095" width="5.42578125" customWidth="1"/>
    <col min="3096" max="3096" width="5.28515625" customWidth="1"/>
    <col min="3097" max="3097" width="5.5703125" customWidth="1"/>
    <col min="3098" max="3098" width="5.42578125" customWidth="1"/>
    <col min="3099" max="3099" width="4.85546875" customWidth="1"/>
    <col min="3100" max="3101" width="6.28515625" customWidth="1"/>
    <col min="3102" max="3102" width="4.85546875" customWidth="1"/>
    <col min="3103" max="3103" width="6.42578125" customWidth="1"/>
    <col min="3104" max="3104" width="6.7109375" customWidth="1"/>
    <col min="3105" max="3105" width="5" customWidth="1"/>
    <col min="3106" max="3106" width="5.7109375" customWidth="1"/>
    <col min="3107" max="3107" width="6.140625" customWidth="1"/>
    <col min="3108" max="3108" width="4.42578125" customWidth="1"/>
    <col min="3109" max="3109" width="5.85546875" customWidth="1"/>
    <col min="3110" max="3110" width="6.42578125" customWidth="1"/>
    <col min="3111" max="3111" width="4.28515625" customWidth="1"/>
    <col min="3330" max="3330" width="28.140625" customWidth="1"/>
    <col min="3331" max="3331" width="15.140625" customWidth="1"/>
    <col min="3332" max="3332" width="6.42578125" customWidth="1"/>
    <col min="3333" max="3333" width="6.140625" customWidth="1"/>
    <col min="3334" max="3334" width="5.28515625" customWidth="1"/>
    <col min="3335" max="3335" width="6" customWidth="1"/>
    <col min="3336" max="3336" width="6.85546875" customWidth="1"/>
    <col min="3337" max="3338" width="6.28515625" customWidth="1"/>
    <col min="3339" max="3339" width="6.7109375" customWidth="1"/>
    <col min="3340" max="3340" width="6.5703125" customWidth="1"/>
    <col min="3341" max="3341" width="6.28515625" customWidth="1"/>
    <col min="3342" max="3342" width="6.42578125" customWidth="1"/>
    <col min="3343" max="3343" width="6" customWidth="1"/>
    <col min="3344" max="3345" width="6.140625" customWidth="1"/>
    <col min="3346" max="3346" width="6.7109375" customWidth="1"/>
    <col min="3347" max="3347" width="5.7109375" customWidth="1"/>
    <col min="3348" max="3348" width="6.42578125" customWidth="1"/>
    <col min="3349" max="3349" width="5.42578125" customWidth="1"/>
    <col min="3350" max="3350" width="5.140625" customWidth="1"/>
    <col min="3351" max="3351" width="5.42578125" customWidth="1"/>
    <col min="3352" max="3352" width="5.28515625" customWidth="1"/>
    <col min="3353" max="3353" width="5.5703125" customWidth="1"/>
    <col min="3354" max="3354" width="5.42578125" customWidth="1"/>
    <col min="3355" max="3355" width="4.85546875" customWidth="1"/>
    <col min="3356" max="3357" width="6.28515625" customWidth="1"/>
    <col min="3358" max="3358" width="4.85546875" customWidth="1"/>
    <col min="3359" max="3359" width="6.42578125" customWidth="1"/>
    <col min="3360" max="3360" width="6.7109375" customWidth="1"/>
    <col min="3361" max="3361" width="5" customWidth="1"/>
    <col min="3362" max="3362" width="5.7109375" customWidth="1"/>
    <col min="3363" max="3363" width="6.140625" customWidth="1"/>
    <col min="3364" max="3364" width="4.42578125" customWidth="1"/>
    <col min="3365" max="3365" width="5.85546875" customWidth="1"/>
    <col min="3366" max="3366" width="6.42578125" customWidth="1"/>
    <col min="3367" max="3367" width="4.28515625" customWidth="1"/>
    <col min="3586" max="3586" width="28.140625" customWidth="1"/>
    <col min="3587" max="3587" width="15.140625" customWidth="1"/>
    <col min="3588" max="3588" width="6.42578125" customWidth="1"/>
    <col min="3589" max="3589" width="6.140625" customWidth="1"/>
    <col min="3590" max="3590" width="5.28515625" customWidth="1"/>
    <col min="3591" max="3591" width="6" customWidth="1"/>
    <col min="3592" max="3592" width="6.85546875" customWidth="1"/>
    <col min="3593" max="3594" width="6.28515625" customWidth="1"/>
    <col min="3595" max="3595" width="6.7109375" customWidth="1"/>
    <col min="3596" max="3596" width="6.5703125" customWidth="1"/>
    <col min="3597" max="3597" width="6.28515625" customWidth="1"/>
    <col min="3598" max="3598" width="6.42578125" customWidth="1"/>
    <col min="3599" max="3599" width="6" customWidth="1"/>
    <col min="3600" max="3601" width="6.140625" customWidth="1"/>
    <col min="3602" max="3602" width="6.7109375" customWidth="1"/>
    <col min="3603" max="3603" width="5.7109375" customWidth="1"/>
    <col min="3604" max="3604" width="6.42578125" customWidth="1"/>
    <col min="3605" max="3605" width="5.42578125" customWidth="1"/>
    <col min="3606" max="3606" width="5.140625" customWidth="1"/>
    <col min="3607" max="3607" width="5.42578125" customWidth="1"/>
    <col min="3608" max="3608" width="5.28515625" customWidth="1"/>
    <col min="3609" max="3609" width="5.5703125" customWidth="1"/>
    <col min="3610" max="3610" width="5.42578125" customWidth="1"/>
    <col min="3611" max="3611" width="4.85546875" customWidth="1"/>
    <col min="3612" max="3613" width="6.28515625" customWidth="1"/>
    <col min="3614" max="3614" width="4.85546875" customWidth="1"/>
    <col min="3615" max="3615" width="6.42578125" customWidth="1"/>
    <col min="3616" max="3616" width="6.7109375" customWidth="1"/>
    <col min="3617" max="3617" width="5" customWidth="1"/>
    <col min="3618" max="3618" width="5.7109375" customWidth="1"/>
    <col min="3619" max="3619" width="6.140625" customWidth="1"/>
    <col min="3620" max="3620" width="4.42578125" customWidth="1"/>
    <col min="3621" max="3621" width="5.85546875" customWidth="1"/>
    <col min="3622" max="3622" width="6.42578125" customWidth="1"/>
    <col min="3623" max="3623" width="4.28515625" customWidth="1"/>
    <col min="3842" max="3842" width="28.140625" customWidth="1"/>
    <col min="3843" max="3843" width="15.140625" customWidth="1"/>
    <col min="3844" max="3844" width="6.42578125" customWidth="1"/>
    <col min="3845" max="3845" width="6.140625" customWidth="1"/>
    <col min="3846" max="3846" width="5.28515625" customWidth="1"/>
    <col min="3847" max="3847" width="6" customWidth="1"/>
    <col min="3848" max="3848" width="6.85546875" customWidth="1"/>
    <col min="3849" max="3850" width="6.28515625" customWidth="1"/>
    <col min="3851" max="3851" width="6.7109375" customWidth="1"/>
    <col min="3852" max="3852" width="6.5703125" customWidth="1"/>
    <col min="3853" max="3853" width="6.28515625" customWidth="1"/>
    <col min="3854" max="3854" width="6.42578125" customWidth="1"/>
    <col min="3855" max="3855" width="6" customWidth="1"/>
    <col min="3856" max="3857" width="6.140625" customWidth="1"/>
    <col min="3858" max="3858" width="6.7109375" customWidth="1"/>
    <col min="3859" max="3859" width="5.7109375" customWidth="1"/>
    <col min="3860" max="3860" width="6.42578125" customWidth="1"/>
    <col min="3861" max="3861" width="5.42578125" customWidth="1"/>
    <col min="3862" max="3862" width="5.140625" customWidth="1"/>
    <col min="3863" max="3863" width="5.42578125" customWidth="1"/>
    <col min="3864" max="3864" width="5.28515625" customWidth="1"/>
    <col min="3865" max="3865" width="5.5703125" customWidth="1"/>
    <col min="3866" max="3866" width="5.42578125" customWidth="1"/>
    <col min="3867" max="3867" width="4.85546875" customWidth="1"/>
    <col min="3868" max="3869" width="6.28515625" customWidth="1"/>
    <col min="3870" max="3870" width="4.85546875" customWidth="1"/>
    <col min="3871" max="3871" width="6.42578125" customWidth="1"/>
    <col min="3872" max="3872" width="6.7109375" customWidth="1"/>
    <col min="3873" max="3873" width="5" customWidth="1"/>
    <col min="3874" max="3874" width="5.7109375" customWidth="1"/>
    <col min="3875" max="3875" width="6.140625" customWidth="1"/>
    <col min="3876" max="3876" width="4.42578125" customWidth="1"/>
    <col min="3877" max="3877" width="5.85546875" customWidth="1"/>
    <col min="3878" max="3878" width="6.42578125" customWidth="1"/>
    <col min="3879" max="3879" width="4.28515625" customWidth="1"/>
    <col min="4098" max="4098" width="28.140625" customWidth="1"/>
    <col min="4099" max="4099" width="15.140625" customWidth="1"/>
    <col min="4100" max="4100" width="6.42578125" customWidth="1"/>
    <col min="4101" max="4101" width="6.140625" customWidth="1"/>
    <col min="4102" max="4102" width="5.28515625" customWidth="1"/>
    <col min="4103" max="4103" width="6" customWidth="1"/>
    <col min="4104" max="4104" width="6.85546875" customWidth="1"/>
    <col min="4105" max="4106" width="6.28515625" customWidth="1"/>
    <col min="4107" max="4107" width="6.7109375" customWidth="1"/>
    <col min="4108" max="4108" width="6.5703125" customWidth="1"/>
    <col min="4109" max="4109" width="6.28515625" customWidth="1"/>
    <col min="4110" max="4110" width="6.42578125" customWidth="1"/>
    <col min="4111" max="4111" width="6" customWidth="1"/>
    <col min="4112" max="4113" width="6.140625" customWidth="1"/>
    <col min="4114" max="4114" width="6.7109375" customWidth="1"/>
    <col min="4115" max="4115" width="5.7109375" customWidth="1"/>
    <col min="4116" max="4116" width="6.42578125" customWidth="1"/>
    <col min="4117" max="4117" width="5.42578125" customWidth="1"/>
    <col min="4118" max="4118" width="5.140625" customWidth="1"/>
    <col min="4119" max="4119" width="5.42578125" customWidth="1"/>
    <col min="4120" max="4120" width="5.28515625" customWidth="1"/>
    <col min="4121" max="4121" width="5.5703125" customWidth="1"/>
    <col min="4122" max="4122" width="5.42578125" customWidth="1"/>
    <col min="4123" max="4123" width="4.85546875" customWidth="1"/>
    <col min="4124" max="4125" width="6.28515625" customWidth="1"/>
    <col min="4126" max="4126" width="4.85546875" customWidth="1"/>
    <col min="4127" max="4127" width="6.42578125" customWidth="1"/>
    <col min="4128" max="4128" width="6.7109375" customWidth="1"/>
    <col min="4129" max="4129" width="5" customWidth="1"/>
    <col min="4130" max="4130" width="5.7109375" customWidth="1"/>
    <col min="4131" max="4131" width="6.140625" customWidth="1"/>
    <col min="4132" max="4132" width="4.42578125" customWidth="1"/>
    <col min="4133" max="4133" width="5.85546875" customWidth="1"/>
    <col min="4134" max="4134" width="6.42578125" customWidth="1"/>
    <col min="4135" max="4135" width="4.28515625" customWidth="1"/>
    <col min="4354" max="4354" width="28.140625" customWidth="1"/>
    <col min="4355" max="4355" width="15.140625" customWidth="1"/>
    <col min="4356" max="4356" width="6.42578125" customWidth="1"/>
    <col min="4357" max="4357" width="6.140625" customWidth="1"/>
    <col min="4358" max="4358" width="5.28515625" customWidth="1"/>
    <col min="4359" max="4359" width="6" customWidth="1"/>
    <col min="4360" max="4360" width="6.85546875" customWidth="1"/>
    <col min="4361" max="4362" width="6.28515625" customWidth="1"/>
    <col min="4363" max="4363" width="6.7109375" customWidth="1"/>
    <col min="4364" max="4364" width="6.5703125" customWidth="1"/>
    <col min="4365" max="4365" width="6.28515625" customWidth="1"/>
    <col min="4366" max="4366" width="6.42578125" customWidth="1"/>
    <col min="4367" max="4367" width="6" customWidth="1"/>
    <col min="4368" max="4369" width="6.140625" customWidth="1"/>
    <col min="4370" max="4370" width="6.7109375" customWidth="1"/>
    <col min="4371" max="4371" width="5.7109375" customWidth="1"/>
    <col min="4372" max="4372" width="6.42578125" customWidth="1"/>
    <col min="4373" max="4373" width="5.42578125" customWidth="1"/>
    <col min="4374" max="4374" width="5.140625" customWidth="1"/>
    <col min="4375" max="4375" width="5.42578125" customWidth="1"/>
    <col min="4376" max="4376" width="5.28515625" customWidth="1"/>
    <col min="4377" max="4377" width="5.5703125" customWidth="1"/>
    <col min="4378" max="4378" width="5.42578125" customWidth="1"/>
    <col min="4379" max="4379" width="4.85546875" customWidth="1"/>
    <col min="4380" max="4381" width="6.28515625" customWidth="1"/>
    <col min="4382" max="4382" width="4.85546875" customWidth="1"/>
    <col min="4383" max="4383" width="6.42578125" customWidth="1"/>
    <col min="4384" max="4384" width="6.7109375" customWidth="1"/>
    <col min="4385" max="4385" width="5" customWidth="1"/>
    <col min="4386" max="4386" width="5.7109375" customWidth="1"/>
    <col min="4387" max="4387" width="6.140625" customWidth="1"/>
    <col min="4388" max="4388" width="4.42578125" customWidth="1"/>
    <col min="4389" max="4389" width="5.85546875" customWidth="1"/>
    <col min="4390" max="4390" width="6.42578125" customWidth="1"/>
    <col min="4391" max="4391" width="4.28515625" customWidth="1"/>
    <col min="4610" max="4610" width="28.140625" customWidth="1"/>
    <col min="4611" max="4611" width="15.140625" customWidth="1"/>
    <col min="4612" max="4612" width="6.42578125" customWidth="1"/>
    <col min="4613" max="4613" width="6.140625" customWidth="1"/>
    <col min="4614" max="4614" width="5.28515625" customWidth="1"/>
    <col min="4615" max="4615" width="6" customWidth="1"/>
    <col min="4616" max="4616" width="6.85546875" customWidth="1"/>
    <col min="4617" max="4618" width="6.28515625" customWidth="1"/>
    <col min="4619" max="4619" width="6.7109375" customWidth="1"/>
    <col min="4620" max="4620" width="6.5703125" customWidth="1"/>
    <col min="4621" max="4621" width="6.28515625" customWidth="1"/>
    <col min="4622" max="4622" width="6.42578125" customWidth="1"/>
    <col min="4623" max="4623" width="6" customWidth="1"/>
    <col min="4624" max="4625" width="6.140625" customWidth="1"/>
    <col min="4626" max="4626" width="6.7109375" customWidth="1"/>
    <col min="4627" max="4627" width="5.7109375" customWidth="1"/>
    <col min="4628" max="4628" width="6.42578125" customWidth="1"/>
    <col min="4629" max="4629" width="5.42578125" customWidth="1"/>
    <col min="4630" max="4630" width="5.140625" customWidth="1"/>
    <col min="4631" max="4631" width="5.42578125" customWidth="1"/>
    <col min="4632" max="4632" width="5.28515625" customWidth="1"/>
    <col min="4633" max="4633" width="5.5703125" customWidth="1"/>
    <col min="4634" max="4634" width="5.42578125" customWidth="1"/>
    <col min="4635" max="4635" width="4.85546875" customWidth="1"/>
    <col min="4636" max="4637" width="6.28515625" customWidth="1"/>
    <col min="4638" max="4638" width="4.85546875" customWidth="1"/>
    <col min="4639" max="4639" width="6.42578125" customWidth="1"/>
    <col min="4640" max="4640" width="6.7109375" customWidth="1"/>
    <col min="4641" max="4641" width="5" customWidth="1"/>
    <col min="4642" max="4642" width="5.7109375" customWidth="1"/>
    <col min="4643" max="4643" width="6.140625" customWidth="1"/>
    <col min="4644" max="4644" width="4.42578125" customWidth="1"/>
    <col min="4645" max="4645" width="5.85546875" customWidth="1"/>
    <col min="4646" max="4646" width="6.42578125" customWidth="1"/>
    <col min="4647" max="4647" width="4.28515625" customWidth="1"/>
    <col min="4866" max="4866" width="28.140625" customWidth="1"/>
    <col min="4867" max="4867" width="15.140625" customWidth="1"/>
    <col min="4868" max="4868" width="6.42578125" customWidth="1"/>
    <col min="4869" max="4869" width="6.140625" customWidth="1"/>
    <col min="4870" max="4870" width="5.28515625" customWidth="1"/>
    <col min="4871" max="4871" width="6" customWidth="1"/>
    <col min="4872" max="4872" width="6.85546875" customWidth="1"/>
    <col min="4873" max="4874" width="6.28515625" customWidth="1"/>
    <col min="4875" max="4875" width="6.7109375" customWidth="1"/>
    <col min="4876" max="4876" width="6.5703125" customWidth="1"/>
    <col min="4877" max="4877" width="6.28515625" customWidth="1"/>
    <col min="4878" max="4878" width="6.42578125" customWidth="1"/>
    <col min="4879" max="4879" width="6" customWidth="1"/>
    <col min="4880" max="4881" width="6.140625" customWidth="1"/>
    <col min="4882" max="4882" width="6.7109375" customWidth="1"/>
    <col min="4883" max="4883" width="5.7109375" customWidth="1"/>
    <col min="4884" max="4884" width="6.42578125" customWidth="1"/>
    <col min="4885" max="4885" width="5.42578125" customWidth="1"/>
    <col min="4886" max="4886" width="5.140625" customWidth="1"/>
    <col min="4887" max="4887" width="5.42578125" customWidth="1"/>
    <col min="4888" max="4888" width="5.28515625" customWidth="1"/>
    <col min="4889" max="4889" width="5.5703125" customWidth="1"/>
    <col min="4890" max="4890" width="5.42578125" customWidth="1"/>
    <col min="4891" max="4891" width="4.85546875" customWidth="1"/>
    <col min="4892" max="4893" width="6.28515625" customWidth="1"/>
    <col min="4894" max="4894" width="4.85546875" customWidth="1"/>
    <col min="4895" max="4895" width="6.42578125" customWidth="1"/>
    <col min="4896" max="4896" width="6.7109375" customWidth="1"/>
    <col min="4897" max="4897" width="5" customWidth="1"/>
    <col min="4898" max="4898" width="5.7109375" customWidth="1"/>
    <col min="4899" max="4899" width="6.140625" customWidth="1"/>
    <col min="4900" max="4900" width="4.42578125" customWidth="1"/>
    <col min="4901" max="4901" width="5.85546875" customWidth="1"/>
    <col min="4902" max="4902" width="6.42578125" customWidth="1"/>
    <col min="4903" max="4903" width="4.28515625" customWidth="1"/>
    <col min="5122" max="5122" width="28.140625" customWidth="1"/>
    <col min="5123" max="5123" width="15.140625" customWidth="1"/>
    <col min="5124" max="5124" width="6.42578125" customWidth="1"/>
    <col min="5125" max="5125" width="6.140625" customWidth="1"/>
    <col min="5126" max="5126" width="5.28515625" customWidth="1"/>
    <col min="5127" max="5127" width="6" customWidth="1"/>
    <col min="5128" max="5128" width="6.85546875" customWidth="1"/>
    <col min="5129" max="5130" width="6.28515625" customWidth="1"/>
    <col min="5131" max="5131" width="6.7109375" customWidth="1"/>
    <col min="5132" max="5132" width="6.5703125" customWidth="1"/>
    <col min="5133" max="5133" width="6.28515625" customWidth="1"/>
    <col min="5134" max="5134" width="6.42578125" customWidth="1"/>
    <col min="5135" max="5135" width="6" customWidth="1"/>
    <col min="5136" max="5137" width="6.140625" customWidth="1"/>
    <col min="5138" max="5138" width="6.7109375" customWidth="1"/>
    <col min="5139" max="5139" width="5.7109375" customWidth="1"/>
    <col min="5140" max="5140" width="6.42578125" customWidth="1"/>
    <col min="5141" max="5141" width="5.42578125" customWidth="1"/>
    <col min="5142" max="5142" width="5.140625" customWidth="1"/>
    <col min="5143" max="5143" width="5.42578125" customWidth="1"/>
    <col min="5144" max="5144" width="5.28515625" customWidth="1"/>
    <col min="5145" max="5145" width="5.5703125" customWidth="1"/>
    <col min="5146" max="5146" width="5.42578125" customWidth="1"/>
    <col min="5147" max="5147" width="4.85546875" customWidth="1"/>
    <col min="5148" max="5149" width="6.28515625" customWidth="1"/>
    <col min="5150" max="5150" width="4.85546875" customWidth="1"/>
    <col min="5151" max="5151" width="6.42578125" customWidth="1"/>
    <col min="5152" max="5152" width="6.7109375" customWidth="1"/>
    <col min="5153" max="5153" width="5" customWidth="1"/>
    <col min="5154" max="5154" width="5.7109375" customWidth="1"/>
    <col min="5155" max="5155" width="6.140625" customWidth="1"/>
    <col min="5156" max="5156" width="4.42578125" customWidth="1"/>
    <col min="5157" max="5157" width="5.85546875" customWidth="1"/>
    <col min="5158" max="5158" width="6.42578125" customWidth="1"/>
    <col min="5159" max="5159" width="4.28515625" customWidth="1"/>
    <col min="5378" max="5378" width="28.140625" customWidth="1"/>
    <col min="5379" max="5379" width="15.140625" customWidth="1"/>
    <col min="5380" max="5380" width="6.42578125" customWidth="1"/>
    <col min="5381" max="5381" width="6.140625" customWidth="1"/>
    <col min="5382" max="5382" width="5.28515625" customWidth="1"/>
    <col min="5383" max="5383" width="6" customWidth="1"/>
    <col min="5384" max="5384" width="6.85546875" customWidth="1"/>
    <col min="5385" max="5386" width="6.28515625" customWidth="1"/>
    <col min="5387" max="5387" width="6.7109375" customWidth="1"/>
    <col min="5388" max="5388" width="6.5703125" customWidth="1"/>
    <col min="5389" max="5389" width="6.28515625" customWidth="1"/>
    <col min="5390" max="5390" width="6.42578125" customWidth="1"/>
    <col min="5391" max="5391" width="6" customWidth="1"/>
    <col min="5392" max="5393" width="6.140625" customWidth="1"/>
    <col min="5394" max="5394" width="6.7109375" customWidth="1"/>
    <col min="5395" max="5395" width="5.7109375" customWidth="1"/>
    <col min="5396" max="5396" width="6.42578125" customWidth="1"/>
    <col min="5397" max="5397" width="5.42578125" customWidth="1"/>
    <col min="5398" max="5398" width="5.140625" customWidth="1"/>
    <col min="5399" max="5399" width="5.42578125" customWidth="1"/>
    <col min="5400" max="5400" width="5.28515625" customWidth="1"/>
    <col min="5401" max="5401" width="5.5703125" customWidth="1"/>
    <col min="5402" max="5402" width="5.42578125" customWidth="1"/>
    <col min="5403" max="5403" width="4.85546875" customWidth="1"/>
    <col min="5404" max="5405" width="6.28515625" customWidth="1"/>
    <col min="5406" max="5406" width="4.85546875" customWidth="1"/>
    <col min="5407" max="5407" width="6.42578125" customWidth="1"/>
    <col min="5408" max="5408" width="6.7109375" customWidth="1"/>
    <col min="5409" max="5409" width="5" customWidth="1"/>
    <col min="5410" max="5410" width="5.7109375" customWidth="1"/>
    <col min="5411" max="5411" width="6.140625" customWidth="1"/>
    <col min="5412" max="5412" width="4.42578125" customWidth="1"/>
    <col min="5413" max="5413" width="5.85546875" customWidth="1"/>
    <col min="5414" max="5414" width="6.42578125" customWidth="1"/>
    <col min="5415" max="5415" width="4.28515625" customWidth="1"/>
    <col min="5634" max="5634" width="28.140625" customWidth="1"/>
    <col min="5635" max="5635" width="15.140625" customWidth="1"/>
    <col min="5636" max="5636" width="6.42578125" customWidth="1"/>
    <col min="5637" max="5637" width="6.140625" customWidth="1"/>
    <col min="5638" max="5638" width="5.28515625" customWidth="1"/>
    <col min="5639" max="5639" width="6" customWidth="1"/>
    <col min="5640" max="5640" width="6.85546875" customWidth="1"/>
    <col min="5641" max="5642" width="6.28515625" customWidth="1"/>
    <col min="5643" max="5643" width="6.7109375" customWidth="1"/>
    <col min="5644" max="5644" width="6.5703125" customWidth="1"/>
    <col min="5645" max="5645" width="6.28515625" customWidth="1"/>
    <col min="5646" max="5646" width="6.42578125" customWidth="1"/>
    <col min="5647" max="5647" width="6" customWidth="1"/>
    <col min="5648" max="5649" width="6.140625" customWidth="1"/>
    <col min="5650" max="5650" width="6.7109375" customWidth="1"/>
    <col min="5651" max="5651" width="5.7109375" customWidth="1"/>
    <col min="5652" max="5652" width="6.42578125" customWidth="1"/>
    <col min="5653" max="5653" width="5.42578125" customWidth="1"/>
    <col min="5654" max="5654" width="5.140625" customWidth="1"/>
    <col min="5655" max="5655" width="5.42578125" customWidth="1"/>
    <col min="5656" max="5656" width="5.28515625" customWidth="1"/>
    <col min="5657" max="5657" width="5.5703125" customWidth="1"/>
    <col min="5658" max="5658" width="5.42578125" customWidth="1"/>
    <col min="5659" max="5659" width="4.85546875" customWidth="1"/>
    <col min="5660" max="5661" width="6.28515625" customWidth="1"/>
    <col min="5662" max="5662" width="4.85546875" customWidth="1"/>
    <col min="5663" max="5663" width="6.42578125" customWidth="1"/>
    <col min="5664" max="5664" width="6.7109375" customWidth="1"/>
    <col min="5665" max="5665" width="5" customWidth="1"/>
    <col min="5666" max="5666" width="5.7109375" customWidth="1"/>
    <col min="5667" max="5667" width="6.140625" customWidth="1"/>
    <col min="5668" max="5668" width="4.42578125" customWidth="1"/>
    <col min="5669" max="5669" width="5.85546875" customWidth="1"/>
    <col min="5670" max="5670" width="6.42578125" customWidth="1"/>
    <col min="5671" max="5671" width="4.28515625" customWidth="1"/>
    <col min="5890" max="5890" width="28.140625" customWidth="1"/>
    <col min="5891" max="5891" width="15.140625" customWidth="1"/>
    <col min="5892" max="5892" width="6.42578125" customWidth="1"/>
    <col min="5893" max="5893" width="6.140625" customWidth="1"/>
    <col min="5894" max="5894" width="5.28515625" customWidth="1"/>
    <col min="5895" max="5895" width="6" customWidth="1"/>
    <col min="5896" max="5896" width="6.85546875" customWidth="1"/>
    <col min="5897" max="5898" width="6.28515625" customWidth="1"/>
    <col min="5899" max="5899" width="6.7109375" customWidth="1"/>
    <col min="5900" max="5900" width="6.5703125" customWidth="1"/>
    <col min="5901" max="5901" width="6.28515625" customWidth="1"/>
    <col min="5902" max="5902" width="6.42578125" customWidth="1"/>
    <col min="5903" max="5903" width="6" customWidth="1"/>
    <col min="5904" max="5905" width="6.140625" customWidth="1"/>
    <col min="5906" max="5906" width="6.7109375" customWidth="1"/>
    <col min="5907" max="5907" width="5.7109375" customWidth="1"/>
    <col min="5908" max="5908" width="6.42578125" customWidth="1"/>
    <col min="5909" max="5909" width="5.42578125" customWidth="1"/>
    <col min="5910" max="5910" width="5.140625" customWidth="1"/>
    <col min="5911" max="5911" width="5.42578125" customWidth="1"/>
    <col min="5912" max="5912" width="5.28515625" customWidth="1"/>
    <col min="5913" max="5913" width="5.5703125" customWidth="1"/>
    <col min="5914" max="5914" width="5.42578125" customWidth="1"/>
    <col min="5915" max="5915" width="4.85546875" customWidth="1"/>
    <col min="5916" max="5917" width="6.28515625" customWidth="1"/>
    <col min="5918" max="5918" width="4.85546875" customWidth="1"/>
    <col min="5919" max="5919" width="6.42578125" customWidth="1"/>
    <col min="5920" max="5920" width="6.7109375" customWidth="1"/>
    <col min="5921" max="5921" width="5" customWidth="1"/>
    <col min="5922" max="5922" width="5.7109375" customWidth="1"/>
    <col min="5923" max="5923" width="6.140625" customWidth="1"/>
    <col min="5924" max="5924" width="4.42578125" customWidth="1"/>
    <col min="5925" max="5925" width="5.85546875" customWidth="1"/>
    <col min="5926" max="5926" width="6.42578125" customWidth="1"/>
    <col min="5927" max="5927" width="4.28515625" customWidth="1"/>
    <col min="6146" max="6146" width="28.140625" customWidth="1"/>
    <col min="6147" max="6147" width="15.140625" customWidth="1"/>
    <col min="6148" max="6148" width="6.42578125" customWidth="1"/>
    <col min="6149" max="6149" width="6.140625" customWidth="1"/>
    <col min="6150" max="6150" width="5.28515625" customWidth="1"/>
    <col min="6151" max="6151" width="6" customWidth="1"/>
    <col min="6152" max="6152" width="6.85546875" customWidth="1"/>
    <col min="6153" max="6154" width="6.28515625" customWidth="1"/>
    <col min="6155" max="6155" width="6.7109375" customWidth="1"/>
    <col min="6156" max="6156" width="6.5703125" customWidth="1"/>
    <col min="6157" max="6157" width="6.28515625" customWidth="1"/>
    <col min="6158" max="6158" width="6.42578125" customWidth="1"/>
    <col min="6159" max="6159" width="6" customWidth="1"/>
    <col min="6160" max="6161" width="6.140625" customWidth="1"/>
    <col min="6162" max="6162" width="6.7109375" customWidth="1"/>
    <col min="6163" max="6163" width="5.7109375" customWidth="1"/>
    <col min="6164" max="6164" width="6.42578125" customWidth="1"/>
    <col min="6165" max="6165" width="5.42578125" customWidth="1"/>
    <col min="6166" max="6166" width="5.140625" customWidth="1"/>
    <col min="6167" max="6167" width="5.42578125" customWidth="1"/>
    <col min="6168" max="6168" width="5.28515625" customWidth="1"/>
    <col min="6169" max="6169" width="5.5703125" customWidth="1"/>
    <col min="6170" max="6170" width="5.42578125" customWidth="1"/>
    <col min="6171" max="6171" width="4.85546875" customWidth="1"/>
    <col min="6172" max="6173" width="6.28515625" customWidth="1"/>
    <col min="6174" max="6174" width="4.85546875" customWidth="1"/>
    <col min="6175" max="6175" width="6.42578125" customWidth="1"/>
    <col min="6176" max="6176" width="6.7109375" customWidth="1"/>
    <col min="6177" max="6177" width="5" customWidth="1"/>
    <col min="6178" max="6178" width="5.7109375" customWidth="1"/>
    <col min="6179" max="6179" width="6.140625" customWidth="1"/>
    <col min="6180" max="6180" width="4.42578125" customWidth="1"/>
    <col min="6181" max="6181" width="5.85546875" customWidth="1"/>
    <col min="6182" max="6182" width="6.42578125" customWidth="1"/>
    <col min="6183" max="6183" width="4.28515625" customWidth="1"/>
    <col min="6402" max="6402" width="28.140625" customWidth="1"/>
    <col min="6403" max="6403" width="15.140625" customWidth="1"/>
    <col min="6404" max="6404" width="6.42578125" customWidth="1"/>
    <col min="6405" max="6405" width="6.140625" customWidth="1"/>
    <col min="6406" max="6406" width="5.28515625" customWidth="1"/>
    <col min="6407" max="6407" width="6" customWidth="1"/>
    <col min="6408" max="6408" width="6.85546875" customWidth="1"/>
    <col min="6409" max="6410" width="6.28515625" customWidth="1"/>
    <col min="6411" max="6411" width="6.7109375" customWidth="1"/>
    <col min="6412" max="6412" width="6.5703125" customWidth="1"/>
    <col min="6413" max="6413" width="6.28515625" customWidth="1"/>
    <col min="6414" max="6414" width="6.42578125" customWidth="1"/>
    <col min="6415" max="6415" width="6" customWidth="1"/>
    <col min="6416" max="6417" width="6.140625" customWidth="1"/>
    <col min="6418" max="6418" width="6.7109375" customWidth="1"/>
    <col min="6419" max="6419" width="5.7109375" customWidth="1"/>
    <col min="6420" max="6420" width="6.42578125" customWidth="1"/>
    <col min="6421" max="6421" width="5.42578125" customWidth="1"/>
    <col min="6422" max="6422" width="5.140625" customWidth="1"/>
    <col min="6423" max="6423" width="5.42578125" customWidth="1"/>
    <col min="6424" max="6424" width="5.28515625" customWidth="1"/>
    <col min="6425" max="6425" width="5.5703125" customWidth="1"/>
    <col min="6426" max="6426" width="5.42578125" customWidth="1"/>
    <col min="6427" max="6427" width="4.85546875" customWidth="1"/>
    <col min="6428" max="6429" width="6.28515625" customWidth="1"/>
    <col min="6430" max="6430" width="4.85546875" customWidth="1"/>
    <col min="6431" max="6431" width="6.42578125" customWidth="1"/>
    <col min="6432" max="6432" width="6.7109375" customWidth="1"/>
    <col min="6433" max="6433" width="5" customWidth="1"/>
    <col min="6434" max="6434" width="5.7109375" customWidth="1"/>
    <col min="6435" max="6435" width="6.140625" customWidth="1"/>
    <col min="6436" max="6436" width="4.42578125" customWidth="1"/>
    <col min="6437" max="6437" width="5.85546875" customWidth="1"/>
    <col min="6438" max="6438" width="6.42578125" customWidth="1"/>
    <col min="6439" max="6439" width="4.28515625" customWidth="1"/>
    <col min="6658" max="6658" width="28.140625" customWidth="1"/>
    <col min="6659" max="6659" width="15.140625" customWidth="1"/>
    <col min="6660" max="6660" width="6.42578125" customWidth="1"/>
    <col min="6661" max="6661" width="6.140625" customWidth="1"/>
    <col min="6662" max="6662" width="5.28515625" customWidth="1"/>
    <col min="6663" max="6663" width="6" customWidth="1"/>
    <col min="6664" max="6664" width="6.85546875" customWidth="1"/>
    <col min="6665" max="6666" width="6.28515625" customWidth="1"/>
    <col min="6667" max="6667" width="6.7109375" customWidth="1"/>
    <col min="6668" max="6668" width="6.5703125" customWidth="1"/>
    <col min="6669" max="6669" width="6.28515625" customWidth="1"/>
    <col min="6670" max="6670" width="6.42578125" customWidth="1"/>
    <col min="6671" max="6671" width="6" customWidth="1"/>
    <col min="6672" max="6673" width="6.140625" customWidth="1"/>
    <col min="6674" max="6674" width="6.7109375" customWidth="1"/>
    <col min="6675" max="6675" width="5.7109375" customWidth="1"/>
    <col min="6676" max="6676" width="6.42578125" customWidth="1"/>
    <col min="6677" max="6677" width="5.42578125" customWidth="1"/>
    <col min="6678" max="6678" width="5.140625" customWidth="1"/>
    <col min="6679" max="6679" width="5.42578125" customWidth="1"/>
    <col min="6680" max="6680" width="5.28515625" customWidth="1"/>
    <col min="6681" max="6681" width="5.5703125" customWidth="1"/>
    <col min="6682" max="6682" width="5.42578125" customWidth="1"/>
    <col min="6683" max="6683" width="4.85546875" customWidth="1"/>
    <col min="6684" max="6685" width="6.28515625" customWidth="1"/>
    <col min="6686" max="6686" width="4.85546875" customWidth="1"/>
    <col min="6687" max="6687" width="6.42578125" customWidth="1"/>
    <col min="6688" max="6688" width="6.7109375" customWidth="1"/>
    <col min="6689" max="6689" width="5" customWidth="1"/>
    <col min="6690" max="6690" width="5.7109375" customWidth="1"/>
    <col min="6691" max="6691" width="6.140625" customWidth="1"/>
    <col min="6692" max="6692" width="4.42578125" customWidth="1"/>
    <col min="6693" max="6693" width="5.85546875" customWidth="1"/>
    <col min="6694" max="6694" width="6.42578125" customWidth="1"/>
    <col min="6695" max="6695" width="4.28515625" customWidth="1"/>
    <col min="6914" max="6914" width="28.140625" customWidth="1"/>
    <col min="6915" max="6915" width="15.140625" customWidth="1"/>
    <col min="6916" max="6916" width="6.42578125" customWidth="1"/>
    <col min="6917" max="6917" width="6.140625" customWidth="1"/>
    <col min="6918" max="6918" width="5.28515625" customWidth="1"/>
    <col min="6919" max="6919" width="6" customWidth="1"/>
    <col min="6920" max="6920" width="6.85546875" customWidth="1"/>
    <col min="6921" max="6922" width="6.28515625" customWidth="1"/>
    <col min="6923" max="6923" width="6.7109375" customWidth="1"/>
    <col min="6924" max="6924" width="6.5703125" customWidth="1"/>
    <col min="6925" max="6925" width="6.28515625" customWidth="1"/>
    <col min="6926" max="6926" width="6.42578125" customWidth="1"/>
    <col min="6927" max="6927" width="6" customWidth="1"/>
    <col min="6928" max="6929" width="6.140625" customWidth="1"/>
    <col min="6930" max="6930" width="6.7109375" customWidth="1"/>
    <col min="6931" max="6931" width="5.7109375" customWidth="1"/>
    <col min="6932" max="6932" width="6.42578125" customWidth="1"/>
    <col min="6933" max="6933" width="5.42578125" customWidth="1"/>
    <col min="6934" max="6934" width="5.140625" customWidth="1"/>
    <col min="6935" max="6935" width="5.42578125" customWidth="1"/>
    <col min="6936" max="6936" width="5.28515625" customWidth="1"/>
    <col min="6937" max="6937" width="5.5703125" customWidth="1"/>
    <col min="6938" max="6938" width="5.42578125" customWidth="1"/>
    <col min="6939" max="6939" width="4.85546875" customWidth="1"/>
    <col min="6940" max="6941" width="6.28515625" customWidth="1"/>
    <col min="6942" max="6942" width="4.85546875" customWidth="1"/>
    <col min="6943" max="6943" width="6.42578125" customWidth="1"/>
    <col min="6944" max="6944" width="6.7109375" customWidth="1"/>
    <col min="6945" max="6945" width="5" customWidth="1"/>
    <col min="6946" max="6946" width="5.7109375" customWidth="1"/>
    <col min="6947" max="6947" width="6.140625" customWidth="1"/>
    <col min="6948" max="6948" width="4.42578125" customWidth="1"/>
    <col min="6949" max="6949" width="5.85546875" customWidth="1"/>
    <col min="6950" max="6950" width="6.42578125" customWidth="1"/>
    <col min="6951" max="6951" width="4.28515625" customWidth="1"/>
    <col min="7170" max="7170" width="28.140625" customWidth="1"/>
    <col min="7171" max="7171" width="15.140625" customWidth="1"/>
    <col min="7172" max="7172" width="6.42578125" customWidth="1"/>
    <col min="7173" max="7173" width="6.140625" customWidth="1"/>
    <col min="7174" max="7174" width="5.28515625" customWidth="1"/>
    <col min="7175" max="7175" width="6" customWidth="1"/>
    <col min="7176" max="7176" width="6.85546875" customWidth="1"/>
    <col min="7177" max="7178" width="6.28515625" customWidth="1"/>
    <col min="7179" max="7179" width="6.7109375" customWidth="1"/>
    <col min="7180" max="7180" width="6.5703125" customWidth="1"/>
    <col min="7181" max="7181" width="6.28515625" customWidth="1"/>
    <col min="7182" max="7182" width="6.42578125" customWidth="1"/>
    <col min="7183" max="7183" width="6" customWidth="1"/>
    <col min="7184" max="7185" width="6.140625" customWidth="1"/>
    <col min="7186" max="7186" width="6.7109375" customWidth="1"/>
    <col min="7187" max="7187" width="5.7109375" customWidth="1"/>
    <col min="7188" max="7188" width="6.42578125" customWidth="1"/>
    <col min="7189" max="7189" width="5.42578125" customWidth="1"/>
    <col min="7190" max="7190" width="5.140625" customWidth="1"/>
    <col min="7191" max="7191" width="5.42578125" customWidth="1"/>
    <col min="7192" max="7192" width="5.28515625" customWidth="1"/>
    <col min="7193" max="7193" width="5.5703125" customWidth="1"/>
    <col min="7194" max="7194" width="5.42578125" customWidth="1"/>
    <col min="7195" max="7195" width="4.85546875" customWidth="1"/>
    <col min="7196" max="7197" width="6.28515625" customWidth="1"/>
    <col min="7198" max="7198" width="4.85546875" customWidth="1"/>
    <col min="7199" max="7199" width="6.42578125" customWidth="1"/>
    <col min="7200" max="7200" width="6.7109375" customWidth="1"/>
    <col min="7201" max="7201" width="5" customWidth="1"/>
    <col min="7202" max="7202" width="5.7109375" customWidth="1"/>
    <col min="7203" max="7203" width="6.140625" customWidth="1"/>
    <col min="7204" max="7204" width="4.42578125" customWidth="1"/>
    <col min="7205" max="7205" width="5.85546875" customWidth="1"/>
    <col min="7206" max="7206" width="6.42578125" customWidth="1"/>
    <col min="7207" max="7207" width="4.28515625" customWidth="1"/>
    <col min="7426" max="7426" width="28.140625" customWidth="1"/>
    <col min="7427" max="7427" width="15.140625" customWidth="1"/>
    <col min="7428" max="7428" width="6.42578125" customWidth="1"/>
    <col min="7429" max="7429" width="6.140625" customWidth="1"/>
    <col min="7430" max="7430" width="5.28515625" customWidth="1"/>
    <col min="7431" max="7431" width="6" customWidth="1"/>
    <col min="7432" max="7432" width="6.85546875" customWidth="1"/>
    <col min="7433" max="7434" width="6.28515625" customWidth="1"/>
    <col min="7435" max="7435" width="6.7109375" customWidth="1"/>
    <col min="7436" max="7436" width="6.5703125" customWidth="1"/>
    <col min="7437" max="7437" width="6.28515625" customWidth="1"/>
    <col min="7438" max="7438" width="6.42578125" customWidth="1"/>
    <col min="7439" max="7439" width="6" customWidth="1"/>
    <col min="7440" max="7441" width="6.140625" customWidth="1"/>
    <col min="7442" max="7442" width="6.7109375" customWidth="1"/>
    <col min="7443" max="7443" width="5.7109375" customWidth="1"/>
    <col min="7444" max="7444" width="6.42578125" customWidth="1"/>
    <col min="7445" max="7445" width="5.42578125" customWidth="1"/>
    <col min="7446" max="7446" width="5.140625" customWidth="1"/>
    <col min="7447" max="7447" width="5.42578125" customWidth="1"/>
    <col min="7448" max="7448" width="5.28515625" customWidth="1"/>
    <col min="7449" max="7449" width="5.5703125" customWidth="1"/>
    <col min="7450" max="7450" width="5.42578125" customWidth="1"/>
    <col min="7451" max="7451" width="4.85546875" customWidth="1"/>
    <col min="7452" max="7453" width="6.28515625" customWidth="1"/>
    <col min="7454" max="7454" width="4.85546875" customWidth="1"/>
    <col min="7455" max="7455" width="6.42578125" customWidth="1"/>
    <col min="7456" max="7456" width="6.7109375" customWidth="1"/>
    <col min="7457" max="7457" width="5" customWidth="1"/>
    <col min="7458" max="7458" width="5.7109375" customWidth="1"/>
    <col min="7459" max="7459" width="6.140625" customWidth="1"/>
    <col min="7460" max="7460" width="4.42578125" customWidth="1"/>
    <col min="7461" max="7461" width="5.85546875" customWidth="1"/>
    <col min="7462" max="7462" width="6.42578125" customWidth="1"/>
    <col min="7463" max="7463" width="4.28515625" customWidth="1"/>
    <col min="7682" max="7682" width="28.140625" customWidth="1"/>
    <col min="7683" max="7683" width="15.140625" customWidth="1"/>
    <col min="7684" max="7684" width="6.42578125" customWidth="1"/>
    <col min="7685" max="7685" width="6.140625" customWidth="1"/>
    <col min="7686" max="7686" width="5.28515625" customWidth="1"/>
    <col min="7687" max="7687" width="6" customWidth="1"/>
    <col min="7688" max="7688" width="6.85546875" customWidth="1"/>
    <col min="7689" max="7690" width="6.28515625" customWidth="1"/>
    <col min="7691" max="7691" width="6.7109375" customWidth="1"/>
    <col min="7692" max="7692" width="6.5703125" customWidth="1"/>
    <col min="7693" max="7693" width="6.28515625" customWidth="1"/>
    <col min="7694" max="7694" width="6.42578125" customWidth="1"/>
    <col min="7695" max="7695" width="6" customWidth="1"/>
    <col min="7696" max="7697" width="6.140625" customWidth="1"/>
    <col min="7698" max="7698" width="6.7109375" customWidth="1"/>
    <col min="7699" max="7699" width="5.7109375" customWidth="1"/>
    <col min="7700" max="7700" width="6.42578125" customWidth="1"/>
    <col min="7701" max="7701" width="5.42578125" customWidth="1"/>
    <col min="7702" max="7702" width="5.140625" customWidth="1"/>
    <col min="7703" max="7703" width="5.42578125" customWidth="1"/>
    <col min="7704" max="7704" width="5.28515625" customWidth="1"/>
    <col min="7705" max="7705" width="5.5703125" customWidth="1"/>
    <col min="7706" max="7706" width="5.42578125" customWidth="1"/>
    <col min="7707" max="7707" width="4.85546875" customWidth="1"/>
    <col min="7708" max="7709" width="6.28515625" customWidth="1"/>
    <col min="7710" max="7710" width="4.85546875" customWidth="1"/>
    <col min="7711" max="7711" width="6.42578125" customWidth="1"/>
    <col min="7712" max="7712" width="6.7109375" customWidth="1"/>
    <col min="7713" max="7713" width="5" customWidth="1"/>
    <col min="7714" max="7714" width="5.7109375" customWidth="1"/>
    <col min="7715" max="7715" width="6.140625" customWidth="1"/>
    <col min="7716" max="7716" width="4.42578125" customWidth="1"/>
    <col min="7717" max="7717" width="5.85546875" customWidth="1"/>
    <col min="7718" max="7718" width="6.42578125" customWidth="1"/>
    <col min="7719" max="7719" width="4.28515625" customWidth="1"/>
    <col min="7938" max="7938" width="28.140625" customWidth="1"/>
    <col min="7939" max="7939" width="15.140625" customWidth="1"/>
    <col min="7940" max="7940" width="6.42578125" customWidth="1"/>
    <col min="7941" max="7941" width="6.140625" customWidth="1"/>
    <col min="7942" max="7942" width="5.28515625" customWidth="1"/>
    <col min="7943" max="7943" width="6" customWidth="1"/>
    <col min="7944" max="7944" width="6.85546875" customWidth="1"/>
    <col min="7945" max="7946" width="6.28515625" customWidth="1"/>
    <col min="7947" max="7947" width="6.7109375" customWidth="1"/>
    <col min="7948" max="7948" width="6.5703125" customWidth="1"/>
    <col min="7949" max="7949" width="6.28515625" customWidth="1"/>
    <col min="7950" max="7950" width="6.42578125" customWidth="1"/>
    <col min="7951" max="7951" width="6" customWidth="1"/>
    <col min="7952" max="7953" width="6.140625" customWidth="1"/>
    <col min="7954" max="7954" width="6.7109375" customWidth="1"/>
    <col min="7955" max="7955" width="5.7109375" customWidth="1"/>
    <col min="7956" max="7956" width="6.42578125" customWidth="1"/>
    <col min="7957" max="7957" width="5.42578125" customWidth="1"/>
    <col min="7958" max="7958" width="5.140625" customWidth="1"/>
    <col min="7959" max="7959" width="5.42578125" customWidth="1"/>
    <col min="7960" max="7960" width="5.28515625" customWidth="1"/>
    <col min="7961" max="7961" width="5.5703125" customWidth="1"/>
    <col min="7962" max="7962" width="5.42578125" customWidth="1"/>
    <col min="7963" max="7963" width="4.85546875" customWidth="1"/>
    <col min="7964" max="7965" width="6.28515625" customWidth="1"/>
    <col min="7966" max="7966" width="4.85546875" customWidth="1"/>
    <col min="7967" max="7967" width="6.42578125" customWidth="1"/>
    <col min="7968" max="7968" width="6.7109375" customWidth="1"/>
    <col min="7969" max="7969" width="5" customWidth="1"/>
    <col min="7970" max="7970" width="5.7109375" customWidth="1"/>
    <col min="7971" max="7971" width="6.140625" customWidth="1"/>
    <col min="7972" max="7972" width="4.42578125" customWidth="1"/>
    <col min="7973" max="7973" width="5.85546875" customWidth="1"/>
    <col min="7974" max="7974" width="6.42578125" customWidth="1"/>
    <col min="7975" max="7975" width="4.28515625" customWidth="1"/>
    <col min="8194" max="8194" width="28.140625" customWidth="1"/>
    <col min="8195" max="8195" width="15.140625" customWidth="1"/>
    <col min="8196" max="8196" width="6.42578125" customWidth="1"/>
    <col min="8197" max="8197" width="6.140625" customWidth="1"/>
    <col min="8198" max="8198" width="5.28515625" customWidth="1"/>
    <col min="8199" max="8199" width="6" customWidth="1"/>
    <col min="8200" max="8200" width="6.85546875" customWidth="1"/>
    <col min="8201" max="8202" width="6.28515625" customWidth="1"/>
    <col min="8203" max="8203" width="6.7109375" customWidth="1"/>
    <col min="8204" max="8204" width="6.5703125" customWidth="1"/>
    <col min="8205" max="8205" width="6.28515625" customWidth="1"/>
    <col min="8206" max="8206" width="6.42578125" customWidth="1"/>
    <col min="8207" max="8207" width="6" customWidth="1"/>
    <col min="8208" max="8209" width="6.140625" customWidth="1"/>
    <col min="8210" max="8210" width="6.7109375" customWidth="1"/>
    <col min="8211" max="8211" width="5.7109375" customWidth="1"/>
    <col min="8212" max="8212" width="6.42578125" customWidth="1"/>
    <col min="8213" max="8213" width="5.42578125" customWidth="1"/>
    <col min="8214" max="8214" width="5.140625" customWidth="1"/>
    <col min="8215" max="8215" width="5.42578125" customWidth="1"/>
    <col min="8216" max="8216" width="5.28515625" customWidth="1"/>
    <col min="8217" max="8217" width="5.5703125" customWidth="1"/>
    <col min="8218" max="8218" width="5.42578125" customWidth="1"/>
    <col min="8219" max="8219" width="4.85546875" customWidth="1"/>
    <col min="8220" max="8221" width="6.28515625" customWidth="1"/>
    <col min="8222" max="8222" width="4.85546875" customWidth="1"/>
    <col min="8223" max="8223" width="6.42578125" customWidth="1"/>
    <col min="8224" max="8224" width="6.7109375" customWidth="1"/>
    <col min="8225" max="8225" width="5" customWidth="1"/>
    <col min="8226" max="8226" width="5.7109375" customWidth="1"/>
    <col min="8227" max="8227" width="6.140625" customWidth="1"/>
    <col min="8228" max="8228" width="4.42578125" customWidth="1"/>
    <col min="8229" max="8229" width="5.85546875" customWidth="1"/>
    <col min="8230" max="8230" width="6.42578125" customWidth="1"/>
    <col min="8231" max="8231" width="4.28515625" customWidth="1"/>
    <col min="8450" max="8450" width="28.140625" customWidth="1"/>
    <col min="8451" max="8451" width="15.140625" customWidth="1"/>
    <col min="8452" max="8452" width="6.42578125" customWidth="1"/>
    <col min="8453" max="8453" width="6.140625" customWidth="1"/>
    <col min="8454" max="8454" width="5.28515625" customWidth="1"/>
    <col min="8455" max="8455" width="6" customWidth="1"/>
    <col min="8456" max="8456" width="6.85546875" customWidth="1"/>
    <col min="8457" max="8458" width="6.28515625" customWidth="1"/>
    <col min="8459" max="8459" width="6.7109375" customWidth="1"/>
    <col min="8460" max="8460" width="6.5703125" customWidth="1"/>
    <col min="8461" max="8461" width="6.28515625" customWidth="1"/>
    <col min="8462" max="8462" width="6.42578125" customWidth="1"/>
    <col min="8463" max="8463" width="6" customWidth="1"/>
    <col min="8464" max="8465" width="6.140625" customWidth="1"/>
    <col min="8466" max="8466" width="6.7109375" customWidth="1"/>
    <col min="8467" max="8467" width="5.7109375" customWidth="1"/>
    <col min="8468" max="8468" width="6.42578125" customWidth="1"/>
    <col min="8469" max="8469" width="5.42578125" customWidth="1"/>
    <col min="8470" max="8470" width="5.140625" customWidth="1"/>
    <col min="8471" max="8471" width="5.42578125" customWidth="1"/>
    <col min="8472" max="8472" width="5.28515625" customWidth="1"/>
    <col min="8473" max="8473" width="5.5703125" customWidth="1"/>
    <col min="8474" max="8474" width="5.42578125" customWidth="1"/>
    <col min="8475" max="8475" width="4.85546875" customWidth="1"/>
    <col min="8476" max="8477" width="6.28515625" customWidth="1"/>
    <col min="8478" max="8478" width="4.85546875" customWidth="1"/>
    <col min="8479" max="8479" width="6.42578125" customWidth="1"/>
    <col min="8480" max="8480" width="6.7109375" customWidth="1"/>
    <col min="8481" max="8481" width="5" customWidth="1"/>
    <col min="8482" max="8482" width="5.7109375" customWidth="1"/>
    <col min="8483" max="8483" width="6.140625" customWidth="1"/>
    <col min="8484" max="8484" width="4.42578125" customWidth="1"/>
    <col min="8485" max="8485" width="5.85546875" customWidth="1"/>
    <col min="8486" max="8486" width="6.42578125" customWidth="1"/>
    <col min="8487" max="8487" width="4.28515625" customWidth="1"/>
    <col min="8706" max="8706" width="28.140625" customWidth="1"/>
    <col min="8707" max="8707" width="15.140625" customWidth="1"/>
    <col min="8708" max="8708" width="6.42578125" customWidth="1"/>
    <col min="8709" max="8709" width="6.140625" customWidth="1"/>
    <col min="8710" max="8710" width="5.28515625" customWidth="1"/>
    <col min="8711" max="8711" width="6" customWidth="1"/>
    <col min="8712" max="8712" width="6.85546875" customWidth="1"/>
    <col min="8713" max="8714" width="6.28515625" customWidth="1"/>
    <col min="8715" max="8715" width="6.7109375" customWidth="1"/>
    <col min="8716" max="8716" width="6.5703125" customWidth="1"/>
    <col min="8717" max="8717" width="6.28515625" customWidth="1"/>
    <col min="8718" max="8718" width="6.42578125" customWidth="1"/>
    <col min="8719" max="8719" width="6" customWidth="1"/>
    <col min="8720" max="8721" width="6.140625" customWidth="1"/>
    <col min="8722" max="8722" width="6.7109375" customWidth="1"/>
    <col min="8723" max="8723" width="5.7109375" customWidth="1"/>
    <col min="8724" max="8724" width="6.42578125" customWidth="1"/>
    <col min="8725" max="8725" width="5.42578125" customWidth="1"/>
    <col min="8726" max="8726" width="5.140625" customWidth="1"/>
    <col min="8727" max="8727" width="5.42578125" customWidth="1"/>
    <col min="8728" max="8728" width="5.28515625" customWidth="1"/>
    <col min="8729" max="8729" width="5.5703125" customWidth="1"/>
    <col min="8730" max="8730" width="5.42578125" customWidth="1"/>
    <col min="8731" max="8731" width="4.85546875" customWidth="1"/>
    <col min="8732" max="8733" width="6.28515625" customWidth="1"/>
    <col min="8734" max="8734" width="4.85546875" customWidth="1"/>
    <col min="8735" max="8735" width="6.42578125" customWidth="1"/>
    <col min="8736" max="8736" width="6.7109375" customWidth="1"/>
    <col min="8737" max="8737" width="5" customWidth="1"/>
    <col min="8738" max="8738" width="5.7109375" customWidth="1"/>
    <col min="8739" max="8739" width="6.140625" customWidth="1"/>
    <col min="8740" max="8740" width="4.42578125" customWidth="1"/>
    <col min="8741" max="8741" width="5.85546875" customWidth="1"/>
    <col min="8742" max="8742" width="6.42578125" customWidth="1"/>
    <col min="8743" max="8743" width="4.28515625" customWidth="1"/>
    <col min="8962" max="8962" width="28.140625" customWidth="1"/>
    <col min="8963" max="8963" width="15.140625" customWidth="1"/>
    <col min="8964" max="8964" width="6.42578125" customWidth="1"/>
    <col min="8965" max="8965" width="6.140625" customWidth="1"/>
    <col min="8966" max="8966" width="5.28515625" customWidth="1"/>
    <col min="8967" max="8967" width="6" customWidth="1"/>
    <col min="8968" max="8968" width="6.85546875" customWidth="1"/>
    <col min="8969" max="8970" width="6.28515625" customWidth="1"/>
    <col min="8971" max="8971" width="6.7109375" customWidth="1"/>
    <col min="8972" max="8972" width="6.5703125" customWidth="1"/>
    <col min="8973" max="8973" width="6.28515625" customWidth="1"/>
    <col min="8974" max="8974" width="6.42578125" customWidth="1"/>
    <col min="8975" max="8975" width="6" customWidth="1"/>
    <col min="8976" max="8977" width="6.140625" customWidth="1"/>
    <col min="8978" max="8978" width="6.7109375" customWidth="1"/>
    <col min="8979" max="8979" width="5.7109375" customWidth="1"/>
    <col min="8980" max="8980" width="6.42578125" customWidth="1"/>
    <col min="8981" max="8981" width="5.42578125" customWidth="1"/>
    <col min="8982" max="8982" width="5.140625" customWidth="1"/>
    <col min="8983" max="8983" width="5.42578125" customWidth="1"/>
    <col min="8984" max="8984" width="5.28515625" customWidth="1"/>
    <col min="8985" max="8985" width="5.5703125" customWidth="1"/>
    <col min="8986" max="8986" width="5.42578125" customWidth="1"/>
    <col min="8987" max="8987" width="4.85546875" customWidth="1"/>
    <col min="8988" max="8989" width="6.28515625" customWidth="1"/>
    <col min="8990" max="8990" width="4.85546875" customWidth="1"/>
    <col min="8991" max="8991" width="6.42578125" customWidth="1"/>
    <col min="8992" max="8992" width="6.7109375" customWidth="1"/>
    <col min="8993" max="8993" width="5" customWidth="1"/>
    <col min="8994" max="8994" width="5.7109375" customWidth="1"/>
    <col min="8995" max="8995" width="6.140625" customWidth="1"/>
    <col min="8996" max="8996" width="4.42578125" customWidth="1"/>
    <col min="8997" max="8997" width="5.85546875" customWidth="1"/>
    <col min="8998" max="8998" width="6.42578125" customWidth="1"/>
    <col min="8999" max="8999" width="4.28515625" customWidth="1"/>
    <col min="9218" max="9218" width="28.140625" customWidth="1"/>
    <col min="9219" max="9219" width="15.140625" customWidth="1"/>
    <col min="9220" max="9220" width="6.42578125" customWidth="1"/>
    <col min="9221" max="9221" width="6.140625" customWidth="1"/>
    <col min="9222" max="9222" width="5.28515625" customWidth="1"/>
    <col min="9223" max="9223" width="6" customWidth="1"/>
    <col min="9224" max="9224" width="6.85546875" customWidth="1"/>
    <col min="9225" max="9226" width="6.28515625" customWidth="1"/>
    <col min="9227" max="9227" width="6.7109375" customWidth="1"/>
    <col min="9228" max="9228" width="6.5703125" customWidth="1"/>
    <col min="9229" max="9229" width="6.28515625" customWidth="1"/>
    <col min="9230" max="9230" width="6.42578125" customWidth="1"/>
    <col min="9231" max="9231" width="6" customWidth="1"/>
    <col min="9232" max="9233" width="6.140625" customWidth="1"/>
    <col min="9234" max="9234" width="6.7109375" customWidth="1"/>
    <col min="9235" max="9235" width="5.7109375" customWidth="1"/>
    <col min="9236" max="9236" width="6.42578125" customWidth="1"/>
    <col min="9237" max="9237" width="5.42578125" customWidth="1"/>
    <col min="9238" max="9238" width="5.140625" customWidth="1"/>
    <col min="9239" max="9239" width="5.42578125" customWidth="1"/>
    <col min="9240" max="9240" width="5.28515625" customWidth="1"/>
    <col min="9241" max="9241" width="5.5703125" customWidth="1"/>
    <col min="9242" max="9242" width="5.42578125" customWidth="1"/>
    <col min="9243" max="9243" width="4.85546875" customWidth="1"/>
    <col min="9244" max="9245" width="6.28515625" customWidth="1"/>
    <col min="9246" max="9246" width="4.85546875" customWidth="1"/>
    <col min="9247" max="9247" width="6.42578125" customWidth="1"/>
    <col min="9248" max="9248" width="6.7109375" customWidth="1"/>
    <col min="9249" max="9249" width="5" customWidth="1"/>
    <col min="9250" max="9250" width="5.7109375" customWidth="1"/>
    <col min="9251" max="9251" width="6.140625" customWidth="1"/>
    <col min="9252" max="9252" width="4.42578125" customWidth="1"/>
    <col min="9253" max="9253" width="5.85546875" customWidth="1"/>
    <col min="9254" max="9254" width="6.42578125" customWidth="1"/>
    <col min="9255" max="9255" width="4.28515625" customWidth="1"/>
    <col min="9474" max="9474" width="28.140625" customWidth="1"/>
    <col min="9475" max="9475" width="15.140625" customWidth="1"/>
    <col min="9476" max="9476" width="6.42578125" customWidth="1"/>
    <col min="9477" max="9477" width="6.140625" customWidth="1"/>
    <col min="9478" max="9478" width="5.28515625" customWidth="1"/>
    <col min="9479" max="9479" width="6" customWidth="1"/>
    <col min="9480" max="9480" width="6.85546875" customWidth="1"/>
    <col min="9481" max="9482" width="6.28515625" customWidth="1"/>
    <col min="9483" max="9483" width="6.7109375" customWidth="1"/>
    <col min="9484" max="9484" width="6.5703125" customWidth="1"/>
    <col min="9485" max="9485" width="6.28515625" customWidth="1"/>
    <col min="9486" max="9486" width="6.42578125" customWidth="1"/>
    <col min="9487" max="9487" width="6" customWidth="1"/>
    <col min="9488" max="9489" width="6.140625" customWidth="1"/>
    <col min="9490" max="9490" width="6.7109375" customWidth="1"/>
    <col min="9491" max="9491" width="5.7109375" customWidth="1"/>
    <col min="9492" max="9492" width="6.42578125" customWidth="1"/>
    <col min="9493" max="9493" width="5.42578125" customWidth="1"/>
    <col min="9494" max="9494" width="5.140625" customWidth="1"/>
    <col min="9495" max="9495" width="5.42578125" customWidth="1"/>
    <col min="9496" max="9496" width="5.28515625" customWidth="1"/>
    <col min="9497" max="9497" width="5.5703125" customWidth="1"/>
    <col min="9498" max="9498" width="5.42578125" customWidth="1"/>
    <col min="9499" max="9499" width="4.85546875" customWidth="1"/>
    <col min="9500" max="9501" width="6.28515625" customWidth="1"/>
    <col min="9502" max="9502" width="4.85546875" customWidth="1"/>
    <col min="9503" max="9503" width="6.42578125" customWidth="1"/>
    <col min="9504" max="9504" width="6.7109375" customWidth="1"/>
    <col min="9505" max="9505" width="5" customWidth="1"/>
    <col min="9506" max="9506" width="5.7109375" customWidth="1"/>
    <col min="9507" max="9507" width="6.140625" customWidth="1"/>
    <col min="9508" max="9508" width="4.42578125" customWidth="1"/>
    <col min="9509" max="9509" width="5.85546875" customWidth="1"/>
    <col min="9510" max="9510" width="6.42578125" customWidth="1"/>
    <col min="9511" max="9511" width="4.28515625" customWidth="1"/>
    <col min="9730" max="9730" width="28.140625" customWidth="1"/>
    <col min="9731" max="9731" width="15.140625" customWidth="1"/>
    <col min="9732" max="9732" width="6.42578125" customWidth="1"/>
    <col min="9733" max="9733" width="6.140625" customWidth="1"/>
    <col min="9734" max="9734" width="5.28515625" customWidth="1"/>
    <col min="9735" max="9735" width="6" customWidth="1"/>
    <col min="9736" max="9736" width="6.85546875" customWidth="1"/>
    <col min="9737" max="9738" width="6.28515625" customWidth="1"/>
    <col min="9739" max="9739" width="6.7109375" customWidth="1"/>
    <col min="9740" max="9740" width="6.5703125" customWidth="1"/>
    <col min="9741" max="9741" width="6.28515625" customWidth="1"/>
    <col min="9742" max="9742" width="6.42578125" customWidth="1"/>
    <col min="9743" max="9743" width="6" customWidth="1"/>
    <col min="9744" max="9745" width="6.140625" customWidth="1"/>
    <col min="9746" max="9746" width="6.7109375" customWidth="1"/>
    <col min="9747" max="9747" width="5.7109375" customWidth="1"/>
    <col min="9748" max="9748" width="6.42578125" customWidth="1"/>
    <col min="9749" max="9749" width="5.42578125" customWidth="1"/>
    <col min="9750" max="9750" width="5.140625" customWidth="1"/>
    <col min="9751" max="9751" width="5.42578125" customWidth="1"/>
    <col min="9752" max="9752" width="5.28515625" customWidth="1"/>
    <col min="9753" max="9753" width="5.5703125" customWidth="1"/>
    <col min="9754" max="9754" width="5.42578125" customWidth="1"/>
    <col min="9755" max="9755" width="4.85546875" customWidth="1"/>
    <col min="9756" max="9757" width="6.28515625" customWidth="1"/>
    <col min="9758" max="9758" width="4.85546875" customWidth="1"/>
    <col min="9759" max="9759" width="6.42578125" customWidth="1"/>
    <col min="9760" max="9760" width="6.7109375" customWidth="1"/>
    <col min="9761" max="9761" width="5" customWidth="1"/>
    <col min="9762" max="9762" width="5.7109375" customWidth="1"/>
    <col min="9763" max="9763" width="6.140625" customWidth="1"/>
    <col min="9764" max="9764" width="4.42578125" customWidth="1"/>
    <col min="9765" max="9765" width="5.85546875" customWidth="1"/>
    <col min="9766" max="9766" width="6.42578125" customWidth="1"/>
    <col min="9767" max="9767" width="4.28515625" customWidth="1"/>
    <col min="9986" max="9986" width="28.140625" customWidth="1"/>
    <col min="9987" max="9987" width="15.140625" customWidth="1"/>
    <col min="9988" max="9988" width="6.42578125" customWidth="1"/>
    <col min="9989" max="9989" width="6.140625" customWidth="1"/>
    <col min="9990" max="9990" width="5.28515625" customWidth="1"/>
    <col min="9991" max="9991" width="6" customWidth="1"/>
    <col min="9992" max="9992" width="6.85546875" customWidth="1"/>
    <col min="9993" max="9994" width="6.28515625" customWidth="1"/>
    <col min="9995" max="9995" width="6.7109375" customWidth="1"/>
    <col min="9996" max="9996" width="6.5703125" customWidth="1"/>
    <col min="9997" max="9997" width="6.28515625" customWidth="1"/>
    <col min="9998" max="9998" width="6.42578125" customWidth="1"/>
    <col min="9999" max="9999" width="6" customWidth="1"/>
    <col min="10000" max="10001" width="6.140625" customWidth="1"/>
    <col min="10002" max="10002" width="6.7109375" customWidth="1"/>
    <col min="10003" max="10003" width="5.7109375" customWidth="1"/>
    <col min="10004" max="10004" width="6.42578125" customWidth="1"/>
    <col min="10005" max="10005" width="5.42578125" customWidth="1"/>
    <col min="10006" max="10006" width="5.140625" customWidth="1"/>
    <col min="10007" max="10007" width="5.42578125" customWidth="1"/>
    <col min="10008" max="10008" width="5.28515625" customWidth="1"/>
    <col min="10009" max="10009" width="5.5703125" customWidth="1"/>
    <col min="10010" max="10010" width="5.42578125" customWidth="1"/>
    <col min="10011" max="10011" width="4.85546875" customWidth="1"/>
    <col min="10012" max="10013" width="6.28515625" customWidth="1"/>
    <col min="10014" max="10014" width="4.85546875" customWidth="1"/>
    <col min="10015" max="10015" width="6.42578125" customWidth="1"/>
    <col min="10016" max="10016" width="6.7109375" customWidth="1"/>
    <col min="10017" max="10017" width="5" customWidth="1"/>
    <col min="10018" max="10018" width="5.7109375" customWidth="1"/>
    <col min="10019" max="10019" width="6.140625" customWidth="1"/>
    <col min="10020" max="10020" width="4.42578125" customWidth="1"/>
    <col min="10021" max="10021" width="5.85546875" customWidth="1"/>
    <col min="10022" max="10022" width="6.42578125" customWidth="1"/>
    <col min="10023" max="10023" width="4.28515625" customWidth="1"/>
    <col min="10242" max="10242" width="28.140625" customWidth="1"/>
    <col min="10243" max="10243" width="15.140625" customWidth="1"/>
    <col min="10244" max="10244" width="6.42578125" customWidth="1"/>
    <col min="10245" max="10245" width="6.140625" customWidth="1"/>
    <col min="10246" max="10246" width="5.28515625" customWidth="1"/>
    <col min="10247" max="10247" width="6" customWidth="1"/>
    <col min="10248" max="10248" width="6.85546875" customWidth="1"/>
    <col min="10249" max="10250" width="6.28515625" customWidth="1"/>
    <col min="10251" max="10251" width="6.7109375" customWidth="1"/>
    <col min="10252" max="10252" width="6.5703125" customWidth="1"/>
    <col min="10253" max="10253" width="6.28515625" customWidth="1"/>
    <col min="10254" max="10254" width="6.42578125" customWidth="1"/>
    <col min="10255" max="10255" width="6" customWidth="1"/>
    <col min="10256" max="10257" width="6.140625" customWidth="1"/>
    <col min="10258" max="10258" width="6.7109375" customWidth="1"/>
    <col min="10259" max="10259" width="5.7109375" customWidth="1"/>
    <col min="10260" max="10260" width="6.42578125" customWidth="1"/>
    <col min="10261" max="10261" width="5.42578125" customWidth="1"/>
    <col min="10262" max="10262" width="5.140625" customWidth="1"/>
    <col min="10263" max="10263" width="5.42578125" customWidth="1"/>
    <col min="10264" max="10264" width="5.28515625" customWidth="1"/>
    <col min="10265" max="10265" width="5.5703125" customWidth="1"/>
    <col min="10266" max="10266" width="5.42578125" customWidth="1"/>
    <col min="10267" max="10267" width="4.85546875" customWidth="1"/>
    <col min="10268" max="10269" width="6.28515625" customWidth="1"/>
    <col min="10270" max="10270" width="4.85546875" customWidth="1"/>
    <col min="10271" max="10271" width="6.42578125" customWidth="1"/>
    <col min="10272" max="10272" width="6.7109375" customWidth="1"/>
    <col min="10273" max="10273" width="5" customWidth="1"/>
    <col min="10274" max="10274" width="5.7109375" customWidth="1"/>
    <col min="10275" max="10275" width="6.140625" customWidth="1"/>
    <col min="10276" max="10276" width="4.42578125" customWidth="1"/>
    <col min="10277" max="10277" width="5.85546875" customWidth="1"/>
    <col min="10278" max="10278" width="6.42578125" customWidth="1"/>
    <col min="10279" max="10279" width="4.28515625" customWidth="1"/>
    <col min="10498" max="10498" width="28.140625" customWidth="1"/>
    <col min="10499" max="10499" width="15.140625" customWidth="1"/>
    <col min="10500" max="10500" width="6.42578125" customWidth="1"/>
    <col min="10501" max="10501" width="6.140625" customWidth="1"/>
    <col min="10502" max="10502" width="5.28515625" customWidth="1"/>
    <col min="10503" max="10503" width="6" customWidth="1"/>
    <col min="10504" max="10504" width="6.85546875" customWidth="1"/>
    <col min="10505" max="10506" width="6.28515625" customWidth="1"/>
    <col min="10507" max="10507" width="6.7109375" customWidth="1"/>
    <col min="10508" max="10508" width="6.5703125" customWidth="1"/>
    <col min="10509" max="10509" width="6.28515625" customWidth="1"/>
    <col min="10510" max="10510" width="6.42578125" customWidth="1"/>
    <col min="10511" max="10511" width="6" customWidth="1"/>
    <col min="10512" max="10513" width="6.140625" customWidth="1"/>
    <col min="10514" max="10514" width="6.7109375" customWidth="1"/>
    <col min="10515" max="10515" width="5.7109375" customWidth="1"/>
    <col min="10516" max="10516" width="6.42578125" customWidth="1"/>
    <col min="10517" max="10517" width="5.42578125" customWidth="1"/>
    <col min="10518" max="10518" width="5.140625" customWidth="1"/>
    <col min="10519" max="10519" width="5.42578125" customWidth="1"/>
    <col min="10520" max="10520" width="5.28515625" customWidth="1"/>
    <col min="10521" max="10521" width="5.5703125" customWidth="1"/>
    <col min="10522" max="10522" width="5.42578125" customWidth="1"/>
    <col min="10523" max="10523" width="4.85546875" customWidth="1"/>
    <col min="10524" max="10525" width="6.28515625" customWidth="1"/>
    <col min="10526" max="10526" width="4.85546875" customWidth="1"/>
    <col min="10527" max="10527" width="6.42578125" customWidth="1"/>
    <col min="10528" max="10528" width="6.7109375" customWidth="1"/>
    <col min="10529" max="10529" width="5" customWidth="1"/>
    <col min="10530" max="10530" width="5.7109375" customWidth="1"/>
    <col min="10531" max="10531" width="6.140625" customWidth="1"/>
    <col min="10532" max="10532" width="4.42578125" customWidth="1"/>
    <col min="10533" max="10533" width="5.85546875" customWidth="1"/>
    <col min="10534" max="10534" width="6.42578125" customWidth="1"/>
    <col min="10535" max="10535" width="4.28515625" customWidth="1"/>
    <col min="10754" max="10754" width="28.140625" customWidth="1"/>
    <col min="10755" max="10755" width="15.140625" customWidth="1"/>
    <col min="10756" max="10756" width="6.42578125" customWidth="1"/>
    <col min="10757" max="10757" width="6.140625" customWidth="1"/>
    <col min="10758" max="10758" width="5.28515625" customWidth="1"/>
    <col min="10759" max="10759" width="6" customWidth="1"/>
    <col min="10760" max="10760" width="6.85546875" customWidth="1"/>
    <col min="10761" max="10762" width="6.28515625" customWidth="1"/>
    <col min="10763" max="10763" width="6.7109375" customWidth="1"/>
    <col min="10764" max="10764" width="6.5703125" customWidth="1"/>
    <col min="10765" max="10765" width="6.28515625" customWidth="1"/>
    <col min="10766" max="10766" width="6.42578125" customWidth="1"/>
    <col min="10767" max="10767" width="6" customWidth="1"/>
    <col min="10768" max="10769" width="6.140625" customWidth="1"/>
    <col min="10770" max="10770" width="6.7109375" customWidth="1"/>
    <col min="10771" max="10771" width="5.7109375" customWidth="1"/>
    <col min="10772" max="10772" width="6.42578125" customWidth="1"/>
    <col min="10773" max="10773" width="5.42578125" customWidth="1"/>
    <col min="10774" max="10774" width="5.140625" customWidth="1"/>
    <col min="10775" max="10775" width="5.42578125" customWidth="1"/>
    <col min="10776" max="10776" width="5.28515625" customWidth="1"/>
    <col min="10777" max="10777" width="5.5703125" customWidth="1"/>
    <col min="10778" max="10778" width="5.42578125" customWidth="1"/>
    <col min="10779" max="10779" width="4.85546875" customWidth="1"/>
    <col min="10780" max="10781" width="6.28515625" customWidth="1"/>
    <col min="10782" max="10782" width="4.85546875" customWidth="1"/>
    <col min="10783" max="10783" width="6.42578125" customWidth="1"/>
    <col min="10784" max="10784" width="6.7109375" customWidth="1"/>
    <col min="10785" max="10785" width="5" customWidth="1"/>
    <col min="10786" max="10786" width="5.7109375" customWidth="1"/>
    <col min="10787" max="10787" width="6.140625" customWidth="1"/>
    <col min="10788" max="10788" width="4.42578125" customWidth="1"/>
    <col min="10789" max="10789" width="5.85546875" customWidth="1"/>
    <col min="10790" max="10790" width="6.42578125" customWidth="1"/>
    <col min="10791" max="10791" width="4.28515625" customWidth="1"/>
    <col min="11010" max="11010" width="28.140625" customWidth="1"/>
    <col min="11011" max="11011" width="15.140625" customWidth="1"/>
    <col min="11012" max="11012" width="6.42578125" customWidth="1"/>
    <col min="11013" max="11013" width="6.140625" customWidth="1"/>
    <col min="11014" max="11014" width="5.28515625" customWidth="1"/>
    <col min="11015" max="11015" width="6" customWidth="1"/>
    <col min="11016" max="11016" width="6.85546875" customWidth="1"/>
    <col min="11017" max="11018" width="6.28515625" customWidth="1"/>
    <col min="11019" max="11019" width="6.7109375" customWidth="1"/>
    <col min="11020" max="11020" width="6.5703125" customWidth="1"/>
    <col min="11021" max="11021" width="6.28515625" customWidth="1"/>
    <col min="11022" max="11022" width="6.42578125" customWidth="1"/>
    <col min="11023" max="11023" width="6" customWidth="1"/>
    <col min="11024" max="11025" width="6.140625" customWidth="1"/>
    <col min="11026" max="11026" width="6.7109375" customWidth="1"/>
    <col min="11027" max="11027" width="5.7109375" customWidth="1"/>
    <col min="11028" max="11028" width="6.42578125" customWidth="1"/>
    <col min="11029" max="11029" width="5.42578125" customWidth="1"/>
    <col min="11030" max="11030" width="5.140625" customWidth="1"/>
    <col min="11031" max="11031" width="5.42578125" customWidth="1"/>
    <col min="11032" max="11032" width="5.28515625" customWidth="1"/>
    <col min="11033" max="11033" width="5.5703125" customWidth="1"/>
    <col min="11034" max="11034" width="5.42578125" customWidth="1"/>
    <col min="11035" max="11035" width="4.85546875" customWidth="1"/>
    <col min="11036" max="11037" width="6.28515625" customWidth="1"/>
    <col min="11038" max="11038" width="4.85546875" customWidth="1"/>
    <col min="11039" max="11039" width="6.42578125" customWidth="1"/>
    <col min="11040" max="11040" width="6.7109375" customWidth="1"/>
    <col min="11041" max="11041" width="5" customWidth="1"/>
    <col min="11042" max="11042" width="5.7109375" customWidth="1"/>
    <col min="11043" max="11043" width="6.140625" customWidth="1"/>
    <col min="11044" max="11044" width="4.42578125" customWidth="1"/>
    <col min="11045" max="11045" width="5.85546875" customWidth="1"/>
    <col min="11046" max="11046" width="6.42578125" customWidth="1"/>
    <col min="11047" max="11047" width="4.28515625" customWidth="1"/>
    <col min="11266" max="11266" width="28.140625" customWidth="1"/>
    <col min="11267" max="11267" width="15.140625" customWidth="1"/>
    <col min="11268" max="11268" width="6.42578125" customWidth="1"/>
    <col min="11269" max="11269" width="6.140625" customWidth="1"/>
    <col min="11270" max="11270" width="5.28515625" customWidth="1"/>
    <col min="11271" max="11271" width="6" customWidth="1"/>
    <col min="11272" max="11272" width="6.85546875" customWidth="1"/>
    <col min="11273" max="11274" width="6.28515625" customWidth="1"/>
    <col min="11275" max="11275" width="6.7109375" customWidth="1"/>
    <col min="11276" max="11276" width="6.5703125" customWidth="1"/>
    <col min="11277" max="11277" width="6.28515625" customWidth="1"/>
    <col min="11278" max="11278" width="6.42578125" customWidth="1"/>
    <col min="11279" max="11279" width="6" customWidth="1"/>
    <col min="11280" max="11281" width="6.140625" customWidth="1"/>
    <col min="11282" max="11282" width="6.7109375" customWidth="1"/>
    <col min="11283" max="11283" width="5.7109375" customWidth="1"/>
    <col min="11284" max="11284" width="6.42578125" customWidth="1"/>
    <col min="11285" max="11285" width="5.42578125" customWidth="1"/>
    <col min="11286" max="11286" width="5.140625" customWidth="1"/>
    <col min="11287" max="11287" width="5.42578125" customWidth="1"/>
    <col min="11288" max="11288" width="5.28515625" customWidth="1"/>
    <col min="11289" max="11289" width="5.5703125" customWidth="1"/>
    <col min="11290" max="11290" width="5.42578125" customWidth="1"/>
    <col min="11291" max="11291" width="4.85546875" customWidth="1"/>
    <col min="11292" max="11293" width="6.28515625" customWidth="1"/>
    <col min="11294" max="11294" width="4.85546875" customWidth="1"/>
    <col min="11295" max="11295" width="6.42578125" customWidth="1"/>
    <col min="11296" max="11296" width="6.7109375" customWidth="1"/>
    <col min="11297" max="11297" width="5" customWidth="1"/>
    <col min="11298" max="11298" width="5.7109375" customWidth="1"/>
    <col min="11299" max="11299" width="6.140625" customWidth="1"/>
    <col min="11300" max="11300" width="4.42578125" customWidth="1"/>
    <col min="11301" max="11301" width="5.85546875" customWidth="1"/>
    <col min="11302" max="11302" width="6.42578125" customWidth="1"/>
    <col min="11303" max="11303" width="4.28515625" customWidth="1"/>
    <col min="11522" max="11522" width="28.140625" customWidth="1"/>
    <col min="11523" max="11523" width="15.140625" customWidth="1"/>
    <col min="11524" max="11524" width="6.42578125" customWidth="1"/>
    <col min="11525" max="11525" width="6.140625" customWidth="1"/>
    <col min="11526" max="11526" width="5.28515625" customWidth="1"/>
    <col min="11527" max="11527" width="6" customWidth="1"/>
    <col min="11528" max="11528" width="6.85546875" customWidth="1"/>
    <col min="11529" max="11530" width="6.28515625" customWidth="1"/>
    <col min="11531" max="11531" width="6.7109375" customWidth="1"/>
    <col min="11532" max="11532" width="6.5703125" customWidth="1"/>
    <col min="11533" max="11533" width="6.28515625" customWidth="1"/>
    <col min="11534" max="11534" width="6.42578125" customWidth="1"/>
    <col min="11535" max="11535" width="6" customWidth="1"/>
    <col min="11536" max="11537" width="6.140625" customWidth="1"/>
    <col min="11538" max="11538" width="6.7109375" customWidth="1"/>
    <col min="11539" max="11539" width="5.7109375" customWidth="1"/>
    <col min="11540" max="11540" width="6.42578125" customWidth="1"/>
    <col min="11541" max="11541" width="5.42578125" customWidth="1"/>
    <col min="11542" max="11542" width="5.140625" customWidth="1"/>
    <col min="11543" max="11543" width="5.42578125" customWidth="1"/>
    <col min="11544" max="11544" width="5.28515625" customWidth="1"/>
    <col min="11545" max="11545" width="5.5703125" customWidth="1"/>
    <col min="11546" max="11546" width="5.42578125" customWidth="1"/>
    <col min="11547" max="11547" width="4.85546875" customWidth="1"/>
    <col min="11548" max="11549" width="6.28515625" customWidth="1"/>
    <col min="11550" max="11550" width="4.85546875" customWidth="1"/>
    <col min="11551" max="11551" width="6.42578125" customWidth="1"/>
    <col min="11552" max="11552" width="6.7109375" customWidth="1"/>
    <col min="11553" max="11553" width="5" customWidth="1"/>
    <col min="11554" max="11554" width="5.7109375" customWidth="1"/>
    <col min="11555" max="11555" width="6.140625" customWidth="1"/>
    <col min="11556" max="11556" width="4.42578125" customWidth="1"/>
    <col min="11557" max="11557" width="5.85546875" customWidth="1"/>
    <col min="11558" max="11558" width="6.42578125" customWidth="1"/>
    <col min="11559" max="11559" width="4.28515625" customWidth="1"/>
    <col min="11778" max="11778" width="28.140625" customWidth="1"/>
    <col min="11779" max="11779" width="15.140625" customWidth="1"/>
    <col min="11780" max="11780" width="6.42578125" customWidth="1"/>
    <col min="11781" max="11781" width="6.140625" customWidth="1"/>
    <col min="11782" max="11782" width="5.28515625" customWidth="1"/>
    <col min="11783" max="11783" width="6" customWidth="1"/>
    <col min="11784" max="11784" width="6.85546875" customWidth="1"/>
    <col min="11785" max="11786" width="6.28515625" customWidth="1"/>
    <col min="11787" max="11787" width="6.7109375" customWidth="1"/>
    <col min="11788" max="11788" width="6.5703125" customWidth="1"/>
    <col min="11789" max="11789" width="6.28515625" customWidth="1"/>
    <col min="11790" max="11790" width="6.42578125" customWidth="1"/>
    <col min="11791" max="11791" width="6" customWidth="1"/>
    <col min="11792" max="11793" width="6.140625" customWidth="1"/>
    <col min="11794" max="11794" width="6.7109375" customWidth="1"/>
    <col min="11795" max="11795" width="5.7109375" customWidth="1"/>
    <col min="11796" max="11796" width="6.42578125" customWidth="1"/>
    <col min="11797" max="11797" width="5.42578125" customWidth="1"/>
    <col min="11798" max="11798" width="5.140625" customWidth="1"/>
    <col min="11799" max="11799" width="5.42578125" customWidth="1"/>
    <col min="11800" max="11800" width="5.28515625" customWidth="1"/>
    <col min="11801" max="11801" width="5.5703125" customWidth="1"/>
    <col min="11802" max="11802" width="5.42578125" customWidth="1"/>
    <col min="11803" max="11803" width="4.85546875" customWidth="1"/>
    <col min="11804" max="11805" width="6.28515625" customWidth="1"/>
    <col min="11806" max="11806" width="4.85546875" customWidth="1"/>
    <col min="11807" max="11807" width="6.42578125" customWidth="1"/>
    <col min="11808" max="11808" width="6.7109375" customWidth="1"/>
    <col min="11809" max="11809" width="5" customWidth="1"/>
    <col min="11810" max="11810" width="5.7109375" customWidth="1"/>
    <col min="11811" max="11811" width="6.140625" customWidth="1"/>
    <col min="11812" max="11812" width="4.42578125" customWidth="1"/>
    <col min="11813" max="11813" width="5.85546875" customWidth="1"/>
    <col min="11814" max="11814" width="6.42578125" customWidth="1"/>
    <col min="11815" max="11815" width="4.28515625" customWidth="1"/>
    <col min="12034" max="12034" width="28.140625" customWidth="1"/>
    <col min="12035" max="12035" width="15.140625" customWidth="1"/>
    <col min="12036" max="12036" width="6.42578125" customWidth="1"/>
    <col min="12037" max="12037" width="6.140625" customWidth="1"/>
    <col min="12038" max="12038" width="5.28515625" customWidth="1"/>
    <col min="12039" max="12039" width="6" customWidth="1"/>
    <col min="12040" max="12040" width="6.85546875" customWidth="1"/>
    <col min="12041" max="12042" width="6.28515625" customWidth="1"/>
    <col min="12043" max="12043" width="6.7109375" customWidth="1"/>
    <col min="12044" max="12044" width="6.5703125" customWidth="1"/>
    <col min="12045" max="12045" width="6.28515625" customWidth="1"/>
    <col min="12046" max="12046" width="6.42578125" customWidth="1"/>
    <col min="12047" max="12047" width="6" customWidth="1"/>
    <col min="12048" max="12049" width="6.140625" customWidth="1"/>
    <col min="12050" max="12050" width="6.7109375" customWidth="1"/>
    <col min="12051" max="12051" width="5.7109375" customWidth="1"/>
    <col min="12052" max="12052" width="6.42578125" customWidth="1"/>
    <col min="12053" max="12053" width="5.42578125" customWidth="1"/>
    <col min="12054" max="12054" width="5.140625" customWidth="1"/>
    <col min="12055" max="12055" width="5.42578125" customWidth="1"/>
    <col min="12056" max="12056" width="5.28515625" customWidth="1"/>
    <col min="12057" max="12057" width="5.5703125" customWidth="1"/>
    <col min="12058" max="12058" width="5.42578125" customWidth="1"/>
    <col min="12059" max="12059" width="4.85546875" customWidth="1"/>
    <col min="12060" max="12061" width="6.28515625" customWidth="1"/>
    <col min="12062" max="12062" width="4.85546875" customWidth="1"/>
    <col min="12063" max="12063" width="6.42578125" customWidth="1"/>
    <col min="12064" max="12064" width="6.7109375" customWidth="1"/>
    <col min="12065" max="12065" width="5" customWidth="1"/>
    <col min="12066" max="12066" width="5.7109375" customWidth="1"/>
    <col min="12067" max="12067" width="6.140625" customWidth="1"/>
    <col min="12068" max="12068" width="4.42578125" customWidth="1"/>
    <col min="12069" max="12069" width="5.85546875" customWidth="1"/>
    <col min="12070" max="12070" width="6.42578125" customWidth="1"/>
    <col min="12071" max="12071" width="4.28515625" customWidth="1"/>
    <col min="12290" max="12290" width="28.140625" customWidth="1"/>
    <col min="12291" max="12291" width="15.140625" customWidth="1"/>
    <col min="12292" max="12292" width="6.42578125" customWidth="1"/>
    <col min="12293" max="12293" width="6.140625" customWidth="1"/>
    <col min="12294" max="12294" width="5.28515625" customWidth="1"/>
    <col min="12295" max="12295" width="6" customWidth="1"/>
    <col min="12296" max="12296" width="6.85546875" customWidth="1"/>
    <col min="12297" max="12298" width="6.28515625" customWidth="1"/>
    <col min="12299" max="12299" width="6.7109375" customWidth="1"/>
    <col min="12300" max="12300" width="6.5703125" customWidth="1"/>
    <col min="12301" max="12301" width="6.28515625" customWidth="1"/>
    <col min="12302" max="12302" width="6.42578125" customWidth="1"/>
    <col min="12303" max="12303" width="6" customWidth="1"/>
    <col min="12304" max="12305" width="6.140625" customWidth="1"/>
    <col min="12306" max="12306" width="6.7109375" customWidth="1"/>
    <col min="12307" max="12307" width="5.7109375" customWidth="1"/>
    <col min="12308" max="12308" width="6.42578125" customWidth="1"/>
    <col min="12309" max="12309" width="5.42578125" customWidth="1"/>
    <col min="12310" max="12310" width="5.140625" customWidth="1"/>
    <col min="12311" max="12311" width="5.42578125" customWidth="1"/>
    <col min="12312" max="12312" width="5.28515625" customWidth="1"/>
    <col min="12313" max="12313" width="5.5703125" customWidth="1"/>
    <col min="12314" max="12314" width="5.42578125" customWidth="1"/>
    <col min="12315" max="12315" width="4.85546875" customWidth="1"/>
    <col min="12316" max="12317" width="6.28515625" customWidth="1"/>
    <col min="12318" max="12318" width="4.85546875" customWidth="1"/>
    <col min="12319" max="12319" width="6.42578125" customWidth="1"/>
    <col min="12320" max="12320" width="6.7109375" customWidth="1"/>
    <col min="12321" max="12321" width="5" customWidth="1"/>
    <col min="12322" max="12322" width="5.7109375" customWidth="1"/>
    <col min="12323" max="12323" width="6.140625" customWidth="1"/>
    <col min="12324" max="12324" width="4.42578125" customWidth="1"/>
    <col min="12325" max="12325" width="5.85546875" customWidth="1"/>
    <col min="12326" max="12326" width="6.42578125" customWidth="1"/>
    <col min="12327" max="12327" width="4.28515625" customWidth="1"/>
    <col min="12546" max="12546" width="28.140625" customWidth="1"/>
    <col min="12547" max="12547" width="15.140625" customWidth="1"/>
    <col min="12548" max="12548" width="6.42578125" customWidth="1"/>
    <col min="12549" max="12549" width="6.140625" customWidth="1"/>
    <col min="12550" max="12550" width="5.28515625" customWidth="1"/>
    <col min="12551" max="12551" width="6" customWidth="1"/>
    <col min="12552" max="12552" width="6.85546875" customWidth="1"/>
    <col min="12553" max="12554" width="6.28515625" customWidth="1"/>
    <col min="12555" max="12555" width="6.7109375" customWidth="1"/>
    <col min="12556" max="12556" width="6.5703125" customWidth="1"/>
    <col min="12557" max="12557" width="6.28515625" customWidth="1"/>
    <col min="12558" max="12558" width="6.42578125" customWidth="1"/>
    <col min="12559" max="12559" width="6" customWidth="1"/>
    <col min="12560" max="12561" width="6.140625" customWidth="1"/>
    <col min="12562" max="12562" width="6.7109375" customWidth="1"/>
    <col min="12563" max="12563" width="5.7109375" customWidth="1"/>
    <col min="12564" max="12564" width="6.42578125" customWidth="1"/>
    <col min="12565" max="12565" width="5.42578125" customWidth="1"/>
    <col min="12566" max="12566" width="5.140625" customWidth="1"/>
    <col min="12567" max="12567" width="5.42578125" customWidth="1"/>
    <col min="12568" max="12568" width="5.28515625" customWidth="1"/>
    <col min="12569" max="12569" width="5.5703125" customWidth="1"/>
    <col min="12570" max="12570" width="5.42578125" customWidth="1"/>
    <col min="12571" max="12571" width="4.85546875" customWidth="1"/>
    <col min="12572" max="12573" width="6.28515625" customWidth="1"/>
    <col min="12574" max="12574" width="4.85546875" customWidth="1"/>
    <col min="12575" max="12575" width="6.42578125" customWidth="1"/>
    <col min="12576" max="12576" width="6.7109375" customWidth="1"/>
    <col min="12577" max="12577" width="5" customWidth="1"/>
    <col min="12578" max="12578" width="5.7109375" customWidth="1"/>
    <col min="12579" max="12579" width="6.140625" customWidth="1"/>
    <col min="12580" max="12580" width="4.42578125" customWidth="1"/>
    <col min="12581" max="12581" width="5.85546875" customWidth="1"/>
    <col min="12582" max="12582" width="6.42578125" customWidth="1"/>
    <col min="12583" max="12583" width="4.28515625" customWidth="1"/>
    <col min="12802" max="12802" width="28.140625" customWidth="1"/>
    <col min="12803" max="12803" width="15.140625" customWidth="1"/>
    <col min="12804" max="12804" width="6.42578125" customWidth="1"/>
    <col min="12805" max="12805" width="6.140625" customWidth="1"/>
    <col min="12806" max="12806" width="5.28515625" customWidth="1"/>
    <col min="12807" max="12807" width="6" customWidth="1"/>
    <col min="12808" max="12808" width="6.85546875" customWidth="1"/>
    <col min="12809" max="12810" width="6.28515625" customWidth="1"/>
    <col min="12811" max="12811" width="6.7109375" customWidth="1"/>
    <col min="12812" max="12812" width="6.5703125" customWidth="1"/>
    <col min="12813" max="12813" width="6.28515625" customWidth="1"/>
    <col min="12814" max="12814" width="6.42578125" customWidth="1"/>
    <col min="12815" max="12815" width="6" customWidth="1"/>
    <col min="12816" max="12817" width="6.140625" customWidth="1"/>
    <col min="12818" max="12818" width="6.7109375" customWidth="1"/>
    <col min="12819" max="12819" width="5.7109375" customWidth="1"/>
    <col min="12820" max="12820" width="6.42578125" customWidth="1"/>
    <col min="12821" max="12821" width="5.42578125" customWidth="1"/>
    <col min="12822" max="12822" width="5.140625" customWidth="1"/>
    <col min="12823" max="12823" width="5.42578125" customWidth="1"/>
    <col min="12824" max="12824" width="5.28515625" customWidth="1"/>
    <col min="12825" max="12825" width="5.5703125" customWidth="1"/>
    <col min="12826" max="12826" width="5.42578125" customWidth="1"/>
    <col min="12827" max="12827" width="4.85546875" customWidth="1"/>
    <col min="12828" max="12829" width="6.28515625" customWidth="1"/>
    <col min="12830" max="12830" width="4.85546875" customWidth="1"/>
    <col min="12831" max="12831" width="6.42578125" customWidth="1"/>
    <col min="12832" max="12832" width="6.7109375" customWidth="1"/>
    <col min="12833" max="12833" width="5" customWidth="1"/>
    <col min="12834" max="12834" width="5.7109375" customWidth="1"/>
    <col min="12835" max="12835" width="6.140625" customWidth="1"/>
    <col min="12836" max="12836" width="4.42578125" customWidth="1"/>
    <col min="12837" max="12837" width="5.85546875" customWidth="1"/>
    <col min="12838" max="12838" width="6.42578125" customWidth="1"/>
    <col min="12839" max="12839" width="4.28515625" customWidth="1"/>
    <col min="13058" max="13058" width="28.140625" customWidth="1"/>
    <col min="13059" max="13059" width="15.140625" customWidth="1"/>
    <col min="13060" max="13060" width="6.42578125" customWidth="1"/>
    <col min="13061" max="13061" width="6.140625" customWidth="1"/>
    <col min="13062" max="13062" width="5.28515625" customWidth="1"/>
    <col min="13063" max="13063" width="6" customWidth="1"/>
    <col min="13064" max="13064" width="6.85546875" customWidth="1"/>
    <col min="13065" max="13066" width="6.28515625" customWidth="1"/>
    <col min="13067" max="13067" width="6.7109375" customWidth="1"/>
    <col min="13068" max="13068" width="6.5703125" customWidth="1"/>
    <col min="13069" max="13069" width="6.28515625" customWidth="1"/>
    <col min="13070" max="13070" width="6.42578125" customWidth="1"/>
    <col min="13071" max="13071" width="6" customWidth="1"/>
    <col min="13072" max="13073" width="6.140625" customWidth="1"/>
    <col min="13074" max="13074" width="6.7109375" customWidth="1"/>
    <col min="13075" max="13075" width="5.7109375" customWidth="1"/>
    <col min="13076" max="13076" width="6.42578125" customWidth="1"/>
    <col min="13077" max="13077" width="5.42578125" customWidth="1"/>
    <col min="13078" max="13078" width="5.140625" customWidth="1"/>
    <col min="13079" max="13079" width="5.42578125" customWidth="1"/>
    <col min="13080" max="13080" width="5.28515625" customWidth="1"/>
    <col min="13081" max="13081" width="5.5703125" customWidth="1"/>
    <col min="13082" max="13082" width="5.42578125" customWidth="1"/>
    <col min="13083" max="13083" width="4.85546875" customWidth="1"/>
    <col min="13084" max="13085" width="6.28515625" customWidth="1"/>
    <col min="13086" max="13086" width="4.85546875" customWidth="1"/>
    <col min="13087" max="13087" width="6.42578125" customWidth="1"/>
    <col min="13088" max="13088" width="6.7109375" customWidth="1"/>
    <col min="13089" max="13089" width="5" customWidth="1"/>
    <col min="13090" max="13090" width="5.7109375" customWidth="1"/>
    <col min="13091" max="13091" width="6.140625" customWidth="1"/>
    <col min="13092" max="13092" width="4.42578125" customWidth="1"/>
    <col min="13093" max="13093" width="5.85546875" customWidth="1"/>
    <col min="13094" max="13094" width="6.42578125" customWidth="1"/>
    <col min="13095" max="13095" width="4.28515625" customWidth="1"/>
    <col min="13314" max="13314" width="28.140625" customWidth="1"/>
    <col min="13315" max="13315" width="15.140625" customWidth="1"/>
    <col min="13316" max="13316" width="6.42578125" customWidth="1"/>
    <col min="13317" max="13317" width="6.140625" customWidth="1"/>
    <col min="13318" max="13318" width="5.28515625" customWidth="1"/>
    <col min="13319" max="13319" width="6" customWidth="1"/>
    <col min="13320" max="13320" width="6.85546875" customWidth="1"/>
    <col min="13321" max="13322" width="6.28515625" customWidth="1"/>
    <col min="13323" max="13323" width="6.7109375" customWidth="1"/>
    <col min="13324" max="13324" width="6.5703125" customWidth="1"/>
    <col min="13325" max="13325" width="6.28515625" customWidth="1"/>
    <col min="13326" max="13326" width="6.42578125" customWidth="1"/>
    <col min="13327" max="13327" width="6" customWidth="1"/>
    <col min="13328" max="13329" width="6.140625" customWidth="1"/>
    <col min="13330" max="13330" width="6.7109375" customWidth="1"/>
    <col min="13331" max="13331" width="5.7109375" customWidth="1"/>
    <col min="13332" max="13332" width="6.42578125" customWidth="1"/>
    <col min="13333" max="13333" width="5.42578125" customWidth="1"/>
    <col min="13334" max="13334" width="5.140625" customWidth="1"/>
    <col min="13335" max="13335" width="5.42578125" customWidth="1"/>
    <col min="13336" max="13336" width="5.28515625" customWidth="1"/>
    <col min="13337" max="13337" width="5.5703125" customWidth="1"/>
    <col min="13338" max="13338" width="5.42578125" customWidth="1"/>
    <col min="13339" max="13339" width="4.85546875" customWidth="1"/>
    <col min="13340" max="13341" width="6.28515625" customWidth="1"/>
    <col min="13342" max="13342" width="4.85546875" customWidth="1"/>
    <col min="13343" max="13343" width="6.42578125" customWidth="1"/>
    <col min="13344" max="13344" width="6.7109375" customWidth="1"/>
    <col min="13345" max="13345" width="5" customWidth="1"/>
    <col min="13346" max="13346" width="5.7109375" customWidth="1"/>
    <col min="13347" max="13347" width="6.140625" customWidth="1"/>
    <col min="13348" max="13348" width="4.42578125" customWidth="1"/>
    <col min="13349" max="13349" width="5.85546875" customWidth="1"/>
    <col min="13350" max="13350" width="6.42578125" customWidth="1"/>
    <col min="13351" max="13351" width="4.28515625" customWidth="1"/>
    <col min="13570" max="13570" width="28.140625" customWidth="1"/>
    <col min="13571" max="13571" width="15.140625" customWidth="1"/>
    <col min="13572" max="13572" width="6.42578125" customWidth="1"/>
    <col min="13573" max="13573" width="6.140625" customWidth="1"/>
    <col min="13574" max="13574" width="5.28515625" customWidth="1"/>
    <col min="13575" max="13575" width="6" customWidth="1"/>
    <col min="13576" max="13576" width="6.85546875" customWidth="1"/>
    <col min="13577" max="13578" width="6.28515625" customWidth="1"/>
    <col min="13579" max="13579" width="6.7109375" customWidth="1"/>
    <col min="13580" max="13580" width="6.5703125" customWidth="1"/>
    <col min="13581" max="13581" width="6.28515625" customWidth="1"/>
    <col min="13582" max="13582" width="6.42578125" customWidth="1"/>
    <col min="13583" max="13583" width="6" customWidth="1"/>
    <col min="13584" max="13585" width="6.140625" customWidth="1"/>
    <col min="13586" max="13586" width="6.7109375" customWidth="1"/>
    <col min="13587" max="13587" width="5.7109375" customWidth="1"/>
    <col min="13588" max="13588" width="6.42578125" customWidth="1"/>
    <col min="13589" max="13589" width="5.42578125" customWidth="1"/>
    <col min="13590" max="13590" width="5.140625" customWidth="1"/>
    <col min="13591" max="13591" width="5.42578125" customWidth="1"/>
    <col min="13592" max="13592" width="5.28515625" customWidth="1"/>
    <col min="13593" max="13593" width="5.5703125" customWidth="1"/>
    <col min="13594" max="13594" width="5.42578125" customWidth="1"/>
    <col min="13595" max="13595" width="4.85546875" customWidth="1"/>
    <col min="13596" max="13597" width="6.28515625" customWidth="1"/>
    <col min="13598" max="13598" width="4.85546875" customWidth="1"/>
    <col min="13599" max="13599" width="6.42578125" customWidth="1"/>
    <col min="13600" max="13600" width="6.7109375" customWidth="1"/>
    <col min="13601" max="13601" width="5" customWidth="1"/>
    <col min="13602" max="13602" width="5.7109375" customWidth="1"/>
    <col min="13603" max="13603" width="6.140625" customWidth="1"/>
    <col min="13604" max="13604" width="4.42578125" customWidth="1"/>
    <col min="13605" max="13605" width="5.85546875" customWidth="1"/>
    <col min="13606" max="13606" width="6.42578125" customWidth="1"/>
    <col min="13607" max="13607" width="4.28515625" customWidth="1"/>
    <col min="13826" max="13826" width="28.140625" customWidth="1"/>
    <col min="13827" max="13827" width="15.140625" customWidth="1"/>
    <col min="13828" max="13828" width="6.42578125" customWidth="1"/>
    <col min="13829" max="13829" width="6.140625" customWidth="1"/>
    <col min="13830" max="13830" width="5.28515625" customWidth="1"/>
    <col min="13831" max="13831" width="6" customWidth="1"/>
    <col min="13832" max="13832" width="6.85546875" customWidth="1"/>
    <col min="13833" max="13834" width="6.28515625" customWidth="1"/>
    <col min="13835" max="13835" width="6.7109375" customWidth="1"/>
    <col min="13836" max="13836" width="6.5703125" customWidth="1"/>
    <col min="13837" max="13837" width="6.28515625" customWidth="1"/>
    <col min="13838" max="13838" width="6.42578125" customWidth="1"/>
    <col min="13839" max="13839" width="6" customWidth="1"/>
    <col min="13840" max="13841" width="6.140625" customWidth="1"/>
    <col min="13842" max="13842" width="6.7109375" customWidth="1"/>
    <col min="13843" max="13843" width="5.7109375" customWidth="1"/>
    <col min="13844" max="13844" width="6.42578125" customWidth="1"/>
    <col min="13845" max="13845" width="5.42578125" customWidth="1"/>
    <col min="13846" max="13846" width="5.140625" customWidth="1"/>
    <col min="13847" max="13847" width="5.42578125" customWidth="1"/>
    <col min="13848" max="13848" width="5.28515625" customWidth="1"/>
    <col min="13849" max="13849" width="5.5703125" customWidth="1"/>
    <col min="13850" max="13850" width="5.42578125" customWidth="1"/>
    <col min="13851" max="13851" width="4.85546875" customWidth="1"/>
    <col min="13852" max="13853" width="6.28515625" customWidth="1"/>
    <col min="13854" max="13854" width="4.85546875" customWidth="1"/>
    <col min="13855" max="13855" width="6.42578125" customWidth="1"/>
    <col min="13856" max="13856" width="6.7109375" customWidth="1"/>
    <col min="13857" max="13857" width="5" customWidth="1"/>
    <col min="13858" max="13858" width="5.7109375" customWidth="1"/>
    <col min="13859" max="13859" width="6.140625" customWidth="1"/>
    <col min="13860" max="13860" width="4.42578125" customWidth="1"/>
    <col min="13861" max="13861" width="5.85546875" customWidth="1"/>
    <col min="13862" max="13862" width="6.42578125" customWidth="1"/>
    <col min="13863" max="13863" width="4.28515625" customWidth="1"/>
    <col min="14082" max="14082" width="28.140625" customWidth="1"/>
    <col min="14083" max="14083" width="15.140625" customWidth="1"/>
    <col min="14084" max="14084" width="6.42578125" customWidth="1"/>
    <col min="14085" max="14085" width="6.140625" customWidth="1"/>
    <col min="14086" max="14086" width="5.28515625" customWidth="1"/>
    <col min="14087" max="14087" width="6" customWidth="1"/>
    <col min="14088" max="14088" width="6.85546875" customWidth="1"/>
    <col min="14089" max="14090" width="6.28515625" customWidth="1"/>
    <col min="14091" max="14091" width="6.7109375" customWidth="1"/>
    <col min="14092" max="14092" width="6.5703125" customWidth="1"/>
    <col min="14093" max="14093" width="6.28515625" customWidth="1"/>
    <col min="14094" max="14094" width="6.42578125" customWidth="1"/>
    <col min="14095" max="14095" width="6" customWidth="1"/>
    <col min="14096" max="14097" width="6.140625" customWidth="1"/>
    <col min="14098" max="14098" width="6.7109375" customWidth="1"/>
    <col min="14099" max="14099" width="5.7109375" customWidth="1"/>
    <col min="14100" max="14100" width="6.42578125" customWidth="1"/>
    <col min="14101" max="14101" width="5.42578125" customWidth="1"/>
    <col min="14102" max="14102" width="5.140625" customWidth="1"/>
    <col min="14103" max="14103" width="5.42578125" customWidth="1"/>
    <col min="14104" max="14104" width="5.28515625" customWidth="1"/>
    <col min="14105" max="14105" width="5.5703125" customWidth="1"/>
    <col min="14106" max="14106" width="5.42578125" customWidth="1"/>
    <col min="14107" max="14107" width="4.85546875" customWidth="1"/>
    <col min="14108" max="14109" width="6.28515625" customWidth="1"/>
    <col min="14110" max="14110" width="4.85546875" customWidth="1"/>
    <col min="14111" max="14111" width="6.42578125" customWidth="1"/>
    <col min="14112" max="14112" width="6.7109375" customWidth="1"/>
    <col min="14113" max="14113" width="5" customWidth="1"/>
    <col min="14114" max="14114" width="5.7109375" customWidth="1"/>
    <col min="14115" max="14115" width="6.140625" customWidth="1"/>
    <col min="14116" max="14116" width="4.42578125" customWidth="1"/>
    <col min="14117" max="14117" width="5.85546875" customWidth="1"/>
    <col min="14118" max="14118" width="6.42578125" customWidth="1"/>
    <col min="14119" max="14119" width="4.28515625" customWidth="1"/>
    <col min="14338" max="14338" width="28.140625" customWidth="1"/>
    <col min="14339" max="14339" width="15.140625" customWidth="1"/>
    <col min="14340" max="14340" width="6.42578125" customWidth="1"/>
    <col min="14341" max="14341" width="6.140625" customWidth="1"/>
    <col min="14342" max="14342" width="5.28515625" customWidth="1"/>
    <col min="14343" max="14343" width="6" customWidth="1"/>
    <col min="14344" max="14344" width="6.85546875" customWidth="1"/>
    <col min="14345" max="14346" width="6.28515625" customWidth="1"/>
    <col min="14347" max="14347" width="6.7109375" customWidth="1"/>
    <col min="14348" max="14348" width="6.5703125" customWidth="1"/>
    <col min="14349" max="14349" width="6.28515625" customWidth="1"/>
    <col min="14350" max="14350" width="6.42578125" customWidth="1"/>
    <col min="14351" max="14351" width="6" customWidth="1"/>
    <col min="14352" max="14353" width="6.140625" customWidth="1"/>
    <col min="14354" max="14354" width="6.7109375" customWidth="1"/>
    <col min="14355" max="14355" width="5.7109375" customWidth="1"/>
    <col min="14356" max="14356" width="6.42578125" customWidth="1"/>
    <col min="14357" max="14357" width="5.42578125" customWidth="1"/>
    <col min="14358" max="14358" width="5.140625" customWidth="1"/>
    <col min="14359" max="14359" width="5.42578125" customWidth="1"/>
    <col min="14360" max="14360" width="5.28515625" customWidth="1"/>
    <col min="14361" max="14361" width="5.5703125" customWidth="1"/>
    <col min="14362" max="14362" width="5.42578125" customWidth="1"/>
    <col min="14363" max="14363" width="4.85546875" customWidth="1"/>
    <col min="14364" max="14365" width="6.28515625" customWidth="1"/>
    <col min="14366" max="14366" width="4.85546875" customWidth="1"/>
    <col min="14367" max="14367" width="6.42578125" customWidth="1"/>
    <col min="14368" max="14368" width="6.7109375" customWidth="1"/>
    <col min="14369" max="14369" width="5" customWidth="1"/>
    <col min="14370" max="14370" width="5.7109375" customWidth="1"/>
    <col min="14371" max="14371" width="6.140625" customWidth="1"/>
    <col min="14372" max="14372" width="4.42578125" customWidth="1"/>
    <col min="14373" max="14373" width="5.85546875" customWidth="1"/>
    <col min="14374" max="14374" width="6.42578125" customWidth="1"/>
    <col min="14375" max="14375" width="4.28515625" customWidth="1"/>
    <col min="14594" max="14594" width="28.140625" customWidth="1"/>
    <col min="14595" max="14595" width="15.140625" customWidth="1"/>
    <col min="14596" max="14596" width="6.42578125" customWidth="1"/>
    <col min="14597" max="14597" width="6.140625" customWidth="1"/>
    <col min="14598" max="14598" width="5.28515625" customWidth="1"/>
    <col min="14599" max="14599" width="6" customWidth="1"/>
    <col min="14600" max="14600" width="6.85546875" customWidth="1"/>
    <col min="14601" max="14602" width="6.28515625" customWidth="1"/>
    <col min="14603" max="14603" width="6.7109375" customWidth="1"/>
    <col min="14604" max="14604" width="6.5703125" customWidth="1"/>
    <col min="14605" max="14605" width="6.28515625" customWidth="1"/>
    <col min="14606" max="14606" width="6.42578125" customWidth="1"/>
    <col min="14607" max="14607" width="6" customWidth="1"/>
    <col min="14608" max="14609" width="6.140625" customWidth="1"/>
    <col min="14610" max="14610" width="6.7109375" customWidth="1"/>
    <col min="14611" max="14611" width="5.7109375" customWidth="1"/>
    <col min="14612" max="14612" width="6.42578125" customWidth="1"/>
    <col min="14613" max="14613" width="5.42578125" customWidth="1"/>
    <col min="14614" max="14614" width="5.140625" customWidth="1"/>
    <col min="14615" max="14615" width="5.42578125" customWidth="1"/>
    <col min="14616" max="14616" width="5.28515625" customWidth="1"/>
    <col min="14617" max="14617" width="5.5703125" customWidth="1"/>
    <col min="14618" max="14618" width="5.42578125" customWidth="1"/>
    <col min="14619" max="14619" width="4.85546875" customWidth="1"/>
    <col min="14620" max="14621" width="6.28515625" customWidth="1"/>
    <col min="14622" max="14622" width="4.85546875" customWidth="1"/>
    <col min="14623" max="14623" width="6.42578125" customWidth="1"/>
    <col min="14624" max="14624" width="6.7109375" customWidth="1"/>
    <col min="14625" max="14625" width="5" customWidth="1"/>
    <col min="14626" max="14626" width="5.7109375" customWidth="1"/>
    <col min="14627" max="14627" width="6.140625" customWidth="1"/>
    <col min="14628" max="14628" width="4.42578125" customWidth="1"/>
    <col min="14629" max="14629" width="5.85546875" customWidth="1"/>
    <col min="14630" max="14630" width="6.42578125" customWidth="1"/>
    <col min="14631" max="14631" width="4.28515625" customWidth="1"/>
    <col min="14850" max="14850" width="28.140625" customWidth="1"/>
    <col min="14851" max="14851" width="15.140625" customWidth="1"/>
    <col min="14852" max="14852" width="6.42578125" customWidth="1"/>
    <col min="14853" max="14853" width="6.140625" customWidth="1"/>
    <col min="14854" max="14854" width="5.28515625" customWidth="1"/>
    <col min="14855" max="14855" width="6" customWidth="1"/>
    <col min="14856" max="14856" width="6.85546875" customWidth="1"/>
    <col min="14857" max="14858" width="6.28515625" customWidth="1"/>
    <col min="14859" max="14859" width="6.7109375" customWidth="1"/>
    <col min="14860" max="14860" width="6.5703125" customWidth="1"/>
    <col min="14861" max="14861" width="6.28515625" customWidth="1"/>
    <col min="14862" max="14862" width="6.42578125" customWidth="1"/>
    <col min="14863" max="14863" width="6" customWidth="1"/>
    <col min="14864" max="14865" width="6.140625" customWidth="1"/>
    <col min="14866" max="14866" width="6.7109375" customWidth="1"/>
    <col min="14867" max="14867" width="5.7109375" customWidth="1"/>
    <col min="14868" max="14868" width="6.42578125" customWidth="1"/>
    <col min="14869" max="14869" width="5.42578125" customWidth="1"/>
    <col min="14870" max="14870" width="5.140625" customWidth="1"/>
    <col min="14871" max="14871" width="5.42578125" customWidth="1"/>
    <col min="14872" max="14872" width="5.28515625" customWidth="1"/>
    <col min="14873" max="14873" width="5.5703125" customWidth="1"/>
    <col min="14874" max="14874" width="5.42578125" customWidth="1"/>
    <col min="14875" max="14875" width="4.85546875" customWidth="1"/>
    <col min="14876" max="14877" width="6.28515625" customWidth="1"/>
    <col min="14878" max="14878" width="4.85546875" customWidth="1"/>
    <col min="14879" max="14879" width="6.42578125" customWidth="1"/>
    <col min="14880" max="14880" width="6.7109375" customWidth="1"/>
    <col min="14881" max="14881" width="5" customWidth="1"/>
    <col min="14882" max="14882" width="5.7109375" customWidth="1"/>
    <col min="14883" max="14883" width="6.140625" customWidth="1"/>
    <col min="14884" max="14884" width="4.42578125" customWidth="1"/>
    <col min="14885" max="14885" width="5.85546875" customWidth="1"/>
    <col min="14886" max="14886" width="6.42578125" customWidth="1"/>
    <col min="14887" max="14887" width="4.28515625" customWidth="1"/>
    <col min="15106" max="15106" width="28.140625" customWidth="1"/>
    <col min="15107" max="15107" width="15.140625" customWidth="1"/>
    <col min="15108" max="15108" width="6.42578125" customWidth="1"/>
    <col min="15109" max="15109" width="6.140625" customWidth="1"/>
    <col min="15110" max="15110" width="5.28515625" customWidth="1"/>
    <col min="15111" max="15111" width="6" customWidth="1"/>
    <col min="15112" max="15112" width="6.85546875" customWidth="1"/>
    <col min="15113" max="15114" width="6.28515625" customWidth="1"/>
    <col min="15115" max="15115" width="6.7109375" customWidth="1"/>
    <col min="15116" max="15116" width="6.5703125" customWidth="1"/>
    <col min="15117" max="15117" width="6.28515625" customWidth="1"/>
    <col min="15118" max="15118" width="6.42578125" customWidth="1"/>
    <col min="15119" max="15119" width="6" customWidth="1"/>
    <col min="15120" max="15121" width="6.140625" customWidth="1"/>
    <col min="15122" max="15122" width="6.7109375" customWidth="1"/>
    <col min="15123" max="15123" width="5.7109375" customWidth="1"/>
    <col min="15124" max="15124" width="6.42578125" customWidth="1"/>
    <col min="15125" max="15125" width="5.42578125" customWidth="1"/>
    <col min="15126" max="15126" width="5.140625" customWidth="1"/>
    <col min="15127" max="15127" width="5.42578125" customWidth="1"/>
    <col min="15128" max="15128" width="5.28515625" customWidth="1"/>
    <col min="15129" max="15129" width="5.5703125" customWidth="1"/>
    <col min="15130" max="15130" width="5.42578125" customWidth="1"/>
    <col min="15131" max="15131" width="4.85546875" customWidth="1"/>
    <col min="15132" max="15133" width="6.28515625" customWidth="1"/>
    <col min="15134" max="15134" width="4.85546875" customWidth="1"/>
    <col min="15135" max="15135" width="6.42578125" customWidth="1"/>
    <col min="15136" max="15136" width="6.7109375" customWidth="1"/>
    <col min="15137" max="15137" width="5" customWidth="1"/>
    <col min="15138" max="15138" width="5.7109375" customWidth="1"/>
    <col min="15139" max="15139" width="6.140625" customWidth="1"/>
    <col min="15140" max="15140" width="4.42578125" customWidth="1"/>
    <col min="15141" max="15141" width="5.85546875" customWidth="1"/>
    <col min="15142" max="15142" width="6.42578125" customWidth="1"/>
    <col min="15143" max="15143" width="4.28515625" customWidth="1"/>
    <col min="15362" max="15362" width="28.140625" customWidth="1"/>
    <col min="15363" max="15363" width="15.140625" customWidth="1"/>
    <col min="15364" max="15364" width="6.42578125" customWidth="1"/>
    <col min="15365" max="15365" width="6.140625" customWidth="1"/>
    <col min="15366" max="15366" width="5.28515625" customWidth="1"/>
    <col min="15367" max="15367" width="6" customWidth="1"/>
    <col min="15368" max="15368" width="6.85546875" customWidth="1"/>
    <col min="15369" max="15370" width="6.28515625" customWidth="1"/>
    <col min="15371" max="15371" width="6.7109375" customWidth="1"/>
    <col min="15372" max="15372" width="6.5703125" customWidth="1"/>
    <col min="15373" max="15373" width="6.28515625" customWidth="1"/>
    <col min="15374" max="15374" width="6.42578125" customWidth="1"/>
    <col min="15375" max="15375" width="6" customWidth="1"/>
    <col min="15376" max="15377" width="6.140625" customWidth="1"/>
    <col min="15378" max="15378" width="6.7109375" customWidth="1"/>
    <col min="15379" max="15379" width="5.7109375" customWidth="1"/>
    <col min="15380" max="15380" width="6.42578125" customWidth="1"/>
    <col min="15381" max="15381" width="5.42578125" customWidth="1"/>
    <col min="15382" max="15382" width="5.140625" customWidth="1"/>
    <col min="15383" max="15383" width="5.42578125" customWidth="1"/>
    <col min="15384" max="15384" width="5.28515625" customWidth="1"/>
    <col min="15385" max="15385" width="5.5703125" customWidth="1"/>
    <col min="15386" max="15386" width="5.42578125" customWidth="1"/>
    <col min="15387" max="15387" width="4.85546875" customWidth="1"/>
    <col min="15388" max="15389" width="6.28515625" customWidth="1"/>
    <col min="15390" max="15390" width="4.85546875" customWidth="1"/>
    <col min="15391" max="15391" width="6.42578125" customWidth="1"/>
    <col min="15392" max="15392" width="6.7109375" customWidth="1"/>
    <col min="15393" max="15393" width="5" customWidth="1"/>
    <col min="15394" max="15394" width="5.7109375" customWidth="1"/>
    <col min="15395" max="15395" width="6.140625" customWidth="1"/>
    <col min="15396" max="15396" width="4.42578125" customWidth="1"/>
    <col min="15397" max="15397" width="5.85546875" customWidth="1"/>
    <col min="15398" max="15398" width="6.42578125" customWidth="1"/>
    <col min="15399" max="15399" width="4.28515625" customWidth="1"/>
    <col min="15618" max="15618" width="28.140625" customWidth="1"/>
    <col min="15619" max="15619" width="15.140625" customWidth="1"/>
    <col min="15620" max="15620" width="6.42578125" customWidth="1"/>
    <col min="15621" max="15621" width="6.140625" customWidth="1"/>
    <col min="15622" max="15622" width="5.28515625" customWidth="1"/>
    <col min="15623" max="15623" width="6" customWidth="1"/>
    <col min="15624" max="15624" width="6.85546875" customWidth="1"/>
    <col min="15625" max="15626" width="6.28515625" customWidth="1"/>
    <col min="15627" max="15627" width="6.7109375" customWidth="1"/>
    <col min="15628" max="15628" width="6.5703125" customWidth="1"/>
    <col min="15629" max="15629" width="6.28515625" customWidth="1"/>
    <col min="15630" max="15630" width="6.42578125" customWidth="1"/>
    <col min="15631" max="15631" width="6" customWidth="1"/>
    <col min="15632" max="15633" width="6.140625" customWidth="1"/>
    <col min="15634" max="15634" width="6.7109375" customWidth="1"/>
    <col min="15635" max="15635" width="5.7109375" customWidth="1"/>
    <col min="15636" max="15636" width="6.42578125" customWidth="1"/>
    <col min="15637" max="15637" width="5.42578125" customWidth="1"/>
    <col min="15638" max="15638" width="5.140625" customWidth="1"/>
    <col min="15639" max="15639" width="5.42578125" customWidth="1"/>
    <col min="15640" max="15640" width="5.28515625" customWidth="1"/>
    <col min="15641" max="15641" width="5.5703125" customWidth="1"/>
    <col min="15642" max="15642" width="5.42578125" customWidth="1"/>
    <col min="15643" max="15643" width="4.85546875" customWidth="1"/>
    <col min="15644" max="15645" width="6.28515625" customWidth="1"/>
    <col min="15646" max="15646" width="4.85546875" customWidth="1"/>
    <col min="15647" max="15647" width="6.42578125" customWidth="1"/>
    <col min="15648" max="15648" width="6.7109375" customWidth="1"/>
    <col min="15649" max="15649" width="5" customWidth="1"/>
    <col min="15650" max="15650" width="5.7109375" customWidth="1"/>
    <col min="15651" max="15651" width="6.140625" customWidth="1"/>
    <col min="15652" max="15652" width="4.42578125" customWidth="1"/>
    <col min="15653" max="15653" width="5.85546875" customWidth="1"/>
    <col min="15654" max="15654" width="6.42578125" customWidth="1"/>
    <col min="15655" max="15655" width="4.28515625" customWidth="1"/>
    <col min="15874" max="15874" width="28.140625" customWidth="1"/>
    <col min="15875" max="15875" width="15.140625" customWidth="1"/>
    <col min="15876" max="15876" width="6.42578125" customWidth="1"/>
    <col min="15877" max="15877" width="6.140625" customWidth="1"/>
    <col min="15878" max="15878" width="5.28515625" customWidth="1"/>
    <col min="15879" max="15879" width="6" customWidth="1"/>
    <col min="15880" max="15880" width="6.85546875" customWidth="1"/>
    <col min="15881" max="15882" width="6.28515625" customWidth="1"/>
    <col min="15883" max="15883" width="6.7109375" customWidth="1"/>
    <col min="15884" max="15884" width="6.5703125" customWidth="1"/>
    <col min="15885" max="15885" width="6.28515625" customWidth="1"/>
    <col min="15886" max="15886" width="6.42578125" customWidth="1"/>
    <col min="15887" max="15887" width="6" customWidth="1"/>
    <col min="15888" max="15889" width="6.140625" customWidth="1"/>
    <col min="15890" max="15890" width="6.7109375" customWidth="1"/>
    <col min="15891" max="15891" width="5.7109375" customWidth="1"/>
    <col min="15892" max="15892" width="6.42578125" customWidth="1"/>
    <col min="15893" max="15893" width="5.42578125" customWidth="1"/>
    <col min="15894" max="15894" width="5.140625" customWidth="1"/>
    <col min="15895" max="15895" width="5.42578125" customWidth="1"/>
    <col min="15896" max="15896" width="5.28515625" customWidth="1"/>
    <col min="15897" max="15897" width="5.5703125" customWidth="1"/>
    <col min="15898" max="15898" width="5.42578125" customWidth="1"/>
    <col min="15899" max="15899" width="4.85546875" customWidth="1"/>
    <col min="15900" max="15901" width="6.28515625" customWidth="1"/>
    <col min="15902" max="15902" width="4.85546875" customWidth="1"/>
    <col min="15903" max="15903" width="6.42578125" customWidth="1"/>
    <col min="15904" max="15904" width="6.7109375" customWidth="1"/>
    <col min="15905" max="15905" width="5" customWidth="1"/>
    <col min="15906" max="15906" width="5.7109375" customWidth="1"/>
    <col min="15907" max="15907" width="6.140625" customWidth="1"/>
    <col min="15908" max="15908" width="4.42578125" customWidth="1"/>
    <col min="15909" max="15909" width="5.85546875" customWidth="1"/>
    <col min="15910" max="15910" width="6.42578125" customWidth="1"/>
    <col min="15911" max="15911" width="4.28515625" customWidth="1"/>
    <col min="16130" max="16130" width="28.140625" customWidth="1"/>
    <col min="16131" max="16131" width="15.140625" customWidth="1"/>
    <col min="16132" max="16132" width="6.42578125" customWidth="1"/>
    <col min="16133" max="16133" width="6.140625" customWidth="1"/>
    <col min="16134" max="16134" width="5.28515625" customWidth="1"/>
    <col min="16135" max="16135" width="6" customWidth="1"/>
    <col min="16136" max="16136" width="6.85546875" customWidth="1"/>
    <col min="16137" max="16138" width="6.28515625" customWidth="1"/>
    <col min="16139" max="16139" width="6.7109375" customWidth="1"/>
    <col min="16140" max="16140" width="6.5703125" customWidth="1"/>
    <col min="16141" max="16141" width="6.28515625" customWidth="1"/>
    <col min="16142" max="16142" width="6.42578125" customWidth="1"/>
    <col min="16143" max="16143" width="6" customWidth="1"/>
    <col min="16144" max="16145" width="6.140625" customWidth="1"/>
    <col min="16146" max="16146" width="6.7109375" customWidth="1"/>
    <col min="16147" max="16147" width="5.7109375" customWidth="1"/>
    <col min="16148" max="16148" width="6.42578125" customWidth="1"/>
    <col min="16149" max="16149" width="5.42578125" customWidth="1"/>
    <col min="16150" max="16150" width="5.140625" customWidth="1"/>
    <col min="16151" max="16151" width="5.42578125" customWidth="1"/>
    <col min="16152" max="16152" width="5.28515625" customWidth="1"/>
    <col min="16153" max="16153" width="5.5703125" customWidth="1"/>
    <col min="16154" max="16154" width="5.42578125" customWidth="1"/>
    <col min="16155" max="16155" width="4.85546875" customWidth="1"/>
    <col min="16156" max="16157" width="6.28515625" customWidth="1"/>
    <col min="16158" max="16158" width="4.85546875" customWidth="1"/>
    <col min="16159" max="16159" width="6.42578125" customWidth="1"/>
    <col min="16160" max="16160" width="6.7109375" customWidth="1"/>
    <col min="16161" max="16161" width="5" customWidth="1"/>
    <col min="16162" max="16162" width="5.7109375" customWidth="1"/>
    <col min="16163" max="16163" width="6.140625" customWidth="1"/>
    <col min="16164" max="16164" width="4.42578125" customWidth="1"/>
    <col min="16165" max="16165" width="5.85546875" customWidth="1"/>
    <col min="16166" max="16166" width="6.42578125" customWidth="1"/>
    <col min="16167" max="16167" width="4.28515625" customWidth="1"/>
  </cols>
  <sheetData>
    <row r="1" spans="1:39" x14ac:dyDescent="0.25">
      <c r="A1" s="119" t="s">
        <v>0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119"/>
      <c r="T1" s="119"/>
      <c r="U1" s="119"/>
      <c r="V1" s="119"/>
      <c r="W1" s="119"/>
      <c r="X1" s="119"/>
      <c r="Y1" s="119"/>
      <c r="Z1" s="119"/>
      <c r="AA1" s="119"/>
      <c r="AB1" s="119"/>
      <c r="AC1" s="119"/>
      <c r="AD1" s="119"/>
      <c r="AE1" s="119"/>
      <c r="AF1" s="119"/>
      <c r="AG1" s="119"/>
      <c r="AH1" s="119"/>
      <c r="AI1" s="119"/>
      <c r="AJ1" s="119"/>
      <c r="AK1" s="119"/>
      <c r="AL1" s="119"/>
      <c r="AM1" s="119"/>
    </row>
    <row r="2" spans="1:39" x14ac:dyDescent="0.25">
      <c r="A2" s="119" t="s">
        <v>59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  <c r="T2" s="119"/>
      <c r="U2" s="119"/>
      <c r="V2" s="119"/>
      <c r="W2" s="119"/>
      <c r="X2" s="119"/>
      <c r="Y2" s="119"/>
      <c r="Z2" s="119"/>
      <c r="AA2" s="119"/>
      <c r="AB2" s="119"/>
      <c r="AC2" s="119"/>
      <c r="AD2" s="119"/>
      <c r="AE2" s="119"/>
      <c r="AF2" s="119"/>
      <c r="AG2" s="119"/>
      <c r="AH2" s="119"/>
      <c r="AI2" s="119"/>
      <c r="AJ2" s="119"/>
      <c r="AK2" s="119"/>
      <c r="AL2" s="119"/>
      <c r="AM2" s="119"/>
    </row>
    <row r="3" spans="1:39" x14ac:dyDescent="0.25">
      <c r="A3" s="66"/>
      <c r="B3" s="66"/>
      <c r="C3" s="66"/>
      <c r="D3" s="66"/>
      <c r="E3" s="66"/>
      <c r="F3" s="66"/>
    </row>
    <row r="4" spans="1:39" x14ac:dyDescent="0.25">
      <c r="A4" s="66"/>
      <c r="B4" s="66"/>
      <c r="C4" s="66"/>
      <c r="D4" s="2"/>
      <c r="E4" s="66"/>
      <c r="F4" s="66"/>
      <c r="K4" t="s">
        <v>1</v>
      </c>
      <c r="N4" s="3" t="s">
        <v>2</v>
      </c>
      <c r="O4" s="4" t="s">
        <v>3</v>
      </c>
    </row>
    <row r="5" spans="1:39" x14ac:dyDescent="0.25">
      <c r="A5" s="66"/>
      <c r="B5" s="66"/>
      <c r="C5" s="66"/>
      <c r="D5" s="66"/>
      <c r="E5" s="66"/>
      <c r="F5" s="66"/>
      <c r="K5" t="s">
        <v>4</v>
      </c>
      <c r="N5" s="3" t="s">
        <v>2</v>
      </c>
      <c r="O5" s="4" t="s">
        <v>5</v>
      </c>
    </row>
    <row r="6" spans="1:39" x14ac:dyDescent="0.25">
      <c r="A6" s="119"/>
      <c r="B6" s="119"/>
      <c r="C6" s="119"/>
      <c r="D6" s="119"/>
      <c r="E6" s="119"/>
      <c r="F6" s="119"/>
      <c r="K6" t="s">
        <v>6</v>
      </c>
      <c r="N6" s="3" t="s">
        <v>2</v>
      </c>
      <c r="O6" s="5" t="s">
        <v>21</v>
      </c>
    </row>
    <row r="7" spans="1:39" x14ac:dyDescent="0.25">
      <c r="K7" t="s">
        <v>8</v>
      </c>
      <c r="N7" s="3" t="s">
        <v>9</v>
      </c>
      <c r="O7" s="4">
        <v>2021</v>
      </c>
    </row>
    <row r="8" spans="1:39" x14ac:dyDescent="0.25">
      <c r="A8" s="120" t="s">
        <v>10</v>
      </c>
      <c r="B8" s="120" t="s">
        <v>11</v>
      </c>
      <c r="C8" s="6" t="s">
        <v>12</v>
      </c>
      <c r="D8" s="122" t="s">
        <v>13</v>
      </c>
      <c r="E8" s="123"/>
      <c r="F8" s="123"/>
      <c r="G8" s="123"/>
      <c r="H8" s="123"/>
      <c r="I8" s="123"/>
      <c r="J8" s="123"/>
      <c r="K8" s="123"/>
      <c r="L8" s="123"/>
      <c r="M8" s="123"/>
      <c r="N8" s="123"/>
      <c r="O8" s="123"/>
      <c r="P8" s="123"/>
      <c r="Q8" s="123"/>
      <c r="R8" s="123"/>
      <c r="S8" s="123"/>
      <c r="T8" s="123"/>
      <c r="U8" s="123"/>
      <c r="V8" s="123"/>
      <c r="W8" s="123"/>
      <c r="X8" s="123"/>
      <c r="Y8" s="123"/>
      <c r="Z8" s="123"/>
      <c r="AA8" s="123"/>
      <c r="AB8" s="123"/>
      <c r="AC8" s="123"/>
      <c r="AD8" s="123"/>
      <c r="AE8" s="123"/>
      <c r="AF8" s="123"/>
      <c r="AG8" s="123"/>
      <c r="AH8" s="123"/>
      <c r="AI8" s="123"/>
      <c r="AJ8" s="123"/>
      <c r="AK8" s="123"/>
      <c r="AL8" s="123"/>
      <c r="AM8" s="124"/>
    </row>
    <row r="9" spans="1:39" x14ac:dyDescent="0.25">
      <c r="A9" s="87"/>
      <c r="B9" s="87"/>
      <c r="C9" s="7" t="s">
        <v>14</v>
      </c>
      <c r="D9" s="112" t="s">
        <v>15</v>
      </c>
      <c r="E9" s="113"/>
      <c r="F9" s="114"/>
      <c r="G9" s="112" t="s">
        <v>16</v>
      </c>
      <c r="H9" s="113"/>
      <c r="I9" s="114"/>
      <c r="J9" s="112" t="s">
        <v>17</v>
      </c>
      <c r="K9" s="113"/>
      <c r="L9" s="114"/>
      <c r="M9" s="112" t="s">
        <v>18</v>
      </c>
      <c r="N9" s="113"/>
      <c r="O9" s="114"/>
      <c r="P9" s="112" t="s">
        <v>7</v>
      </c>
      <c r="Q9" s="113"/>
      <c r="R9" s="114"/>
      <c r="S9" s="112" t="s">
        <v>19</v>
      </c>
      <c r="T9" s="113"/>
      <c r="U9" s="114"/>
      <c r="V9" s="112" t="s">
        <v>20</v>
      </c>
      <c r="W9" s="113"/>
      <c r="X9" s="114"/>
      <c r="Y9" s="112" t="s">
        <v>21</v>
      </c>
      <c r="Z9" s="113"/>
      <c r="AA9" s="114"/>
      <c r="AB9" s="112" t="s">
        <v>22</v>
      </c>
      <c r="AC9" s="113"/>
      <c r="AD9" s="114"/>
      <c r="AE9" s="112" t="s">
        <v>23</v>
      </c>
      <c r="AF9" s="113"/>
      <c r="AG9" s="114"/>
      <c r="AH9" s="112" t="s">
        <v>24</v>
      </c>
      <c r="AI9" s="113"/>
      <c r="AJ9" s="114"/>
      <c r="AK9" s="112" t="s">
        <v>25</v>
      </c>
      <c r="AL9" s="113"/>
      <c r="AM9" s="114"/>
    </row>
    <row r="10" spans="1:39" ht="15.75" thickBot="1" x14ac:dyDescent="0.3">
      <c r="A10" s="121"/>
      <c r="B10" s="87"/>
      <c r="C10" s="8" t="s">
        <v>26</v>
      </c>
      <c r="D10" s="115"/>
      <c r="E10" s="116"/>
      <c r="F10" s="117"/>
      <c r="G10" s="115"/>
      <c r="H10" s="116"/>
      <c r="I10" s="117"/>
      <c r="J10" s="115"/>
      <c r="K10" s="116"/>
      <c r="L10" s="117"/>
      <c r="M10" s="115"/>
      <c r="N10" s="116"/>
      <c r="O10" s="117"/>
      <c r="P10" s="115"/>
      <c r="Q10" s="116"/>
      <c r="R10" s="117"/>
      <c r="S10" s="115"/>
      <c r="T10" s="116"/>
      <c r="U10" s="117"/>
      <c r="V10" s="115"/>
      <c r="W10" s="116"/>
      <c r="X10" s="117"/>
      <c r="Y10" s="115"/>
      <c r="Z10" s="116"/>
      <c r="AA10" s="117"/>
      <c r="AB10" s="115"/>
      <c r="AC10" s="116"/>
      <c r="AD10" s="117"/>
      <c r="AE10" s="115"/>
      <c r="AF10" s="116"/>
      <c r="AG10" s="117"/>
      <c r="AH10" s="115"/>
      <c r="AI10" s="116"/>
      <c r="AJ10" s="117"/>
      <c r="AK10" s="115"/>
      <c r="AL10" s="116"/>
      <c r="AM10" s="117"/>
    </row>
    <row r="11" spans="1:39" ht="15.75" thickTop="1" x14ac:dyDescent="0.25">
      <c r="A11" s="87">
        <v>1</v>
      </c>
      <c r="B11" s="118" t="s">
        <v>27</v>
      </c>
      <c r="C11" s="93">
        <v>1880900</v>
      </c>
      <c r="D11" s="9"/>
      <c r="E11" s="10">
        <f>1/12*100</f>
        <v>8.3333333333333321</v>
      </c>
      <c r="F11" s="11"/>
      <c r="G11" s="9"/>
      <c r="H11" s="10">
        <f>2/12*100</f>
        <v>16.666666666666664</v>
      </c>
      <c r="I11" s="11"/>
      <c r="J11" s="9"/>
      <c r="K11" s="10">
        <f>2/12*100</f>
        <v>16.666666666666664</v>
      </c>
      <c r="L11" s="11"/>
      <c r="M11" s="9"/>
      <c r="N11" s="10">
        <f>4/12*100</f>
        <v>33.333333333333329</v>
      </c>
      <c r="O11" s="11"/>
      <c r="P11" s="9"/>
      <c r="Q11" s="10">
        <f>5/12*100</f>
        <v>41.666666666666671</v>
      </c>
      <c r="R11" s="11"/>
      <c r="S11" s="9"/>
      <c r="T11" s="10">
        <f>6/12*100</f>
        <v>50</v>
      </c>
      <c r="U11" s="11"/>
      <c r="V11" s="9"/>
      <c r="W11" s="10">
        <f>7/12*100</f>
        <v>58.333333333333336</v>
      </c>
      <c r="X11" s="11"/>
      <c r="Y11" s="9"/>
      <c r="Z11" s="10">
        <f>8/12*100</f>
        <v>66.666666666666657</v>
      </c>
      <c r="AA11" s="11"/>
      <c r="AB11" s="9"/>
      <c r="AC11" s="10">
        <f>9/12*100</f>
        <v>75</v>
      </c>
      <c r="AD11" s="11"/>
      <c r="AE11" s="9"/>
      <c r="AF11" s="10">
        <f>10/12*100</f>
        <v>83.333333333333343</v>
      </c>
      <c r="AG11" s="11"/>
      <c r="AH11" s="9"/>
      <c r="AI11" s="10">
        <f>11/12*100</f>
        <v>91.666666666666657</v>
      </c>
      <c r="AJ11" s="11"/>
      <c r="AK11" s="9"/>
      <c r="AL11" s="12">
        <f>12/12*100</f>
        <v>100</v>
      </c>
      <c r="AM11" s="11"/>
    </row>
    <row r="12" spans="1:39" x14ac:dyDescent="0.25">
      <c r="A12" s="87"/>
      <c r="B12" s="118"/>
      <c r="C12" s="93"/>
      <c r="D12" s="9">
        <f>0/1880900*100</f>
        <v>0</v>
      </c>
      <c r="E12" s="10"/>
      <c r="F12" s="11">
        <f>R11</f>
        <v>0</v>
      </c>
      <c r="G12" s="9">
        <f>0/1880900*100</f>
        <v>0</v>
      </c>
      <c r="H12" s="10"/>
      <c r="I12" s="11">
        <f>R12</f>
        <v>0</v>
      </c>
      <c r="J12" s="9">
        <f>955900/1880900*100</f>
        <v>50.821415279919194</v>
      </c>
      <c r="K12" s="10"/>
      <c r="L12" s="11">
        <f>1880900/9559008*100</f>
        <v>19.67672796172992</v>
      </c>
      <c r="M12" s="9">
        <f>0/1880900*100</f>
        <v>0</v>
      </c>
      <c r="N12" s="10"/>
      <c r="O12" s="11">
        <f>0/1880900*100</f>
        <v>0</v>
      </c>
      <c r="P12" s="9">
        <f>0/1880900*100</f>
        <v>0</v>
      </c>
      <c r="Q12" s="10"/>
      <c r="R12" s="11">
        <f>0/18808008100</f>
        <v>0</v>
      </c>
      <c r="S12" s="9">
        <f>955900/C11*100</f>
        <v>50.821415279919194</v>
      </c>
      <c r="T12" s="10"/>
      <c r="U12" s="11">
        <f>0</f>
        <v>0</v>
      </c>
      <c r="V12" s="9">
        <v>50.8</v>
      </c>
      <c r="W12" s="10"/>
      <c r="X12" s="11">
        <v>0</v>
      </c>
      <c r="Y12" s="9">
        <f>955900/C11*100</f>
        <v>50.821415279919194</v>
      </c>
      <c r="Z12" s="10"/>
      <c r="AA12" s="11">
        <f>Z13</f>
        <v>0</v>
      </c>
      <c r="AB12" s="9"/>
      <c r="AC12" s="10"/>
      <c r="AD12" s="11"/>
      <c r="AE12" s="9"/>
      <c r="AF12" s="10"/>
      <c r="AG12" s="11"/>
      <c r="AH12" s="9"/>
      <c r="AI12" s="10"/>
      <c r="AJ12" s="11"/>
      <c r="AK12" s="13"/>
      <c r="AL12" s="12"/>
      <c r="AM12" s="14"/>
    </row>
    <row r="13" spans="1:39" x14ac:dyDescent="0.25">
      <c r="A13" s="88"/>
      <c r="B13" s="118"/>
      <c r="C13" s="94"/>
      <c r="D13" s="15"/>
      <c r="E13" s="16">
        <f>U13</f>
        <v>0</v>
      </c>
      <c r="F13" s="17"/>
      <c r="G13" s="15"/>
      <c r="H13" s="16">
        <f>U13</f>
        <v>0</v>
      </c>
      <c r="I13" s="17"/>
      <c r="J13" s="15"/>
      <c r="K13" s="16">
        <f>L12</f>
        <v>19.67672796172992</v>
      </c>
      <c r="L13" s="17"/>
      <c r="M13" s="15"/>
      <c r="N13" s="16">
        <f>L13</f>
        <v>0</v>
      </c>
      <c r="O13" s="17"/>
      <c r="P13" s="15"/>
      <c r="Q13" s="16">
        <f>0/1880900*100</f>
        <v>0</v>
      </c>
      <c r="R13" s="17"/>
      <c r="S13" s="15"/>
      <c r="T13" s="16">
        <f>U12</f>
        <v>0</v>
      </c>
      <c r="U13" s="17"/>
      <c r="V13" s="15"/>
      <c r="W13" s="16">
        <v>0</v>
      </c>
      <c r="X13" s="17"/>
      <c r="Y13" s="15"/>
      <c r="Z13" s="16">
        <v>0</v>
      </c>
      <c r="AA13" s="17"/>
      <c r="AB13" s="15"/>
      <c r="AC13" s="16"/>
      <c r="AD13" s="17"/>
      <c r="AE13" s="15"/>
      <c r="AF13" s="16"/>
      <c r="AG13" s="17"/>
      <c r="AH13" s="15"/>
      <c r="AI13" s="16"/>
      <c r="AJ13" s="17"/>
      <c r="AK13" s="15"/>
      <c r="AL13" s="18"/>
      <c r="AM13" s="17"/>
    </row>
    <row r="14" spans="1:39" x14ac:dyDescent="0.25">
      <c r="A14" s="86">
        <v>2</v>
      </c>
      <c r="B14" s="108" t="s">
        <v>28</v>
      </c>
      <c r="C14" s="105">
        <v>599800</v>
      </c>
      <c r="D14" s="19"/>
      <c r="E14" s="20">
        <f>1/12*100</f>
        <v>8.3333333333333321</v>
      </c>
      <c r="F14" s="21"/>
      <c r="G14" s="19"/>
      <c r="H14" s="20">
        <f>2/12*100</f>
        <v>16.666666666666664</v>
      </c>
      <c r="I14" s="21"/>
      <c r="J14" s="19"/>
      <c r="K14" s="20">
        <f>3/12*100</f>
        <v>25</v>
      </c>
      <c r="L14" s="21"/>
      <c r="M14" s="19"/>
      <c r="N14" s="20">
        <f>4/12*100</f>
        <v>33.333333333333329</v>
      </c>
      <c r="O14" s="21"/>
      <c r="P14" s="19"/>
      <c r="Q14" s="20">
        <f>5/12*100</f>
        <v>41.666666666666671</v>
      </c>
      <c r="R14" s="21"/>
      <c r="S14" s="19"/>
      <c r="T14" s="23">
        <v>100</v>
      </c>
      <c r="U14" s="21"/>
      <c r="V14" s="19"/>
      <c r="W14" s="20">
        <f>7/12*100</f>
        <v>58.333333333333336</v>
      </c>
      <c r="X14" s="21"/>
      <c r="Y14" s="19"/>
      <c r="Z14" s="20">
        <f>8/12*100</f>
        <v>66.666666666666657</v>
      </c>
      <c r="AA14" s="21"/>
      <c r="AB14" s="19"/>
      <c r="AC14" s="20">
        <f>9/12*100</f>
        <v>75</v>
      </c>
      <c r="AD14" s="21"/>
      <c r="AE14" s="19"/>
      <c r="AF14" s="20">
        <f>10/12*100</f>
        <v>83.333333333333343</v>
      </c>
      <c r="AG14" s="21"/>
      <c r="AH14" s="19"/>
      <c r="AI14" s="20">
        <f>11/12*100</f>
        <v>91.666666666666657</v>
      </c>
      <c r="AJ14" s="21"/>
      <c r="AK14" s="19"/>
      <c r="AL14" s="20">
        <v>100</v>
      </c>
      <c r="AM14" s="21"/>
    </row>
    <row r="15" spans="1:39" x14ac:dyDescent="0.25">
      <c r="A15" s="87"/>
      <c r="B15" s="109"/>
      <c r="C15" s="106"/>
      <c r="D15" s="9">
        <f>0/599800*100</f>
        <v>0</v>
      </c>
      <c r="E15" s="10"/>
      <c r="F15" s="11">
        <f>R14</f>
        <v>0</v>
      </c>
      <c r="G15" s="9">
        <f>0/599800*100</f>
        <v>0</v>
      </c>
      <c r="H15" s="10"/>
      <c r="I15" s="11">
        <f>U15</f>
        <v>0</v>
      </c>
      <c r="J15" s="9">
        <f>599800/599800*100</f>
        <v>100</v>
      </c>
      <c r="K15" s="10"/>
      <c r="L15" s="11">
        <f>599800/599800*100</f>
        <v>100</v>
      </c>
      <c r="M15" s="9">
        <f>0/599800*100</f>
        <v>0</v>
      </c>
      <c r="N15" s="10"/>
      <c r="O15" s="11">
        <f>0/599800*100</f>
        <v>0</v>
      </c>
      <c r="P15" s="9">
        <f>0/599800*100</f>
        <v>0</v>
      </c>
      <c r="Q15" s="10"/>
      <c r="R15" s="11">
        <f>0/5998008100</f>
        <v>0</v>
      </c>
      <c r="S15" s="13">
        <f>599800/C14*100</f>
        <v>100</v>
      </c>
      <c r="T15" s="10"/>
      <c r="U15" s="11">
        <v>0</v>
      </c>
      <c r="V15" s="9">
        <v>100</v>
      </c>
      <c r="W15" s="10"/>
      <c r="X15" s="11">
        <v>0</v>
      </c>
      <c r="Y15" s="9">
        <f>599800/C14*100</f>
        <v>100</v>
      </c>
      <c r="Z15" s="10"/>
      <c r="AA15" s="11">
        <v>0</v>
      </c>
      <c r="AB15" s="9"/>
      <c r="AC15" s="10"/>
      <c r="AD15" s="11"/>
      <c r="AE15" s="9"/>
      <c r="AF15" s="10"/>
      <c r="AG15" s="11"/>
      <c r="AH15" s="9"/>
      <c r="AI15" s="10"/>
      <c r="AJ15" s="11"/>
      <c r="AK15" s="9"/>
      <c r="AL15" s="10"/>
      <c r="AM15" s="11"/>
    </row>
    <row r="16" spans="1:39" x14ac:dyDescent="0.25">
      <c r="A16" s="88"/>
      <c r="B16" s="110"/>
      <c r="C16" s="107"/>
      <c r="D16" s="15"/>
      <c r="E16" s="16">
        <f>U16</f>
        <v>0</v>
      </c>
      <c r="F16" s="17"/>
      <c r="G16" s="15"/>
      <c r="H16" s="16">
        <f>R16</f>
        <v>0</v>
      </c>
      <c r="I16" s="17"/>
      <c r="J16" s="15"/>
      <c r="K16" s="16">
        <f>599800/599800*100</f>
        <v>100</v>
      </c>
      <c r="L16" s="17"/>
      <c r="M16" s="15"/>
      <c r="N16" s="16">
        <f>L16</f>
        <v>0</v>
      </c>
      <c r="O16" s="17"/>
      <c r="P16" s="15"/>
      <c r="Q16" s="16">
        <f>0/5998008100</f>
        <v>0</v>
      </c>
      <c r="R16" s="17"/>
      <c r="S16" s="15"/>
      <c r="T16" s="16">
        <v>0</v>
      </c>
      <c r="U16" s="17"/>
      <c r="V16" s="15"/>
      <c r="W16" s="16">
        <v>0</v>
      </c>
      <c r="X16" s="17"/>
      <c r="Y16" s="15"/>
      <c r="Z16" s="16">
        <v>0</v>
      </c>
      <c r="AA16" s="17"/>
      <c r="AB16" s="15"/>
      <c r="AC16" s="16"/>
      <c r="AD16" s="17"/>
      <c r="AE16" s="15"/>
      <c r="AF16" s="16"/>
      <c r="AG16" s="17"/>
      <c r="AH16" s="15"/>
      <c r="AI16" s="16"/>
      <c r="AJ16" s="17"/>
      <c r="AK16" s="15"/>
      <c r="AL16" s="16"/>
      <c r="AM16" s="17"/>
    </row>
    <row r="17" spans="1:39" x14ac:dyDescent="0.25">
      <c r="A17" s="87">
        <v>3</v>
      </c>
      <c r="B17" s="109" t="s">
        <v>29</v>
      </c>
      <c r="C17" s="106">
        <v>2065650000</v>
      </c>
      <c r="D17" s="19"/>
      <c r="E17" s="20">
        <f>1/12*100</f>
        <v>8.3333333333333321</v>
      </c>
      <c r="F17" s="21"/>
      <c r="G17" s="19"/>
      <c r="H17" s="20">
        <f>2/12*100</f>
        <v>16.666666666666664</v>
      </c>
      <c r="I17" s="21"/>
      <c r="J17" s="19"/>
      <c r="K17" s="20">
        <f>3/12*100</f>
        <v>25</v>
      </c>
      <c r="L17" s="21"/>
      <c r="M17" s="19"/>
      <c r="N17" s="20">
        <f>4/12*100</f>
        <v>33.333333333333329</v>
      </c>
      <c r="O17" s="21"/>
      <c r="P17" s="19"/>
      <c r="Q17" s="20">
        <f>5/12*100</f>
        <v>41.666666666666671</v>
      </c>
      <c r="R17" s="21"/>
      <c r="S17" s="19"/>
      <c r="T17" s="20">
        <f>6/12*100</f>
        <v>50</v>
      </c>
      <c r="U17" s="21"/>
      <c r="V17" s="19"/>
      <c r="W17" s="20">
        <f>7/12*100</f>
        <v>58.333333333333336</v>
      </c>
      <c r="X17" s="21"/>
      <c r="Y17" s="19"/>
      <c r="Z17" s="20">
        <f>8/12*100</f>
        <v>66.666666666666657</v>
      </c>
      <c r="AA17" s="21"/>
      <c r="AB17" s="19"/>
      <c r="AC17" s="20">
        <f>9/12*100</f>
        <v>75</v>
      </c>
      <c r="AD17" s="21"/>
      <c r="AE17" s="19"/>
      <c r="AF17" s="20">
        <f>10/12*100</f>
        <v>83.333333333333343</v>
      </c>
      <c r="AG17" s="21"/>
      <c r="AH17" s="19"/>
      <c r="AI17" s="20">
        <f>11/12*100</f>
        <v>91.666666666666657</v>
      </c>
      <c r="AJ17" s="21"/>
      <c r="AK17" s="22"/>
      <c r="AL17" s="23">
        <f>12/12*100</f>
        <v>100</v>
      </c>
      <c r="AM17" s="24"/>
    </row>
    <row r="18" spans="1:39" x14ac:dyDescent="0.25">
      <c r="A18" s="87"/>
      <c r="B18" s="109"/>
      <c r="C18" s="106"/>
      <c r="D18" s="9">
        <f>62623800/2065650000*100</f>
        <v>3.0316752596035146</v>
      </c>
      <c r="E18" s="10"/>
      <c r="F18" s="11">
        <f>62623200/2065650000*100</f>
        <v>3.031646213056423</v>
      </c>
      <c r="G18" s="9">
        <f>62623200/2065650000*100</f>
        <v>3.031646213056423</v>
      </c>
      <c r="H18" s="10"/>
      <c r="I18" s="11">
        <f>125160000/2065650000*100</f>
        <v>6.0591097233316393</v>
      </c>
      <c r="J18" s="9">
        <f>188016500/2065650000*100</f>
        <v>9.1020502021155565</v>
      </c>
      <c r="K18" s="10"/>
      <c r="L18" s="11">
        <f>188016500/2065650000*100</f>
        <v>9.1020502021155565</v>
      </c>
      <c r="M18" s="9">
        <f>250873000/2065650000*100</f>
        <v>12.144990680899474</v>
      </c>
      <c r="N18" s="10"/>
      <c r="O18" s="11">
        <f>250873000/2065650000*100</f>
        <v>12.144990680899474</v>
      </c>
      <c r="P18" s="9">
        <f>314393100/2065650000*100</f>
        <v>15.220056640766829</v>
      </c>
      <c r="Q18" s="10"/>
      <c r="R18" s="11">
        <f>314393100/2065650000*100</f>
        <v>15.220056640766829</v>
      </c>
      <c r="S18" s="9">
        <f>955849379/C17*100</f>
        <v>46.27353999951589</v>
      </c>
      <c r="T18" s="10"/>
      <c r="U18" s="11">
        <f>215998239/C17*100</f>
        <v>10.456671701401495</v>
      </c>
      <c r="V18" s="9">
        <v>52.8</v>
      </c>
      <c r="W18" s="10"/>
      <c r="X18" s="11">
        <f>W19</f>
        <v>6.6</v>
      </c>
      <c r="Y18" s="9">
        <f>1167712589/C17*100</f>
        <v>56.530031176627219</v>
      </c>
      <c r="Z18" s="10"/>
      <c r="AA18" s="11">
        <f>Z19</f>
        <v>3.6842263210127562</v>
      </c>
      <c r="AB18" s="9"/>
      <c r="AC18" s="10"/>
      <c r="AD18" s="11"/>
      <c r="AE18" s="9"/>
      <c r="AF18" s="10"/>
      <c r="AG18" s="11"/>
      <c r="AH18" s="9"/>
      <c r="AI18" s="10"/>
      <c r="AJ18" s="11"/>
      <c r="AK18" s="13"/>
      <c r="AL18" s="25"/>
      <c r="AM18" s="14"/>
    </row>
    <row r="19" spans="1:39" x14ac:dyDescent="0.25">
      <c r="A19" s="87"/>
      <c r="B19" s="109"/>
      <c r="C19" s="106"/>
      <c r="D19" s="15"/>
      <c r="E19" s="16">
        <f>62623200/2065650000*100</f>
        <v>3.031646213056423</v>
      </c>
      <c r="F19" s="17"/>
      <c r="G19" s="15"/>
      <c r="H19" s="16">
        <f>125160000/2065650000*100</f>
        <v>6.0591097233316393</v>
      </c>
      <c r="I19" s="17"/>
      <c r="J19" s="15"/>
      <c r="K19" s="16">
        <f>L18</f>
        <v>9.1020502021155565</v>
      </c>
      <c r="L19" s="17"/>
      <c r="M19" s="15"/>
      <c r="N19" s="16">
        <f>250873000/2065650000*100</f>
        <v>12.144990680899474</v>
      </c>
      <c r="O19" s="17"/>
      <c r="P19" s="15"/>
      <c r="Q19" s="16">
        <f>314393100/2065650000*100</f>
        <v>15.220056640766829</v>
      </c>
      <c r="R19" s="17"/>
      <c r="S19" s="15"/>
      <c r="T19" s="16">
        <f>U18</f>
        <v>10.456671701401495</v>
      </c>
      <c r="U19" s="17"/>
      <c r="V19" s="15"/>
      <c r="W19" s="16">
        <v>6.6</v>
      </c>
      <c r="X19" s="17"/>
      <c r="Y19" s="15"/>
      <c r="Z19" s="16">
        <f>76103221/C17*100</f>
        <v>3.6842263210127562</v>
      </c>
      <c r="AA19" s="17"/>
      <c r="AB19" s="15"/>
      <c r="AC19" s="16"/>
      <c r="AD19" s="17"/>
      <c r="AE19" s="15"/>
      <c r="AF19" s="16"/>
      <c r="AG19" s="17"/>
      <c r="AH19" s="15"/>
      <c r="AI19" s="16"/>
      <c r="AJ19" s="17"/>
      <c r="AK19" s="26"/>
      <c r="AL19" s="27"/>
      <c r="AM19" s="28"/>
    </row>
    <row r="20" spans="1:39" x14ac:dyDescent="0.25">
      <c r="A20" s="86">
        <v>4</v>
      </c>
      <c r="B20" s="108" t="s">
        <v>30</v>
      </c>
      <c r="C20" s="105">
        <v>3000000</v>
      </c>
      <c r="D20" s="19"/>
      <c r="E20" s="20">
        <f>1/12*100</f>
        <v>8.3333333333333321</v>
      </c>
      <c r="F20" s="21"/>
      <c r="G20" s="19"/>
      <c r="H20" s="20">
        <f>2/12*100</f>
        <v>16.666666666666664</v>
      </c>
      <c r="I20" s="21"/>
      <c r="J20" s="19"/>
      <c r="K20" s="20">
        <f>3/12*100</f>
        <v>25</v>
      </c>
      <c r="L20" s="21"/>
      <c r="M20" s="19"/>
      <c r="N20" s="20">
        <f>4/12*100</f>
        <v>33.333333333333329</v>
      </c>
      <c r="O20" s="21"/>
      <c r="P20" s="19"/>
      <c r="Q20" s="20">
        <f>5/12*100</f>
        <v>41.666666666666671</v>
      </c>
      <c r="R20" s="21"/>
      <c r="S20" s="19"/>
      <c r="T20" s="20">
        <f>6/12*100</f>
        <v>50</v>
      </c>
      <c r="U20" s="21"/>
      <c r="V20" s="19"/>
      <c r="W20" s="20">
        <f>7/12*100</f>
        <v>58.333333333333336</v>
      </c>
      <c r="X20" s="21"/>
      <c r="Y20" s="19"/>
      <c r="Z20" s="20">
        <f>8/12*100</f>
        <v>66.666666666666657</v>
      </c>
      <c r="AA20" s="21"/>
      <c r="AB20" s="19"/>
      <c r="AC20" s="20">
        <f>9/12*100</f>
        <v>75</v>
      </c>
      <c r="AD20" s="21"/>
      <c r="AE20" s="19"/>
      <c r="AF20" s="20">
        <f>10/12*100</f>
        <v>83.333333333333343</v>
      </c>
      <c r="AG20" s="21"/>
      <c r="AH20" s="19"/>
      <c r="AI20" s="20">
        <f>11/12*100</f>
        <v>91.666666666666657</v>
      </c>
      <c r="AJ20" s="21"/>
      <c r="AK20" s="22"/>
      <c r="AL20" s="23">
        <f>12/12*100</f>
        <v>100</v>
      </c>
      <c r="AM20" s="24"/>
    </row>
    <row r="21" spans="1:39" x14ac:dyDescent="0.25">
      <c r="A21" s="87"/>
      <c r="B21" s="109"/>
      <c r="C21" s="106"/>
      <c r="D21" s="9">
        <f>0/3000000*100</f>
        <v>0</v>
      </c>
      <c r="E21" s="10"/>
      <c r="F21" s="11">
        <f>U20</f>
        <v>0</v>
      </c>
      <c r="G21" s="9">
        <f>792000/3000000*100</f>
        <v>26.400000000000002</v>
      </c>
      <c r="H21" s="10"/>
      <c r="I21" s="11">
        <f>792000/3000000*100</f>
        <v>26.400000000000002</v>
      </c>
      <c r="J21" s="9">
        <f>0/3000000*100</f>
        <v>0</v>
      </c>
      <c r="K21" s="10"/>
      <c r="L21" s="11">
        <f>M20</f>
        <v>0</v>
      </c>
      <c r="M21" s="9">
        <f>1418000/3000000*100</f>
        <v>47.266666666666666</v>
      </c>
      <c r="N21" s="10"/>
      <c r="O21" s="11">
        <f>1418000/3000000*100</f>
        <v>47.266666666666666</v>
      </c>
      <c r="P21" s="9">
        <f>1418000/3000000*100</f>
        <v>47.266666666666666</v>
      </c>
      <c r="Q21" s="10"/>
      <c r="R21" s="11">
        <f>1418000/3000000*100</f>
        <v>47.266666666666666</v>
      </c>
      <c r="S21" s="9">
        <f>1418000/C20*100</f>
        <v>47.266666666666666</v>
      </c>
      <c r="T21" s="10"/>
      <c r="U21" s="11">
        <f>0</f>
        <v>0</v>
      </c>
      <c r="V21" s="9">
        <v>66.400000000000006</v>
      </c>
      <c r="W21" s="10"/>
      <c r="X21" s="11">
        <v>19.100000000000001</v>
      </c>
      <c r="Y21" s="9">
        <f>2443200/C20*100</f>
        <v>81.44</v>
      </c>
      <c r="Z21" s="10"/>
      <c r="AA21" s="11">
        <f>Z22</f>
        <v>15.033333333333335</v>
      </c>
      <c r="AB21" s="9"/>
      <c r="AC21" s="10"/>
      <c r="AD21" s="11"/>
      <c r="AE21" s="9"/>
      <c r="AF21" s="10"/>
      <c r="AG21" s="11"/>
      <c r="AH21" s="9"/>
      <c r="AI21" s="10"/>
      <c r="AJ21" s="11"/>
      <c r="AK21" s="13"/>
      <c r="AL21" s="25"/>
      <c r="AM21" s="14"/>
    </row>
    <row r="22" spans="1:39" x14ac:dyDescent="0.25">
      <c r="A22" s="88"/>
      <c r="B22" s="110"/>
      <c r="C22" s="107"/>
      <c r="D22" s="15"/>
      <c r="E22" s="16">
        <f>R21</f>
        <v>47.266666666666666</v>
      </c>
      <c r="F22" s="17"/>
      <c r="G22" s="15"/>
      <c r="H22" s="16">
        <f>792000/3000000*100</f>
        <v>26.400000000000002</v>
      </c>
      <c r="I22" s="17"/>
      <c r="J22" s="15"/>
      <c r="K22" s="16">
        <f>L21</f>
        <v>0</v>
      </c>
      <c r="L22" s="17"/>
      <c r="M22" s="15"/>
      <c r="N22" s="16">
        <f>1418000/3000000*100</f>
        <v>47.266666666666666</v>
      </c>
      <c r="O22" s="17"/>
      <c r="P22" s="15"/>
      <c r="Q22" s="16">
        <f>1418000/3000000*100</f>
        <v>47.266666666666666</v>
      </c>
      <c r="R22" s="17"/>
      <c r="S22" s="15"/>
      <c r="T22" s="16">
        <f>U21</f>
        <v>0</v>
      </c>
      <c r="U22" s="17"/>
      <c r="V22" s="15"/>
      <c r="W22" s="16">
        <v>19.100000000000001</v>
      </c>
      <c r="X22" s="17"/>
      <c r="Y22" s="15"/>
      <c r="Z22" s="16">
        <f>451000/C20*100</f>
        <v>15.033333333333335</v>
      </c>
      <c r="AA22" s="17"/>
      <c r="AB22" s="15"/>
      <c r="AC22" s="16"/>
      <c r="AD22" s="17"/>
      <c r="AE22" s="15"/>
      <c r="AF22" s="16"/>
      <c r="AG22" s="17"/>
      <c r="AH22" s="15"/>
      <c r="AI22" s="16"/>
      <c r="AJ22" s="17"/>
      <c r="AK22" s="26"/>
      <c r="AL22" s="27"/>
      <c r="AM22" s="28"/>
    </row>
    <row r="23" spans="1:39" x14ac:dyDescent="0.25">
      <c r="A23" s="87">
        <v>5</v>
      </c>
      <c r="B23" s="109" t="s">
        <v>31</v>
      </c>
      <c r="C23" s="93">
        <v>11034600</v>
      </c>
      <c r="D23" s="19"/>
      <c r="E23" s="20">
        <f>1/12*100</f>
        <v>8.3333333333333321</v>
      </c>
      <c r="F23" s="21"/>
      <c r="G23" s="19"/>
      <c r="H23" s="20">
        <f>2/12*100</f>
        <v>16.666666666666664</v>
      </c>
      <c r="I23" s="21"/>
      <c r="J23" s="19"/>
      <c r="K23" s="20">
        <f>3/12*100</f>
        <v>25</v>
      </c>
      <c r="L23" s="21"/>
      <c r="M23" s="19"/>
      <c r="N23" s="20">
        <f>4/12*100</f>
        <v>33.333333333333329</v>
      </c>
      <c r="O23" s="21"/>
      <c r="P23" s="19"/>
      <c r="Q23" s="20">
        <f>5/12*100</f>
        <v>41.666666666666671</v>
      </c>
      <c r="R23" s="21"/>
      <c r="S23" s="19"/>
      <c r="T23" s="20">
        <f>6/12*100</f>
        <v>50</v>
      </c>
      <c r="U23" s="21"/>
      <c r="V23" s="19"/>
      <c r="W23" s="20">
        <f>7/12*100</f>
        <v>58.333333333333336</v>
      </c>
      <c r="X23" s="21"/>
      <c r="Y23" s="19"/>
      <c r="Z23" s="20">
        <f>8/12*100</f>
        <v>66.666666666666657</v>
      </c>
      <c r="AA23" s="21"/>
      <c r="AB23" s="19"/>
      <c r="AC23" s="20">
        <f>9/12*100</f>
        <v>75</v>
      </c>
      <c r="AD23" s="21"/>
      <c r="AE23" s="19"/>
      <c r="AF23" s="20">
        <f>10/12*100</f>
        <v>83.333333333333343</v>
      </c>
      <c r="AG23" s="21"/>
      <c r="AH23" s="19"/>
      <c r="AI23" s="20">
        <f>11/12*100</f>
        <v>91.666666666666657</v>
      </c>
      <c r="AJ23" s="21"/>
      <c r="AK23" s="22"/>
      <c r="AL23" s="23">
        <f>12/12*100</f>
        <v>100</v>
      </c>
      <c r="AM23" s="24"/>
    </row>
    <row r="24" spans="1:39" x14ac:dyDescent="0.25">
      <c r="A24" s="87"/>
      <c r="B24" s="109"/>
      <c r="C24" s="93"/>
      <c r="D24" s="9">
        <f>0/11034600*100</f>
        <v>0</v>
      </c>
      <c r="E24" s="10"/>
      <c r="F24" s="11">
        <f>U23</f>
        <v>0</v>
      </c>
      <c r="G24" s="9">
        <f>1620500/11034600*100</f>
        <v>14.685625215232086</v>
      </c>
      <c r="H24" s="10"/>
      <c r="I24" s="11">
        <f>1620500/11034600*100</f>
        <v>14.685625215232086</v>
      </c>
      <c r="J24" s="9">
        <f>0/11034600*100</f>
        <v>0</v>
      </c>
      <c r="K24" s="10"/>
      <c r="L24" s="11">
        <f>0/11034600*100</f>
        <v>0</v>
      </c>
      <c r="M24" s="9">
        <f>2276800/11034600*100</f>
        <v>20.633280771391803</v>
      </c>
      <c r="N24" s="10"/>
      <c r="O24" s="11">
        <f>2276800/11034600*100</f>
        <v>20.633280771391803</v>
      </c>
      <c r="P24" s="9">
        <f>3214200/11034600*100</f>
        <v>29.128378010983635</v>
      </c>
      <c r="Q24" s="10"/>
      <c r="R24" s="11">
        <f>3214200/11034600*100</f>
        <v>29.128378010983635</v>
      </c>
      <c r="S24" s="9">
        <f>4536900/C23*100</f>
        <v>41.115219400793869</v>
      </c>
      <c r="T24" s="10"/>
      <c r="U24" s="11">
        <f>1322700/C23*100</f>
        <v>11.986841389810234</v>
      </c>
      <c r="V24" s="9">
        <v>61.2</v>
      </c>
      <c r="W24" s="10"/>
      <c r="X24" s="11">
        <v>20.100000000000001</v>
      </c>
      <c r="Y24" s="9">
        <f>8029500/C23*100</f>
        <v>72.766570605187326</v>
      </c>
      <c r="Z24" s="10"/>
      <c r="AA24" s="16">
        <f>Z25</f>
        <v>11.578126982400812</v>
      </c>
      <c r="AB24" s="9"/>
      <c r="AC24" s="10"/>
      <c r="AD24" s="11"/>
      <c r="AE24" s="9"/>
      <c r="AF24" s="10"/>
      <c r="AG24" s="11"/>
      <c r="AH24" s="9"/>
      <c r="AI24" s="10"/>
      <c r="AJ24" s="11"/>
      <c r="AK24" s="13"/>
      <c r="AL24" s="25"/>
      <c r="AM24" s="14"/>
    </row>
    <row r="25" spans="1:39" x14ac:dyDescent="0.25">
      <c r="A25" s="87"/>
      <c r="B25" s="109"/>
      <c r="C25" s="93"/>
      <c r="D25" s="15"/>
      <c r="E25" s="16">
        <f>R24</f>
        <v>29.128378010983635</v>
      </c>
      <c r="F25" s="17"/>
      <c r="G25" s="15"/>
      <c r="H25" s="16">
        <f>1620500/11034600*100</f>
        <v>14.685625215232086</v>
      </c>
      <c r="I25" s="17"/>
      <c r="J25" s="15"/>
      <c r="K25" s="16">
        <f>L24</f>
        <v>0</v>
      </c>
      <c r="L25" s="17"/>
      <c r="M25" s="15"/>
      <c r="N25" s="16">
        <f>2276800/11034600*100</f>
        <v>20.633280771391803</v>
      </c>
      <c r="O25" s="17"/>
      <c r="P25" s="15"/>
      <c r="Q25" s="16">
        <f>3214200/11034600*100</f>
        <v>29.128378010983635</v>
      </c>
      <c r="R25" s="17"/>
      <c r="S25" s="15"/>
      <c r="T25" s="16">
        <f>U24</f>
        <v>11.986841389810234</v>
      </c>
      <c r="U25" s="17"/>
      <c r="V25" s="15"/>
      <c r="W25" s="16">
        <v>20.100000000000001</v>
      </c>
      <c r="X25" s="17"/>
      <c r="Y25" s="15"/>
      <c r="Z25" s="16">
        <f>1277600/C23*100</f>
        <v>11.578126982400812</v>
      </c>
      <c r="AA25" s="17"/>
      <c r="AB25" s="15"/>
      <c r="AC25" s="16"/>
      <c r="AD25" s="17"/>
      <c r="AE25" s="15"/>
      <c r="AF25" s="16"/>
      <c r="AG25" s="17"/>
      <c r="AH25" s="15"/>
      <c r="AI25" s="16"/>
      <c r="AJ25" s="17"/>
      <c r="AK25" s="26"/>
      <c r="AL25" s="27"/>
      <c r="AM25" s="28"/>
    </row>
    <row r="26" spans="1:39" x14ac:dyDescent="0.25">
      <c r="A26" s="86">
        <v>6</v>
      </c>
      <c r="B26" s="95" t="s">
        <v>32</v>
      </c>
      <c r="C26" s="92">
        <v>6324500</v>
      </c>
      <c r="D26" s="19"/>
      <c r="E26" s="20">
        <f>1/12*100</f>
        <v>8.3333333333333321</v>
      </c>
      <c r="F26" s="21"/>
      <c r="G26" s="19"/>
      <c r="H26" s="20">
        <f>2/12*100</f>
        <v>16.666666666666664</v>
      </c>
      <c r="I26" s="21"/>
      <c r="J26" s="19"/>
      <c r="K26" s="20">
        <f>3/12*100</f>
        <v>25</v>
      </c>
      <c r="L26" s="21"/>
      <c r="M26" s="19"/>
      <c r="N26" s="20">
        <f>4/12*100</f>
        <v>33.333333333333329</v>
      </c>
      <c r="O26" s="21"/>
      <c r="P26" s="19"/>
      <c r="Q26" s="20">
        <f>5/12*100</f>
        <v>41.666666666666671</v>
      </c>
      <c r="R26" s="21"/>
      <c r="S26" s="19"/>
      <c r="T26" s="20">
        <f>6/12*100</f>
        <v>50</v>
      </c>
      <c r="U26" s="21"/>
      <c r="V26" s="19"/>
      <c r="W26" s="20">
        <f>7/12*100</f>
        <v>58.333333333333336</v>
      </c>
      <c r="X26" s="21"/>
      <c r="Y26" s="19"/>
      <c r="Z26" s="20">
        <f>8/12*100</f>
        <v>66.666666666666657</v>
      </c>
      <c r="AA26" s="21"/>
      <c r="AB26" s="19"/>
      <c r="AC26" s="20">
        <f>9/12*100</f>
        <v>75</v>
      </c>
      <c r="AD26" s="21"/>
      <c r="AE26" s="19"/>
      <c r="AF26" s="20">
        <f>10/12*100</f>
        <v>83.333333333333343</v>
      </c>
      <c r="AG26" s="21"/>
      <c r="AH26" s="19"/>
      <c r="AI26" s="20">
        <f>11/12*100</f>
        <v>91.666666666666657</v>
      </c>
      <c r="AJ26" s="21"/>
      <c r="AK26" s="22"/>
      <c r="AL26" s="23">
        <f>12/12*100</f>
        <v>100</v>
      </c>
      <c r="AM26" s="24"/>
    </row>
    <row r="27" spans="1:39" x14ac:dyDescent="0.25">
      <c r="A27" s="87"/>
      <c r="B27" s="90"/>
      <c r="C27" s="93"/>
      <c r="D27" s="9">
        <f>0/6324500*100</f>
        <v>0</v>
      </c>
      <c r="E27" s="10"/>
      <c r="F27" s="11">
        <f>U26</f>
        <v>0</v>
      </c>
      <c r="G27" s="9">
        <f>526650/6324500*100</f>
        <v>8.3271404854138673</v>
      </c>
      <c r="H27" s="10"/>
      <c r="I27" s="11">
        <f>526650/6324500*100</f>
        <v>8.3271404854138673</v>
      </c>
      <c r="J27" s="9">
        <f>626650/6324500*100</f>
        <v>9.9082931457032171</v>
      </c>
      <c r="K27" s="10"/>
      <c r="L27" s="11">
        <f>626650/6324500*100</f>
        <v>9.9082931457032171</v>
      </c>
      <c r="M27" s="9">
        <f>1805050/6324500*100</f>
        <v>28.540596094552928</v>
      </c>
      <c r="N27" s="10"/>
      <c r="O27" s="11">
        <f>1805050/6324500*100</f>
        <v>28.540596094552928</v>
      </c>
      <c r="P27" s="9">
        <f>2315050/6324500*100</f>
        <v>36.604474662028622</v>
      </c>
      <c r="Q27" s="10"/>
      <c r="R27" s="11">
        <f>2315050/6324500*100</f>
        <v>36.604474662028622</v>
      </c>
      <c r="S27" s="9">
        <f>2871000/C26*100</f>
        <v>45.394892876907264</v>
      </c>
      <c r="T27" s="10"/>
      <c r="U27" s="11">
        <f>555950/C26*100</f>
        <v>8.7904182148786472</v>
      </c>
      <c r="V27" s="9">
        <v>58.3</v>
      </c>
      <c r="W27" s="10"/>
      <c r="X27" s="11">
        <v>12.9</v>
      </c>
      <c r="Y27" s="9">
        <f>4604150/C26*100</f>
        <v>72.798640208712158</v>
      </c>
      <c r="Z27" s="10"/>
      <c r="AA27" s="11">
        <f>Z28</f>
        <v>14.489682978891613</v>
      </c>
      <c r="AB27" s="9"/>
      <c r="AC27" s="10"/>
      <c r="AD27" s="11"/>
      <c r="AE27" s="9"/>
      <c r="AF27" s="10"/>
      <c r="AG27" s="11"/>
      <c r="AH27" s="9"/>
      <c r="AI27" s="10"/>
      <c r="AJ27" s="11"/>
      <c r="AK27" s="13"/>
      <c r="AL27" s="25"/>
      <c r="AM27" s="14"/>
    </row>
    <row r="28" spans="1:39" x14ac:dyDescent="0.25">
      <c r="A28" s="88"/>
      <c r="B28" s="91"/>
      <c r="C28" s="94"/>
      <c r="D28" s="15"/>
      <c r="E28" s="16">
        <f>R28</f>
        <v>0</v>
      </c>
      <c r="F28" s="17"/>
      <c r="G28" s="15"/>
      <c r="H28" s="16">
        <f>526650/6324500*100</f>
        <v>8.3271404854138673</v>
      </c>
      <c r="I28" s="17"/>
      <c r="J28" s="15"/>
      <c r="K28" s="16">
        <f>L27</f>
        <v>9.9082931457032171</v>
      </c>
      <c r="L28" s="17"/>
      <c r="M28" s="15"/>
      <c r="N28" s="16">
        <f>1805050/6324500*100</f>
        <v>28.540596094552928</v>
      </c>
      <c r="O28" s="17"/>
      <c r="P28" s="15"/>
      <c r="Q28" s="16">
        <f>2315050/6324500*100</f>
        <v>36.604474662028622</v>
      </c>
      <c r="R28" s="17"/>
      <c r="S28" s="15"/>
      <c r="T28" s="16">
        <f>U27</f>
        <v>8.7904182148786472</v>
      </c>
      <c r="U28" s="17"/>
      <c r="V28" s="15"/>
      <c r="W28" s="16">
        <v>12.9</v>
      </c>
      <c r="X28" s="17"/>
      <c r="Y28" s="15"/>
      <c r="Z28" s="16">
        <f>916400/C26*100</f>
        <v>14.489682978891613</v>
      </c>
      <c r="AA28" s="17"/>
      <c r="AB28" s="15"/>
      <c r="AC28" s="16"/>
      <c r="AD28" s="17"/>
      <c r="AE28" s="15"/>
      <c r="AF28" s="16"/>
      <c r="AG28" s="17"/>
      <c r="AH28" s="15"/>
      <c r="AI28" s="16"/>
      <c r="AJ28" s="17"/>
      <c r="AK28" s="26"/>
      <c r="AL28" s="27"/>
      <c r="AM28" s="28"/>
    </row>
    <row r="29" spans="1:39" x14ac:dyDescent="0.25">
      <c r="A29" s="86">
        <v>7</v>
      </c>
      <c r="B29" s="95" t="s">
        <v>33</v>
      </c>
      <c r="C29" s="92">
        <v>3999000</v>
      </c>
      <c r="D29" s="9"/>
      <c r="E29" s="10">
        <f>1/12*100</f>
        <v>8.3333333333333321</v>
      </c>
      <c r="F29" s="11"/>
      <c r="G29" s="9"/>
      <c r="H29" s="10">
        <f>2/12*100</f>
        <v>16.666666666666664</v>
      </c>
      <c r="I29" s="11"/>
      <c r="J29" s="9"/>
      <c r="K29" s="10">
        <f>3/12*100</f>
        <v>25</v>
      </c>
      <c r="L29" s="11"/>
      <c r="M29" s="9"/>
      <c r="N29" s="10">
        <f>4/12*100</f>
        <v>33.333333333333329</v>
      </c>
      <c r="O29" s="11"/>
      <c r="P29" s="9"/>
      <c r="Q29" s="10">
        <f>5/12*100</f>
        <v>41.666666666666671</v>
      </c>
      <c r="R29" s="11"/>
      <c r="S29" s="9"/>
      <c r="T29" s="10">
        <f>6/12*100</f>
        <v>50</v>
      </c>
      <c r="U29" s="11"/>
      <c r="V29" s="9"/>
      <c r="W29" s="10">
        <f>7/12*100</f>
        <v>58.333333333333336</v>
      </c>
      <c r="X29" s="11"/>
      <c r="Y29" s="9"/>
      <c r="Z29" s="10">
        <f>8/12*100</f>
        <v>66.666666666666657</v>
      </c>
      <c r="AA29" s="11"/>
      <c r="AB29" s="9"/>
      <c r="AC29" s="10">
        <f>9/12*100</f>
        <v>75</v>
      </c>
      <c r="AD29" s="11"/>
      <c r="AE29" s="9"/>
      <c r="AF29" s="10">
        <f>10/12*100</f>
        <v>83.333333333333343</v>
      </c>
      <c r="AG29" s="11"/>
      <c r="AH29" s="9"/>
      <c r="AI29" s="10">
        <f>11/12*100</f>
        <v>91.666666666666657</v>
      </c>
      <c r="AJ29" s="11"/>
      <c r="AK29" s="13"/>
      <c r="AL29" s="25">
        <f>12/12*100</f>
        <v>100</v>
      </c>
      <c r="AM29" s="14"/>
    </row>
    <row r="30" spans="1:39" x14ac:dyDescent="0.25">
      <c r="A30" s="87"/>
      <c r="B30" s="90"/>
      <c r="C30" s="93"/>
      <c r="D30" s="9">
        <f>0/3999000*100</f>
        <v>0</v>
      </c>
      <c r="E30" s="10"/>
      <c r="F30" s="11">
        <f>U29</f>
        <v>0</v>
      </c>
      <c r="G30" s="9">
        <f>376500/3999999*100</f>
        <v>9.4125023531255891</v>
      </c>
      <c r="H30" s="10"/>
      <c r="I30" s="11">
        <f>376500/3999000*100</f>
        <v>9.4148537134283572</v>
      </c>
      <c r="J30" s="9">
        <f>750000/3999000*100</f>
        <v>18.754688672168044</v>
      </c>
      <c r="K30" s="10"/>
      <c r="L30" s="11">
        <f>750000/3999000*100</f>
        <v>18.754688672168044</v>
      </c>
      <c r="M30" s="9">
        <f>1262700/3999000*100</f>
        <v>31.575393848462113</v>
      </c>
      <c r="N30" s="10"/>
      <c r="O30" s="11">
        <f>1262700/3999000*100</f>
        <v>31.575393848462113</v>
      </c>
      <c r="P30" s="9">
        <f>2087700/3999000*100</f>
        <v>52.20555138784696</v>
      </c>
      <c r="Q30" s="10"/>
      <c r="R30" s="11">
        <f>2087700/3999000*100</f>
        <v>52.20555138784696</v>
      </c>
      <c r="S30" s="9">
        <f>2455200/C29*100</f>
        <v>61.395348837209305</v>
      </c>
      <c r="T30" s="10"/>
      <c r="U30" s="11">
        <f>367500/C29*100</f>
        <v>9.1897974493623398</v>
      </c>
      <c r="V30" s="9">
        <v>96.1</v>
      </c>
      <c r="W30" s="10"/>
      <c r="X30" s="11">
        <v>34.700000000000003</v>
      </c>
      <c r="Y30" s="9">
        <f>3842700/C29*100</f>
        <v>96.091522880720177</v>
      </c>
      <c r="Z30" s="10"/>
      <c r="AA30" s="11">
        <v>0</v>
      </c>
      <c r="AB30" s="9"/>
      <c r="AC30" s="10"/>
      <c r="AD30" s="11"/>
      <c r="AE30" s="9"/>
      <c r="AF30" s="10"/>
      <c r="AG30" s="11"/>
      <c r="AH30" s="9"/>
      <c r="AI30" s="10"/>
      <c r="AJ30" s="11"/>
      <c r="AK30" s="13"/>
      <c r="AL30" s="25"/>
      <c r="AM30" s="14"/>
    </row>
    <row r="31" spans="1:39" x14ac:dyDescent="0.25">
      <c r="A31" s="88"/>
      <c r="B31" s="91"/>
      <c r="C31" s="94"/>
      <c r="D31" s="9"/>
      <c r="E31" s="10">
        <f>R30</f>
        <v>52.20555138784696</v>
      </c>
      <c r="F31" s="11"/>
      <c r="G31" s="9"/>
      <c r="H31" s="10">
        <f>376500/3999000*100</f>
        <v>9.4148537134283572</v>
      </c>
      <c r="I31" s="11"/>
      <c r="J31" s="9"/>
      <c r="K31" s="10">
        <f>L30</f>
        <v>18.754688672168044</v>
      </c>
      <c r="L31" s="11"/>
      <c r="M31" s="9"/>
      <c r="N31" s="10">
        <f>1262700/3999000*100</f>
        <v>31.575393848462113</v>
      </c>
      <c r="O31" s="11"/>
      <c r="P31" s="9"/>
      <c r="Q31" s="10">
        <f>2087700/3999000*100</f>
        <v>52.20555138784696</v>
      </c>
      <c r="R31" s="11"/>
      <c r="S31" s="9"/>
      <c r="T31" s="10">
        <f>U30</f>
        <v>9.1897974493623398</v>
      </c>
      <c r="U31" s="11"/>
      <c r="V31" s="9"/>
      <c r="W31" s="10">
        <v>34.700000000000003</v>
      </c>
      <c r="X31" s="11"/>
      <c r="Y31" s="9"/>
      <c r="Z31" s="10">
        <v>0</v>
      </c>
      <c r="AA31" s="11"/>
      <c r="AB31" s="9"/>
      <c r="AC31" s="10"/>
      <c r="AD31" s="11"/>
      <c r="AE31" s="9"/>
      <c r="AF31" s="10"/>
      <c r="AG31" s="11"/>
      <c r="AH31" s="9"/>
      <c r="AI31" s="10"/>
      <c r="AJ31" s="11"/>
      <c r="AK31" s="13"/>
      <c r="AL31" s="25"/>
      <c r="AM31" s="14"/>
    </row>
    <row r="32" spans="1:39" x14ac:dyDescent="0.25">
      <c r="A32" s="86">
        <v>8</v>
      </c>
      <c r="B32" s="89" t="s">
        <v>34</v>
      </c>
      <c r="C32" s="93">
        <v>1440000</v>
      </c>
      <c r="D32" s="19"/>
      <c r="E32" s="20">
        <f>1/12*100</f>
        <v>8.3333333333333321</v>
      </c>
      <c r="F32" s="21"/>
      <c r="G32" s="19"/>
      <c r="H32" s="20">
        <f>2/12*100</f>
        <v>16.666666666666664</v>
      </c>
      <c r="I32" s="21"/>
      <c r="J32" s="19"/>
      <c r="K32" s="20">
        <f>3/12*100</f>
        <v>25</v>
      </c>
      <c r="L32" s="21"/>
      <c r="M32" s="19"/>
      <c r="N32" s="20">
        <f>4/12*100</f>
        <v>33.333333333333329</v>
      </c>
      <c r="O32" s="21"/>
      <c r="P32" s="19"/>
      <c r="Q32" s="20">
        <f>4/12*100</f>
        <v>33.333333333333329</v>
      </c>
      <c r="R32" s="21"/>
      <c r="S32" s="19"/>
      <c r="T32" s="20">
        <f>6/12*100</f>
        <v>50</v>
      </c>
      <c r="U32" s="21"/>
      <c r="V32" s="19"/>
      <c r="W32" s="20">
        <f>7/12*100</f>
        <v>58.333333333333336</v>
      </c>
      <c r="X32" s="21"/>
      <c r="Y32" s="19"/>
      <c r="Z32" s="20">
        <f>8/12*100</f>
        <v>66.666666666666657</v>
      </c>
      <c r="AA32" s="21"/>
      <c r="AB32" s="19"/>
      <c r="AC32" s="20">
        <f>9/12*100</f>
        <v>75</v>
      </c>
      <c r="AD32" s="21"/>
      <c r="AE32" s="19"/>
      <c r="AF32" s="20">
        <f>10/12*100</f>
        <v>83.333333333333343</v>
      </c>
      <c r="AG32" s="21"/>
      <c r="AH32" s="19"/>
      <c r="AI32" s="20">
        <f>11/12*100</f>
        <v>91.666666666666657</v>
      </c>
      <c r="AJ32" s="21"/>
      <c r="AK32" s="22"/>
      <c r="AL32" s="23">
        <f>12/12*100</f>
        <v>100</v>
      </c>
      <c r="AM32" s="24"/>
    </row>
    <row r="33" spans="1:39" x14ac:dyDescent="0.25">
      <c r="A33" s="87"/>
      <c r="B33" s="90"/>
      <c r="C33" s="93"/>
      <c r="D33" s="9">
        <f>0/1440000*100</f>
        <v>0</v>
      </c>
      <c r="E33" s="10"/>
      <c r="F33" s="11">
        <f>U32</f>
        <v>0</v>
      </c>
      <c r="G33" s="9">
        <f>120000/1440000*100</f>
        <v>8.3333333333333321</v>
      </c>
      <c r="H33" s="10"/>
      <c r="I33" s="11">
        <f>120000/1440000*100</f>
        <v>8.3333333333333321</v>
      </c>
      <c r="J33" s="9">
        <f>240000/1440000*100</f>
        <v>16.666666666666664</v>
      </c>
      <c r="K33" s="10"/>
      <c r="L33" s="11">
        <f>240000/1440000*100</f>
        <v>16.666666666666664</v>
      </c>
      <c r="M33" s="9">
        <f>360000/1440000*100</f>
        <v>25</v>
      </c>
      <c r="N33" s="10"/>
      <c r="O33" s="11">
        <f>360000/1440000*100</f>
        <v>25</v>
      </c>
      <c r="P33" s="9">
        <f>480000/1440000*100</f>
        <v>33.333333333333329</v>
      </c>
      <c r="Q33" s="10"/>
      <c r="R33" s="11">
        <f>480000/1440000*100</f>
        <v>33.333333333333329</v>
      </c>
      <c r="S33" s="9">
        <f>600000/C32*100</f>
        <v>41.666666666666671</v>
      </c>
      <c r="T33" s="10"/>
      <c r="U33" s="11">
        <f>120000/C32*100</f>
        <v>8.3333333333333321</v>
      </c>
      <c r="V33" s="9">
        <v>58.3</v>
      </c>
      <c r="W33" s="10"/>
      <c r="X33" s="11">
        <v>16.7</v>
      </c>
      <c r="Y33" s="9">
        <f>960000/C32*100</f>
        <v>66.666666666666657</v>
      </c>
      <c r="Z33" s="10"/>
      <c r="AA33" s="11">
        <f>Z34</f>
        <v>8.3333333333333321</v>
      </c>
      <c r="AB33" s="9"/>
      <c r="AC33" s="10"/>
      <c r="AD33" s="11"/>
      <c r="AE33" s="9"/>
      <c r="AF33" s="10"/>
      <c r="AG33" s="11"/>
      <c r="AH33" s="9"/>
      <c r="AI33" s="10"/>
      <c r="AJ33" s="11"/>
      <c r="AK33" s="13"/>
      <c r="AL33" s="25"/>
      <c r="AM33" s="14"/>
    </row>
    <row r="34" spans="1:39" x14ac:dyDescent="0.25">
      <c r="A34" s="88"/>
      <c r="B34" s="91"/>
      <c r="C34" s="94"/>
      <c r="D34" s="15"/>
      <c r="E34" s="16">
        <f>R33</f>
        <v>33.333333333333329</v>
      </c>
      <c r="F34" s="17"/>
      <c r="G34" s="15"/>
      <c r="H34" s="16">
        <f>120000/1440000*100</f>
        <v>8.3333333333333321</v>
      </c>
      <c r="I34" s="17"/>
      <c r="J34" s="15"/>
      <c r="K34" s="16">
        <f>240000/1440000*100</f>
        <v>16.666666666666664</v>
      </c>
      <c r="L34" s="17"/>
      <c r="M34" s="15"/>
      <c r="N34" s="16">
        <f>360000/1440000*100</f>
        <v>25</v>
      </c>
      <c r="O34" s="17"/>
      <c r="P34" s="15"/>
      <c r="Q34" s="16">
        <f>480000/1440000*100</f>
        <v>33.333333333333329</v>
      </c>
      <c r="R34" s="17"/>
      <c r="S34" s="15"/>
      <c r="T34" s="16">
        <f>U33</f>
        <v>8.3333333333333321</v>
      </c>
      <c r="U34" s="17"/>
      <c r="V34" s="15"/>
      <c r="W34" s="16">
        <v>16.7</v>
      </c>
      <c r="X34" s="17"/>
      <c r="Y34" s="15"/>
      <c r="Z34" s="16">
        <f>120000/C32*100</f>
        <v>8.3333333333333321</v>
      </c>
      <c r="AA34" s="17"/>
      <c r="AB34" s="15"/>
      <c r="AC34" s="16"/>
      <c r="AD34" s="17"/>
      <c r="AE34" s="15"/>
      <c r="AF34" s="16"/>
      <c r="AG34" s="17"/>
      <c r="AH34" s="15"/>
      <c r="AI34" s="16"/>
      <c r="AJ34" s="17"/>
      <c r="AK34" s="26"/>
      <c r="AL34" s="27"/>
      <c r="AM34" s="28"/>
    </row>
    <row r="35" spans="1:39" x14ac:dyDescent="0.25">
      <c r="A35" s="86">
        <v>9</v>
      </c>
      <c r="B35" s="108" t="s">
        <v>35</v>
      </c>
      <c r="C35" s="105">
        <v>3790700</v>
      </c>
      <c r="D35" s="19"/>
      <c r="E35" s="20">
        <f>1/12*100</f>
        <v>8.3333333333333321</v>
      </c>
      <c r="F35" s="21"/>
      <c r="G35" s="19"/>
      <c r="H35" s="20">
        <f>2/12*100</f>
        <v>16.666666666666664</v>
      </c>
      <c r="I35" s="21"/>
      <c r="J35" s="19"/>
      <c r="K35" s="20">
        <f>3/12*100</f>
        <v>25</v>
      </c>
      <c r="L35" s="21"/>
      <c r="M35" s="19"/>
      <c r="N35" s="20">
        <f>4/12*100</f>
        <v>33.333333333333329</v>
      </c>
      <c r="O35" s="21"/>
      <c r="P35" s="19"/>
      <c r="Q35" s="20">
        <f>5/12*100</f>
        <v>41.666666666666671</v>
      </c>
      <c r="R35" s="21"/>
      <c r="S35" s="19"/>
      <c r="T35" s="20">
        <f>6/12*100</f>
        <v>50</v>
      </c>
      <c r="U35" s="21"/>
      <c r="V35" s="19"/>
      <c r="W35" s="20">
        <f>7/12*100</f>
        <v>58.333333333333336</v>
      </c>
      <c r="X35" s="21"/>
      <c r="Y35" s="19"/>
      <c r="Z35" s="20">
        <f>8/12*100</f>
        <v>66.666666666666657</v>
      </c>
      <c r="AA35" s="21"/>
      <c r="AB35" s="19"/>
      <c r="AC35" s="20">
        <f>9/12*100</f>
        <v>75</v>
      </c>
      <c r="AD35" s="21"/>
      <c r="AE35" s="19"/>
      <c r="AF35" s="20">
        <f>10/12*100</f>
        <v>83.333333333333343</v>
      </c>
      <c r="AG35" s="21"/>
      <c r="AH35" s="19"/>
      <c r="AI35" s="20">
        <f>11/12*100</f>
        <v>91.666666666666657</v>
      </c>
      <c r="AJ35" s="21"/>
      <c r="AK35" s="22"/>
      <c r="AL35" s="23">
        <f>12/12*100</f>
        <v>100</v>
      </c>
      <c r="AM35" s="24"/>
    </row>
    <row r="36" spans="1:39" x14ac:dyDescent="0.25">
      <c r="A36" s="87"/>
      <c r="B36" s="109"/>
      <c r="C36" s="106"/>
      <c r="D36" s="9">
        <f>0/3790700*100</f>
        <v>0</v>
      </c>
      <c r="E36" s="10"/>
      <c r="F36" s="11">
        <f>R36</f>
        <v>10.549502730366424</v>
      </c>
      <c r="G36" s="9">
        <f>399900/3790700*100</f>
        <v>10.549502730366424</v>
      </c>
      <c r="H36" s="10"/>
      <c r="I36" s="11">
        <f>399900/3790700*100</f>
        <v>10.549502730366424</v>
      </c>
      <c r="J36" s="9">
        <f>399900/3790700*100</f>
        <v>10.549502730366424</v>
      </c>
      <c r="K36" s="10"/>
      <c r="L36" s="11">
        <f>399900/3790700*100</f>
        <v>10.549502730366424</v>
      </c>
      <c r="M36" s="9">
        <f>399900/3790700*100</f>
        <v>10.549502730366424</v>
      </c>
      <c r="N36" s="10"/>
      <c r="O36" s="11">
        <f>399900/3790700*100</f>
        <v>10.549502730366424</v>
      </c>
      <c r="P36" s="9">
        <f>399900/3790700*100</f>
        <v>10.549502730366424</v>
      </c>
      <c r="Q36" s="10"/>
      <c r="R36" s="11">
        <f>399900/3790700*100</f>
        <v>10.549502730366424</v>
      </c>
      <c r="S36" s="9">
        <f>1120050/C35*100</f>
        <v>29.547313161157568</v>
      </c>
      <c r="T36" s="10"/>
      <c r="U36" s="11">
        <f>720150/C35*100</f>
        <v>18.997810430791144</v>
      </c>
      <c r="V36" s="9">
        <v>42</v>
      </c>
      <c r="W36" s="10"/>
      <c r="X36" s="11">
        <v>12.5</v>
      </c>
      <c r="Y36" s="9">
        <f>1593400/C35*100</f>
        <v>42.034452739599551</v>
      </c>
      <c r="Z36" s="10"/>
      <c r="AA36" s="11">
        <v>0</v>
      </c>
      <c r="AB36" s="9"/>
      <c r="AC36" s="10"/>
      <c r="AD36" s="11"/>
      <c r="AE36" s="9"/>
      <c r="AF36" s="10"/>
      <c r="AG36" s="11"/>
      <c r="AH36" s="9"/>
      <c r="AI36" s="10"/>
      <c r="AJ36" s="11"/>
      <c r="AK36" s="13"/>
      <c r="AL36" s="25"/>
      <c r="AM36" s="14"/>
    </row>
    <row r="37" spans="1:39" x14ac:dyDescent="0.25">
      <c r="A37" s="88"/>
      <c r="B37" s="110"/>
      <c r="C37" s="107"/>
      <c r="D37" s="15"/>
      <c r="E37" s="16">
        <f>U37</f>
        <v>0</v>
      </c>
      <c r="F37" s="17"/>
      <c r="G37" s="15"/>
      <c r="H37" s="16">
        <f>399900/3790700*100</f>
        <v>10.549502730366424</v>
      </c>
      <c r="I37" s="17"/>
      <c r="J37" s="15"/>
      <c r="K37" s="16">
        <f>L36</f>
        <v>10.549502730366424</v>
      </c>
      <c r="L37" s="17"/>
      <c r="M37" s="15"/>
      <c r="N37" s="16">
        <f>399900/3790700*100</f>
        <v>10.549502730366424</v>
      </c>
      <c r="O37" s="17"/>
      <c r="P37" s="15"/>
      <c r="Q37" s="16">
        <f>399900/3790700*100</f>
        <v>10.549502730366424</v>
      </c>
      <c r="R37" s="17"/>
      <c r="S37" s="15"/>
      <c r="T37" s="16">
        <f>U36</f>
        <v>18.997810430791144</v>
      </c>
      <c r="U37" s="17"/>
      <c r="V37" s="15"/>
      <c r="W37" s="16">
        <v>12.5</v>
      </c>
      <c r="X37" s="17"/>
      <c r="Y37" s="15"/>
      <c r="Z37" s="16">
        <v>0</v>
      </c>
      <c r="AA37" s="17"/>
      <c r="AB37" s="15"/>
      <c r="AC37" s="16"/>
      <c r="AD37" s="17"/>
      <c r="AE37" s="15"/>
      <c r="AF37" s="16"/>
      <c r="AG37" s="17"/>
      <c r="AH37" s="15"/>
      <c r="AI37" s="16"/>
      <c r="AJ37" s="17"/>
      <c r="AK37" s="26"/>
      <c r="AL37" s="27"/>
      <c r="AM37" s="28"/>
    </row>
    <row r="38" spans="1:39" x14ac:dyDescent="0.25">
      <c r="A38" s="86">
        <v>10</v>
      </c>
      <c r="B38" s="108" t="s">
        <v>36</v>
      </c>
      <c r="C38" s="105">
        <v>22600000</v>
      </c>
      <c r="D38" s="9"/>
      <c r="E38" s="10">
        <f>1/12*100</f>
        <v>8.3333333333333321</v>
      </c>
      <c r="F38" s="11"/>
      <c r="G38" s="9"/>
      <c r="H38" s="10">
        <f>2/12*100</f>
        <v>16.666666666666664</v>
      </c>
      <c r="I38" s="11"/>
      <c r="J38" s="9"/>
      <c r="K38" s="10">
        <f>3/12*100</f>
        <v>25</v>
      </c>
      <c r="L38" s="11"/>
      <c r="M38" s="9"/>
      <c r="N38" s="25">
        <f>4/12*100</f>
        <v>33.333333333333329</v>
      </c>
      <c r="O38" s="14"/>
      <c r="P38" s="13"/>
      <c r="Q38" s="25">
        <f>5/12*100</f>
        <v>41.666666666666671</v>
      </c>
      <c r="R38" s="14"/>
      <c r="S38" s="13"/>
      <c r="T38" s="25">
        <f>6/12*100</f>
        <v>50</v>
      </c>
      <c r="U38" s="14"/>
      <c r="V38" s="13"/>
      <c r="W38" s="25">
        <f>7/12*100</f>
        <v>58.333333333333336</v>
      </c>
      <c r="X38" s="14"/>
      <c r="Y38" s="13"/>
      <c r="Z38" s="25">
        <f>8/12*100</f>
        <v>66.666666666666657</v>
      </c>
      <c r="AA38" s="14"/>
      <c r="AB38" s="13"/>
      <c r="AC38" s="25">
        <f>9/12*100</f>
        <v>75</v>
      </c>
      <c r="AD38" s="14"/>
      <c r="AE38" s="13"/>
      <c r="AF38" s="25">
        <f>10/12*100</f>
        <v>83.333333333333343</v>
      </c>
      <c r="AG38" s="11"/>
      <c r="AH38" s="9"/>
      <c r="AI38" s="10">
        <f>11/12*100</f>
        <v>91.666666666666657</v>
      </c>
      <c r="AJ38" s="11"/>
      <c r="AK38" s="13"/>
      <c r="AL38" s="25">
        <f>12/12*100</f>
        <v>100</v>
      </c>
      <c r="AM38" s="14"/>
    </row>
    <row r="39" spans="1:39" x14ac:dyDescent="0.25">
      <c r="A39" s="87"/>
      <c r="B39" s="109"/>
      <c r="C39" s="106"/>
      <c r="D39" s="9">
        <f>0/22600000*100</f>
        <v>0</v>
      </c>
      <c r="E39" s="10"/>
      <c r="F39" s="11">
        <f>U38</f>
        <v>0</v>
      </c>
      <c r="G39" s="9">
        <f>1275000/22600000*100</f>
        <v>5.6415929203539816</v>
      </c>
      <c r="H39" s="10"/>
      <c r="I39" s="11">
        <f>1275000/22600000*100</f>
        <v>5.6415929203539816</v>
      </c>
      <c r="J39" s="9">
        <f>2550000/22600000*100</f>
        <v>11.283185840707963</v>
      </c>
      <c r="K39" s="10"/>
      <c r="L39" s="11">
        <f>2550000/22600000*100</f>
        <v>11.283185840707963</v>
      </c>
      <c r="M39" s="9">
        <f>4764000/22600000*100</f>
        <v>21.079646017699115</v>
      </c>
      <c r="N39" s="10"/>
      <c r="O39" s="11">
        <f>4764000/22600000*100</f>
        <v>21.079646017699115</v>
      </c>
      <c r="P39" s="29">
        <f>(6039000/22600000)*100</f>
        <v>26.721238938053098</v>
      </c>
      <c r="Q39" s="10"/>
      <c r="R39" s="11">
        <f>6039000/22600000*100</f>
        <v>26.721238938053098</v>
      </c>
      <c r="S39" s="30" t="s">
        <v>60</v>
      </c>
      <c r="T39" s="10"/>
      <c r="U39" s="11">
        <f>2545000/C38*100</f>
        <v>11.261061946902656</v>
      </c>
      <c r="V39" s="9">
        <v>43.6</v>
      </c>
      <c r="W39" s="10"/>
      <c r="X39" s="11">
        <v>5.6</v>
      </c>
      <c r="Y39" s="9">
        <f>12409000/C38*100</f>
        <v>54.907079646017699</v>
      </c>
      <c r="Z39" s="10"/>
      <c r="AA39" s="11">
        <f>Z40</f>
        <v>11.283185840707963</v>
      </c>
      <c r="AB39" s="9"/>
      <c r="AC39" s="10"/>
      <c r="AD39" s="11"/>
      <c r="AE39" s="9"/>
      <c r="AF39" s="10"/>
      <c r="AG39" s="11"/>
      <c r="AH39" s="9"/>
      <c r="AI39" s="10"/>
      <c r="AJ39" s="11"/>
      <c r="AK39" s="13"/>
      <c r="AL39" s="25"/>
      <c r="AM39" s="14"/>
    </row>
    <row r="40" spans="1:39" x14ac:dyDescent="0.25">
      <c r="A40" s="88"/>
      <c r="B40" s="110"/>
      <c r="C40" s="107"/>
      <c r="D40" s="15"/>
      <c r="E40" s="16">
        <f>R40</f>
        <v>0</v>
      </c>
      <c r="F40" s="17"/>
      <c r="G40" s="15"/>
      <c r="H40" s="16">
        <f>1275000/22600000*100</f>
        <v>5.6415929203539816</v>
      </c>
      <c r="I40" s="17"/>
      <c r="J40" s="15"/>
      <c r="K40" s="16">
        <f>L39</f>
        <v>11.283185840707963</v>
      </c>
      <c r="L40" s="17"/>
      <c r="M40" s="15"/>
      <c r="N40" s="16">
        <f>4764000/22600000*100</f>
        <v>21.079646017699115</v>
      </c>
      <c r="O40" s="17"/>
      <c r="P40" s="15"/>
      <c r="Q40" s="16">
        <f>6039000/22600000*100</f>
        <v>26.721238938053098</v>
      </c>
      <c r="R40" s="17"/>
      <c r="S40" s="15"/>
      <c r="T40" s="16">
        <f>U39</f>
        <v>11.261061946902656</v>
      </c>
      <c r="U40" s="17"/>
      <c r="V40" s="15"/>
      <c r="W40" s="16">
        <v>5.6</v>
      </c>
      <c r="X40" s="17"/>
      <c r="Y40" s="15"/>
      <c r="Z40" s="16">
        <f>2550000/C38*100</f>
        <v>11.283185840707963</v>
      </c>
      <c r="AA40" s="17"/>
      <c r="AB40" s="15"/>
      <c r="AC40" s="16"/>
      <c r="AD40" s="17"/>
      <c r="AE40" s="15"/>
      <c r="AF40" s="16"/>
      <c r="AG40" s="17"/>
      <c r="AH40" s="15"/>
      <c r="AI40" s="16"/>
      <c r="AJ40" s="17"/>
      <c r="AK40" s="26"/>
      <c r="AL40" s="27"/>
      <c r="AM40" s="28"/>
    </row>
    <row r="41" spans="1:39" x14ac:dyDescent="0.25">
      <c r="A41" s="86">
        <v>11</v>
      </c>
      <c r="B41" s="108" t="s">
        <v>37</v>
      </c>
      <c r="C41" s="92">
        <v>2200000</v>
      </c>
      <c r="D41" s="19"/>
      <c r="E41" s="20">
        <f>1/12*100</f>
        <v>8.3333333333333321</v>
      </c>
      <c r="F41" s="21"/>
      <c r="G41" s="19"/>
      <c r="H41" s="20">
        <f>2/12*100</f>
        <v>16.666666666666664</v>
      </c>
      <c r="I41" s="21"/>
      <c r="J41" s="19"/>
      <c r="K41" s="20">
        <f>3/12*100</f>
        <v>25</v>
      </c>
      <c r="L41" s="21"/>
      <c r="M41" s="19"/>
      <c r="N41" s="20">
        <f>4/12*100</f>
        <v>33.333333333333329</v>
      </c>
      <c r="O41" s="21"/>
      <c r="P41" s="19"/>
      <c r="Q41" s="20">
        <f>5/12*100</f>
        <v>41.666666666666671</v>
      </c>
      <c r="R41" s="21"/>
      <c r="S41" s="19"/>
      <c r="T41" s="23">
        <f>S42</f>
        <v>100</v>
      </c>
      <c r="U41" s="21"/>
      <c r="V41" s="19"/>
      <c r="W41" s="20">
        <f>7/12*100</f>
        <v>58.333333333333336</v>
      </c>
      <c r="X41" s="21"/>
      <c r="Y41" s="19"/>
      <c r="Z41" s="20">
        <f>8/12*100</f>
        <v>66.666666666666657</v>
      </c>
      <c r="AA41" s="21"/>
      <c r="AB41" s="19"/>
      <c r="AC41" s="20">
        <f>9/12*100</f>
        <v>75</v>
      </c>
      <c r="AD41" s="21"/>
      <c r="AE41" s="19"/>
      <c r="AF41" s="20">
        <f>10/12*100</f>
        <v>83.333333333333343</v>
      </c>
      <c r="AG41" s="21"/>
      <c r="AH41" s="19"/>
      <c r="AI41" s="20">
        <f>11/12*100</f>
        <v>91.666666666666657</v>
      </c>
      <c r="AJ41" s="21"/>
      <c r="AK41" s="22"/>
      <c r="AL41" s="23">
        <f>12/12*100</f>
        <v>100</v>
      </c>
      <c r="AM41" s="24"/>
    </row>
    <row r="42" spans="1:39" x14ac:dyDescent="0.25">
      <c r="A42" s="87"/>
      <c r="B42" s="109"/>
      <c r="C42" s="93"/>
      <c r="D42" s="9">
        <f>0/379700*100</f>
        <v>0</v>
      </c>
      <c r="E42" s="10"/>
      <c r="F42" s="11">
        <f>U41</f>
        <v>0</v>
      </c>
      <c r="G42" s="9">
        <f>2200000/2200000*100</f>
        <v>100</v>
      </c>
      <c r="H42" s="10"/>
      <c r="I42" s="11">
        <f>2200000/2200000*100</f>
        <v>100</v>
      </c>
      <c r="J42" s="9">
        <f>2200000/2200000*100</f>
        <v>100</v>
      </c>
      <c r="K42" s="10"/>
      <c r="L42" s="11">
        <f>2200000/2200000*100</f>
        <v>100</v>
      </c>
      <c r="M42" s="9">
        <f>2200000/2200000*100</f>
        <v>100</v>
      </c>
      <c r="N42" s="10"/>
      <c r="O42" s="11">
        <f>2200000/2200000*100</f>
        <v>100</v>
      </c>
      <c r="P42" s="9">
        <f>2200000/2200000*100</f>
        <v>100</v>
      </c>
      <c r="Q42" s="10"/>
      <c r="R42" s="11">
        <f>2200000/2200000*100</f>
        <v>100</v>
      </c>
      <c r="S42" s="13">
        <f>2200000/C41*100</f>
        <v>100</v>
      </c>
      <c r="T42" s="10"/>
      <c r="U42" s="11">
        <v>0</v>
      </c>
      <c r="V42" s="9">
        <v>100</v>
      </c>
      <c r="W42" s="10"/>
      <c r="X42" s="11">
        <v>0</v>
      </c>
      <c r="Y42" s="13">
        <f>2200000/C41*100</f>
        <v>100</v>
      </c>
      <c r="Z42" s="10"/>
      <c r="AA42" s="11">
        <v>0</v>
      </c>
      <c r="AB42" s="9"/>
      <c r="AC42" s="10"/>
      <c r="AD42" s="11"/>
      <c r="AE42" s="9"/>
      <c r="AF42" s="10"/>
      <c r="AG42" s="11"/>
      <c r="AH42" s="9"/>
      <c r="AI42" s="10"/>
      <c r="AJ42" s="11"/>
      <c r="AK42" s="13"/>
      <c r="AL42" s="25"/>
      <c r="AM42" s="14"/>
    </row>
    <row r="43" spans="1:39" x14ac:dyDescent="0.25">
      <c r="A43" s="88"/>
      <c r="B43" s="110"/>
      <c r="C43" s="94"/>
      <c r="D43" s="15"/>
      <c r="E43" s="16">
        <f>R43</f>
        <v>0</v>
      </c>
      <c r="F43" s="17"/>
      <c r="G43" s="15"/>
      <c r="H43" s="16">
        <f>2200000/2200000*100</f>
        <v>100</v>
      </c>
      <c r="I43" s="17"/>
      <c r="J43" s="15"/>
      <c r="K43" s="16">
        <f>2200000/2200000*100</f>
        <v>100</v>
      </c>
      <c r="L43" s="17"/>
      <c r="M43" s="15"/>
      <c r="N43" s="16">
        <f>2200000/2200000*100</f>
        <v>100</v>
      </c>
      <c r="O43" s="17"/>
      <c r="P43" s="15"/>
      <c r="Q43" s="16">
        <f>2200000/2200000*100</f>
        <v>100</v>
      </c>
      <c r="R43" s="17"/>
      <c r="S43" s="15"/>
      <c r="T43" s="16">
        <f>U42</f>
        <v>0</v>
      </c>
      <c r="U43" s="17"/>
      <c r="V43" s="15"/>
      <c r="W43" s="16">
        <v>0</v>
      </c>
      <c r="X43" s="17"/>
      <c r="Y43" s="15"/>
      <c r="Z43" s="16">
        <v>0</v>
      </c>
      <c r="AA43" s="17"/>
      <c r="AB43" s="15"/>
      <c r="AC43" s="16"/>
      <c r="AD43" s="17"/>
      <c r="AE43" s="15"/>
      <c r="AF43" s="16"/>
      <c r="AG43" s="17"/>
      <c r="AH43" s="15"/>
      <c r="AI43" s="16"/>
      <c r="AJ43" s="17"/>
      <c r="AK43" s="26"/>
      <c r="AL43" s="27"/>
      <c r="AM43" s="28"/>
    </row>
    <row r="44" spans="1:39" x14ac:dyDescent="0.25">
      <c r="A44" s="86">
        <v>12</v>
      </c>
      <c r="B44" s="95" t="s">
        <v>38</v>
      </c>
      <c r="C44" s="92">
        <v>58194700</v>
      </c>
      <c r="D44" s="9"/>
      <c r="E44" s="10">
        <f>1/12*100</f>
        <v>8.3333333333333321</v>
      </c>
      <c r="F44" s="11"/>
      <c r="G44" s="9"/>
      <c r="H44" s="10">
        <f>2/12*100</f>
        <v>16.666666666666664</v>
      </c>
      <c r="I44" s="11"/>
      <c r="J44" s="9"/>
      <c r="K44" s="10">
        <f>3/12*100</f>
        <v>25</v>
      </c>
      <c r="L44" s="11"/>
      <c r="M44" s="9"/>
      <c r="N44" s="10">
        <f>4/12*100</f>
        <v>33.333333333333329</v>
      </c>
      <c r="O44" s="11"/>
      <c r="P44" s="9"/>
      <c r="Q44" s="10">
        <f>5/12*100</f>
        <v>41.666666666666671</v>
      </c>
      <c r="R44" s="11"/>
      <c r="S44" s="9"/>
      <c r="T44" s="10">
        <f>6/12*100</f>
        <v>50</v>
      </c>
      <c r="U44" s="11"/>
      <c r="V44" s="9"/>
      <c r="W44" s="10">
        <f>7/12*100</f>
        <v>58.333333333333336</v>
      </c>
      <c r="X44" s="11"/>
      <c r="Y44" s="9"/>
      <c r="Z44" s="10">
        <f>8/12*100</f>
        <v>66.666666666666657</v>
      </c>
      <c r="AA44" s="11"/>
      <c r="AB44" s="9"/>
      <c r="AC44" s="10">
        <f>9/12*100</f>
        <v>75</v>
      </c>
      <c r="AD44" s="11"/>
      <c r="AE44" s="9"/>
      <c r="AF44" s="10">
        <f>10/12*100</f>
        <v>83.333333333333343</v>
      </c>
      <c r="AG44" s="11"/>
      <c r="AH44" s="9"/>
      <c r="AI44" s="10">
        <f>11/12*100</f>
        <v>91.666666666666657</v>
      </c>
      <c r="AJ44" s="11"/>
      <c r="AK44" s="13"/>
      <c r="AL44" s="25">
        <f>12/12*100</f>
        <v>100</v>
      </c>
      <c r="AM44" s="14"/>
    </row>
    <row r="45" spans="1:39" x14ac:dyDescent="0.25">
      <c r="A45" s="87"/>
      <c r="B45" s="90"/>
      <c r="C45" s="93"/>
      <c r="D45" s="9">
        <f>0/58194700*100</f>
        <v>0</v>
      </c>
      <c r="E45" s="10"/>
      <c r="F45" s="11">
        <f>U44</f>
        <v>0</v>
      </c>
      <c r="G45" s="9">
        <f>4840000/58194700*100</f>
        <v>8.3169085844587229</v>
      </c>
      <c r="H45" s="10"/>
      <c r="I45" s="11">
        <f>4840000/58194700*100</f>
        <v>8.3169085844587229</v>
      </c>
      <c r="J45" s="9">
        <f>9680000/58194700*100</f>
        <v>16.633817168917446</v>
      </c>
      <c r="K45" s="10"/>
      <c r="L45" s="11">
        <f>9680000/58194700*100</f>
        <v>16.633817168917446</v>
      </c>
      <c r="M45" s="9">
        <f>14530000/58194700*100</f>
        <v>24.967909448798604</v>
      </c>
      <c r="N45" s="10"/>
      <c r="O45" s="11">
        <f>14530000/58194700*100</f>
        <v>24.967909448798604</v>
      </c>
      <c r="P45" s="9">
        <f>19380000/58194700*100</f>
        <v>33.302001728679755</v>
      </c>
      <c r="Q45" s="10"/>
      <c r="R45" s="11">
        <f>19380000/58194700*100</f>
        <v>33.302001728679755</v>
      </c>
      <c r="S45" s="9">
        <f>24220000/C44*100</f>
        <v>41.618910313138478</v>
      </c>
      <c r="T45" s="10"/>
      <c r="U45" s="11">
        <f>4840000/C44*100</f>
        <v>8.3169085844587229</v>
      </c>
      <c r="V45" s="9">
        <v>58.3</v>
      </c>
      <c r="W45" s="10"/>
      <c r="X45" s="11">
        <v>16.7</v>
      </c>
      <c r="Y45" s="9">
        <f>38780000/C44*100</f>
        <v>66.638370848204389</v>
      </c>
      <c r="Z45" s="10"/>
      <c r="AA45" s="11">
        <f>Z46</f>
        <v>8.3340922798811565</v>
      </c>
      <c r="AB45" s="9"/>
      <c r="AC45" s="10"/>
      <c r="AD45" s="11"/>
      <c r="AE45" s="9"/>
      <c r="AF45" s="10"/>
      <c r="AG45" s="11"/>
      <c r="AH45" s="9"/>
      <c r="AI45" s="10"/>
      <c r="AJ45" s="11"/>
      <c r="AK45" s="13"/>
      <c r="AL45" s="25"/>
      <c r="AM45" s="14"/>
    </row>
    <row r="46" spans="1:39" ht="16.5" customHeight="1" x14ac:dyDescent="0.25">
      <c r="A46" s="88"/>
      <c r="B46" s="91"/>
      <c r="C46" s="94"/>
      <c r="D46" s="9"/>
      <c r="E46" s="10">
        <f>R46</f>
        <v>0</v>
      </c>
      <c r="F46" s="11"/>
      <c r="G46" s="9"/>
      <c r="H46" s="10">
        <f>4840000/58194700*100</f>
        <v>8.3169085844587229</v>
      </c>
      <c r="I46" s="11"/>
      <c r="J46" s="9"/>
      <c r="K46" s="10">
        <f>L45</f>
        <v>16.633817168917446</v>
      </c>
      <c r="L46" s="11"/>
      <c r="M46" s="9"/>
      <c r="N46" s="10">
        <f>14530000/58194700*100</f>
        <v>24.967909448798604</v>
      </c>
      <c r="O46" s="11"/>
      <c r="P46" s="9"/>
      <c r="Q46" s="10">
        <f>19380000/58194700*100</f>
        <v>33.302001728679755</v>
      </c>
      <c r="R46" s="11"/>
      <c r="S46" s="9"/>
      <c r="T46" s="10">
        <f>U45</f>
        <v>8.3169085844587229</v>
      </c>
      <c r="U46" s="11"/>
      <c r="V46" s="9"/>
      <c r="W46" s="10">
        <v>16.7</v>
      </c>
      <c r="X46" s="11"/>
      <c r="Y46" s="9"/>
      <c r="Z46" s="10">
        <f>4850000/C44*100</f>
        <v>8.3340922798811565</v>
      </c>
      <c r="AA46" s="11"/>
      <c r="AB46" s="9"/>
      <c r="AC46" s="10"/>
      <c r="AD46" s="11"/>
      <c r="AE46" s="9"/>
      <c r="AF46" s="10"/>
      <c r="AG46" s="11"/>
      <c r="AH46" s="9"/>
      <c r="AI46" s="10"/>
      <c r="AJ46" s="11"/>
      <c r="AK46" s="13"/>
      <c r="AL46" s="25"/>
      <c r="AM46" s="14"/>
    </row>
    <row r="47" spans="1:39" x14ac:dyDescent="0.25">
      <c r="A47" s="86">
        <v>13</v>
      </c>
      <c r="B47" s="108" t="s">
        <v>39</v>
      </c>
      <c r="C47" s="105">
        <v>21000000</v>
      </c>
      <c r="D47" s="19"/>
      <c r="E47" s="20">
        <f>1/12*100</f>
        <v>8.3333333333333321</v>
      </c>
      <c r="F47" s="21"/>
      <c r="G47" s="19"/>
      <c r="H47" s="20">
        <f>2/12*100</f>
        <v>16.666666666666664</v>
      </c>
      <c r="I47" s="21"/>
      <c r="J47" s="19"/>
      <c r="K47" s="20">
        <f>3/12*100</f>
        <v>25</v>
      </c>
      <c r="L47" s="21"/>
      <c r="M47" s="19"/>
      <c r="N47" s="20">
        <f>4/12*100</f>
        <v>33.333333333333329</v>
      </c>
      <c r="O47" s="21"/>
      <c r="P47" s="19"/>
      <c r="Q47" s="20">
        <f>5/12*100</f>
        <v>41.666666666666671</v>
      </c>
      <c r="R47" s="21"/>
      <c r="S47" s="19"/>
      <c r="T47" s="20">
        <f>6/12*100</f>
        <v>50</v>
      </c>
      <c r="U47" s="21"/>
      <c r="V47" s="19"/>
      <c r="W47" s="20">
        <f>7/12*100</f>
        <v>58.333333333333336</v>
      </c>
      <c r="X47" s="21"/>
      <c r="Y47" s="19"/>
      <c r="Z47" s="20">
        <f>8/12*100</f>
        <v>66.666666666666657</v>
      </c>
      <c r="AA47" s="21"/>
      <c r="AB47" s="19"/>
      <c r="AC47" s="20">
        <f>9/12*100</f>
        <v>75</v>
      </c>
      <c r="AD47" s="21"/>
      <c r="AE47" s="19"/>
      <c r="AF47" s="20">
        <f>10/12*100</f>
        <v>83.333333333333343</v>
      </c>
      <c r="AG47" s="21"/>
      <c r="AH47" s="19"/>
      <c r="AI47" s="20">
        <f>11/12*100</f>
        <v>91.666666666666657</v>
      </c>
      <c r="AJ47" s="21"/>
      <c r="AK47" s="31"/>
      <c r="AL47" s="32">
        <f>12/12*100</f>
        <v>100</v>
      </c>
      <c r="AM47" s="33"/>
    </row>
    <row r="48" spans="1:39" ht="15.75" customHeight="1" x14ac:dyDescent="0.25">
      <c r="A48" s="87"/>
      <c r="B48" s="109"/>
      <c r="C48" s="106"/>
      <c r="D48" s="9">
        <f>0/21000000*100</f>
        <v>0</v>
      </c>
      <c r="E48" s="10"/>
      <c r="F48" s="11">
        <f>U47</f>
        <v>0</v>
      </c>
      <c r="G48" s="9">
        <f>1769505/21000000*100</f>
        <v>8.4262142857142859</v>
      </c>
      <c r="H48" s="10"/>
      <c r="I48" s="11">
        <f>1769505/21000000*1000</f>
        <v>84.262142857142848</v>
      </c>
      <c r="J48" s="9">
        <f>3597628/21000000*100</f>
        <v>17.131561904761906</v>
      </c>
      <c r="K48" s="10"/>
      <c r="L48" s="11">
        <f>3597628/21000000*100</f>
        <v>17.131561904761906</v>
      </c>
      <c r="M48" s="9">
        <f>5348082/21000000*100</f>
        <v>25.46705714285714</v>
      </c>
      <c r="N48" s="10"/>
      <c r="O48" s="11">
        <f>5348082/21000000*100</f>
        <v>25.46705714285714</v>
      </c>
      <c r="P48" s="9">
        <f>7149536/21000000*100</f>
        <v>34.045409523809525</v>
      </c>
      <c r="Q48" s="10"/>
      <c r="R48" s="11">
        <f>7149536/21000000*100</f>
        <v>34.045409523809525</v>
      </c>
      <c r="S48" s="9">
        <f>8920163/C47*100</f>
        <v>42.476966666666662</v>
      </c>
      <c r="T48" s="10"/>
      <c r="U48" s="11">
        <f>1770627/C47*100</f>
        <v>8.4315571428571428</v>
      </c>
      <c r="V48" s="9">
        <v>59.3</v>
      </c>
      <c r="W48" s="10"/>
      <c r="X48" s="11">
        <v>16.899999999999999</v>
      </c>
      <c r="Y48" s="9">
        <f>14289581/C47*100</f>
        <v>68.045623809523818</v>
      </c>
      <c r="Z48" s="10"/>
      <c r="AA48" s="11">
        <f>Z49</f>
        <v>8.6856809523809524</v>
      </c>
      <c r="AB48" s="9"/>
      <c r="AC48" s="10"/>
      <c r="AD48" s="11"/>
      <c r="AE48" s="9"/>
      <c r="AF48" s="10"/>
      <c r="AG48" s="11"/>
      <c r="AH48" s="9"/>
      <c r="AI48" s="10"/>
      <c r="AJ48" s="11"/>
      <c r="AK48" s="34"/>
      <c r="AL48" s="35"/>
      <c r="AM48" s="36"/>
    </row>
    <row r="49" spans="1:39" ht="20.25" customHeight="1" x14ac:dyDescent="0.25">
      <c r="A49" s="88"/>
      <c r="B49" s="110"/>
      <c r="C49" s="107"/>
      <c r="D49" s="15"/>
      <c r="E49" s="16">
        <f>R49</f>
        <v>0</v>
      </c>
      <c r="F49" s="17"/>
      <c r="G49" s="15"/>
      <c r="H49" s="16">
        <f>1769505/21000000*100</f>
        <v>8.4262142857142859</v>
      </c>
      <c r="I49" s="17"/>
      <c r="J49" s="15"/>
      <c r="K49" s="16">
        <f>L48</f>
        <v>17.131561904761906</v>
      </c>
      <c r="L49" s="17"/>
      <c r="M49" s="15"/>
      <c r="N49" s="16">
        <f>5348082/21000000*100</f>
        <v>25.46705714285714</v>
      </c>
      <c r="O49" s="17"/>
      <c r="P49" s="15"/>
      <c r="Q49" s="16">
        <f>7149536/21000000*100</f>
        <v>34.045409523809525</v>
      </c>
      <c r="R49" s="17"/>
      <c r="S49" s="15"/>
      <c r="T49" s="16">
        <f>U48</f>
        <v>8.4315571428571428</v>
      </c>
      <c r="U49" s="17"/>
      <c r="V49" s="15"/>
      <c r="W49" s="16">
        <v>16.899999999999999</v>
      </c>
      <c r="X49" s="17"/>
      <c r="Y49" s="15"/>
      <c r="Z49" s="16">
        <f>1823993/C47*100</f>
        <v>8.6856809523809524</v>
      </c>
      <c r="AA49" s="17"/>
      <c r="AB49" s="15"/>
      <c r="AC49" s="16"/>
      <c r="AD49" s="17"/>
      <c r="AE49" s="15"/>
      <c r="AF49" s="16"/>
      <c r="AG49" s="17"/>
      <c r="AH49" s="15"/>
      <c r="AI49" s="16"/>
      <c r="AJ49" s="17"/>
      <c r="AK49" s="37"/>
      <c r="AL49" s="38"/>
      <c r="AM49" s="39"/>
    </row>
    <row r="50" spans="1:39" x14ac:dyDescent="0.25">
      <c r="A50" s="86">
        <v>14</v>
      </c>
      <c r="B50" s="111" t="s">
        <v>40</v>
      </c>
      <c r="C50" s="92">
        <v>45360000</v>
      </c>
      <c r="D50" s="9"/>
      <c r="E50" s="10">
        <f>1/12*100</f>
        <v>8.3333333333333321</v>
      </c>
      <c r="F50" s="11"/>
      <c r="G50" s="9"/>
      <c r="H50" s="10">
        <f>2/12*100</f>
        <v>16.666666666666664</v>
      </c>
      <c r="I50" s="11"/>
      <c r="J50" s="9"/>
      <c r="K50" s="10">
        <f>3/12*100</f>
        <v>25</v>
      </c>
      <c r="L50" s="11"/>
      <c r="M50" s="9"/>
      <c r="N50" s="10">
        <f>4/12*100</f>
        <v>33.333333333333329</v>
      </c>
      <c r="O50" s="11"/>
      <c r="P50" s="13"/>
      <c r="Q50" s="25">
        <f>5/12*100</f>
        <v>41.666666666666671</v>
      </c>
      <c r="R50" s="14"/>
      <c r="S50" s="13"/>
      <c r="T50" s="25">
        <f>6/12*100</f>
        <v>50</v>
      </c>
      <c r="U50" s="14"/>
      <c r="V50" s="13"/>
      <c r="W50" s="25">
        <f>7/12*100</f>
        <v>58.333333333333336</v>
      </c>
      <c r="X50" s="14"/>
      <c r="Y50" s="13"/>
      <c r="Z50" s="25">
        <f>8/12*100</f>
        <v>66.666666666666657</v>
      </c>
      <c r="AA50" s="14"/>
      <c r="AB50" s="13"/>
      <c r="AC50" s="25">
        <f>9/12*100</f>
        <v>75</v>
      </c>
      <c r="AD50" s="14"/>
      <c r="AE50" s="13"/>
      <c r="AF50" s="25">
        <f>10/12*100</f>
        <v>83.333333333333343</v>
      </c>
      <c r="AG50" s="14"/>
      <c r="AH50" s="13"/>
      <c r="AI50" s="25">
        <f>11/12*100</f>
        <v>91.666666666666657</v>
      </c>
      <c r="AJ50" s="14"/>
      <c r="AK50" s="34"/>
      <c r="AL50" s="35">
        <f>12/12*100</f>
        <v>100</v>
      </c>
      <c r="AM50" s="36"/>
    </row>
    <row r="51" spans="1:39" x14ac:dyDescent="0.25">
      <c r="A51" s="87"/>
      <c r="B51" s="90"/>
      <c r="C51" s="93"/>
      <c r="D51" s="9">
        <f>0/453600000</f>
        <v>0</v>
      </c>
      <c r="E51" s="10"/>
      <c r="F51" s="11">
        <f>U50</f>
        <v>0</v>
      </c>
      <c r="G51" s="9">
        <f>3780000/45360000*100</f>
        <v>8.3333333333333321</v>
      </c>
      <c r="H51" s="10"/>
      <c r="I51" s="11">
        <f>3780000/45360000*100</f>
        <v>8.3333333333333321</v>
      </c>
      <c r="J51" s="9">
        <f>7560000/45360000*100</f>
        <v>16.666666666666664</v>
      </c>
      <c r="K51" s="10"/>
      <c r="L51" s="11">
        <f>7560000/45360000*100</f>
        <v>16.666666666666664</v>
      </c>
      <c r="M51" s="9">
        <f>11340000/45360000*100</f>
        <v>25</v>
      </c>
      <c r="N51" s="10"/>
      <c r="O51" s="11">
        <f>11340000/45360000*100</f>
        <v>25</v>
      </c>
      <c r="P51" s="13">
        <f>15120000/45360000*100</f>
        <v>33.333333333333329</v>
      </c>
      <c r="Q51" s="25"/>
      <c r="R51" s="14">
        <f>15120000/45360000*100</f>
        <v>33.333333333333329</v>
      </c>
      <c r="S51" s="13">
        <f>18900000/C50*100</f>
        <v>41.666666666666671</v>
      </c>
      <c r="T51" s="25"/>
      <c r="U51" s="44">
        <f>3780000/C50*100</f>
        <v>8.3333333333333321</v>
      </c>
      <c r="V51" s="13">
        <v>58</v>
      </c>
      <c r="W51" s="25"/>
      <c r="X51" s="14">
        <v>17</v>
      </c>
      <c r="Y51" s="9">
        <f>30240000/C50*100</f>
        <v>66.666666666666657</v>
      </c>
      <c r="Z51" s="25"/>
      <c r="AA51" s="11">
        <f>Z52</f>
        <v>8.3333333333333321</v>
      </c>
      <c r="AB51" s="13"/>
      <c r="AC51" s="25"/>
      <c r="AD51" s="14"/>
      <c r="AE51" s="13"/>
      <c r="AF51" s="25"/>
      <c r="AG51" s="14"/>
      <c r="AH51" s="13"/>
      <c r="AI51" s="25"/>
      <c r="AJ51" s="14"/>
      <c r="AK51" s="34"/>
      <c r="AL51" s="35"/>
      <c r="AM51" s="36"/>
    </row>
    <row r="52" spans="1:39" x14ac:dyDescent="0.25">
      <c r="A52" s="88"/>
      <c r="B52" s="91"/>
      <c r="C52" s="94"/>
      <c r="D52" s="9"/>
      <c r="E52" s="10">
        <f>R52</f>
        <v>0</v>
      </c>
      <c r="F52" s="11"/>
      <c r="G52" s="9"/>
      <c r="H52" s="10">
        <f>3780000/45360000*100</f>
        <v>8.3333333333333321</v>
      </c>
      <c r="I52" s="11"/>
      <c r="J52" s="9"/>
      <c r="K52" s="10">
        <f>L51</f>
        <v>16.666666666666664</v>
      </c>
      <c r="L52" s="11"/>
      <c r="M52" s="9"/>
      <c r="N52" s="10">
        <f>11340000/45360000*100</f>
        <v>25</v>
      </c>
      <c r="O52" s="11"/>
      <c r="P52" s="13"/>
      <c r="Q52" s="25">
        <f>15120000/45360000*100</f>
        <v>33.333333333333329</v>
      </c>
      <c r="R52" s="14"/>
      <c r="S52" s="13"/>
      <c r="T52" s="10">
        <f>U51</f>
        <v>8.3333333333333321</v>
      </c>
      <c r="U52" s="14"/>
      <c r="V52" s="13"/>
      <c r="W52" s="25">
        <v>17</v>
      </c>
      <c r="X52" s="14"/>
      <c r="Y52" s="13"/>
      <c r="Z52" s="67">
        <f>3780000/C50*100</f>
        <v>8.3333333333333321</v>
      </c>
      <c r="AA52" s="14"/>
      <c r="AB52" s="13"/>
      <c r="AC52" s="25"/>
      <c r="AD52" s="14"/>
      <c r="AE52" s="13"/>
      <c r="AF52" s="25"/>
      <c r="AG52" s="14"/>
      <c r="AH52" s="13"/>
      <c r="AI52" s="25"/>
      <c r="AJ52" s="14"/>
      <c r="AK52" s="34"/>
      <c r="AL52" s="35"/>
      <c r="AM52" s="36"/>
    </row>
    <row r="53" spans="1:39" x14ac:dyDescent="0.25">
      <c r="A53" s="86">
        <v>15</v>
      </c>
      <c r="B53" s="108" t="s">
        <v>41</v>
      </c>
      <c r="C53" s="105">
        <v>32222200</v>
      </c>
      <c r="D53" s="19"/>
      <c r="E53" s="20">
        <f>1/12*100</f>
        <v>8.3333333333333321</v>
      </c>
      <c r="F53" s="21"/>
      <c r="G53" s="19"/>
      <c r="H53" s="20">
        <f>2/12*100</f>
        <v>16.666666666666664</v>
      </c>
      <c r="I53" s="21"/>
      <c r="J53" s="19"/>
      <c r="K53" s="20">
        <f>3/12*100</f>
        <v>25</v>
      </c>
      <c r="L53" s="21"/>
      <c r="M53" s="19"/>
      <c r="N53" s="20">
        <f>4/12*100</f>
        <v>33.333333333333329</v>
      </c>
      <c r="O53" s="21"/>
      <c r="P53" s="19"/>
      <c r="Q53" s="20">
        <f>5/12*100</f>
        <v>41.666666666666671</v>
      </c>
      <c r="R53" s="21"/>
      <c r="S53" s="19"/>
      <c r="T53" s="20">
        <f>6/12*100</f>
        <v>50</v>
      </c>
      <c r="U53" s="21"/>
      <c r="V53" s="19"/>
      <c r="W53" s="20">
        <f>7/12*100</f>
        <v>58.333333333333336</v>
      </c>
      <c r="X53" s="21"/>
      <c r="Y53" s="19"/>
      <c r="Z53" s="20">
        <f>8/12*100</f>
        <v>66.666666666666657</v>
      </c>
      <c r="AA53" s="21"/>
      <c r="AB53" s="19"/>
      <c r="AC53" s="20">
        <f>9/12*100</f>
        <v>75</v>
      </c>
      <c r="AD53" s="21"/>
      <c r="AE53" s="19"/>
      <c r="AF53" s="20">
        <f>10/12*100</f>
        <v>83.333333333333343</v>
      </c>
      <c r="AG53" s="21"/>
      <c r="AH53" s="19"/>
      <c r="AI53" s="23">
        <f>11/12*100</f>
        <v>91.666666666666657</v>
      </c>
      <c r="AJ53" s="21"/>
      <c r="AK53" s="31"/>
      <c r="AL53" s="32">
        <f>12/12*100</f>
        <v>100</v>
      </c>
      <c r="AM53" s="33"/>
    </row>
    <row r="54" spans="1:39" x14ac:dyDescent="0.25">
      <c r="A54" s="87"/>
      <c r="B54" s="109"/>
      <c r="C54" s="106"/>
      <c r="D54" s="9">
        <f>0/32222200</f>
        <v>0</v>
      </c>
      <c r="E54" s="10"/>
      <c r="F54" s="11">
        <f>U53</f>
        <v>0</v>
      </c>
      <c r="G54" s="9">
        <f>2000000/32222200*100</f>
        <v>6.2069008323454016</v>
      </c>
      <c r="H54" s="10"/>
      <c r="I54" s="11">
        <f>2000000/32222200*100</f>
        <v>6.2069008323454016</v>
      </c>
      <c r="J54" s="9">
        <f>2500000/32222200*100</f>
        <v>7.7586260404317517</v>
      </c>
      <c r="K54" s="10"/>
      <c r="L54" s="11">
        <f>2500000/32222200*100</f>
        <v>7.7586260404317517</v>
      </c>
      <c r="M54" s="9">
        <f>7268000/32222000*100</f>
        <v>22.556017627707778</v>
      </c>
      <c r="N54" s="10"/>
      <c r="O54" s="11">
        <f>7268000/32222200*100</f>
        <v>22.555877624743189</v>
      </c>
      <c r="P54" s="9">
        <f>10340500/32222200*100</f>
        <v>32.091229028433816</v>
      </c>
      <c r="Q54" s="10"/>
      <c r="R54" s="11">
        <f>10340500/32222200*100</f>
        <v>32.091229028433816</v>
      </c>
      <c r="S54" s="9">
        <f>14345998/C53*100</f>
        <v>44.522093463512732</v>
      </c>
      <c r="T54" s="10"/>
      <c r="U54" s="11">
        <f>4005498/C53*100</f>
        <v>12.430864435078922</v>
      </c>
      <c r="V54" s="9">
        <v>56.9</v>
      </c>
      <c r="W54" s="10"/>
      <c r="X54" s="11">
        <v>12.4</v>
      </c>
      <c r="Y54" s="9">
        <f>20408998/C53*100</f>
        <v>63.338313336767818</v>
      </c>
      <c r="Z54" s="10"/>
      <c r="AA54" s="11">
        <f>Z55</f>
        <v>6.4024182085642813</v>
      </c>
      <c r="AB54" s="9"/>
      <c r="AC54" s="10"/>
      <c r="AD54" s="11"/>
      <c r="AE54" s="9"/>
      <c r="AF54" s="10"/>
      <c r="AG54" s="11"/>
      <c r="AH54" s="9"/>
      <c r="AI54" s="10"/>
      <c r="AJ54" s="11"/>
      <c r="AK54" s="34"/>
      <c r="AL54" s="35"/>
      <c r="AM54" s="36"/>
    </row>
    <row r="55" spans="1:39" x14ac:dyDescent="0.25">
      <c r="A55" s="88"/>
      <c r="B55" s="110"/>
      <c r="C55" s="107"/>
      <c r="D55" s="15"/>
      <c r="E55" s="16">
        <f>R55</f>
        <v>0</v>
      </c>
      <c r="F55" s="17"/>
      <c r="G55" s="15"/>
      <c r="H55" s="16">
        <f>2000000/32222200*100</f>
        <v>6.2069008323454016</v>
      </c>
      <c r="I55" s="17"/>
      <c r="J55" s="15"/>
      <c r="K55" s="16">
        <f>L54</f>
        <v>7.7586260404317517</v>
      </c>
      <c r="L55" s="17"/>
      <c r="M55" s="15"/>
      <c r="N55" s="16">
        <f>7268000/32222200*100</f>
        <v>22.555877624743189</v>
      </c>
      <c r="O55" s="17"/>
      <c r="P55" s="15"/>
      <c r="Q55" s="16">
        <f>10340500/32222200*100</f>
        <v>32.091229028433816</v>
      </c>
      <c r="R55" s="17"/>
      <c r="S55" s="15"/>
      <c r="T55" s="16">
        <f>U54</f>
        <v>12.430864435078922</v>
      </c>
      <c r="U55" s="17"/>
      <c r="V55" s="15"/>
      <c r="W55" s="16">
        <v>12.4</v>
      </c>
      <c r="X55" s="17"/>
      <c r="Y55" s="15"/>
      <c r="Z55" s="16">
        <f>2063000/C53*100</f>
        <v>6.4024182085642813</v>
      </c>
      <c r="AA55" s="17"/>
      <c r="AB55" s="15"/>
      <c r="AC55" s="16"/>
      <c r="AD55" s="17"/>
      <c r="AE55" s="15"/>
      <c r="AF55" s="16"/>
      <c r="AG55" s="17"/>
      <c r="AH55" s="15"/>
      <c r="AI55" s="16"/>
      <c r="AJ55" s="17"/>
      <c r="AK55" s="37"/>
      <c r="AL55" s="38"/>
      <c r="AM55" s="39"/>
    </row>
    <row r="56" spans="1:39" x14ac:dyDescent="0.25">
      <c r="A56" s="86">
        <v>16</v>
      </c>
      <c r="B56" s="95" t="s">
        <v>42</v>
      </c>
      <c r="C56" s="92">
        <v>5720000</v>
      </c>
      <c r="D56" s="9"/>
      <c r="E56" s="10">
        <f>1/12*100</f>
        <v>8.3333333333333321</v>
      </c>
      <c r="F56" s="11"/>
      <c r="G56" s="9"/>
      <c r="H56" s="10">
        <f>2/12*100</f>
        <v>16.666666666666664</v>
      </c>
      <c r="I56" s="11"/>
      <c r="J56" s="9"/>
      <c r="K56" s="35">
        <f>3/12*100</f>
        <v>25</v>
      </c>
      <c r="L56" s="36"/>
      <c r="M56" s="9"/>
      <c r="N56" s="35">
        <f>4/12*100</f>
        <v>33.333333333333329</v>
      </c>
      <c r="O56" s="36"/>
      <c r="P56" s="9"/>
      <c r="Q56" s="35">
        <f>5/12*100</f>
        <v>41.666666666666671</v>
      </c>
      <c r="R56" s="36"/>
      <c r="S56" s="9"/>
      <c r="T56" s="35">
        <f>6/12*100</f>
        <v>50</v>
      </c>
      <c r="U56" s="36"/>
      <c r="V56" s="9"/>
      <c r="W56" s="35">
        <f>7/12*100</f>
        <v>58.333333333333336</v>
      </c>
      <c r="X56" s="36"/>
      <c r="Y56" s="9"/>
      <c r="Z56" s="35">
        <f>8/12*100</f>
        <v>66.666666666666657</v>
      </c>
      <c r="AA56" s="36"/>
      <c r="AB56" s="9"/>
      <c r="AC56" s="35">
        <f>9/12*100</f>
        <v>75</v>
      </c>
      <c r="AD56" s="36"/>
      <c r="AE56" s="9"/>
      <c r="AF56" s="35">
        <f>10/12*100</f>
        <v>83.333333333333343</v>
      </c>
      <c r="AG56" s="36"/>
      <c r="AH56" s="9"/>
      <c r="AI56" s="35">
        <f>11/12*100</f>
        <v>91.666666666666657</v>
      </c>
      <c r="AJ56" s="36"/>
      <c r="AK56" s="9"/>
      <c r="AL56" s="35">
        <f>12/12*100</f>
        <v>100</v>
      </c>
      <c r="AM56" s="36"/>
    </row>
    <row r="57" spans="1:39" x14ac:dyDescent="0.25">
      <c r="A57" s="87"/>
      <c r="B57" s="90"/>
      <c r="C57" s="93"/>
      <c r="D57" s="9">
        <f>0/572000*100</f>
        <v>0</v>
      </c>
      <c r="E57" s="10"/>
      <c r="F57" s="11">
        <f>U56</f>
        <v>0</v>
      </c>
      <c r="G57" s="9">
        <f>730000/5720000*100</f>
        <v>12.762237762237763</v>
      </c>
      <c r="H57" s="10"/>
      <c r="I57" s="11">
        <f>730000/5720000*100</f>
        <v>12.762237762237763</v>
      </c>
      <c r="J57" s="9">
        <f>730000/5720000*100</f>
        <v>12.762237762237763</v>
      </c>
      <c r="K57" s="35"/>
      <c r="L57" s="36">
        <f>730000/5720000*100</f>
        <v>12.762237762237763</v>
      </c>
      <c r="M57" s="9">
        <f>1420000/5720000*100</f>
        <v>24.825174825174827</v>
      </c>
      <c r="N57" s="35"/>
      <c r="O57" s="36">
        <f>1420000/5720000*100</f>
        <v>24.825174825174827</v>
      </c>
      <c r="P57" s="9">
        <f>2150000/5720000*100</f>
        <v>37.587412587412587</v>
      </c>
      <c r="Q57" s="35"/>
      <c r="R57" s="36">
        <f>2150000/5720000*100</f>
        <v>37.587412587412587</v>
      </c>
      <c r="S57" s="9">
        <f>2150000/C56*100</f>
        <v>37.587412587412587</v>
      </c>
      <c r="T57" s="35"/>
      <c r="U57" s="42">
        <f>0</f>
        <v>0</v>
      </c>
      <c r="V57" s="9">
        <v>50.3</v>
      </c>
      <c r="W57" s="35"/>
      <c r="X57" s="36">
        <v>13</v>
      </c>
      <c r="Y57" s="9">
        <f>3610000/C56*100</f>
        <v>63.111888111888113</v>
      </c>
      <c r="Z57" s="35"/>
      <c r="AA57" s="42">
        <f>Z58</f>
        <v>12.762237762237763</v>
      </c>
      <c r="AB57" s="9"/>
      <c r="AC57" s="35"/>
      <c r="AD57" s="36"/>
      <c r="AE57" s="9"/>
      <c r="AF57" s="35"/>
      <c r="AG57" s="36"/>
      <c r="AH57" s="9"/>
      <c r="AI57" s="35"/>
      <c r="AJ57" s="36"/>
      <c r="AK57" s="9"/>
      <c r="AL57" s="35"/>
      <c r="AM57" s="36"/>
    </row>
    <row r="58" spans="1:39" x14ac:dyDescent="0.25">
      <c r="A58" s="88"/>
      <c r="B58" s="91"/>
      <c r="C58" s="94"/>
      <c r="D58" s="9"/>
      <c r="E58" s="10">
        <f>R58</f>
        <v>0</v>
      </c>
      <c r="F58" s="11"/>
      <c r="G58" s="9"/>
      <c r="H58" s="10">
        <f>730000/5720000*100</f>
        <v>12.762237762237763</v>
      </c>
      <c r="I58" s="11"/>
      <c r="J58" s="9"/>
      <c r="K58" s="35">
        <f>L57</f>
        <v>12.762237762237763</v>
      </c>
      <c r="L58" s="36"/>
      <c r="M58" s="9"/>
      <c r="N58" s="35">
        <f>1420000/5720000*100</f>
        <v>24.825174825174827</v>
      </c>
      <c r="O58" s="36"/>
      <c r="P58" s="9"/>
      <c r="Q58" s="35">
        <f>2150000/5720000*100</f>
        <v>37.587412587412587</v>
      </c>
      <c r="R58" s="36"/>
      <c r="S58" s="9"/>
      <c r="T58" s="43">
        <f>U57</f>
        <v>0</v>
      </c>
      <c r="U58" s="36"/>
      <c r="V58" s="9"/>
      <c r="W58" s="35">
        <v>13</v>
      </c>
      <c r="X58" s="36"/>
      <c r="Y58" s="9"/>
      <c r="Z58" s="35">
        <f>730000/C56*100</f>
        <v>12.762237762237763</v>
      </c>
      <c r="AA58" s="36"/>
      <c r="AB58" s="9"/>
      <c r="AC58" s="35"/>
      <c r="AD58" s="36"/>
      <c r="AE58" s="9"/>
      <c r="AF58" s="35"/>
      <c r="AG58" s="36"/>
      <c r="AH58" s="9"/>
      <c r="AI58" s="35"/>
      <c r="AJ58" s="36"/>
      <c r="AK58" s="9"/>
      <c r="AL58" s="35"/>
      <c r="AM58" s="36"/>
    </row>
    <row r="59" spans="1:39" ht="15" customHeight="1" x14ac:dyDescent="0.25">
      <c r="A59" s="86">
        <v>17</v>
      </c>
      <c r="B59" s="95" t="s">
        <v>43</v>
      </c>
      <c r="C59" s="105">
        <v>10062200</v>
      </c>
      <c r="D59" s="19"/>
      <c r="E59" s="20">
        <f>1/12*100</f>
        <v>8.3333333333333321</v>
      </c>
      <c r="F59" s="21"/>
      <c r="G59" s="19"/>
      <c r="H59" s="20">
        <f>2/12*100</f>
        <v>16.666666666666664</v>
      </c>
      <c r="I59" s="21"/>
      <c r="J59" s="19"/>
      <c r="K59" s="20">
        <f>3/12*100</f>
        <v>25</v>
      </c>
      <c r="L59" s="21"/>
      <c r="M59" s="19"/>
      <c r="N59" s="20">
        <f>4/12*100</f>
        <v>33.333333333333329</v>
      </c>
      <c r="O59" s="21"/>
      <c r="P59" s="19"/>
      <c r="Q59" s="20">
        <f>5/12*100</f>
        <v>41.666666666666671</v>
      </c>
      <c r="R59" s="21"/>
      <c r="S59" s="19"/>
      <c r="T59" s="20">
        <f>S60</f>
        <v>80.250839776589615</v>
      </c>
      <c r="U59" s="21"/>
      <c r="V59" s="19"/>
      <c r="W59" s="20">
        <f>7/12*100</f>
        <v>58.333333333333336</v>
      </c>
      <c r="X59" s="21"/>
      <c r="Y59" s="19"/>
      <c r="Z59" s="20">
        <f>8/12*100</f>
        <v>66.666666666666657</v>
      </c>
      <c r="AA59" s="21"/>
      <c r="AB59" s="19"/>
      <c r="AC59" s="20">
        <f>9/12*100</f>
        <v>75</v>
      </c>
      <c r="AD59" s="21"/>
      <c r="AE59" s="19"/>
      <c r="AF59" s="20">
        <f>10/12*100</f>
        <v>83.333333333333343</v>
      </c>
      <c r="AG59" s="21"/>
      <c r="AH59" s="19"/>
      <c r="AI59" s="20">
        <f>11/12*100</f>
        <v>91.666666666666657</v>
      </c>
      <c r="AJ59" s="21"/>
      <c r="AK59" s="31"/>
      <c r="AL59" s="32">
        <f>12/12*100</f>
        <v>100</v>
      </c>
      <c r="AM59" s="33"/>
    </row>
    <row r="60" spans="1:39" ht="15" customHeight="1" x14ac:dyDescent="0.25">
      <c r="A60" s="87"/>
      <c r="B60" s="90"/>
      <c r="C60" s="106"/>
      <c r="D60" s="9">
        <f>0/10062200*100</f>
        <v>0</v>
      </c>
      <c r="E60" s="10"/>
      <c r="F60" s="11">
        <f>U59</f>
        <v>0</v>
      </c>
      <c r="G60" s="9">
        <f ca="1">G60</f>
        <v>0</v>
      </c>
      <c r="H60" s="10"/>
      <c r="I60" s="11">
        <f ca="1">G60</f>
        <v>0</v>
      </c>
      <c r="J60" s="9">
        <f>0/10062200*100</f>
        <v>0</v>
      </c>
      <c r="K60" s="10"/>
      <c r="L60" s="11">
        <f>0/10062200*100</f>
        <v>0</v>
      </c>
      <c r="M60" s="9">
        <f>0/10062200*100</f>
        <v>0</v>
      </c>
      <c r="N60" s="10"/>
      <c r="O60" s="11">
        <f>0/10062000*100</f>
        <v>0</v>
      </c>
      <c r="P60" s="9">
        <f>0/1499800*100</f>
        <v>0</v>
      </c>
      <c r="Q60" s="10"/>
      <c r="R60" s="11">
        <f>0/1499800*100</f>
        <v>0</v>
      </c>
      <c r="S60" s="9">
        <f>8075000/C59*100</f>
        <v>80.250839776589615</v>
      </c>
      <c r="T60" s="10"/>
      <c r="U60" s="11">
        <f>8075000/C59*100</f>
        <v>80.250839776589615</v>
      </c>
      <c r="V60" s="9">
        <v>100</v>
      </c>
      <c r="W60" s="10"/>
      <c r="X60" s="11">
        <v>19.7</v>
      </c>
      <c r="Y60" s="9">
        <f>10062200/C59*100</f>
        <v>100</v>
      </c>
      <c r="Z60" s="10"/>
      <c r="AA60" s="11">
        <v>0</v>
      </c>
      <c r="AB60" s="9"/>
      <c r="AC60" s="10"/>
      <c r="AD60" s="11"/>
      <c r="AE60" s="9"/>
      <c r="AF60" s="10"/>
      <c r="AG60" s="11"/>
      <c r="AH60" s="9"/>
      <c r="AI60" s="10"/>
      <c r="AJ60" s="11"/>
      <c r="AK60" s="34"/>
      <c r="AL60" s="35"/>
      <c r="AM60" s="36"/>
    </row>
    <row r="61" spans="1:39" ht="21" customHeight="1" x14ac:dyDescent="0.25">
      <c r="A61" s="88"/>
      <c r="B61" s="91"/>
      <c r="C61" s="107"/>
      <c r="D61" s="15"/>
      <c r="E61" s="16">
        <f>R61</f>
        <v>0</v>
      </c>
      <c r="F61" s="17"/>
      <c r="G61" s="15"/>
      <c r="H61" s="16">
        <f ca="1">G60</f>
        <v>0</v>
      </c>
      <c r="I61" s="17"/>
      <c r="J61" s="15"/>
      <c r="K61" s="16">
        <f>L60</f>
        <v>0</v>
      </c>
      <c r="L61" s="17"/>
      <c r="M61" s="15"/>
      <c r="N61" s="16">
        <f>0/10062000*100</f>
        <v>0</v>
      </c>
      <c r="O61" s="17"/>
      <c r="P61" s="15"/>
      <c r="Q61" s="16">
        <f>0/1499800*100</f>
        <v>0</v>
      </c>
      <c r="R61" s="17"/>
      <c r="S61" s="15"/>
      <c r="T61" s="16">
        <f>U60</f>
        <v>80.250839776589615</v>
      </c>
      <c r="U61" s="17"/>
      <c r="V61" s="15"/>
      <c r="W61" s="16">
        <v>19.7</v>
      </c>
      <c r="X61" s="17"/>
      <c r="Y61" s="15"/>
      <c r="Z61" s="16">
        <v>0</v>
      </c>
      <c r="AA61" s="17"/>
      <c r="AB61" s="15"/>
      <c r="AC61" s="16"/>
      <c r="AD61" s="17"/>
      <c r="AE61" s="15"/>
      <c r="AF61" s="16"/>
      <c r="AG61" s="17"/>
      <c r="AH61" s="15"/>
      <c r="AI61" s="16"/>
      <c r="AJ61" s="17"/>
      <c r="AK61" s="37"/>
      <c r="AL61" s="38"/>
      <c r="AM61" s="39"/>
    </row>
    <row r="62" spans="1:39" x14ac:dyDescent="0.25">
      <c r="A62" s="86">
        <v>18</v>
      </c>
      <c r="B62" s="95" t="s">
        <v>44</v>
      </c>
      <c r="C62" s="92">
        <v>1499800</v>
      </c>
      <c r="D62" s="9"/>
      <c r="E62" s="10">
        <f>1/12*100</f>
        <v>8.3333333333333321</v>
      </c>
      <c r="F62" s="11"/>
      <c r="G62" s="9"/>
      <c r="H62" s="10">
        <f>2/12*100</f>
        <v>16.666666666666664</v>
      </c>
      <c r="I62" s="11"/>
      <c r="J62" s="9"/>
      <c r="K62" s="10">
        <f>3/12*100</f>
        <v>25</v>
      </c>
      <c r="L62" s="11"/>
      <c r="M62" s="9"/>
      <c r="N62" s="10">
        <f>4/12*100</f>
        <v>33.333333333333329</v>
      </c>
      <c r="O62" s="11"/>
      <c r="P62" s="9"/>
      <c r="Q62" s="10">
        <f>5/12*100</f>
        <v>41.666666666666671</v>
      </c>
      <c r="R62" s="11"/>
      <c r="S62" s="9"/>
      <c r="T62" s="10">
        <f>6/12*100</f>
        <v>50</v>
      </c>
      <c r="U62" s="11"/>
      <c r="V62" s="9"/>
      <c r="W62" s="10">
        <f>7/12*100</f>
        <v>58.333333333333336</v>
      </c>
      <c r="X62" s="11"/>
      <c r="Y62" s="9"/>
      <c r="Z62" s="10">
        <f>8/12*100</f>
        <v>66.666666666666657</v>
      </c>
      <c r="AA62" s="40"/>
      <c r="AB62" s="34"/>
      <c r="AC62" s="35">
        <f>9/12*100</f>
        <v>75</v>
      </c>
      <c r="AD62" s="36"/>
      <c r="AE62" s="34"/>
      <c r="AF62" s="35">
        <f>10/12*100</f>
        <v>83.333333333333343</v>
      </c>
      <c r="AG62" s="36"/>
      <c r="AH62" s="34"/>
      <c r="AI62" s="35">
        <f>11/12*100</f>
        <v>91.666666666666657</v>
      </c>
      <c r="AJ62" s="36"/>
      <c r="AK62" s="34"/>
      <c r="AL62" s="35">
        <f>12/12*100</f>
        <v>100</v>
      </c>
      <c r="AM62" s="36"/>
    </row>
    <row r="63" spans="1:39" x14ac:dyDescent="0.25">
      <c r="A63" s="87"/>
      <c r="B63" s="90"/>
      <c r="C63" s="93"/>
      <c r="D63" s="9">
        <f>0/1499800*100</f>
        <v>0</v>
      </c>
      <c r="E63" s="10"/>
      <c r="F63" s="11">
        <f>U62</f>
        <v>0</v>
      </c>
      <c r="G63" s="9">
        <f ca="1">G63</f>
        <v>0</v>
      </c>
      <c r="H63" s="10"/>
      <c r="I63" s="11">
        <f ca="1">I63</f>
        <v>0</v>
      </c>
      <c r="J63" s="9">
        <f>0/1499800*100</f>
        <v>0</v>
      </c>
      <c r="K63" s="10"/>
      <c r="L63" s="11">
        <f>0/1499800*100</f>
        <v>0</v>
      </c>
      <c r="M63" s="9">
        <f>0/1499800*100</f>
        <v>0</v>
      </c>
      <c r="N63" s="10"/>
      <c r="O63" s="11">
        <f>0/1499800*100</f>
        <v>0</v>
      </c>
      <c r="P63" s="9">
        <f>0/1499800*100</f>
        <v>0</v>
      </c>
      <c r="Q63" s="10"/>
      <c r="R63" s="11">
        <f>0/14998008100</f>
        <v>0</v>
      </c>
      <c r="S63" s="9">
        <f>0</f>
        <v>0</v>
      </c>
      <c r="T63" s="10"/>
      <c r="U63" s="11">
        <f>0</f>
        <v>0</v>
      </c>
      <c r="V63" s="9">
        <v>50</v>
      </c>
      <c r="W63" s="10"/>
      <c r="X63" s="11">
        <v>50</v>
      </c>
      <c r="Y63" s="10">
        <f>749900/C62*100</f>
        <v>50</v>
      </c>
      <c r="Z63" s="25"/>
      <c r="AA63" s="11">
        <v>0</v>
      </c>
      <c r="AB63" s="35"/>
      <c r="AC63" s="35"/>
      <c r="AD63" s="36"/>
      <c r="AE63" s="35"/>
      <c r="AF63" s="35"/>
      <c r="AG63" s="36"/>
      <c r="AH63" s="35"/>
      <c r="AI63" s="35"/>
      <c r="AJ63" s="36"/>
      <c r="AK63" s="35"/>
      <c r="AL63" s="35"/>
      <c r="AM63" s="36"/>
    </row>
    <row r="64" spans="1:39" x14ac:dyDescent="0.25">
      <c r="A64" s="88"/>
      <c r="B64" s="91"/>
      <c r="C64" s="94"/>
      <c r="D64" s="15"/>
      <c r="E64" s="16">
        <f>R64</f>
        <v>0</v>
      </c>
      <c r="F64" s="17"/>
      <c r="G64" s="15"/>
      <c r="H64" s="16">
        <f ca="1">H64</f>
        <v>0</v>
      </c>
      <c r="I64" s="17"/>
      <c r="J64" s="15"/>
      <c r="K64" s="16">
        <f>L63</f>
        <v>0</v>
      </c>
      <c r="L64" s="17"/>
      <c r="M64" s="15"/>
      <c r="N64" s="16">
        <f>0/1499800*100</f>
        <v>0</v>
      </c>
      <c r="O64" s="17"/>
      <c r="P64" s="15"/>
      <c r="Q64" s="16">
        <f>0/1499800*100</f>
        <v>0</v>
      </c>
      <c r="R64" s="17"/>
      <c r="S64" s="15"/>
      <c r="T64" s="16">
        <f>U63</f>
        <v>0</v>
      </c>
      <c r="U64" s="17"/>
      <c r="V64" s="15"/>
      <c r="W64" s="16">
        <v>50</v>
      </c>
      <c r="X64" s="17"/>
      <c r="Y64" s="26"/>
      <c r="Z64" s="16">
        <v>0</v>
      </c>
      <c r="AA64" s="28"/>
      <c r="AB64" s="37"/>
      <c r="AC64" s="38"/>
      <c r="AD64" s="39"/>
      <c r="AE64" s="37"/>
      <c r="AF64" s="38"/>
      <c r="AG64" s="39"/>
      <c r="AH64" s="37"/>
      <c r="AI64" s="38"/>
      <c r="AJ64" s="39"/>
      <c r="AK64" s="37"/>
      <c r="AL64" s="38"/>
      <c r="AM64" s="39"/>
    </row>
    <row r="65" spans="1:95" x14ac:dyDescent="0.25">
      <c r="A65" s="86">
        <v>19</v>
      </c>
      <c r="B65" s="95" t="s">
        <v>45</v>
      </c>
      <c r="C65" s="92">
        <v>9999300</v>
      </c>
      <c r="D65" s="9"/>
      <c r="E65" s="10">
        <f>1/12*100</f>
        <v>8.3333333333333321</v>
      </c>
      <c r="F65" s="11"/>
      <c r="G65" s="9"/>
      <c r="H65" s="10">
        <f>2/12*100</f>
        <v>16.666666666666664</v>
      </c>
      <c r="I65" s="11"/>
      <c r="J65" s="9"/>
      <c r="K65" s="10">
        <f>3/12*100</f>
        <v>25</v>
      </c>
      <c r="L65" s="11"/>
      <c r="M65" s="9"/>
      <c r="N65" s="10">
        <f>4/12*100</f>
        <v>33.333333333333329</v>
      </c>
      <c r="O65" s="11"/>
      <c r="P65" s="9"/>
      <c r="Q65" s="10">
        <f>5/12*100</f>
        <v>41.666666666666671</v>
      </c>
      <c r="R65" s="11"/>
      <c r="S65" s="9"/>
      <c r="T65" s="10">
        <f>6/12*100</f>
        <v>50</v>
      </c>
      <c r="U65" s="11"/>
      <c r="V65" s="9"/>
      <c r="W65" s="10">
        <f>7/12*100</f>
        <v>58.333333333333336</v>
      </c>
      <c r="X65" s="11"/>
      <c r="Y65" s="13"/>
      <c r="Z65" s="25">
        <f>8/12*100</f>
        <v>66.666666666666657</v>
      </c>
      <c r="AA65" s="14"/>
      <c r="AB65" s="34"/>
      <c r="AC65" s="35">
        <f>9/12*100</f>
        <v>75</v>
      </c>
      <c r="AD65" s="36"/>
      <c r="AE65" s="34"/>
      <c r="AF65" s="35">
        <f>10/12*100</f>
        <v>83.333333333333343</v>
      </c>
      <c r="AG65" s="36"/>
      <c r="AH65" s="34"/>
      <c r="AI65" s="35">
        <f>11/12*100</f>
        <v>91.666666666666657</v>
      </c>
      <c r="AJ65" s="36"/>
      <c r="AK65" s="34"/>
      <c r="AL65" s="35">
        <f>12/12*100</f>
        <v>100</v>
      </c>
      <c r="AM65" s="36"/>
    </row>
    <row r="66" spans="1:95" x14ac:dyDescent="0.25">
      <c r="A66" s="87"/>
      <c r="B66" s="90"/>
      <c r="C66" s="93"/>
      <c r="D66" s="9">
        <f>0/9999300*100</f>
        <v>0</v>
      </c>
      <c r="E66" s="10"/>
      <c r="F66" s="11">
        <f>U65</f>
        <v>0</v>
      </c>
      <c r="G66" s="9">
        <f ca="1">G66</f>
        <v>0</v>
      </c>
      <c r="H66" s="10"/>
      <c r="I66" s="11">
        <f ca="1">I66</f>
        <v>0</v>
      </c>
      <c r="J66" s="9">
        <f>5850000/9999300*100</f>
        <v>58.504095286670065</v>
      </c>
      <c r="K66" s="10"/>
      <c r="L66" s="11">
        <f>5850000/9999300*100</f>
        <v>58.504095286670065</v>
      </c>
      <c r="M66" s="9">
        <f>7359300/9999300*100</f>
        <v>73.598151870630943</v>
      </c>
      <c r="N66" s="10"/>
      <c r="O66" s="11">
        <f>7359300/9999300*100</f>
        <v>73.598151870630943</v>
      </c>
      <c r="P66" s="9">
        <f>7359300/9999300*100</f>
        <v>73.598151870630943</v>
      </c>
      <c r="Q66" s="10"/>
      <c r="R66" s="41">
        <f>7359300/9999300*100</f>
        <v>73.598151870630943</v>
      </c>
      <c r="S66" s="9">
        <f>7359300/C65*100</f>
        <v>73.598151870630943</v>
      </c>
      <c r="T66" s="10"/>
      <c r="U66" s="11">
        <f>0</f>
        <v>0</v>
      </c>
      <c r="V66" s="9">
        <v>73.599999999999994</v>
      </c>
      <c r="W66" s="10"/>
      <c r="X66" s="11">
        <v>0</v>
      </c>
      <c r="Y66" s="9">
        <f>7359300/C65*100</f>
        <v>73.598151870630943</v>
      </c>
      <c r="Z66" s="25"/>
      <c r="AA66" s="11">
        <v>0</v>
      </c>
      <c r="AB66" s="34"/>
      <c r="AC66" s="35"/>
      <c r="AD66" s="36"/>
      <c r="AE66" s="34"/>
      <c r="AF66" s="35"/>
      <c r="AG66" s="36"/>
      <c r="AH66" s="34"/>
      <c r="AI66" s="35"/>
      <c r="AJ66" s="36"/>
      <c r="AK66" s="34"/>
      <c r="AL66" s="35"/>
      <c r="AM66" s="36"/>
    </row>
    <row r="67" spans="1:95" ht="22.5" customHeight="1" x14ac:dyDescent="0.25">
      <c r="A67" s="88"/>
      <c r="B67" s="91"/>
      <c r="C67" s="94"/>
      <c r="D67" s="15"/>
      <c r="E67" s="16">
        <f>R67</f>
        <v>0</v>
      </c>
      <c r="F67" s="17"/>
      <c r="G67" s="15"/>
      <c r="H67" s="16">
        <f ca="1">H67</f>
        <v>0</v>
      </c>
      <c r="I67" s="17"/>
      <c r="J67" s="15"/>
      <c r="K67" s="16">
        <f>L66</f>
        <v>58.504095286670065</v>
      </c>
      <c r="L67" s="17"/>
      <c r="M67" s="15"/>
      <c r="N67" s="16">
        <f>7359300/9999300*100</f>
        <v>73.598151870630943</v>
      </c>
      <c r="O67" s="17"/>
      <c r="P67" s="15"/>
      <c r="Q67" s="16">
        <f>7359300/9999300*100</f>
        <v>73.598151870630943</v>
      </c>
      <c r="R67" s="17"/>
      <c r="S67" s="15"/>
      <c r="T67" s="16">
        <f>U66</f>
        <v>0</v>
      </c>
      <c r="U67" s="17"/>
      <c r="V67" s="15"/>
      <c r="W67" s="16">
        <v>0</v>
      </c>
      <c r="X67" s="17"/>
      <c r="Y67" s="26"/>
      <c r="Z67" s="16">
        <v>0</v>
      </c>
      <c r="AA67" s="28"/>
      <c r="AB67" s="37"/>
      <c r="AC67" s="38"/>
      <c r="AD67" s="39"/>
      <c r="AE67" s="37"/>
      <c r="AF67" s="38"/>
      <c r="AG67" s="39"/>
      <c r="AH67" s="37"/>
      <c r="AI67" s="38"/>
      <c r="AJ67" s="39"/>
      <c r="AK67" s="37"/>
      <c r="AL67" s="38"/>
      <c r="AM67" s="39"/>
    </row>
    <row r="68" spans="1:95" x14ac:dyDescent="0.25">
      <c r="A68" s="86">
        <v>20</v>
      </c>
      <c r="B68" s="89" t="s">
        <v>46</v>
      </c>
      <c r="C68" s="92">
        <v>1938000</v>
      </c>
      <c r="D68" s="9"/>
      <c r="E68" s="10">
        <f>1/12*100</f>
        <v>8.3333333333333321</v>
      </c>
      <c r="F68" s="11"/>
      <c r="G68" s="9"/>
      <c r="H68" s="10">
        <f>2/12*100</f>
        <v>16.666666666666664</v>
      </c>
      <c r="I68" s="11"/>
      <c r="J68" s="9"/>
      <c r="K68" s="10">
        <f>3/12*100</f>
        <v>25</v>
      </c>
      <c r="L68" s="11"/>
      <c r="M68" s="9"/>
      <c r="N68" s="10">
        <f>4/12*100</f>
        <v>33.333333333333329</v>
      </c>
      <c r="O68" s="11"/>
      <c r="P68" s="9"/>
      <c r="Q68" s="10">
        <f>5/12*100</f>
        <v>41.666666666666671</v>
      </c>
      <c r="R68" s="11"/>
      <c r="S68" s="9"/>
      <c r="T68" s="10">
        <f>6/12*100</f>
        <v>50</v>
      </c>
      <c r="U68" s="11"/>
      <c r="V68" s="9"/>
      <c r="W68" s="10">
        <f>7/12*100</f>
        <v>58.333333333333336</v>
      </c>
      <c r="X68" s="11"/>
      <c r="Y68" s="9"/>
      <c r="Z68" s="10">
        <f>8/12*100</f>
        <v>66.666666666666657</v>
      </c>
      <c r="AA68" s="40"/>
      <c r="AB68" s="34"/>
      <c r="AC68" s="35">
        <f>9/12*100</f>
        <v>75</v>
      </c>
      <c r="AD68" s="36"/>
      <c r="AE68" s="34"/>
      <c r="AF68" s="35">
        <f>10/12*100</f>
        <v>83.333333333333343</v>
      </c>
      <c r="AG68" s="36"/>
      <c r="AH68" s="34"/>
      <c r="AI68" s="35">
        <f>11/12*100</f>
        <v>91.666666666666657</v>
      </c>
      <c r="AJ68" s="36"/>
      <c r="AK68" s="34"/>
      <c r="AL68" s="35">
        <f>12/12*100</f>
        <v>100</v>
      </c>
      <c r="AM68" s="36"/>
    </row>
    <row r="69" spans="1:95" x14ac:dyDescent="0.25">
      <c r="A69" s="87"/>
      <c r="B69" s="90"/>
      <c r="C69" s="93"/>
      <c r="D69" s="9">
        <f>0/19380008100</f>
        <v>0</v>
      </c>
      <c r="E69" s="10"/>
      <c r="F69" s="11">
        <f>U69</f>
        <v>0</v>
      </c>
      <c r="G69" s="9">
        <f ca="1">G69</f>
        <v>0</v>
      </c>
      <c r="H69" s="10"/>
      <c r="I69" s="11">
        <f ca="1">I69</f>
        <v>0</v>
      </c>
      <c r="J69" s="9">
        <f>0/1938000*100</f>
        <v>0</v>
      </c>
      <c r="K69" s="10"/>
      <c r="L69" s="11">
        <f>0/1938000*100</f>
        <v>0</v>
      </c>
      <c r="M69" s="9">
        <f>0/1938000*100</f>
        <v>0</v>
      </c>
      <c r="N69" s="10"/>
      <c r="O69" s="11">
        <f>0/1938000*100</f>
        <v>0</v>
      </c>
      <c r="P69" s="9">
        <f>0/1938000*100</f>
        <v>0</v>
      </c>
      <c r="Q69" s="10"/>
      <c r="R69" s="11">
        <f>0/1938000*100</f>
        <v>0</v>
      </c>
      <c r="S69" s="9">
        <f>0</f>
        <v>0</v>
      </c>
      <c r="T69" s="10"/>
      <c r="U69" s="11">
        <v>0</v>
      </c>
      <c r="V69" s="9">
        <v>0</v>
      </c>
      <c r="W69" s="10"/>
      <c r="X69" s="11">
        <v>0</v>
      </c>
      <c r="Y69" s="10">
        <v>0</v>
      </c>
      <c r="Z69" s="25"/>
      <c r="AA69" s="11">
        <v>0</v>
      </c>
      <c r="AB69" s="35"/>
      <c r="AC69" s="35"/>
      <c r="AD69" s="36"/>
      <c r="AE69" s="35"/>
      <c r="AF69" s="35"/>
      <c r="AG69" s="36"/>
      <c r="AH69" s="35"/>
      <c r="AI69" s="35"/>
      <c r="AJ69" s="36"/>
      <c r="AK69" s="35"/>
      <c r="AL69" s="35"/>
      <c r="AM69" s="36"/>
    </row>
    <row r="70" spans="1:95" x14ac:dyDescent="0.25">
      <c r="A70" s="88"/>
      <c r="B70" s="91"/>
      <c r="C70" s="94"/>
      <c r="D70" s="15"/>
      <c r="E70" s="16">
        <f>R70</f>
        <v>0</v>
      </c>
      <c r="F70" s="17"/>
      <c r="G70" s="15"/>
      <c r="H70" s="16">
        <f ca="1">H70</f>
        <v>0</v>
      </c>
      <c r="I70" s="17"/>
      <c r="J70" s="15"/>
      <c r="K70" s="16">
        <f>0/1938000*100</f>
        <v>0</v>
      </c>
      <c r="L70" s="17"/>
      <c r="M70" s="15"/>
      <c r="N70" s="16">
        <f>0/1938000*100</f>
        <v>0</v>
      </c>
      <c r="O70" s="17"/>
      <c r="P70" s="15"/>
      <c r="Q70" s="16">
        <f>0/1938000*100</f>
        <v>0</v>
      </c>
      <c r="R70" s="17"/>
      <c r="S70" s="15"/>
      <c r="T70" s="16">
        <f>U69</f>
        <v>0</v>
      </c>
      <c r="U70" s="17"/>
      <c r="V70" s="15"/>
      <c r="W70" s="16">
        <v>0</v>
      </c>
      <c r="X70" s="17"/>
      <c r="Y70" s="26"/>
      <c r="Z70" s="16">
        <v>0</v>
      </c>
      <c r="AA70" s="28"/>
      <c r="AB70" s="37"/>
      <c r="AC70" s="38"/>
      <c r="AD70" s="39"/>
      <c r="AE70" s="37"/>
      <c r="AF70" s="38"/>
      <c r="AG70" s="39"/>
      <c r="AH70" s="37"/>
      <c r="AI70" s="38"/>
      <c r="AJ70" s="39"/>
      <c r="AK70" s="37"/>
      <c r="AL70" s="38"/>
      <c r="AM70" s="39"/>
    </row>
    <row r="71" spans="1:95" x14ac:dyDescent="0.25">
      <c r="A71" s="86">
        <v>21</v>
      </c>
      <c r="B71" s="95" t="s">
        <v>47</v>
      </c>
      <c r="C71" s="92">
        <v>9994500</v>
      </c>
      <c r="D71" s="9"/>
      <c r="E71" s="10">
        <f>1/12*100</f>
        <v>8.3333333333333321</v>
      </c>
      <c r="F71" s="11"/>
      <c r="G71" s="9"/>
      <c r="H71" s="10">
        <f>2/12*100</f>
        <v>16.666666666666664</v>
      </c>
      <c r="I71" s="11"/>
      <c r="J71" s="9"/>
      <c r="K71" s="10">
        <f>3/12*100</f>
        <v>25</v>
      </c>
      <c r="L71" s="11"/>
      <c r="M71" s="9"/>
      <c r="N71" s="10">
        <f>4/12*100</f>
        <v>33.333333333333329</v>
      </c>
      <c r="O71" s="11"/>
      <c r="P71" s="9"/>
      <c r="Q71" s="10">
        <f>5/12*100</f>
        <v>41.666666666666671</v>
      </c>
      <c r="R71" s="11"/>
      <c r="S71" s="9"/>
      <c r="T71" s="10">
        <f>6/12*100</f>
        <v>50</v>
      </c>
      <c r="U71" s="11"/>
      <c r="V71" s="9"/>
      <c r="W71" s="10">
        <f>7/12*100</f>
        <v>58.333333333333336</v>
      </c>
      <c r="X71" s="11"/>
      <c r="Y71" s="13"/>
      <c r="Z71" s="25">
        <f>8/12*100</f>
        <v>66.666666666666657</v>
      </c>
      <c r="AA71" s="14"/>
      <c r="AB71" s="34"/>
      <c r="AC71" s="35">
        <f>9/12*100</f>
        <v>75</v>
      </c>
      <c r="AD71" s="36"/>
      <c r="AE71" s="34"/>
      <c r="AF71" s="35">
        <f>10/12*100</f>
        <v>83.333333333333343</v>
      </c>
      <c r="AG71" s="36"/>
      <c r="AH71" s="34"/>
      <c r="AI71" s="35">
        <f>11/12*100</f>
        <v>91.666666666666657</v>
      </c>
      <c r="AJ71" s="36"/>
      <c r="AK71" s="34"/>
      <c r="AL71" s="35">
        <f>12/12*100</f>
        <v>100</v>
      </c>
      <c r="AM71" s="36"/>
    </row>
    <row r="72" spans="1:95" x14ac:dyDescent="0.25">
      <c r="A72" s="87"/>
      <c r="B72" s="90"/>
      <c r="C72" s="93"/>
      <c r="D72" s="9">
        <f>0/9994500*100</f>
        <v>0</v>
      </c>
      <c r="E72" s="10"/>
      <c r="F72" s="11">
        <f>U72</f>
        <v>4.5024763619990997</v>
      </c>
      <c r="G72" s="9">
        <f>450000/9994500*100</f>
        <v>4.5024763619990997</v>
      </c>
      <c r="H72" s="10"/>
      <c r="I72" s="11">
        <f>450000/9994500*100</f>
        <v>4.5024763619990997</v>
      </c>
      <c r="J72" s="9">
        <f>2109500/9994500*100</f>
        <v>21.106608634749115</v>
      </c>
      <c r="K72" s="10"/>
      <c r="L72" s="11">
        <f>2109500/9994500*100</f>
        <v>21.106608634749115</v>
      </c>
      <c r="M72" s="9">
        <f>2919500/9994500*100</f>
        <v>29.211066086347493</v>
      </c>
      <c r="N72" s="10"/>
      <c r="O72" s="11">
        <f>2919500/9994500*100</f>
        <v>29.211066086347493</v>
      </c>
      <c r="P72" s="9">
        <f>3369500/9994500*100</f>
        <v>33.713542448346587</v>
      </c>
      <c r="Q72" s="10"/>
      <c r="R72" s="41">
        <f>3369500/9994500*100</f>
        <v>33.713542448346587</v>
      </c>
      <c r="S72" s="9">
        <f>3819500/C71*100</f>
        <v>38.216018810345695</v>
      </c>
      <c r="T72" s="10"/>
      <c r="U72" s="11">
        <f>450000/C71*100</f>
        <v>4.5024763619990997</v>
      </c>
      <c r="V72" s="9">
        <v>54.8</v>
      </c>
      <c r="W72" s="10"/>
      <c r="X72" s="11">
        <v>16.600000000000001</v>
      </c>
      <c r="Y72" s="9">
        <f>5929400/C71*100</f>
        <v>59.32662964630547</v>
      </c>
      <c r="Z72" s="25"/>
      <c r="AA72" s="11">
        <f>Z73</f>
        <v>4.5024763619990997</v>
      </c>
      <c r="AB72" s="34"/>
      <c r="AC72" s="35"/>
      <c r="AD72" s="36"/>
      <c r="AE72" s="34"/>
      <c r="AF72" s="35"/>
      <c r="AG72" s="36"/>
      <c r="AH72" s="34"/>
      <c r="AI72" s="35"/>
      <c r="AJ72" s="36"/>
      <c r="AK72" s="34"/>
      <c r="AL72" s="35"/>
      <c r="AM72" s="36"/>
    </row>
    <row r="73" spans="1:95" x14ac:dyDescent="0.25">
      <c r="A73" s="88"/>
      <c r="B73" s="91"/>
      <c r="C73" s="94"/>
      <c r="D73" s="15"/>
      <c r="E73" s="16">
        <f>R73</f>
        <v>0</v>
      </c>
      <c r="F73" s="17"/>
      <c r="G73" s="15"/>
      <c r="H73" s="16">
        <f>450000/9994500*100</f>
        <v>4.5024763619990997</v>
      </c>
      <c r="I73" s="17"/>
      <c r="J73" s="15"/>
      <c r="K73" s="16">
        <f>L72</f>
        <v>21.106608634749115</v>
      </c>
      <c r="L73" s="17"/>
      <c r="M73" s="15"/>
      <c r="N73" s="16">
        <f>2919500/9994500*100</f>
        <v>29.211066086347493</v>
      </c>
      <c r="O73" s="17"/>
      <c r="P73" s="15"/>
      <c r="Q73" s="16">
        <f>3369500/9994500*100</f>
        <v>33.713542448346587</v>
      </c>
      <c r="R73" s="17"/>
      <c r="S73" s="15"/>
      <c r="T73" s="16">
        <f>U72</f>
        <v>4.5024763619990997</v>
      </c>
      <c r="U73" s="17"/>
      <c r="V73" s="15"/>
      <c r="W73" s="16">
        <v>16.600000000000001</v>
      </c>
      <c r="X73" s="17"/>
      <c r="Y73" s="26"/>
      <c r="Z73" s="16">
        <f>450000/C71*100</f>
        <v>4.5024763619990997</v>
      </c>
      <c r="AA73" s="28"/>
      <c r="AB73" s="37"/>
      <c r="AC73" s="38"/>
      <c r="AD73" s="39"/>
      <c r="AE73" s="37"/>
      <c r="AF73" s="38"/>
      <c r="AG73" s="39"/>
      <c r="AH73" s="37"/>
      <c r="AI73" s="38"/>
      <c r="AJ73" s="39"/>
      <c r="AK73" s="37"/>
      <c r="AL73" s="38"/>
      <c r="AM73" s="39"/>
    </row>
    <row r="74" spans="1:95" s="45" customFormat="1" x14ac:dyDescent="0.25">
      <c r="A74" s="96">
        <v>22</v>
      </c>
      <c r="B74" s="99" t="s">
        <v>48</v>
      </c>
      <c r="C74" s="102">
        <v>52200000</v>
      </c>
      <c r="D74" s="46"/>
      <c r="E74" s="47">
        <f>1/12*100</f>
        <v>8.3333333333333321</v>
      </c>
      <c r="F74" s="48"/>
      <c r="G74" s="46"/>
      <c r="H74" s="47">
        <f>2/12*100</f>
        <v>16.666666666666664</v>
      </c>
      <c r="I74" s="48"/>
      <c r="J74" s="46"/>
      <c r="K74" s="47">
        <f>3/12*100</f>
        <v>25</v>
      </c>
      <c r="L74" s="48"/>
      <c r="M74" s="46"/>
      <c r="N74" s="47">
        <f>4/12*100</f>
        <v>33.333333333333329</v>
      </c>
      <c r="O74" s="48"/>
      <c r="P74" s="46"/>
      <c r="Q74" s="47">
        <f>5/12*100</f>
        <v>41.666666666666671</v>
      </c>
      <c r="R74" s="48"/>
      <c r="S74" s="46"/>
      <c r="T74" s="47">
        <f>6/12*100</f>
        <v>50</v>
      </c>
      <c r="U74" s="48"/>
      <c r="V74" s="46"/>
      <c r="W74" s="47">
        <f>7/12*100</f>
        <v>58.333333333333336</v>
      </c>
      <c r="X74" s="48"/>
      <c r="Y74" s="46"/>
      <c r="Z74" s="47">
        <f>8/12*100</f>
        <v>66.666666666666657</v>
      </c>
      <c r="AA74" s="48"/>
      <c r="AB74" s="46"/>
      <c r="AC74" s="47">
        <f>9/12*100</f>
        <v>75</v>
      </c>
      <c r="AD74" s="48"/>
      <c r="AE74" s="46"/>
      <c r="AF74" s="47">
        <f>10/12*100</f>
        <v>83.333333333333343</v>
      </c>
      <c r="AG74" s="48"/>
      <c r="AH74" s="46"/>
      <c r="AI74" s="47">
        <f>11/12*100</f>
        <v>91.666666666666657</v>
      </c>
      <c r="AJ74" s="48"/>
      <c r="AK74" s="49"/>
      <c r="AL74" s="50">
        <f>12/12*100</f>
        <v>100</v>
      </c>
      <c r="AM74" s="51"/>
      <c r="AN74" s="52"/>
      <c r="AO74" s="52"/>
      <c r="AP74" s="52"/>
      <c r="AQ74" s="52"/>
      <c r="AR74" s="52"/>
      <c r="AS74" s="52"/>
      <c r="AT74" s="52"/>
      <c r="AU74" s="52"/>
      <c r="AV74" s="52"/>
      <c r="AW74" s="52"/>
      <c r="AX74" s="52"/>
      <c r="AY74" s="52"/>
      <c r="AZ74" s="52"/>
      <c r="BA74" s="52"/>
      <c r="BB74" s="52"/>
      <c r="BC74" s="52"/>
      <c r="BD74" s="52"/>
      <c r="BE74" s="52"/>
      <c r="BF74" s="52"/>
      <c r="BG74" s="52"/>
      <c r="BH74" s="52"/>
      <c r="BI74" s="52"/>
      <c r="BJ74" s="52"/>
      <c r="BK74" s="52"/>
      <c r="BL74" s="52"/>
      <c r="BM74" s="52"/>
      <c r="BN74" s="52"/>
      <c r="BO74" s="52"/>
      <c r="BP74" s="52"/>
      <c r="BQ74" s="52"/>
      <c r="BR74" s="52"/>
      <c r="BS74" s="52"/>
      <c r="BT74" s="52"/>
      <c r="BU74" s="52"/>
      <c r="BV74" s="52"/>
      <c r="BW74" s="52"/>
      <c r="BX74" s="52"/>
      <c r="BY74" s="52"/>
      <c r="BZ74" s="52"/>
      <c r="CA74" s="52"/>
      <c r="CB74" s="52"/>
      <c r="CC74" s="52"/>
      <c r="CD74" s="52"/>
      <c r="CE74" s="52"/>
      <c r="CF74" s="52"/>
      <c r="CG74" s="52"/>
      <c r="CH74" s="52"/>
      <c r="CI74" s="52"/>
      <c r="CJ74" s="52"/>
      <c r="CK74" s="52"/>
      <c r="CL74" s="52"/>
      <c r="CM74" s="52"/>
      <c r="CN74" s="52"/>
      <c r="CO74" s="52"/>
      <c r="CP74" s="52"/>
      <c r="CQ74" s="52"/>
    </row>
    <row r="75" spans="1:95" s="45" customFormat="1" x14ac:dyDescent="0.25">
      <c r="A75" s="97"/>
      <c r="B75" s="100"/>
      <c r="C75" s="103"/>
      <c r="D75" s="53">
        <f>0/27200000</f>
        <v>0</v>
      </c>
      <c r="E75" s="54"/>
      <c r="F75" s="55">
        <f>U74</f>
        <v>0</v>
      </c>
      <c r="G75" s="53">
        <f>1800000/27200000*100</f>
        <v>6.6176470588235299</v>
      </c>
      <c r="H75" s="54"/>
      <c r="I75" s="55">
        <f>1800000/27200000*100</f>
        <v>6.6176470588235299</v>
      </c>
      <c r="J75" s="53">
        <f>3600000/27200000*100</f>
        <v>13.23529411764706</v>
      </c>
      <c r="K75" s="54"/>
      <c r="L75" s="55">
        <f>3600000/27200000*100</f>
        <v>13.23529411764706</v>
      </c>
      <c r="M75" s="53">
        <f>5400000/27200000*100</f>
        <v>19.852941176470587</v>
      </c>
      <c r="N75" s="54"/>
      <c r="O75" s="55">
        <f>5400000/27200000*100</f>
        <v>19.852941176470587</v>
      </c>
      <c r="P75" s="53">
        <f>11370000/27200000*100</f>
        <v>41.801470588235297</v>
      </c>
      <c r="Q75" s="54"/>
      <c r="R75" s="55">
        <f>11370000/27200000*100</f>
        <v>41.801470588235297</v>
      </c>
      <c r="S75" s="56">
        <f>28700000/C74*100</f>
        <v>54.980842911877389</v>
      </c>
      <c r="T75" s="54"/>
      <c r="U75" s="55">
        <f>17330000/C74*100</f>
        <v>33.199233716475099</v>
      </c>
      <c r="V75" s="53">
        <v>74.7</v>
      </c>
      <c r="W75" s="54"/>
      <c r="X75" s="55">
        <v>19.7</v>
      </c>
      <c r="Y75" s="53">
        <f>41500000/C74*100</f>
        <v>79.501915708812263</v>
      </c>
      <c r="Z75" s="54"/>
      <c r="AA75" s="55">
        <f>Z76</f>
        <v>4.7892720306513414</v>
      </c>
      <c r="AB75" s="53"/>
      <c r="AC75" s="54"/>
      <c r="AD75" s="55"/>
      <c r="AE75" s="53"/>
      <c r="AF75" s="54"/>
      <c r="AG75" s="55"/>
      <c r="AH75" s="53"/>
      <c r="AI75" s="54"/>
      <c r="AJ75" s="55"/>
      <c r="AK75" s="57"/>
      <c r="AL75" s="58"/>
      <c r="AM75" s="59"/>
      <c r="AN75" s="52"/>
      <c r="AO75" s="52"/>
      <c r="AP75" s="52"/>
      <c r="AQ75" s="52"/>
      <c r="AR75" s="52"/>
      <c r="AS75" s="52"/>
      <c r="AT75" s="52"/>
      <c r="AU75" s="52"/>
      <c r="AV75" s="52"/>
      <c r="AW75" s="52"/>
      <c r="AX75" s="52"/>
      <c r="AY75" s="52"/>
      <c r="AZ75" s="52"/>
      <c r="BA75" s="52"/>
      <c r="BB75" s="52"/>
      <c r="BC75" s="52"/>
      <c r="BD75" s="52"/>
      <c r="BE75" s="52"/>
      <c r="BF75" s="52"/>
      <c r="BG75" s="52"/>
      <c r="BH75" s="52"/>
      <c r="BI75" s="52"/>
      <c r="BJ75" s="52"/>
      <c r="BK75" s="52"/>
      <c r="BL75" s="52"/>
      <c r="BM75" s="52"/>
      <c r="BN75" s="52"/>
      <c r="BO75" s="52"/>
      <c r="BP75" s="52"/>
      <c r="BQ75" s="52"/>
      <c r="BR75" s="52"/>
      <c r="BS75" s="52"/>
      <c r="BT75" s="52"/>
      <c r="BU75" s="52"/>
      <c r="BV75" s="52"/>
      <c r="BW75" s="52"/>
      <c r="BX75" s="52"/>
      <c r="BY75" s="52"/>
      <c r="BZ75" s="52"/>
      <c r="CA75" s="52"/>
      <c r="CB75" s="52"/>
      <c r="CC75" s="52"/>
      <c r="CD75" s="52"/>
      <c r="CE75" s="52"/>
      <c r="CF75" s="52"/>
      <c r="CG75" s="52"/>
      <c r="CH75" s="52"/>
      <c r="CI75" s="52"/>
      <c r="CJ75" s="52"/>
      <c r="CK75" s="52"/>
      <c r="CL75" s="52"/>
      <c r="CM75" s="52"/>
      <c r="CN75" s="52"/>
      <c r="CO75" s="52"/>
      <c r="CP75" s="52"/>
      <c r="CQ75" s="52"/>
    </row>
    <row r="76" spans="1:95" s="45" customFormat="1" x14ac:dyDescent="0.25">
      <c r="A76" s="98"/>
      <c r="B76" s="101"/>
      <c r="C76" s="104"/>
      <c r="D76" s="60"/>
      <c r="E76" s="61">
        <f>R76</f>
        <v>0</v>
      </c>
      <c r="F76" s="62"/>
      <c r="G76" s="60"/>
      <c r="H76" s="61">
        <f>1800000/27200000*100</f>
        <v>6.6176470588235299</v>
      </c>
      <c r="I76" s="62"/>
      <c r="J76" s="60"/>
      <c r="K76" s="61">
        <f>L75</f>
        <v>13.23529411764706</v>
      </c>
      <c r="L76" s="62"/>
      <c r="M76" s="60"/>
      <c r="N76" s="61">
        <f>5400000/27200000*100</f>
        <v>19.852941176470587</v>
      </c>
      <c r="O76" s="62"/>
      <c r="P76" s="60"/>
      <c r="Q76" s="61">
        <f>11370000/27200000*100</f>
        <v>41.801470588235297</v>
      </c>
      <c r="R76" s="62"/>
      <c r="S76" s="60"/>
      <c r="T76" s="61">
        <f>U75</f>
        <v>33.199233716475099</v>
      </c>
      <c r="U76" s="62"/>
      <c r="V76" s="60"/>
      <c r="W76" s="61">
        <v>19.7</v>
      </c>
      <c r="X76" s="62"/>
      <c r="Y76" s="60"/>
      <c r="Z76" s="61">
        <f>2500000/C74*100</f>
        <v>4.7892720306513414</v>
      </c>
      <c r="AA76" s="62"/>
      <c r="AB76" s="60"/>
      <c r="AC76" s="61"/>
      <c r="AD76" s="62"/>
      <c r="AE76" s="60"/>
      <c r="AF76" s="61"/>
      <c r="AG76" s="62"/>
      <c r="AH76" s="60"/>
      <c r="AI76" s="61"/>
      <c r="AJ76" s="62"/>
      <c r="AK76" s="63"/>
      <c r="AL76" s="64"/>
      <c r="AM76" s="65"/>
      <c r="AN76" s="52"/>
      <c r="AO76" s="52"/>
      <c r="AP76" s="52"/>
      <c r="AQ76" s="52"/>
      <c r="AR76" s="52"/>
      <c r="AS76" s="52"/>
      <c r="AT76" s="52"/>
      <c r="AU76" s="52"/>
      <c r="AV76" s="52"/>
      <c r="AW76" s="52"/>
      <c r="AX76" s="52"/>
      <c r="AY76" s="52"/>
      <c r="AZ76" s="52"/>
      <c r="BA76" s="52"/>
      <c r="BB76" s="52"/>
      <c r="BC76" s="52"/>
      <c r="BD76" s="52"/>
      <c r="BE76" s="52"/>
      <c r="BF76" s="52"/>
      <c r="BG76" s="52"/>
      <c r="BH76" s="52"/>
      <c r="BI76" s="52"/>
      <c r="BJ76" s="52"/>
      <c r="BK76" s="52"/>
      <c r="BL76" s="52"/>
      <c r="BM76" s="52"/>
      <c r="BN76" s="52"/>
      <c r="BO76" s="52"/>
      <c r="BP76" s="52"/>
      <c r="BQ76" s="52"/>
      <c r="BR76" s="52"/>
      <c r="BS76" s="52"/>
      <c r="BT76" s="52"/>
      <c r="BU76" s="52"/>
      <c r="BV76" s="52"/>
      <c r="BW76" s="52"/>
      <c r="BX76" s="52"/>
      <c r="BY76" s="52"/>
      <c r="BZ76" s="52"/>
      <c r="CA76" s="52"/>
      <c r="CB76" s="52"/>
      <c r="CC76" s="52"/>
      <c r="CD76" s="52"/>
      <c r="CE76" s="52"/>
      <c r="CF76" s="52"/>
      <c r="CG76" s="52"/>
      <c r="CH76" s="52"/>
      <c r="CI76" s="52"/>
      <c r="CJ76" s="52"/>
      <c r="CK76" s="52"/>
      <c r="CL76" s="52"/>
      <c r="CM76" s="52"/>
      <c r="CN76" s="52"/>
      <c r="CO76" s="52"/>
      <c r="CP76" s="52"/>
      <c r="CQ76" s="52"/>
    </row>
    <row r="77" spans="1:95" x14ac:dyDescent="0.25">
      <c r="A77" s="86">
        <v>23</v>
      </c>
      <c r="B77" s="89" t="s">
        <v>49</v>
      </c>
      <c r="C77" s="92">
        <v>14535000</v>
      </c>
      <c r="D77" s="9"/>
      <c r="E77" s="10">
        <f>1/12*100</f>
        <v>8.3333333333333321</v>
      </c>
      <c r="F77" s="11"/>
      <c r="G77" s="9"/>
      <c r="H77" s="10">
        <f>2/12*100</f>
        <v>16.666666666666664</v>
      </c>
      <c r="I77" s="11"/>
      <c r="J77" s="9"/>
      <c r="K77" s="10">
        <f>3/12*100</f>
        <v>25</v>
      </c>
      <c r="L77" s="11"/>
      <c r="M77" s="9"/>
      <c r="N77" s="10">
        <f>4/12*100</f>
        <v>33.333333333333329</v>
      </c>
      <c r="O77" s="11"/>
      <c r="P77" s="9"/>
      <c r="Q77" s="10">
        <f>5/12*100</f>
        <v>41.666666666666671</v>
      </c>
      <c r="R77" s="11"/>
      <c r="S77" s="9"/>
      <c r="T77" s="10">
        <f>6/12*100</f>
        <v>50</v>
      </c>
      <c r="U77" s="11"/>
      <c r="V77" s="9"/>
      <c r="W77" s="10">
        <f>7/12*100</f>
        <v>58.333333333333336</v>
      </c>
      <c r="X77" s="11"/>
      <c r="Y77" s="9"/>
      <c r="Z77" s="10">
        <f>8/12*100</f>
        <v>66.666666666666657</v>
      </c>
      <c r="AA77" s="40"/>
      <c r="AB77" s="34"/>
      <c r="AC77" s="35">
        <f>9/12*100</f>
        <v>75</v>
      </c>
      <c r="AD77" s="36"/>
      <c r="AE77" s="34"/>
      <c r="AF77" s="35">
        <f>10/12*100</f>
        <v>83.333333333333343</v>
      </c>
      <c r="AG77" s="36"/>
      <c r="AH77" s="34"/>
      <c r="AI77" s="35">
        <f>11/12*100</f>
        <v>91.666666666666657</v>
      </c>
      <c r="AJ77" s="36"/>
      <c r="AK77" s="34"/>
      <c r="AL77" s="35">
        <f>12/12*100</f>
        <v>100</v>
      </c>
      <c r="AM77" s="36"/>
    </row>
    <row r="78" spans="1:95" x14ac:dyDescent="0.25">
      <c r="A78" s="87"/>
      <c r="B78" s="90"/>
      <c r="C78" s="93"/>
      <c r="D78" s="9">
        <f>0/14535000*100</f>
        <v>0</v>
      </c>
      <c r="E78" s="10"/>
      <c r="F78" s="11">
        <f>U23</f>
        <v>0</v>
      </c>
      <c r="G78" s="9">
        <f ca="1">G78</f>
        <v>0</v>
      </c>
      <c r="H78" s="10"/>
      <c r="I78" s="11">
        <f ca="1">I78</f>
        <v>0</v>
      </c>
      <c r="J78" s="9">
        <f>0/14535000*100</f>
        <v>0</v>
      </c>
      <c r="K78" s="10"/>
      <c r="L78" s="11">
        <f>0/14535000*100</f>
        <v>0</v>
      </c>
      <c r="M78" s="9">
        <f>0/14535000*100</f>
        <v>0</v>
      </c>
      <c r="N78" s="10"/>
      <c r="O78" s="11">
        <f>0/14535000*100</f>
        <v>0</v>
      </c>
      <c r="P78" s="9">
        <f>0/14535000*100</f>
        <v>0</v>
      </c>
      <c r="Q78" s="10"/>
      <c r="R78" s="11">
        <f>0/14535000*100</f>
        <v>0</v>
      </c>
      <c r="S78" s="9">
        <f>0</f>
        <v>0</v>
      </c>
      <c r="T78" s="10"/>
      <c r="U78" s="11">
        <v>0</v>
      </c>
      <c r="V78" s="9">
        <v>0</v>
      </c>
      <c r="W78" s="10"/>
      <c r="X78" s="11">
        <v>0</v>
      </c>
      <c r="Y78" s="10">
        <f>300000/C77*100</f>
        <v>2.0639834881320951</v>
      </c>
      <c r="Z78" s="25"/>
      <c r="AA78" s="11">
        <f>Z79</f>
        <v>2.0639834881320951</v>
      </c>
      <c r="AB78" s="35"/>
      <c r="AC78" s="35"/>
      <c r="AD78" s="36"/>
      <c r="AE78" s="35"/>
      <c r="AF78" s="35"/>
      <c r="AG78" s="36"/>
      <c r="AH78" s="35"/>
      <c r="AI78" s="35"/>
      <c r="AJ78" s="36"/>
      <c r="AK78" s="35"/>
      <c r="AL78" s="35"/>
      <c r="AM78" s="36"/>
    </row>
    <row r="79" spans="1:95" ht="19.5" customHeight="1" x14ac:dyDescent="0.25">
      <c r="A79" s="88"/>
      <c r="B79" s="91"/>
      <c r="C79" s="94"/>
      <c r="D79" s="15"/>
      <c r="E79" s="16">
        <f>R79</f>
        <v>0</v>
      </c>
      <c r="F79" s="17"/>
      <c r="G79" s="15"/>
      <c r="H79" s="16">
        <f ca="1">H79</f>
        <v>0</v>
      </c>
      <c r="I79" s="17"/>
      <c r="J79" s="15"/>
      <c r="K79" s="16">
        <f>L78</f>
        <v>0</v>
      </c>
      <c r="L79" s="17"/>
      <c r="M79" s="15"/>
      <c r="N79" s="16">
        <f>0/14535000*100</f>
        <v>0</v>
      </c>
      <c r="O79" s="17"/>
      <c r="P79" s="15"/>
      <c r="Q79" s="16">
        <f>0/14535000*100</f>
        <v>0</v>
      </c>
      <c r="R79" s="17"/>
      <c r="S79" s="15"/>
      <c r="T79" s="16">
        <f>U78</f>
        <v>0</v>
      </c>
      <c r="U79" s="17"/>
      <c r="V79" s="15"/>
      <c r="W79" s="16">
        <v>0</v>
      </c>
      <c r="X79" s="17"/>
      <c r="Y79" s="26"/>
      <c r="Z79" s="16">
        <f>300000/C77*100</f>
        <v>2.0639834881320951</v>
      </c>
      <c r="AA79" s="28"/>
      <c r="AB79" s="37"/>
      <c r="AC79" s="38"/>
      <c r="AD79" s="39"/>
      <c r="AE79" s="37"/>
      <c r="AF79" s="38"/>
      <c r="AG79" s="39"/>
      <c r="AH79" s="37"/>
      <c r="AI79" s="38"/>
      <c r="AJ79" s="39"/>
      <c r="AK79" s="37"/>
      <c r="AL79" s="38"/>
      <c r="AM79" s="39"/>
    </row>
    <row r="80" spans="1:95" x14ac:dyDescent="0.25">
      <c r="A80" s="86">
        <v>24</v>
      </c>
      <c r="B80" s="95" t="s">
        <v>50</v>
      </c>
      <c r="C80" s="92">
        <v>4998500</v>
      </c>
      <c r="D80" s="9"/>
      <c r="E80" s="10">
        <f>1/12*100</f>
        <v>8.3333333333333321</v>
      </c>
      <c r="F80" s="11"/>
      <c r="G80" s="9"/>
      <c r="H80" s="10">
        <f>2/12*100</f>
        <v>16.666666666666664</v>
      </c>
      <c r="I80" s="11"/>
      <c r="J80" s="9"/>
      <c r="K80" s="10">
        <f>3/12*100</f>
        <v>25</v>
      </c>
      <c r="L80" s="11"/>
      <c r="M80" s="9"/>
      <c r="N80" s="10">
        <f>4/12*100</f>
        <v>33.333333333333329</v>
      </c>
      <c r="O80" s="11"/>
      <c r="P80" s="9"/>
      <c r="Q80" s="10">
        <f>5/12*100</f>
        <v>41.666666666666671</v>
      </c>
      <c r="R80" s="11"/>
      <c r="S80" s="9"/>
      <c r="T80" s="10">
        <f>6/12*100</f>
        <v>50</v>
      </c>
      <c r="U80" s="11"/>
      <c r="V80" s="9"/>
      <c r="W80" s="10">
        <f>7/12*100</f>
        <v>58.333333333333336</v>
      </c>
      <c r="X80" s="11"/>
      <c r="Y80" s="13"/>
      <c r="Z80" s="25">
        <f>8/12*100</f>
        <v>66.666666666666657</v>
      </c>
      <c r="AA80" s="14"/>
      <c r="AB80" s="34"/>
      <c r="AC80" s="35">
        <f>9/12*100</f>
        <v>75</v>
      </c>
      <c r="AD80" s="36"/>
      <c r="AE80" s="34"/>
      <c r="AF80" s="35">
        <f>10/12*100</f>
        <v>83.333333333333343</v>
      </c>
      <c r="AG80" s="36"/>
      <c r="AH80" s="34"/>
      <c r="AI80" s="35">
        <f>11/12*100</f>
        <v>91.666666666666657</v>
      </c>
      <c r="AJ80" s="36"/>
      <c r="AK80" s="34"/>
      <c r="AL80" s="35">
        <f>12/12*100</f>
        <v>100</v>
      </c>
      <c r="AM80" s="36"/>
    </row>
    <row r="81" spans="1:39" x14ac:dyDescent="0.25">
      <c r="A81" s="87"/>
      <c r="B81" s="90"/>
      <c r="C81" s="93"/>
      <c r="D81" s="9">
        <f>0/4998500*100</f>
        <v>0</v>
      </c>
      <c r="E81" s="10"/>
      <c r="F81" s="11">
        <f>U80</f>
        <v>0</v>
      </c>
      <c r="G81" s="9">
        <f ca="1">G81</f>
        <v>0</v>
      </c>
      <c r="H81" s="10"/>
      <c r="I81" s="11">
        <f ca="1">I81</f>
        <v>0</v>
      </c>
      <c r="J81" s="9">
        <f>0/4998500*100</f>
        <v>0</v>
      </c>
      <c r="K81" s="10"/>
      <c r="L81" s="11">
        <f>0/4998500*100</f>
        <v>0</v>
      </c>
      <c r="M81" s="9">
        <f>0/4998500*100</f>
        <v>0</v>
      </c>
      <c r="N81" s="10"/>
      <c r="O81" s="11">
        <f>0/4998500*100</f>
        <v>0</v>
      </c>
      <c r="P81" s="9">
        <f>0/4998500*100</f>
        <v>0</v>
      </c>
      <c r="Q81" s="10"/>
      <c r="R81" s="41">
        <f>0/4998500*100</f>
        <v>0</v>
      </c>
      <c r="S81" s="9">
        <f>0</f>
        <v>0</v>
      </c>
      <c r="T81" s="10"/>
      <c r="U81" s="11">
        <v>0</v>
      </c>
      <c r="V81" s="9">
        <v>0</v>
      </c>
      <c r="W81" s="10"/>
      <c r="X81" s="11">
        <v>0</v>
      </c>
      <c r="Y81" s="9">
        <v>0</v>
      </c>
      <c r="Z81" s="25"/>
      <c r="AA81" s="11">
        <v>0</v>
      </c>
      <c r="AB81" s="34"/>
      <c r="AC81" s="35"/>
      <c r="AD81" s="36"/>
      <c r="AE81" s="34"/>
      <c r="AF81" s="35"/>
      <c r="AG81" s="36"/>
      <c r="AH81" s="34"/>
      <c r="AI81" s="35"/>
      <c r="AJ81" s="36"/>
      <c r="AK81" s="34"/>
      <c r="AL81" s="35"/>
      <c r="AM81" s="36"/>
    </row>
    <row r="82" spans="1:39" x14ac:dyDescent="0.25">
      <c r="A82" s="88"/>
      <c r="B82" s="91"/>
      <c r="C82" s="94"/>
      <c r="D82" s="15"/>
      <c r="E82" s="16">
        <f>R82</f>
        <v>0</v>
      </c>
      <c r="F82" s="17"/>
      <c r="G82" s="15"/>
      <c r="H82" s="16">
        <f ca="1">H82</f>
        <v>0</v>
      </c>
      <c r="I82" s="17"/>
      <c r="J82" s="15"/>
      <c r="K82" s="16">
        <f>0/4998500*100</f>
        <v>0</v>
      </c>
      <c r="L82" s="17"/>
      <c r="M82" s="15"/>
      <c r="N82" s="16">
        <f>0/4998500*100</f>
        <v>0</v>
      </c>
      <c r="O82" s="17"/>
      <c r="P82" s="15"/>
      <c r="Q82" s="16">
        <f>0/4998500*100</f>
        <v>0</v>
      </c>
      <c r="R82" s="17"/>
      <c r="S82" s="15"/>
      <c r="T82" s="16">
        <f>U81</f>
        <v>0</v>
      </c>
      <c r="U82" s="17"/>
      <c r="V82" s="15"/>
      <c r="W82" s="16">
        <v>0</v>
      </c>
      <c r="X82" s="17"/>
      <c r="Y82" s="26"/>
      <c r="Z82" s="16">
        <v>0</v>
      </c>
      <c r="AA82" s="28"/>
      <c r="AB82" s="37"/>
      <c r="AC82" s="38"/>
      <c r="AD82" s="39"/>
      <c r="AE82" s="37"/>
      <c r="AF82" s="38"/>
      <c r="AG82" s="39"/>
      <c r="AH82" s="37"/>
      <c r="AI82" s="38"/>
      <c r="AJ82" s="39"/>
      <c r="AK82" s="37"/>
      <c r="AL82" s="38"/>
      <c r="AM82" s="39"/>
    </row>
    <row r="83" spans="1:39" x14ac:dyDescent="0.25">
      <c r="A83" s="86">
        <v>25</v>
      </c>
      <c r="B83" s="89" t="s">
        <v>51</v>
      </c>
      <c r="C83" s="92">
        <v>9900000</v>
      </c>
      <c r="D83" s="9"/>
      <c r="E83" s="10">
        <f>1/12*100</f>
        <v>8.3333333333333321</v>
      </c>
      <c r="F83" s="11"/>
      <c r="G83" s="9"/>
      <c r="H83" s="10">
        <f>2/12*100</f>
        <v>16.666666666666664</v>
      </c>
      <c r="I83" s="11"/>
      <c r="J83" s="9"/>
      <c r="K83" s="10">
        <f>3/12*100</f>
        <v>25</v>
      </c>
      <c r="L83" s="11"/>
      <c r="M83" s="9"/>
      <c r="N83" s="10">
        <f>4/12*100</f>
        <v>33.333333333333329</v>
      </c>
      <c r="O83" s="11"/>
      <c r="P83" s="9"/>
      <c r="Q83" s="10">
        <f>5/12*100</f>
        <v>41.666666666666671</v>
      </c>
      <c r="R83" s="11"/>
      <c r="S83" s="9"/>
      <c r="T83" s="10">
        <f>6/12*100</f>
        <v>50</v>
      </c>
      <c r="U83" s="11"/>
      <c r="V83" s="9"/>
      <c r="W83" s="10">
        <f>7/12*100</f>
        <v>58.333333333333336</v>
      </c>
      <c r="X83" s="11"/>
      <c r="Y83" s="9"/>
      <c r="Z83" s="10">
        <f>8/12*100</f>
        <v>66.666666666666657</v>
      </c>
      <c r="AA83" s="40"/>
      <c r="AB83" s="34"/>
      <c r="AC83" s="35">
        <f>9/12*100</f>
        <v>75</v>
      </c>
      <c r="AD83" s="36"/>
      <c r="AE83" s="34"/>
      <c r="AF83" s="35">
        <f>10/12*100</f>
        <v>83.333333333333343</v>
      </c>
      <c r="AG83" s="36"/>
      <c r="AH83" s="34"/>
      <c r="AI83" s="35">
        <f>11/12*100</f>
        <v>91.666666666666657</v>
      </c>
      <c r="AJ83" s="36"/>
      <c r="AK83" s="34"/>
      <c r="AL83" s="35">
        <f>12/12*100</f>
        <v>100</v>
      </c>
      <c r="AM83" s="36"/>
    </row>
    <row r="84" spans="1:39" x14ac:dyDescent="0.25">
      <c r="A84" s="87"/>
      <c r="B84" s="90"/>
      <c r="C84" s="93"/>
      <c r="D84" s="9">
        <f>0/9900000*100</f>
        <v>0</v>
      </c>
      <c r="E84" s="10"/>
      <c r="F84" s="11">
        <f>U84</f>
        <v>0</v>
      </c>
      <c r="G84" s="9">
        <f ca="1">G84</f>
        <v>0</v>
      </c>
      <c r="H84" s="10"/>
      <c r="I84" s="11">
        <f ca="1">I84</f>
        <v>0</v>
      </c>
      <c r="J84" s="9">
        <f>0/9900000*100</f>
        <v>0</v>
      </c>
      <c r="K84" s="10"/>
      <c r="L84" s="11">
        <f>0/9900000*100</f>
        <v>0</v>
      </c>
      <c r="M84" s="9">
        <f>0/9900000*100</f>
        <v>0</v>
      </c>
      <c r="N84" s="10"/>
      <c r="O84" s="11">
        <f>0/990000*100</f>
        <v>0</v>
      </c>
      <c r="P84" s="9">
        <f>0/9900000*100</f>
        <v>0</v>
      </c>
      <c r="Q84" s="10"/>
      <c r="R84" s="11">
        <f>0/9900000*100</f>
        <v>0</v>
      </c>
      <c r="S84" s="9">
        <f>0</f>
        <v>0</v>
      </c>
      <c r="T84" s="10"/>
      <c r="U84" s="11">
        <f>0</f>
        <v>0</v>
      </c>
      <c r="V84" s="9">
        <v>0</v>
      </c>
      <c r="W84" s="10"/>
      <c r="X84" s="11">
        <v>0</v>
      </c>
      <c r="Y84" s="10">
        <v>0</v>
      </c>
      <c r="Z84" s="25"/>
      <c r="AA84" s="11">
        <v>0</v>
      </c>
      <c r="AB84" s="35"/>
      <c r="AC84" s="35"/>
      <c r="AD84" s="36"/>
      <c r="AE84" s="35"/>
      <c r="AF84" s="35"/>
      <c r="AG84" s="36"/>
      <c r="AH84" s="35"/>
      <c r="AI84" s="35"/>
      <c r="AJ84" s="36"/>
      <c r="AK84" s="35"/>
      <c r="AL84" s="35"/>
      <c r="AM84" s="36"/>
    </row>
    <row r="85" spans="1:39" x14ac:dyDescent="0.25">
      <c r="A85" s="88"/>
      <c r="B85" s="91"/>
      <c r="C85" s="94"/>
      <c r="D85" s="15"/>
      <c r="E85" s="16">
        <f>R85</f>
        <v>0</v>
      </c>
      <c r="F85" s="17"/>
      <c r="G85" s="15"/>
      <c r="H85" s="16">
        <f ca="1">H85</f>
        <v>0</v>
      </c>
      <c r="I85" s="17"/>
      <c r="J85" s="15"/>
      <c r="K85" s="16">
        <f>0/9900000*100</f>
        <v>0</v>
      </c>
      <c r="L85" s="17"/>
      <c r="M85" s="15"/>
      <c r="N85" s="16">
        <f>0/9900000*100</f>
        <v>0</v>
      </c>
      <c r="O85" s="17"/>
      <c r="P85" s="15"/>
      <c r="Q85" s="16">
        <f>0/9900000*100</f>
        <v>0</v>
      </c>
      <c r="R85" s="17"/>
      <c r="S85" s="15"/>
      <c r="T85" s="16">
        <f>U84</f>
        <v>0</v>
      </c>
      <c r="U85" s="17"/>
      <c r="V85" s="15"/>
      <c r="W85" s="16">
        <v>0</v>
      </c>
      <c r="X85" s="17"/>
      <c r="Y85" s="26"/>
      <c r="Z85" s="16">
        <v>0</v>
      </c>
      <c r="AA85" s="28"/>
      <c r="AB85" s="37"/>
      <c r="AC85" s="38"/>
      <c r="AD85" s="39"/>
      <c r="AE85" s="37"/>
      <c r="AF85" s="38"/>
      <c r="AG85" s="39"/>
      <c r="AH85" s="37"/>
      <c r="AI85" s="38"/>
      <c r="AJ85" s="39"/>
      <c r="AK85" s="37"/>
      <c r="AL85" s="38"/>
      <c r="AM85" s="39"/>
    </row>
    <row r="86" spans="1:39" x14ac:dyDescent="0.25">
      <c r="A86" s="86">
        <v>26</v>
      </c>
      <c r="B86" s="95" t="s">
        <v>52</v>
      </c>
      <c r="C86" s="92">
        <v>4999700</v>
      </c>
      <c r="D86" s="9"/>
      <c r="E86" s="10">
        <f>1/12*100</f>
        <v>8.3333333333333321</v>
      </c>
      <c r="F86" s="11"/>
      <c r="G86" s="9"/>
      <c r="H86" s="10">
        <f>2/12*100</f>
        <v>16.666666666666664</v>
      </c>
      <c r="I86" s="11"/>
      <c r="J86" s="9"/>
      <c r="K86" s="10">
        <f>3/12*100</f>
        <v>25</v>
      </c>
      <c r="L86" s="11"/>
      <c r="M86" s="9"/>
      <c r="N86" s="10">
        <f>4/12*100</f>
        <v>33.333333333333329</v>
      </c>
      <c r="O86" s="11"/>
      <c r="P86" s="9"/>
      <c r="Q86" s="10">
        <f>5/12*100</f>
        <v>41.666666666666671</v>
      </c>
      <c r="R86" s="11"/>
      <c r="S86" s="9"/>
      <c r="T86" s="10">
        <f>6/12*100</f>
        <v>50</v>
      </c>
      <c r="U86" s="11"/>
      <c r="V86" s="9"/>
      <c r="W86" s="10">
        <f>7/12*100</f>
        <v>58.333333333333336</v>
      </c>
      <c r="X86" s="11"/>
      <c r="Y86" s="13"/>
      <c r="Z86" s="25">
        <f>8/12*100</f>
        <v>66.666666666666657</v>
      </c>
      <c r="AA86" s="14"/>
      <c r="AB86" s="34"/>
      <c r="AC86" s="35">
        <f>9/12*100</f>
        <v>75</v>
      </c>
      <c r="AD86" s="36"/>
      <c r="AE86" s="34"/>
      <c r="AF86" s="35">
        <f>10/12*100</f>
        <v>83.333333333333343</v>
      </c>
      <c r="AG86" s="36"/>
      <c r="AH86" s="34"/>
      <c r="AI86" s="35">
        <f>11/12*100</f>
        <v>91.666666666666657</v>
      </c>
      <c r="AJ86" s="36"/>
      <c r="AK86" s="34"/>
      <c r="AL86" s="35">
        <f>12/12*100</f>
        <v>100</v>
      </c>
      <c r="AM86" s="36"/>
    </row>
    <row r="87" spans="1:39" x14ac:dyDescent="0.25">
      <c r="A87" s="87"/>
      <c r="B87" s="90"/>
      <c r="C87" s="93"/>
      <c r="D87" s="9">
        <f>0/4999700*100</f>
        <v>0</v>
      </c>
      <c r="E87" s="10"/>
      <c r="F87" s="11">
        <f>U87</f>
        <v>0</v>
      </c>
      <c r="G87" s="9">
        <f>1530000/4999700*100</f>
        <v>30.601836110166609</v>
      </c>
      <c r="H87" s="10"/>
      <c r="I87" s="11">
        <f>1530000/4999700*100</f>
        <v>30.601836110166609</v>
      </c>
      <c r="J87" s="9">
        <f>1530000/4999700*100</f>
        <v>30.601836110166609</v>
      </c>
      <c r="K87" s="10"/>
      <c r="L87" s="11">
        <f>1530000/4999700*100</f>
        <v>30.601836110166609</v>
      </c>
      <c r="M87" s="9">
        <f>1530000/4999700*100</f>
        <v>30.601836110166609</v>
      </c>
      <c r="N87" s="10"/>
      <c r="O87" s="11">
        <f>1530000/4999700*100</f>
        <v>30.601836110166609</v>
      </c>
      <c r="P87" s="9">
        <f>1530000/4999700*100</f>
        <v>30.601836110166609</v>
      </c>
      <c r="Q87" s="10"/>
      <c r="R87" s="41">
        <f>1530000/4999700*100</f>
        <v>30.601836110166609</v>
      </c>
      <c r="S87" s="9">
        <f>1530000/C86*100</f>
        <v>30.601836110166609</v>
      </c>
      <c r="T87" s="10"/>
      <c r="U87" s="11">
        <f>0</f>
        <v>0</v>
      </c>
      <c r="V87" s="9">
        <v>30.6</v>
      </c>
      <c r="W87" s="10"/>
      <c r="X87" s="11">
        <v>0</v>
      </c>
      <c r="Y87" s="9">
        <f>1530000/C86*100</f>
        <v>30.601836110166609</v>
      </c>
      <c r="Z87" s="25"/>
      <c r="AA87" s="11">
        <v>0</v>
      </c>
      <c r="AB87" s="34"/>
      <c r="AC87" s="35"/>
      <c r="AD87" s="36"/>
      <c r="AE87" s="34"/>
      <c r="AF87" s="35"/>
      <c r="AG87" s="36"/>
      <c r="AH87" s="34"/>
      <c r="AI87" s="35"/>
      <c r="AJ87" s="36"/>
      <c r="AK87" s="34"/>
      <c r="AL87" s="35"/>
      <c r="AM87" s="36"/>
    </row>
    <row r="88" spans="1:39" x14ac:dyDescent="0.25">
      <c r="A88" s="88"/>
      <c r="B88" s="91"/>
      <c r="C88" s="94"/>
      <c r="D88" s="15"/>
      <c r="E88" s="16">
        <f>88</f>
        <v>88</v>
      </c>
      <c r="F88" s="17"/>
      <c r="G88" s="15"/>
      <c r="H88" s="16">
        <f>1530000/4999700*100</f>
        <v>30.601836110166609</v>
      </c>
      <c r="I88" s="17"/>
      <c r="J88" s="15"/>
      <c r="K88" s="16">
        <f>L87</f>
        <v>30.601836110166609</v>
      </c>
      <c r="L88" s="17"/>
      <c r="M88" s="15"/>
      <c r="N88" s="16">
        <f>1530000/4999700*100</f>
        <v>30.601836110166609</v>
      </c>
      <c r="O88" s="17"/>
      <c r="P88" s="15"/>
      <c r="Q88" s="16">
        <f>1530000/4999700*100</f>
        <v>30.601836110166609</v>
      </c>
      <c r="R88" s="17"/>
      <c r="S88" s="15"/>
      <c r="T88" s="16">
        <f>0</f>
        <v>0</v>
      </c>
      <c r="U88" s="17"/>
      <c r="V88" s="15"/>
      <c r="W88" s="16">
        <v>0</v>
      </c>
      <c r="X88" s="17"/>
      <c r="Y88" s="26"/>
      <c r="Z88" s="16">
        <v>0</v>
      </c>
      <c r="AA88" s="28"/>
      <c r="AB88" s="37"/>
      <c r="AC88" s="38"/>
      <c r="AD88" s="39"/>
      <c r="AE88" s="37"/>
      <c r="AF88" s="38"/>
      <c r="AG88" s="39"/>
      <c r="AH88" s="37"/>
      <c r="AI88" s="38"/>
      <c r="AJ88" s="39"/>
      <c r="AK88" s="37"/>
      <c r="AL88" s="38"/>
      <c r="AM88" s="39"/>
    </row>
    <row r="89" spans="1:39" x14ac:dyDescent="0.25">
      <c r="A89" s="86">
        <v>27</v>
      </c>
      <c r="B89" s="89" t="s">
        <v>53</v>
      </c>
      <c r="C89" s="92">
        <v>4996800</v>
      </c>
      <c r="D89" s="9"/>
      <c r="E89" s="10">
        <f>1/12*100</f>
        <v>8.3333333333333321</v>
      </c>
      <c r="F89" s="11"/>
      <c r="G89" s="9"/>
      <c r="H89" s="10">
        <f>2/12*100</f>
        <v>16.666666666666664</v>
      </c>
      <c r="I89" s="11"/>
      <c r="J89" s="9"/>
      <c r="K89" s="10">
        <f>3/12*100</f>
        <v>25</v>
      </c>
      <c r="L89" s="11"/>
      <c r="M89" s="9"/>
      <c r="N89" s="10">
        <f>4/12*100</f>
        <v>33.333333333333329</v>
      </c>
      <c r="O89" s="11"/>
      <c r="P89" s="9"/>
      <c r="Q89" s="10">
        <f>5/12*100</f>
        <v>41.666666666666671</v>
      </c>
      <c r="R89" s="11"/>
      <c r="S89" s="9"/>
      <c r="T89" s="10">
        <f>6/12*100</f>
        <v>50</v>
      </c>
      <c r="U89" s="11"/>
      <c r="V89" s="9"/>
      <c r="W89" s="10">
        <f>7/12*100</f>
        <v>58.333333333333336</v>
      </c>
      <c r="X89" s="11"/>
      <c r="Y89" s="9"/>
      <c r="Z89" s="10">
        <f>8/12*100</f>
        <v>66.666666666666657</v>
      </c>
      <c r="AA89" s="40"/>
      <c r="AB89" s="34"/>
      <c r="AC89" s="35">
        <f>9/12*100</f>
        <v>75</v>
      </c>
      <c r="AD89" s="36"/>
      <c r="AE89" s="34"/>
      <c r="AF89" s="35">
        <f>10/12*100</f>
        <v>83.333333333333343</v>
      </c>
      <c r="AG89" s="36"/>
      <c r="AH89" s="34"/>
      <c r="AI89" s="35">
        <f>11/12*100</f>
        <v>91.666666666666657</v>
      </c>
      <c r="AJ89" s="36"/>
      <c r="AK89" s="34"/>
      <c r="AL89" s="35">
        <f>12/12*100</f>
        <v>100</v>
      </c>
      <c r="AM89" s="36"/>
    </row>
    <row r="90" spans="1:39" x14ac:dyDescent="0.25">
      <c r="A90" s="87"/>
      <c r="B90" s="90"/>
      <c r="C90" s="93"/>
      <c r="D90" s="9">
        <f>0/4996800*100</f>
        <v>0</v>
      </c>
      <c r="E90" s="10"/>
      <c r="F90" s="11">
        <f>U90</f>
        <v>0</v>
      </c>
      <c r="G90" s="9">
        <f ca="1">G90</f>
        <v>0</v>
      </c>
      <c r="H90" s="10"/>
      <c r="I90" s="11">
        <f ca="1">I90</f>
        <v>0</v>
      </c>
      <c r="J90" s="9">
        <f>0/4996800*100</f>
        <v>0</v>
      </c>
      <c r="K90" s="10"/>
      <c r="L90" s="11">
        <f>0/4996800*100</f>
        <v>0</v>
      </c>
      <c r="M90" s="9">
        <f>1800600/4996800*100</f>
        <v>36.035062439961571</v>
      </c>
      <c r="N90" s="10"/>
      <c r="O90" s="11">
        <f>1800600/4996800*100</f>
        <v>36.035062439961571</v>
      </c>
      <c r="P90" s="9">
        <f>3466800/4996800*100</f>
        <v>69.380403458213252</v>
      </c>
      <c r="Q90" s="10"/>
      <c r="R90" s="11">
        <f>3466800/4996800*100</f>
        <v>69.380403458213252</v>
      </c>
      <c r="S90" s="9">
        <f>3466800/C89*100</f>
        <v>69.380403458213252</v>
      </c>
      <c r="T90" s="10"/>
      <c r="U90" s="11">
        <v>0</v>
      </c>
      <c r="V90" s="9">
        <v>69.400000000000006</v>
      </c>
      <c r="W90" s="10"/>
      <c r="X90" s="11">
        <v>0</v>
      </c>
      <c r="Y90" s="10">
        <f>3466800/C89*100</f>
        <v>69.380403458213252</v>
      </c>
      <c r="Z90" s="25"/>
      <c r="AA90" s="11">
        <v>0</v>
      </c>
      <c r="AB90" s="35"/>
      <c r="AC90" s="35"/>
      <c r="AD90" s="36"/>
      <c r="AE90" s="35"/>
      <c r="AF90" s="35"/>
      <c r="AG90" s="36"/>
      <c r="AH90" s="35"/>
      <c r="AI90" s="35"/>
      <c r="AJ90" s="36"/>
      <c r="AK90" s="35"/>
      <c r="AL90" s="35"/>
      <c r="AM90" s="36"/>
    </row>
    <row r="91" spans="1:39" x14ac:dyDescent="0.25">
      <c r="A91" s="88"/>
      <c r="B91" s="91"/>
      <c r="C91" s="94"/>
      <c r="D91" s="15"/>
      <c r="E91" s="16">
        <f>R91</f>
        <v>0</v>
      </c>
      <c r="F91" s="17"/>
      <c r="G91" s="15"/>
      <c r="H91" s="16">
        <f ca="1">H91</f>
        <v>0</v>
      </c>
      <c r="I91" s="17"/>
      <c r="J91" s="15"/>
      <c r="K91" s="16">
        <f>L90</f>
        <v>0</v>
      </c>
      <c r="L91" s="17"/>
      <c r="M91" s="15"/>
      <c r="N91" s="16">
        <f>1800600/4996800*100</f>
        <v>36.035062439961571</v>
      </c>
      <c r="O91" s="17"/>
      <c r="P91" s="15"/>
      <c r="Q91" s="16">
        <f>3466800/4996800*100</f>
        <v>69.380403458213252</v>
      </c>
      <c r="R91" s="17"/>
      <c r="S91" s="15"/>
      <c r="T91" s="16">
        <f>U90</f>
        <v>0</v>
      </c>
      <c r="U91" s="17"/>
      <c r="V91" s="15"/>
      <c r="W91" s="16">
        <v>0</v>
      </c>
      <c r="X91" s="17"/>
      <c r="Y91" s="26"/>
      <c r="Z91" s="16">
        <v>0</v>
      </c>
      <c r="AA91" s="28"/>
      <c r="AB91" s="37"/>
      <c r="AC91" s="38"/>
      <c r="AD91" s="39"/>
      <c r="AE91" s="37"/>
      <c r="AF91" s="38"/>
      <c r="AG91" s="39"/>
      <c r="AH91" s="37"/>
      <c r="AI91" s="38"/>
      <c r="AJ91" s="39"/>
      <c r="AK91" s="37"/>
      <c r="AL91" s="38"/>
      <c r="AM91" s="39"/>
    </row>
    <row r="92" spans="1:39" x14ac:dyDescent="0.25">
      <c r="A92" s="86">
        <v>28</v>
      </c>
      <c r="B92" s="95" t="s">
        <v>54</v>
      </c>
      <c r="C92" s="92">
        <v>3709800</v>
      </c>
      <c r="D92" s="9"/>
      <c r="E92" s="10">
        <f>1/12*100</f>
        <v>8.3333333333333321</v>
      </c>
      <c r="F92" s="11"/>
      <c r="G92" s="9"/>
      <c r="H92" s="10">
        <f>2/12*100</f>
        <v>16.666666666666664</v>
      </c>
      <c r="I92" s="11"/>
      <c r="J92" s="9"/>
      <c r="K92" s="10">
        <f>3/12*100</f>
        <v>25</v>
      </c>
      <c r="L92" s="11"/>
      <c r="M92" s="9"/>
      <c r="N92" s="10">
        <f>4/12*100</f>
        <v>33.333333333333329</v>
      </c>
      <c r="O92" s="11"/>
      <c r="P92" s="9"/>
      <c r="Q92" s="10">
        <f>5/12*100</f>
        <v>41.666666666666671</v>
      </c>
      <c r="R92" s="11"/>
      <c r="S92" s="9"/>
      <c r="T92" s="10">
        <f>6/12*100</f>
        <v>50</v>
      </c>
      <c r="U92" s="11"/>
      <c r="V92" s="9"/>
      <c r="W92" s="10">
        <f>7/12*100</f>
        <v>58.333333333333336</v>
      </c>
      <c r="X92" s="11"/>
      <c r="Y92" s="13"/>
      <c r="Z92" s="25">
        <f>8/12*100</f>
        <v>66.666666666666657</v>
      </c>
      <c r="AA92" s="14"/>
      <c r="AB92" s="34"/>
      <c r="AC92" s="35">
        <f>9/12*100</f>
        <v>75</v>
      </c>
      <c r="AD92" s="36"/>
      <c r="AE92" s="34"/>
      <c r="AF92" s="35">
        <f>10/12*100</f>
        <v>83.333333333333343</v>
      </c>
      <c r="AG92" s="36"/>
      <c r="AH92" s="34"/>
      <c r="AI92" s="35">
        <f>11/12*100</f>
        <v>91.666666666666657</v>
      </c>
      <c r="AJ92" s="36"/>
      <c r="AK92" s="34"/>
      <c r="AL92" s="35">
        <f>12/12*100</f>
        <v>100</v>
      </c>
      <c r="AM92" s="36"/>
    </row>
    <row r="93" spans="1:39" x14ac:dyDescent="0.25">
      <c r="A93" s="87"/>
      <c r="B93" s="90"/>
      <c r="C93" s="93"/>
      <c r="D93" s="9">
        <f>0/3709800*100</f>
        <v>0</v>
      </c>
      <c r="E93" s="10"/>
      <c r="F93" s="11">
        <f>U93</f>
        <v>41.242115477923335</v>
      </c>
      <c r="G93" s="9">
        <f ca="1">G93</f>
        <v>0</v>
      </c>
      <c r="H93" s="10"/>
      <c r="I93" s="11">
        <f ca="1">I93</f>
        <v>0</v>
      </c>
      <c r="J93" s="9">
        <f>0/3709800*100</f>
        <v>0</v>
      </c>
      <c r="K93" s="10"/>
      <c r="L93" s="11">
        <f>0/3709800*100</f>
        <v>0</v>
      </c>
      <c r="M93" s="9">
        <f>0/37098008100</f>
        <v>0</v>
      </c>
      <c r="N93" s="10"/>
      <c r="O93" s="11">
        <f>0/3709800*100</f>
        <v>0</v>
      </c>
      <c r="P93" s="9">
        <f>0/3709800*100</f>
        <v>0</v>
      </c>
      <c r="Q93" s="10"/>
      <c r="R93" s="41">
        <f>0/3709800*100</f>
        <v>0</v>
      </c>
      <c r="S93" s="9">
        <f>1530000/C92*100</f>
        <v>41.242115477923335</v>
      </c>
      <c r="T93" s="10"/>
      <c r="U93" s="11">
        <f>1530000/C92*100</f>
        <v>41.242115477923335</v>
      </c>
      <c r="V93" s="9">
        <v>41.2</v>
      </c>
      <c r="W93" s="10"/>
      <c r="X93" s="11">
        <v>0</v>
      </c>
      <c r="Y93" s="9">
        <f>1530000/C92*100</f>
        <v>41.242115477923335</v>
      </c>
      <c r="Z93" s="25"/>
      <c r="AA93" s="11">
        <v>0</v>
      </c>
      <c r="AB93" s="34"/>
      <c r="AC93" s="35"/>
      <c r="AD93" s="36"/>
      <c r="AE93" s="34"/>
      <c r="AF93" s="35"/>
      <c r="AG93" s="36"/>
      <c r="AH93" s="34"/>
      <c r="AI93" s="35"/>
      <c r="AJ93" s="36"/>
      <c r="AK93" s="34"/>
      <c r="AL93" s="35"/>
      <c r="AM93" s="36"/>
    </row>
    <row r="94" spans="1:39" x14ac:dyDescent="0.25">
      <c r="A94" s="88"/>
      <c r="B94" s="91"/>
      <c r="C94" s="94"/>
      <c r="D94" s="15"/>
      <c r="E94" s="16">
        <f>R94</f>
        <v>0</v>
      </c>
      <c r="F94" s="17"/>
      <c r="G94" s="15"/>
      <c r="H94" s="16">
        <f ca="1">H94</f>
        <v>0</v>
      </c>
      <c r="I94" s="17"/>
      <c r="J94" s="15"/>
      <c r="K94" s="16">
        <f>L93</f>
        <v>0</v>
      </c>
      <c r="L94" s="17"/>
      <c r="M94" s="15"/>
      <c r="N94" s="16">
        <f>0/3709800*100</f>
        <v>0</v>
      </c>
      <c r="O94" s="17"/>
      <c r="P94" s="15"/>
      <c r="Q94" s="16">
        <f>0/3709800*100</f>
        <v>0</v>
      </c>
      <c r="R94" s="17"/>
      <c r="S94" s="15"/>
      <c r="T94" s="16">
        <f>U93</f>
        <v>41.242115477923335</v>
      </c>
      <c r="U94" s="17"/>
      <c r="V94" s="15"/>
      <c r="W94" s="16">
        <v>0</v>
      </c>
      <c r="X94" s="17"/>
      <c r="Y94" s="26"/>
      <c r="Z94" s="16">
        <v>0</v>
      </c>
      <c r="AA94" s="28"/>
      <c r="AB94" s="37"/>
      <c r="AC94" s="38"/>
      <c r="AD94" s="39"/>
      <c r="AE94" s="37"/>
      <c r="AF94" s="38"/>
      <c r="AG94" s="39"/>
      <c r="AH94" s="37"/>
      <c r="AI94" s="38"/>
      <c r="AJ94" s="39"/>
      <c r="AK94" s="37"/>
      <c r="AL94" s="38"/>
      <c r="AM94" s="39"/>
    </row>
    <row r="96" spans="1:39" x14ac:dyDescent="0.25">
      <c r="AD96" t="s">
        <v>62</v>
      </c>
    </row>
    <row r="98" spans="30:30" x14ac:dyDescent="0.25">
      <c r="AD98" t="s">
        <v>55</v>
      </c>
    </row>
    <row r="102" spans="30:30" x14ac:dyDescent="0.25">
      <c r="AD102" t="s">
        <v>63</v>
      </c>
    </row>
    <row r="103" spans="30:30" x14ac:dyDescent="0.25">
      <c r="AD103" t="s">
        <v>64</v>
      </c>
    </row>
    <row r="104" spans="30:30" x14ac:dyDescent="0.25">
      <c r="AD104" t="s">
        <v>65</v>
      </c>
    </row>
  </sheetData>
  <mergeCells count="102">
    <mergeCell ref="A89:A91"/>
    <mergeCell ref="B89:B91"/>
    <mergeCell ref="C89:C91"/>
    <mergeCell ref="A92:A94"/>
    <mergeCell ref="B92:B94"/>
    <mergeCell ref="C92:C94"/>
    <mergeCell ref="A83:A85"/>
    <mergeCell ref="B83:B85"/>
    <mergeCell ref="C83:C85"/>
    <mergeCell ref="A86:A88"/>
    <mergeCell ref="B86:B88"/>
    <mergeCell ref="C86:C88"/>
    <mergeCell ref="A77:A79"/>
    <mergeCell ref="B77:B79"/>
    <mergeCell ref="C77:C79"/>
    <mergeCell ref="A80:A82"/>
    <mergeCell ref="B80:B82"/>
    <mergeCell ref="C80:C82"/>
    <mergeCell ref="A71:A73"/>
    <mergeCell ref="B71:B73"/>
    <mergeCell ref="C71:C73"/>
    <mergeCell ref="A74:A76"/>
    <mergeCell ref="B74:B76"/>
    <mergeCell ref="C74:C76"/>
    <mergeCell ref="A65:A67"/>
    <mergeCell ref="B65:B67"/>
    <mergeCell ref="C65:C67"/>
    <mergeCell ref="A68:A70"/>
    <mergeCell ref="B68:B70"/>
    <mergeCell ref="C68:C70"/>
    <mergeCell ref="A59:A61"/>
    <mergeCell ref="B59:B61"/>
    <mergeCell ref="C59:C61"/>
    <mergeCell ref="A62:A64"/>
    <mergeCell ref="B62:B64"/>
    <mergeCell ref="C62:C64"/>
    <mergeCell ref="A53:A55"/>
    <mergeCell ref="B53:B55"/>
    <mergeCell ref="C53:C55"/>
    <mergeCell ref="A56:A58"/>
    <mergeCell ref="B56:B58"/>
    <mergeCell ref="C56:C58"/>
    <mergeCell ref="A47:A49"/>
    <mergeCell ref="B47:B49"/>
    <mergeCell ref="C47:C49"/>
    <mergeCell ref="A50:A52"/>
    <mergeCell ref="B50:B52"/>
    <mergeCell ref="C50:C52"/>
    <mergeCell ref="A41:A43"/>
    <mergeCell ref="B41:B43"/>
    <mergeCell ref="C41:C43"/>
    <mergeCell ref="A44:A46"/>
    <mergeCell ref="B44:B46"/>
    <mergeCell ref="C44:C46"/>
    <mergeCell ref="A35:A37"/>
    <mergeCell ref="B35:B37"/>
    <mergeCell ref="C35:C37"/>
    <mergeCell ref="A38:A40"/>
    <mergeCell ref="B38:B40"/>
    <mergeCell ref="C38:C40"/>
    <mergeCell ref="A29:A31"/>
    <mergeCell ref="B29:B31"/>
    <mergeCell ref="C29:C31"/>
    <mergeCell ref="A32:A34"/>
    <mergeCell ref="B32:B34"/>
    <mergeCell ref="C32:C34"/>
    <mergeCell ref="A23:A25"/>
    <mergeCell ref="B23:B25"/>
    <mergeCell ref="C23:C25"/>
    <mergeCell ref="A26:A28"/>
    <mergeCell ref="B26:B28"/>
    <mergeCell ref="C26:C28"/>
    <mergeCell ref="A17:A19"/>
    <mergeCell ref="B17:B19"/>
    <mergeCell ref="C17:C19"/>
    <mergeCell ref="A20:A22"/>
    <mergeCell ref="B20:B22"/>
    <mergeCell ref="C20:C22"/>
    <mergeCell ref="AH9:AJ10"/>
    <mergeCell ref="AK9:AM10"/>
    <mergeCell ref="A11:A13"/>
    <mergeCell ref="B11:B13"/>
    <mergeCell ref="C11:C13"/>
    <mergeCell ref="A14:A16"/>
    <mergeCell ref="B14:B16"/>
    <mergeCell ref="C14:C16"/>
    <mergeCell ref="P9:R10"/>
    <mergeCell ref="S9:U10"/>
    <mergeCell ref="V9:X10"/>
    <mergeCell ref="Y9:AA10"/>
    <mergeCell ref="AB9:AD10"/>
    <mergeCell ref="AE9:AG10"/>
    <mergeCell ref="A1:AM1"/>
    <mergeCell ref="A2:AM2"/>
    <mergeCell ref="A6:F6"/>
    <mergeCell ref="A8:A10"/>
    <mergeCell ref="B8:B10"/>
    <mergeCell ref="D8:AM8"/>
    <mergeCell ref="D9:F10"/>
    <mergeCell ref="G9:I10"/>
    <mergeCell ref="J9:L10"/>
    <mergeCell ref="M9:O10"/>
  </mergeCells>
  <printOptions horizontalCentered="1" verticalCentered="1"/>
  <pageMargins left="1.2" right="0.45" top="0.75" bottom="0.75" header="0.3" footer="0.3"/>
  <pageSetup paperSize="5" scale="60" orientation="landscape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Q104"/>
  <sheetViews>
    <sheetView workbookViewId="0">
      <selection activeCell="C11" sqref="C11:C94"/>
    </sheetView>
  </sheetViews>
  <sheetFormatPr defaultRowHeight="15" x14ac:dyDescent="0.25"/>
  <cols>
    <col min="2" max="2" width="28.140625" customWidth="1"/>
    <col min="3" max="3" width="15.140625" customWidth="1"/>
    <col min="4" max="4" width="6.42578125" customWidth="1"/>
    <col min="5" max="5" width="6.140625" customWidth="1"/>
    <col min="6" max="6" width="5.28515625" customWidth="1"/>
    <col min="7" max="7" width="6" customWidth="1"/>
    <col min="8" max="8" width="6.85546875" customWidth="1"/>
    <col min="9" max="10" width="6.28515625" customWidth="1"/>
    <col min="11" max="11" width="6.7109375" customWidth="1"/>
    <col min="12" max="12" width="6.5703125" customWidth="1"/>
    <col min="13" max="13" width="6.28515625" customWidth="1"/>
    <col min="14" max="14" width="6.42578125" customWidth="1"/>
    <col min="15" max="15" width="6" customWidth="1"/>
    <col min="16" max="17" width="6.140625" customWidth="1"/>
    <col min="18" max="18" width="6.7109375" customWidth="1"/>
    <col min="19" max="19" width="5.5703125" customWidth="1"/>
    <col min="20" max="20" width="6.42578125" customWidth="1"/>
    <col min="21" max="21" width="5.42578125" customWidth="1"/>
    <col min="22" max="22" width="7" customWidth="1"/>
    <col min="23" max="23" width="5.42578125" customWidth="1"/>
    <col min="24" max="24" width="5.28515625" customWidth="1"/>
    <col min="25" max="26" width="6.140625" customWidth="1"/>
    <col min="27" max="27" width="5.85546875" customWidth="1"/>
    <col min="28" max="28" width="6.85546875" customWidth="1"/>
    <col min="29" max="29" width="6.28515625" customWidth="1"/>
    <col min="30" max="31" width="5.140625" customWidth="1"/>
    <col min="32" max="32" width="6.7109375" customWidth="1"/>
    <col min="33" max="33" width="3.140625" customWidth="1"/>
    <col min="34" max="34" width="4.7109375" customWidth="1"/>
    <col min="35" max="35" width="6.140625" customWidth="1"/>
    <col min="36" max="36" width="4" customWidth="1"/>
    <col min="37" max="37" width="4.42578125" customWidth="1"/>
    <col min="38" max="38" width="6.42578125" customWidth="1"/>
    <col min="39" max="39" width="3.7109375" customWidth="1"/>
    <col min="258" max="258" width="28.140625" customWidth="1"/>
    <col min="259" max="259" width="15.140625" customWidth="1"/>
    <col min="260" max="260" width="6.42578125" customWidth="1"/>
    <col min="261" max="261" width="6.140625" customWidth="1"/>
    <col min="262" max="262" width="5.28515625" customWidth="1"/>
    <col min="263" max="263" width="6" customWidth="1"/>
    <col min="264" max="264" width="6.85546875" customWidth="1"/>
    <col min="265" max="266" width="6.28515625" customWidth="1"/>
    <col min="267" max="267" width="6.7109375" customWidth="1"/>
    <col min="268" max="268" width="6.5703125" customWidth="1"/>
    <col min="269" max="269" width="6.28515625" customWidth="1"/>
    <col min="270" max="270" width="6.42578125" customWidth="1"/>
    <col min="271" max="271" width="6" customWidth="1"/>
    <col min="272" max="273" width="6.140625" customWidth="1"/>
    <col min="274" max="274" width="6.7109375" customWidth="1"/>
    <col min="275" max="275" width="5.7109375" customWidth="1"/>
    <col min="276" max="276" width="6.42578125" customWidth="1"/>
    <col min="277" max="277" width="5.42578125" customWidth="1"/>
    <col min="278" max="278" width="5.140625" customWidth="1"/>
    <col min="279" max="279" width="5.42578125" customWidth="1"/>
    <col min="280" max="280" width="5.28515625" customWidth="1"/>
    <col min="281" max="281" width="5.5703125" customWidth="1"/>
    <col min="282" max="282" width="5.42578125" customWidth="1"/>
    <col min="283" max="283" width="4.85546875" customWidth="1"/>
    <col min="284" max="285" width="6.28515625" customWidth="1"/>
    <col min="286" max="286" width="4.85546875" customWidth="1"/>
    <col min="287" max="287" width="6.42578125" customWidth="1"/>
    <col min="288" max="288" width="6.7109375" customWidth="1"/>
    <col min="289" max="289" width="5" customWidth="1"/>
    <col min="290" max="290" width="5.7109375" customWidth="1"/>
    <col min="291" max="291" width="6.140625" customWidth="1"/>
    <col min="292" max="292" width="4.42578125" customWidth="1"/>
    <col min="293" max="293" width="5.85546875" customWidth="1"/>
    <col min="294" max="294" width="6.42578125" customWidth="1"/>
    <col min="295" max="295" width="4.28515625" customWidth="1"/>
    <col min="514" max="514" width="28.140625" customWidth="1"/>
    <col min="515" max="515" width="15.140625" customWidth="1"/>
    <col min="516" max="516" width="6.42578125" customWidth="1"/>
    <col min="517" max="517" width="6.140625" customWidth="1"/>
    <col min="518" max="518" width="5.28515625" customWidth="1"/>
    <col min="519" max="519" width="6" customWidth="1"/>
    <col min="520" max="520" width="6.85546875" customWidth="1"/>
    <col min="521" max="522" width="6.28515625" customWidth="1"/>
    <col min="523" max="523" width="6.7109375" customWidth="1"/>
    <col min="524" max="524" width="6.5703125" customWidth="1"/>
    <col min="525" max="525" width="6.28515625" customWidth="1"/>
    <col min="526" max="526" width="6.42578125" customWidth="1"/>
    <col min="527" max="527" width="6" customWidth="1"/>
    <col min="528" max="529" width="6.140625" customWidth="1"/>
    <col min="530" max="530" width="6.7109375" customWidth="1"/>
    <col min="531" max="531" width="5.7109375" customWidth="1"/>
    <col min="532" max="532" width="6.42578125" customWidth="1"/>
    <col min="533" max="533" width="5.42578125" customWidth="1"/>
    <col min="534" max="534" width="5.140625" customWidth="1"/>
    <col min="535" max="535" width="5.42578125" customWidth="1"/>
    <col min="536" max="536" width="5.28515625" customWidth="1"/>
    <col min="537" max="537" width="5.5703125" customWidth="1"/>
    <col min="538" max="538" width="5.42578125" customWidth="1"/>
    <col min="539" max="539" width="4.85546875" customWidth="1"/>
    <col min="540" max="541" width="6.28515625" customWidth="1"/>
    <col min="542" max="542" width="4.85546875" customWidth="1"/>
    <col min="543" max="543" width="6.42578125" customWidth="1"/>
    <col min="544" max="544" width="6.7109375" customWidth="1"/>
    <col min="545" max="545" width="5" customWidth="1"/>
    <col min="546" max="546" width="5.7109375" customWidth="1"/>
    <col min="547" max="547" width="6.140625" customWidth="1"/>
    <col min="548" max="548" width="4.42578125" customWidth="1"/>
    <col min="549" max="549" width="5.85546875" customWidth="1"/>
    <col min="550" max="550" width="6.42578125" customWidth="1"/>
    <col min="551" max="551" width="4.28515625" customWidth="1"/>
    <col min="770" max="770" width="28.140625" customWidth="1"/>
    <col min="771" max="771" width="15.140625" customWidth="1"/>
    <col min="772" max="772" width="6.42578125" customWidth="1"/>
    <col min="773" max="773" width="6.140625" customWidth="1"/>
    <col min="774" max="774" width="5.28515625" customWidth="1"/>
    <col min="775" max="775" width="6" customWidth="1"/>
    <col min="776" max="776" width="6.85546875" customWidth="1"/>
    <col min="777" max="778" width="6.28515625" customWidth="1"/>
    <col min="779" max="779" width="6.7109375" customWidth="1"/>
    <col min="780" max="780" width="6.5703125" customWidth="1"/>
    <col min="781" max="781" width="6.28515625" customWidth="1"/>
    <col min="782" max="782" width="6.42578125" customWidth="1"/>
    <col min="783" max="783" width="6" customWidth="1"/>
    <col min="784" max="785" width="6.140625" customWidth="1"/>
    <col min="786" max="786" width="6.7109375" customWidth="1"/>
    <col min="787" max="787" width="5.7109375" customWidth="1"/>
    <col min="788" max="788" width="6.42578125" customWidth="1"/>
    <col min="789" max="789" width="5.42578125" customWidth="1"/>
    <col min="790" max="790" width="5.140625" customWidth="1"/>
    <col min="791" max="791" width="5.42578125" customWidth="1"/>
    <col min="792" max="792" width="5.28515625" customWidth="1"/>
    <col min="793" max="793" width="5.5703125" customWidth="1"/>
    <col min="794" max="794" width="5.42578125" customWidth="1"/>
    <col min="795" max="795" width="4.85546875" customWidth="1"/>
    <col min="796" max="797" width="6.28515625" customWidth="1"/>
    <col min="798" max="798" width="4.85546875" customWidth="1"/>
    <col min="799" max="799" width="6.42578125" customWidth="1"/>
    <col min="800" max="800" width="6.7109375" customWidth="1"/>
    <col min="801" max="801" width="5" customWidth="1"/>
    <col min="802" max="802" width="5.7109375" customWidth="1"/>
    <col min="803" max="803" width="6.140625" customWidth="1"/>
    <col min="804" max="804" width="4.42578125" customWidth="1"/>
    <col min="805" max="805" width="5.85546875" customWidth="1"/>
    <col min="806" max="806" width="6.42578125" customWidth="1"/>
    <col min="807" max="807" width="4.28515625" customWidth="1"/>
    <col min="1026" max="1026" width="28.140625" customWidth="1"/>
    <col min="1027" max="1027" width="15.140625" customWidth="1"/>
    <col min="1028" max="1028" width="6.42578125" customWidth="1"/>
    <col min="1029" max="1029" width="6.140625" customWidth="1"/>
    <col min="1030" max="1030" width="5.28515625" customWidth="1"/>
    <col min="1031" max="1031" width="6" customWidth="1"/>
    <col min="1032" max="1032" width="6.85546875" customWidth="1"/>
    <col min="1033" max="1034" width="6.28515625" customWidth="1"/>
    <col min="1035" max="1035" width="6.7109375" customWidth="1"/>
    <col min="1036" max="1036" width="6.5703125" customWidth="1"/>
    <col min="1037" max="1037" width="6.28515625" customWidth="1"/>
    <col min="1038" max="1038" width="6.42578125" customWidth="1"/>
    <col min="1039" max="1039" width="6" customWidth="1"/>
    <col min="1040" max="1041" width="6.140625" customWidth="1"/>
    <col min="1042" max="1042" width="6.7109375" customWidth="1"/>
    <col min="1043" max="1043" width="5.7109375" customWidth="1"/>
    <col min="1044" max="1044" width="6.42578125" customWidth="1"/>
    <col min="1045" max="1045" width="5.42578125" customWidth="1"/>
    <col min="1046" max="1046" width="5.140625" customWidth="1"/>
    <col min="1047" max="1047" width="5.42578125" customWidth="1"/>
    <col min="1048" max="1048" width="5.28515625" customWidth="1"/>
    <col min="1049" max="1049" width="5.5703125" customWidth="1"/>
    <col min="1050" max="1050" width="5.42578125" customWidth="1"/>
    <col min="1051" max="1051" width="4.85546875" customWidth="1"/>
    <col min="1052" max="1053" width="6.28515625" customWidth="1"/>
    <col min="1054" max="1054" width="4.85546875" customWidth="1"/>
    <col min="1055" max="1055" width="6.42578125" customWidth="1"/>
    <col min="1056" max="1056" width="6.7109375" customWidth="1"/>
    <col min="1057" max="1057" width="5" customWidth="1"/>
    <col min="1058" max="1058" width="5.7109375" customWidth="1"/>
    <col min="1059" max="1059" width="6.140625" customWidth="1"/>
    <col min="1060" max="1060" width="4.42578125" customWidth="1"/>
    <col min="1061" max="1061" width="5.85546875" customWidth="1"/>
    <col min="1062" max="1062" width="6.42578125" customWidth="1"/>
    <col min="1063" max="1063" width="4.28515625" customWidth="1"/>
    <col min="1282" max="1282" width="28.140625" customWidth="1"/>
    <col min="1283" max="1283" width="15.140625" customWidth="1"/>
    <col min="1284" max="1284" width="6.42578125" customWidth="1"/>
    <col min="1285" max="1285" width="6.140625" customWidth="1"/>
    <col min="1286" max="1286" width="5.28515625" customWidth="1"/>
    <col min="1287" max="1287" width="6" customWidth="1"/>
    <col min="1288" max="1288" width="6.85546875" customWidth="1"/>
    <col min="1289" max="1290" width="6.28515625" customWidth="1"/>
    <col min="1291" max="1291" width="6.7109375" customWidth="1"/>
    <col min="1292" max="1292" width="6.5703125" customWidth="1"/>
    <col min="1293" max="1293" width="6.28515625" customWidth="1"/>
    <col min="1294" max="1294" width="6.42578125" customWidth="1"/>
    <col min="1295" max="1295" width="6" customWidth="1"/>
    <col min="1296" max="1297" width="6.140625" customWidth="1"/>
    <col min="1298" max="1298" width="6.7109375" customWidth="1"/>
    <col min="1299" max="1299" width="5.7109375" customWidth="1"/>
    <col min="1300" max="1300" width="6.42578125" customWidth="1"/>
    <col min="1301" max="1301" width="5.42578125" customWidth="1"/>
    <col min="1302" max="1302" width="5.140625" customWidth="1"/>
    <col min="1303" max="1303" width="5.42578125" customWidth="1"/>
    <col min="1304" max="1304" width="5.28515625" customWidth="1"/>
    <col min="1305" max="1305" width="5.5703125" customWidth="1"/>
    <col min="1306" max="1306" width="5.42578125" customWidth="1"/>
    <col min="1307" max="1307" width="4.85546875" customWidth="1"/>
    <col min="1308" max="1309" width="6.28515625" customWidth="1"/>
    <col min="1310" max="1310" width="4.85546875" customWidth="1"/>
    <col min="1311" max="1311" width="6.42578125" customWidth="1"/>
    <col min="1312" max="1312" width="6.7109375" customWidth="1"/>
    <col min="1313" max="1313" width="5" customWidth="1"/>
    <col min="1314" max="1314" width="5.7109375" customWidth="1"/>
    <col min="1315" max="1315" width="6.140625" customWidth="1"/>
    <col min="1316" max="1316" width="4.42578125" customWidth="1"/>
    <col min="1317" max="1317" width="5.85546875" customWidth="1"/>
    <col min="1318" max="1318" width="6.42578125" customWidth="1"/>
    <col min="1319" max="1319" width="4.28515625" customWidth="1"/>
    <col min="1538" max="1538" width="28.140625" customWidth="1"/>
    <col min="1539" max="1539" width="15.140625" customWidth="1"/>
    <col min="1540" max="1540" width="6.42578125" customWidth="1"/>
    <col min="1541" max="1541" width="6.140625" customWidth="1"/>
    <col min="1542" max="1542" width="5.28515625" customWidth="1"/>
    <col min="1543" max="1543" width="6" customWidth="1"/>
    <col min="1544" max="1544" width="6.85546875" customWidth="1"/>
    <col min="1545" max="1546" width="6.28515625" customWidth="1"/>
    <col min="1547" max="1547" width="6.7109375" customWidth="1"/>
    <col min="1548" max="1548" width="6.5703125" customWidth="1"/>
    <col min="1549" max="1549" width="6.28515625" customWidth="1"/>
    <col min="1550" max="1550" width="6.42578125" customWidth="1"/>
    <col min="1551" max="1551" width="6" customWidth="1"/>
    <col min="1552" max="1553" width="6.140625" customWidth="1"/>
    <col min="1554" max="1554" width="6.7109375" customWidth="1"/>
    <col min="1555" max="1555" width="5.7109375" customWidth="1"/>
    <col min="1556" max="1556" width="6.42578125" customWidth="1"/>
    <col min="1557" max="1557" width="5.42578125" customWidth="1"/>
    <col min="1558" max="1558" width="5.140625" customWidth="1"/>
    <col min="1559" max="1559" width="5.42578125" customWidth="1"/>
    <col min="1560" max="1560" width="5.28515625" customWidth="1"/>
    <col min="1561" max="1561" width="5.5703125" customWidth="1"/>
    <col min="1562" max="1562" width="5.42578125" customWidth="1"/>
    <col min="1563" max="1563" width="4.85546875" customWidth="1"/>
    <col min="1564" max="1565" width="6.28515625" customWidth="1"/>
    <col min="1566" max="1566" width="4.85546875" customWidth="1"/>
    <col min="1567" max="1567" width="6.42578125" customWidth="1"/>
    <col min="1568" max="1568" width="6.7109375" customWidth="1"/>
    <col min="1569" max="1569" width="5" customWidth="1"/>
    <col min="1570" max="1570" width="5.7109375" customWidth="1"/>
    <col min="1571" max="1571" width="6.140625" customWidth="1"/>
    <col min="1572" max="1572" width="4.42578125" customWidth="1"/>
    <col min="1573" max="1573" width="5.85546875" customWidth="1"/>
    <col min="1574" max="1574" width="6.42578125" customWidth="1"/>
    <col min="1575" max="1575" width="4.28515625" customWidth="1"/>
    <col min="1794" max="1794" width="28.140625" customWidth="1"/>
    <col min="1795" max="1795" width="15.140625" customWidth="1"/>
    <col min="1796" max="1796" width="6.42578125" customWidth="1"/>
    <col min="1797" max="1797" width="6.140625" customWidth="1"/>
    <col min="1798" max="1798" width="5.28515625" customWidth="1"/>
    <col min="1799" max="1799" width="6" customWidth="1"/>
    <col min="1800" max="1800" width="6.85546875" customWidth="1"/>
    <col min="1801" max="1802" width="6.28515625" customWidth="1"/>
    <col min="1803" max="1803" width="6.7109375" customWidth="1"/>
    <col min="1804" max="1804" width="6.5703125" customWidth="1"/>
    <col min="1805" max="1805" width="6.28515625" customWidth="1"/>
    <col min="1806" max="1806" width="6.42578125" customWidth="1"/>
    <col min="1807" max="1807" width="6" customWidth="1"/>
    <col min="1808" max="1809" width="6.140625" customWidth="1"/>
    <col min="1810" max="1810" width="6.7109375" customWidth="1"/>
    <col min="1811" max="1811" width="5.7109375" customWidth="1"/>
    <col min="1812" max="1812" width="6.42578125" customWidth="1"/>
    <col min="1813" max="1813" width="5.42578125" customWidth="1"/>
    <col min="1814" max="1814" width="5.140625" customWidth="1"/>
    <col min="1815" max="1815" width="5.42578125" customWidth="1"/>
    <col min="1816" max="1816" width="5.28515625" customWidth="1"/>
    <col min="1817" max="1817" width="5.5703125" customWidth="1"/>
    <col min="1818" max="1818" width="5.42578125" customWidth="1"/>
    <col min="1819" max="1819" width="4.85546875" customWidth="1"/>
    <col min="1820" max="1821" width="6.28515625" customWidth="1"/>
    <col min="1822" max="1822" width="4.85546875" customWidth="1"/>
    <col min="1823" max="1823" width="6.42578125" customWidth="1"/>
    <col min="1824" max="1824" width="6.7109375" customWidth="1"/>
    <col min="1825" max="1825" width="5" customWidth="1"/>
    <col min="1826" max="1826" width="5.7109375" customWidth="1"/>
    <col min="1827" max="1827" width="6.140625" customWidth="1"/>
    <col min="1828" max="1828" width="4.42578125" customWidth="1"/>
    <col min="1829" max="1829" width="5.85546875" customWidth="1"/>
    <col min="1830" max="1830" width="6.42578125" customWidth="1"/>
    <col min="1831" max="1831" width="4.28515625" customWidth="1"/>
    <col min="2050" max="2050" width="28.140625" customWidth="1"/>
    <col min="2051" max="2051" width="15.140625" customWidth="1"/>
    <col min="2052" max="2052" width="6.42578125" customWidth="1"/>
    <col min="2053" max="2053" width="6.140625" customWidth="1"/>
    <col min="2054" max="2054" width="5.28515625" customWidth="1"/>
    <col min="2055" max="2055" width="6" customWidth="1"/>
    <col min="2056" max="2056" width="6.85546875" customWidth="1"/>
    <col min="2057" max="2058" width="6.28515625" customWidth="1"/>
    <col min="2059" max="2059" width="6.7109375" customWidth="1"/>
    <col min="2060" max="2060" width="6.5703125" customWidth="1"/>
    <col min="2061" max="2061" width="6.28515625" customWidth="1"/>
    <col min="2062" max="2062" width="6.42578125" customWidth="1"/>
    <col min="2063" max="2063" width="6" customWidth="1"/>
    <col min="2064" max="2065" width="6.140625" customWidth="1"/>
    <col min="2066" max="2066" width="6.7109375" customWidth="1"/>
    <col min="2067" max="2067" width="5.7109375" customWidth="1"/>
    <col min="2068" max="2068" width="6.42578125" customWidth="1"/>
    <col min="2069" max="2069" width="5.42578125" customWidth="1"/>
    <col min="2070" max="2070" width="5.140625" customWidth="1"/>
    <col min="2071" max="2071" width="5.42578125" customWidth="1"/>
    <col min="2072" max="2072" width="5.28515625" customWidth="1"/>
    <col min="2073" max="2073" width="5.5703125" customWidth="1"/>
    <col min="2074" max="2074" width="5.42578125" customWidth="1"/>
    <col min="2075" max="2075" width="4.85546875" customWidth="1"/>
    <col min="2076" max="2077" width="6.28515625" customWidth="1"/>
    <col min="2078" max="2078" width="4.85546875" customWidth="1"/>
    <col min="2079" max="2079" width="6.42578125" customWidth="1"/>
    <col min="2080" max="2080" width="6.7109375" customWidth="1"/>
    <col min="2081" max="2081" width="5" customWidth="1"/>
    <col min="2082" max="2082" width="5.7109375" customWidth="1"/>
    <col min="2083" max="2083" width="6.140625" customWidth="1"/>
    <col min="2084" max="2084" width="4.42578125" customWidth="1"/>
    <col min="2085" max="2085" width="5.85546875" customWidth="1"/>
    <col min="2086" max="2086" width="6.42578125" customWidth="1"/>
    <col min="2087" max="2087" width="4.28515625" customWidth="1"/>
    <col min="2306" max="2306" width="28.140625" customWidth="1"/>
    <col min="2307" max="2307" width="15.140625" customWidth="1"/>
    <col min="2308" max="2308" width="6.42578125" customWidth="1"/>
    <col min="2309" max="2309" width="6.140625" customWidth="1"/>
    <col min="2310" max="2310" width="5.28515625" customWidth="1"/>
    <col min="2311" max="2311" width="6" customWidth="1"/>
    <col min="2312" max="2312" width="6.85546875" customWidth="1"/>
    <col min="2313" max="2314" width="6.28515625" customWidth="1"/>
    <col min="2315" max="2315" width="6.7109375" customWidth="1"/>
    <col min="2316" max="2316" width="6.5703125" customWidth="1"/>
    <col min="2317" max="2317" width="6.28515625" customWidth="1"/>
    <col min="2318" max="2318" width="6.42578125" customWidth="1"/>
    <col min="2319" max="2319" width="6" customWidth="1"/>
    <col min="2320" max="2321" width="6.140625" customWidth="1"/>
    <col min="2322" max="2322" width="6.7109375" customWidth="1"/>
    <col min="2323" max="2323" width="5.7109375" customWidth="1"/>
    <col min="2324" max="2324" width="6.42578125" customWidth="1"/>
    <col min="2325" max="2325" width="5.42578125" customWidth="1"/>
    <col min="2326" max="2326" width="5.140625" customWidth="1"/>
    <col min="2327" max="2327" width="5.42578125" customWidth="1"/>
    <col min="2328" max="2328" width="5.28515625" customWidth="1"/>
    <col min="2329" max="2329" width="5.5703125" customWidth="1"/>
    <col min="2330" max="2330" width="5.42578125" customWidth="1"/>
    <col min="2331" max="2331" width="4.85546875" customWidth="1"/>
    <col min="2332" max="2333" width="6.28515625" customWidth="1"/>
    <col min="2334" max="2334" width="4.85546875" customWidth="1"/>
    <col min="2335" max="2335" width="6.42578125" customWidth="1"/>
    <col min="2336" max="2336" width="6.7109375" customWidth="1"/>
    <col min="2337" max="2337" width="5" customWidth="1"/>
    <col min="2338" max="2338" width="5.7109375" customWidth="1"/>
    <col min="2339" max="2339" width="6.140625" customWidth="1"/>
    <col min="2340" max="2340" width="4.42578125" customWidth="1"/>
    <col min="2341" max="2341" width="5.85546875" customWidth="1"/>
    <col min="2342" max="2342" width="6.42578125" customWidth="1"/>
    <col min="2343" max="2343" width="4.28515625" customWidth="1"/>
    <col min="2562" max="2562" width="28.140625" customWidth="1"/>
    <col min="2563" max="2563" width="15.140625" customWidth="1"/>
    <col min="2564" max="2564" width="6.42578125" customWidth="1"/>
    <col min="2565" max="2565" width="6.140625" customWidth="1"/>
    <col min="2566" max="2566" width="5.28515625" customWidth="1"/>
    <col min="2567" max="2567" width="6" customWidth="1"/>
    <col min="2568" max="2568" width="6.85546875" customWidth="1"/>
    <col min="2569" max="2570" width="6.28515625" customWidth="1"/>
    <col min="2571" max="2571" width="6.7109375" customWidth="1"/>
    <col min="2572" max="2572" width="6.5703125" customWidth="1"/>
    <col min="2573" max="2573" width="6.28515625" customWidth="1"/>
    <col min="2574" max="2574" width="6.42578125" customWidth="1"/>
    <col min="2575" max="2575" width="6" customWidth="1"/>
    <col min="2576" max="2577" width="6.140625" customWidth="1"/>
    <col min="2578" max="2578" width="6.7109375" customWidth="1"/>
    <col min="2579" max="2579" width="5.7109375" customWidth="1"/>
    <col min="2580" max="2580" width="6.42578125" customWidth="1"/>
    <col min="2581" max="2581" width="5.42578125" customWidth="1"/>
    <col min="2582" max="2582" width="5.140625" customWidth="1"/>
    <col min="2583" max="2583" width="5.42578125" customWidth="1"/>
    <col min="2584" max="2584" width="5.28515625" customWidth="1"/>
    <col min="2585" max="2585" width="5.5703125" customWidth="1"/>
    <col min="2586" max="2586" width="5.42578125" customWidth="1"/>
    <col min="2587" max="2587" width="4.85546875" customWidth="1"/>
    <col min="2588" max="2589" width="6.28515625" customWidth="1"/>
    <col min="2590" max="2590" width="4.85546875" customWidth="1"/>
    <col min="2591" max="2591" width="6.42578125" customWidth="1"/>
    <col min="2592" max="2592" width="6.7109375" customWidth="1"/>
    <col min="2593" max="2593" width="5" customWidth="1"/>
    <col min="2594" max="2594" width="5.7109375" customWidth="1"/>
    <col min="2595" max="2595" width="6.140625" customWidth="1"/>
    <col min="2596" max="2596" width="4.42578125" customWidth="1"/>
    <col min="2597" max="2597" width="5.85546875" customWidth="1"/>
    <col min="2598" max="2598" width="6.42578125" customWidth="1"/>
    <col min="2599" max="2599" width="4.28515625" customWidth="1"/>
    <col min="2818" max="2818" width="28.140625" customWidth="1"/>
    <col min="2819" max="2819" width="15.140625" customWidth="1"/>
    <col min="2820" max="2820" width="6.42578125" customWidth="1"/>
    <col min="2821" max="2821" width="6.140625" customWidth="1"/>
    <col min="2822" max="2822" width="5.28515625" customWidth="1"/>
    <col min="2823" max="2823" width="6" customWidth="1"/>
    <col min="2824" max="2824" width="6.85546875" customWidth="1"/>
    <col min="2825" max="2826" width="6.28515625" customWidth="1"/>
    <col min="2827" max="2827" width="6.7109375" customWidth="1"/>
    <col min="2828" max="2828" width="6.5703125" customWidth="1"/>
    <col min="2829" max="2829" width="6.28515625" customWidth="1"/>
    <col min="2830" max="2830" width="6.42578125" customWidth="1"/>
    <col min="2831" max="2831" width="6" customWidth="1"/>
    <col min="2832" max="2833" width="6.140625" customWidth="1"/>
    <col min="2834" max="2834" width="6.7109375" customWidth="1"/>
    <col min="2835" max="2835" width="5.7109375" customWidth="1"/>
    <col min="2836" max="2836" width="6.42578125" customWidth="1"/>
    <col min="2837" max="2837" width="5.42578125" customWidth="1"/>
    <col min="2838" max="2838" width="5.140625" customWidth="1"/>
    <col min="2839" max="2839" width="5.42578125" customWidth="1"/>
    <col min="2840" max="2840" width="5.28515625" customWidth="1"/>
    <col min="2841" max="2841" width="5.5703125" customWidth="1"/>
    <col min="2842" max="2842" width="5.42578125" customWidth="1"/>
    <col min="2843" max="2843" width="4.85546875" customWidth="1"/>
    <col min="2844" max="2845" width="6.28515625" customWidth="1"/>
    <col min="2846" max="2846" width="4.85546875" customWidth="1"/>
    <col min="2847" max="2847" width="6.42578125" customWidth="1"/>
    <col min="2848" max="2848" width="6.7109375" customWidth="1"/>
    <col min="2849" max="2849" width="5" customWidth="1"/>
    <col min="2850" max="2850" width="5.7109375" customWidth="1"/>
    <col min="2851" max="2851" width="6.140625" customWidth="1"/>
    <col min="2852" max="2852" width="4.42578125" customWidth="1"/>
    <col min="2853" max="2853" width="5.85546875" customWidth="1"/>
    <col min="2854" max="2854" width="6.42578125" customWidth="1"/>
    <col min="2855" max="2855" width="4.28515625" customWidth="1"/>
    <col min="3074" max="3074" width="28.140625" customWidth="1"/>
    <col min="3075" max="3075" width="15.140625" customWidth="1"/>
    <col min="3076" max="3076" width="6.42578125" customWidth="1"/>
    <col min="3077" max="3077" width="6.140625" customWidth="1"/>
    <col min="3078" max="3078" width="5.28515625" customWidth="1"/>
    <col min="3079" max="3079" width="6" customWidth="1"/>
    <col min="3080" max="3080" width="6.85546875" customWidth="1"/>
    <col min="3081" max="3082" width="6.28515625" customWidth="1"/>
    <col min="3083" max="3083" width="6.7109375" customWidth="1"/>
    <col min="3084" max="3084" width="6.5703125" customWidth="1"/>
    <col min="3085" max="3085" width="6.28515625" customWidth="1"/>
    <col min="3086" max="3086" width="6.42578125" customWidth="1"/>
    <col min="3087" max="3087" width="6" customWidth="1"/>
    <col min="3088" max="3089" width="6.140625" customWidth="1"/>
    <col min="3090" max="3090" width="6.7109375" customWidth="1"/>
    <col min="3091" max="3091" width="5.7109375" customWidth="1"/>
    <col min="3092" max="3092" width="6.42578125" customWidth="1"/>
    <col min="3093" max="3093" width="5.42578125" customWidth="1"/>
    <col min="3094" max="3094" width="5.140625" customWidth="1"/>
    <col min="3095" max="3095" width="5.42578125" customWidth="1"/>
    <col min="3096" max="3096" width="5.28515625" customWidth="1"/>
    <col min="3097" max="3097" width="5.5703125" customWidth="1"/>
    <col min="3098" max="3098" width="5.42578125" customWidth="1"/>
    <col min="3099" max="3099" width="4.85546875" customWidth="1"/>
    <col min="3100" max="3101" width="6.28515625" customWidth="1"/>
    <col min="3102" max="3102" width="4.85546875" customWidth="1"/>
    <col min="3103" max="3103" width="6.42578125" customWidth="1"/>
    <col min="3104" max="3104" width="6.7109375" customWidth="1"/>
    <col min="3105" max="3105" width="5" customWidth="1"/>
    <col min="3106" max="3106" width="5.7109375" customWidth="1"/>
    <col min="3107" max="3107" width="6.140625" customWidth="1"/>
    <col min="3108" max="3108" width="4.42578125" customWidth="1"/>
    <col min="3109" max="3109" width="5.85546875" customWidth="1"/>
    <col min="3110" max="3110" width="6.42578125" customWidth="1"/>
    <col min="3111" max="3111" width="4.28515625" customWidth="1"/>
    <col min="3330" max="3330" width="28.140625" customWidth="1"/>
    <col min="3331" max="3331" width="15.140625" customWidth="1"/>
    <col min="3332" max="3332" width="6.42578125" customWidth="1"/>
    <col min="3333" max="3333" width="6.140625" customWidth="1"/>
    <col min="3334" max="3334" width="5.28515625" customWidth="1"/>
    <col min="3335" max="3335" width="6" customWidth="1"/>
    <col min="3336" max="3336" width="6.85546875" customWidth="1"/>
    <col min="3337" max="3338" width="6.28515625" customWidth="1"/>
    <col min="3339" max="3339" width="6.7109375" customWidth="1"/>
    <col min="3340" max="3340" width="6.5703125" customWidth="1"/>
    <col min="3341" max="3341" width="6.28515625" customWidth="1"/>
    <col min="3342" max="3342" width="6.42578125" customWidth="1"/>
    <col min="3343" max="3343" width="6" customWidth="1"/>
    <col min="3344" max="3345" width="6.140625" customWidth="1"/>
    <col min="3346" max="3346" width="6.7109375" customWidth="1"/>
    <col min="3347" max="3347" width="5.7109375" customWidth="1"/>
    <col min="3348" max="3348" width="6.42578125" customWidth="1"/>
    <col min="3349" max="3349" width="5.42578125" customWidth="1"/>
    <col min="3350" max="3350" width="5.140625" customWidth="1"/>
    <col min="3351" max="3351" width="5.42578125" customWidth="1"/>
    <col min="3352" max="3352" width="5.28515625" customWidth="1"/>
    <col min="3353" max="3353" width="5.5703125" customWidth="1"/>
    <col min="3354" max="3354" width="5.42578125" customWidth="1"/>
    <col min="3355" max="3355" width="4.85546875" customWidth="1"/>
    <col min="3356" max="3357" width="6.28515625" customWidth="1"/>
    <col min="3358" max="3358" width="4.85546875" customWidth="1"/>
    <col min="3359" max="3359" width="6.42578125" customWidth="1"/>
    <col min="3360" max="3360" width="6.7109375" customWidth="1"/>
    <col min="3361" max="3361" width="5" customWidth="1"/>
    <col min="3362" max="3362" width="5.7109375" customWidth="1"/>
    <col min="3363" max="3363" width="6.140625" customWidth="1"/>
    <col min="3364" max="3364" width="4.42578125" customWidth="1"/>
    <col min="3365" max="3365" width="5.85546875" customWidth="1"/>
    <col min="3366" max="3366" width="6.42578125" customWidth="1"/>
    <col min="3367" max="3367" width="4.28515625" customWidth="1"/>
    <col min="3586" max="3586" width="28.140625" customWidth="1"/>
    <col min="3587" max="3587" width="15.140625" customWidth="1"/>
    <col min="3588" max="3588" width="6.42578125" customWidth="1"/>
    <col min="3589" max="3589" width="6.140625" customWidth="1"/>
    <col min="3590" max="3590" width="5.28515625" customWidth="1"/>
    <col min="3591" max="3591" width="6" customWidth="1"/>
    <col min="3592" max="3592" width="6.85546875" customWidth="1"/>
    <col min="3593" max="3594" width="6.28515625" customWidth="1"/>
    <col min="3595" max="3595" width="6.7109375" customWidth="1"/>
    <col min="3596" max="3596" width="6.5703125" customWidth="1"/>
    <col min="3597" max="3597" width="6.28515625" customWidth="1"/>
    <col min="3598" max="3598" width="6.42578125" customWidth="1"/>
    <col min="3599" max="3599" width="6" customWidth="1"/>
    <col min="3600" max="3601" width="6.140625" customWidth="1"/>
    <col min="3602" max="3602" width="6.7109375" customWidth="1"/>
    <col min="3603" max="3603" width="5.7109375" customWidth="1"/>
    <col min="3604" max="3604" width="6.42578125" customWidth="1"/>
    <col min="3605" max="3605" width="5.42578125" customWidth="1"/>
    <col min="3606" max="3606" width="5.140625" customWidth="1"/>
    <col min="3607" max="3607" width="5.42578125" customWidth="1"/>
    <col min="3608" max="3608" width="5.28515625" customWidth="1"/>
    <col min="3609" max="3609" width="5.5703125" customWidth="1"/>
    <col min="3610" max="3610" width="5.42578125" customWidth="1"/>
    <col min="3611" max="3611" width="4.85546875" customWidth="1"/>
    <col min="3612" max="3613" width="6.28515625" customWidth="1"/>
    <col min="3614" max="3614" width="4.85546875" customWidth="1"/>
    <col min="3615" max="3615" width="6.42578125" customWidth="1"/>
    <col min="3616" max="3616" width="6.7109375" customWidth="1"/>
    <col min="3617" max="3617" width="5" customWidth="1"/>
    <col min="3618" max="3618" width="5.7109375" customWidth="1"/>
    <col min="3619" max="3619" width="6.140625" customWidth="1"/>
    <col min="3620" max="3620" width="4.42578125" customWidth="1"/>
    <col min="3621" max="3621" width="5.85546875" customWidth="1"/>
    <col min="3622" max="3622" width="6.42578125" customWidth="1"/>
    <col min="3623" max="3623" width="4.28515625" customWidth="1"/>
    <col min="3842" max="3842" width="28.140625" customWidth="1"/>
    <col min="3843" max="3843" width="15.140625" customWidth="1"/>
    <col min="3844" max="3844" width="6.42578125" customWidth="1"/>
    <col min="3845" max="3845" width="6.140625" customWidth="1"/>
    <col min="3846" max="3846" width="5.28515625" customWidth="1"/>
    <col min="3847" max="3847" width="6" customWidth="1"/>
    <col min="3848" max="3848" width="6.85546875" customWidth="1"/>
    <col min="3849" max="3850" width="6.28515625" customWidth="1"/>
    <col min="3851" max="3851" width="6.7109375" customWidth="1"/>
    <col min="3852" max="3852" width="6.5703125" customWidth="1"/>
    <col min="3853" max="3853" width="6.28515625" customWidth="1"/>
    <col min="3854" max="3854" width="6.42578125" customWidth="1"/>
    <col min="3855" max="3855" width="6" customWidth="1"/>
    <col min="3856" max="3857" width="6.140625" customWidth="1"/>
    <col min="3858" max="3858" width="6.7109375" customWidth="1"/>
    <col min="3859" max="3859" width="5.7109375" customWidth="1"/>
    <col min="3860" max="3860" width="6.42578125" customWidth="1"/>
    <col min="3861" max="3861" width="5.42578125" customWidth="1"/>
    <col min="3862" max="3862" width="5.140625" customWidth="1"/>
    <col min="3863" max="3863" width="5.42578125" customWidth="1"/>
    <col min="3864" max="3864" width="5.28515625" customWidth="1"/>
    <col min="3865" max="3865" width="5.5703125" customWidth="1"/>
    <col min="3866" max="3866" width="5.42578125" customWidth="1"/>
    <col min="3867" max="3867" width="4.85546875" customWidth="1"/>
    <col min="3868" max="3869" width="6.28515625" customWidth="1"/>
    <col min="3870" max="3870" width="4.85546875" customWidth="1"/>
    <col min="3871" max="3871" width="6.42578125" customWidth="1"/>
    <col min="3872" max="3872" width="6.7109375" customWidth="1"/>
    <col min="3873" max="3873" width="5" customWidth="1"/>
    <col min="3874" max="3874" width="5.7109375" customWidth="1"/>
    <col min="3875" max="3875" width="6.140625" customWidth="1"/>
    <col min="3876" max="3876" width="4.42578125" customWidth="1"/>
    <col min="3877" max="3877" width="5.85546875" customWidth="1"/>
    <col min="3878" max="3878" width="6.42578125" customWidth="1"/>
    <col min="3879" max="3879" width="4.28515625" customWidth="1"/>
    <col min="4098" max="4098" width="28.140625" customWidth="1"/>
    <col min="4099" max="4099" width="15.140625" customWidth="1"/>
    <col min="4100" max="4100" width="6.42578125" customWidth="1"/>
    <col min="4101" max="4101" width="6.140625" customWidth="1"/>
    <col min="4102" max="4102" width="5.28515625" customWidth="1"/>
    <col min="4103" max="4103" width="6" customWidth="1"/>
    <col min="4104" max="4104" width="6.85546875" customWidth="1"/>
    <col min="4105" max="4106" width="6.28515625" customWidth="1"/>
    <col min="4107" max="4107" width="6.7109375" customWidth="1"/>
    <col min="4108" max="4108" width="6.5703125" customWidth="1"/>
    <col min="4109" max="4109" width="6.28515625" customWidth="1"/>
    <col min="4110" max="4110" width="6.42578125" customWidth="1"/>
    <col min="4111" max="4111" width="6" customWidth="1"/>
    <col min="4112" max="4113" width="6.140625" customWidth="1"/>
    <col min="4114" max="4114" width="6.7109375" customWidth="1"/>
    <col min="4115" max="4115" width="5.7109375" customWidth="1"/>
    <col min="4116" max="4116" width="6.42578125" customWidth="1"/>
    <col min="4117" max="4117" width="5.42578125" customWidth="1"/>
    <col min="4118" max="4118" width="5.140625" customWidth="1"/>
    <col min="4119" max="4119" width="5.42578125" customWidth="1"/>
    <col min="4120" max="4120" width="5.28515625" customWidth="1"/>
    <col min="4121" max="4121" width="5.5703125" customWidth="1"/>
    <col min="4122" max="4122" width="5.42578125" customWidth="1"/>
    <col min="4123" max="4123" width="4.85546875" customWidth="1"/>
    <col min="4124" max="4125" width="6.28515625" customWidth="1"/>
    <col min="4126" max="4126" width="4.85546875" customWidth="1"/>
    <col min="4127" max="4127" width="6.42578125" customWidth="1"/>
    <col min="4128" max="4128" width="6.7109375" customWidth="1"/>
    <col min="4129" max="4129" width="5" customWidth="1"/>
    <col min="4130" max="4130" width="5.7109375" customWidth="1"/>
    <col min="4131" max="4131" width="6.140625" customWidth="1"/>
    <col min="4132" max="4132" width="4.42578125" customWidth="1"/>
    <col min="4133" max="4133" width="5.85546875" customWidth="1"/>
    <col min="4134" max="4134" width="6.42578125" customWidth="1"/>
    <col min="4135" max="4135" width="4.28515625" customWidth="1"/>
    <col min="4354" max="4354" width="28.140625" customWidth="1"/>
    <col min="4355" max="4355" width="15.140625" customWidth="1"/>
    <col min="4356" max="4356" width="6.42578125" customWidth="1"/>
    <col min="4357" max="4357" width="6.140625" customWidth="1"/>
    <col min="4358" max="4358" width="5.28515625" customWidth="1"/>
    <col min="4359" max="4359" width="6" customWidth="1"/>
    <col min="4360" max="4360" width="6.85546875" customWidth="1"/>
    <col min="4361" max="4362" width="6.28515625" customWidth="1"/>
    <col min="4363" max="4363" width="6.7109375" customWidth="1"/>
    <col min="4364" max="4364" width="6.5703125" customWidth="1"/>
    <col min="4365" max="4365" width="6.28515625" customWidth="1"/>
    <col min="4366" max="4366" width="6.42578125" customWidth="1"/>
    <col min="4367" max="4367" width="6" customWidth="1"/>
    <col min="4368" max="4369" width="6.140625" customWidth="1"/>
    <col min="4370" max="4370" width="6.7109375" customWidth="1"/>
    <col min="4371" max="4371" width="5.7109375" customWidth="1"/>
    <col min="4372" max="4372" width="6.42578125" customWidth="1"/>
    <col min="4373" max="4373" width="5.42578125" customWidth="1"/>
    <col min="4374" max="4374" width="5.140625" customWidth="1"/>
    <col min="4375" max="4375" width="5.42578125" customWidth="1"/>
    <col min="4376" max="4376" width="5.28515625" customWidth="1"/>
    <col min="4377" max="4377" width="5.5703125" customWidth="1"/>
    <col min="4378" max="4378" width="5.42578125" customWidth="1"/>
    <col min="4379" max="4379" width="4.85546875" customWidth="1"/>
    <col min="4380" max="4381" width="6.28515625" customWidth="1"/>
    <col min="4382" max="4382" width="4.85546875" customWidth="1"/>
    <col min="4383" max="4383" width="6.42578125" customWidth="1"/>
    <col min="4384" max="4384" width="6.7109375" customWidth="1"/>
    <col min="4385" max="4385" width="5" customWidth="1"/>
    <col min="4386" max="4386" width="5.7109375" customWidth="1"/>
    <col min="4387" max="4387" width="6.140625" customWidth="1"/>
    <col min="4388" max="4388" width="4.42578125" customWidth="1"/>
    <col min="4389" max="4389" width="5.85546875" customWidth="1"/>
    <col min="4390" max="4390" width="6.42578125" customWidth="1"/>
    <col min="4391" max="4391" width="4.28515625" customWidth="1"/>
    <col min="4610" max="4610" width="28.140625" customWidth="1"/>
    <col min="4611" max="4611" width="15.140625" customWidth="1"/>
    <col min="4612" max="4612" width="6.42578125" customWidth="1"/>
    <col min="4613" max="4613" width="6.140625" customWidth="1"/>
    <col min="4614" max="4614" width="5.28515625" customWidth="1"/>
    <col min="4615" max="4615" width="6" customWidth="1"/>
    <col min="4616" max="4616" width="6.85546875" customWidth="1"/>
    <col min="4617" max="4618" width="6.28515625" customWidth="1"/>
    <col min="4619" max="4619" width="6.7109375" customWidth="1"/>
    <col min="4620" max="4620" width="6.5703125" customWidth="1"/>
    <col min="4621" max="4621" width="6.28515625" customWidth="1"/>
    <col min="4622" max="4622" width="6.42578125" customWidth="1"/>
    <col min="4623" max="4623" width="6" customWidth="1"/>
    <col min="4624" max="4625" width="6.140625" customWidth="1"/>
    <col min="4626" max="4626" width="6.7109375" customWidth="1"/>
    <col min="4627" max="4627" width="5.7109375" customWidth="1"/>
    <col min="4628" max="4628" width="6.42578125" customWidth="1"/>
    <col min="4629" max="4629" width="5.42578125" customWidth="1"/>
    <col min="4630" max="4630" width="5.140625" customWidth="1"/>
    <col min="4631" max="4631" width="5.42578125" customWidth="1"/>
    <col min="4632" max="4632" width="5.28515625" customWidth="1"/>
    <col min="4633" max="4633" width="5.5703125" customWidth="1"/>
    <col min="4634" max="4634" width="5.42578125" customWidth="1"/>
    <col min="4635" max="4635" width="4.85546875" customWidth="1"/>
    <col min="4636" max="4637" width="6.28515625" customWidth="1"/>
    <col min="4638" max="4638" width="4.85546875" customWidth="1"/>
    <col min="4639" max="4639" width="6.42578125" customWidth="1"/>
    <col min="4640" max="4640" width="6.7109375" customWidth="1"/>
    <col min="4641" max="4641" width="5" customWidth="1"/>
    <col min="4642" max="4642" width="5.7109375" customWidth="1"/>
    <col min="4643" max="4643" width="6.140625" customWidth="1"/>
    <col min="4644" max="4644" width="4.42578125" customWidth="1"/>
    <col min="4645" max="4645" width="5.85546875" customWidth="1"/>
    <col min="4646" max="4646" width="6.42578125" customWidth="1"/>
    <col min="4647" max="4647" width="4.28515625" customWidth="1"/>
    <col min="4866" max="4866" width="28.140625" customWidth="1"/>
    <col min="4867" max="4867" width="15.140625" customWidth="1"/>
    <col min="4868" max="4868" width="6.42578125" customWidth="1"/>
    <col min="4869" max="4869" width="6.140625" customWidth="1"/>
    <col min="4870" max="4870" width="5.28515625" customWidth="1"/>
    <col min="4871" max="4871" width="6" customWidth="1"/>
    <col min="4872" max="4872" width="6.85546875" customWidth="1"/>
    <col min="4873" max="4874" width="6.28515625" customWidth="1"/>
    <col min="4875" max="4875" width="6.7109375" customWidth="1"/>
    <col min="4876" max="4876" width="6.5703125" customWidth="1"/>
    <col min="4877" max="4877" width="6.28515625" customWidth="1"/>
    <col min="4878" max="4878" width="6.42578125" customWidth="1"/>
    <col min="4879" max="4879" width="6" customWidth="1"/>
    <col min="4880" max="4881" width="6.140625" customWidth="1"/>
    <col min="4882" max="4882" width="6.7109375" customWidth="1"/>
    <col min="4883" max="4883" width="5.7109375" customWidth="1"/>
    <col min="4884" max="4884" width="6.42578125" customWidth="1"/>
    <col min="4885" max="4885" width="5.42578125" customWidth="1"/>
    <col min="4886" max="4886" width="5.140625" customWidth="1"/>
    <col min="4887" max="4887" width="5.42578125" customWidth="1"/>
    <col min="4888" max="4888" width="5.28515625" customWidth="1"/>
    <col min="4889" max="4889" width="5.5703125" customWidth="1"/>
    <col min="4890" max="4890" width="5.42578125" customWidth="1"/>
    <col min="4891" max="4891" width="4.85546875" customWidth="1"/>
    <col min="4892" max="4893" width="6.28515625" customWidth="1"/>
    <col min="4894" max="4894" width="4.85546875" customWidth="1"/>
    <col min="4895" max="4895" width="6.42578125" customWidth="1"/>
    <col min="4896" max="4896" width="6.7109375" customWidth="1"/>
    <col min="4897" max="4897" width="5" customWidth="1"/>
    <col min="4898" max="4898" width="5.7109375" customWidth="1"/>
    <col min="4899" max="4899" width="6.140625" customWidth="1"/>
    <col min="4900" max="4900" width="4.42578125" customWidth="1"/>
    <col min="4901" max="4901" width="5.85546875" customWidth="1"/>
    <col min="4902" max="4902" width="6.42578125" customWidth="1"/>
    <col min="4903" max="4903" width="4.28515625" customWidth="1"/>
    <col min="5122" max="5122" width="28.140625" customWidth="1"/>
    <col min="5123" max="5123" width="15.140625" customWidth="1"/>
    <col min="5124" max="5124" width="6.42578125" customWidth="1"/>
    <col min="5125" max="5125" width="6.140625" customWidth="1"/>
    <col min="5126" max="5126" width="5.28515625" customWidth="1"/>
    <col min="5127" max="5127" width="6" customWidth="1"/>
    <col min="5128" max="5128" width="6.85546875" customWidth="1"/>
    <col min="5129" max="5130" width="6.28515625" customWidth="1"/>
    <col min="5131" max="5131" width="6.7109375" customWidth="1"/>
    <col min="5132" max="5132" width="6.5703125" customWidth="1"/>
    <col min="5133" max="5133" width="6.28515625" customWidth="1"/>
    <col min="5134" max="5134" width="6.42578125" customWidth="1"/>
    <col min="5135" max="5135" width="6" customWidth="1"/>
    <col min="5136" max="5137" width="6.140625" customWidth="1"/>
    <col min="5138" max="5138" width="6.7109375" customWidth="1"/>
    <col min="5139" max="5139" width="5.7109375" customWidth="1"/>
    <col min="5140" max="5140" width="6.42578125" customWidth="1"/>
    <col min="5141" max="5141" width="5.42578125" customWidth="1"/>
    <col min="5142" max="5142" width="5.140625" customWidth="1"/>
    <col min="5143" max="5143" width="5.42578125" customWidth="1"/>
    <col min="5144" max="5144" width="5.28515625" customWidth="1"/>
    <col min="5145" max="5145" width="5.5703125" customWidth="1"/>
    <col min="5146" max="5146" width="5.42578125" customWidth="1"/>
    <col min="5147" max="5147" width="4.85546875" customWidth="1"/>
    <col min="5148" max="5149" width="6.28515625" customWidth="1"/>
    <col min="5150" max="5150" width="4.85546875" customWidth="1"/>
    <col min="5151" max="5151" width="6.42578125" customWidth="1"/>
    <col min="5152" max="5152" width="6.7109375" customWidth="1"/>
    <col min="5153" max="5153" width="5" customWidth="1"/>
    <col min="5154" max="5154" width="5.7109375" customWidth="1"/>
    <col min="5155" max="5155" width="6.140625" customWidth="1"/>
    <col min="5156" max="5156" width="4.42578125" customWidth="1"/>
    <col min="5157" max="5157" width="5.85546875" customWidth="1"/>
    <col min="5158" max="5158" width="6.42578125" customWidth="1"/>
    <col min="5159" max="5159" width="4.28515625" customWidth="1"/>
    <col min="5378" max="5378" width="28.140625" customWidth="1"/>
    <col min="5379" max="5379" width="15.140625" customWidth="1"/>
    <col min="5380" max="5380" width="6.42578125" customWidth="1"/>
    <col min="5381" max="5381" width="6.140625" customWidth="1"/>
    <col min="5382" max="5382" width="5.28515625" customWidth="1"/>
    <col min="5383" max="5383" width="6" customWidth="1"/>
    <col min="5384" max="5384" width="6.85546875" customWidth="1"/>
    <col min="5385" max="5386" width="6.28515625" customWidth="1"/>
    <col min="5387" max="5387" width="6.7109375" customWidth="1"/>
    <col min="5388" max="5388" width="6.5703125" customWidth="1"/>
    <col min="5389" max="5389" width="6.28515625" customWidth="1"/>
    <col min="5390" max="5390" width="6.42578125" customWidth="1"/>
    <col min="5391" max="5391" width="6" customWidth="1"/>
    <col min="5392" max="5393" width="6.140625" customWidth="1"/>
    <col min="5394" max="5394" width="6.7109375" customWidth="1"/>
    <col min="5395" max="5395" width="5.7109375" customWidth="1"/>
    <col min="5396" max="5396" width="6.42578125" customWidth="1"/>
    <col min="5397" max="5397" width="5.42578125" customWidth="1"/>
    <col min="5398" max="5398" width="5.140625" customWidth="1"/>
    <col min="5399" max="5399" width="5.42578125" customWidth="1"/>
    <col min="5400" max="5400" width="5.28515625" customWidth="1"/>
    <col min="5401" max="5401" width="5.5703125" customWidth="1"/>
    <col min="5402" max="5402" width="5.42578125" customWidth="1"/>
    <col min="5403" max="5403" width="4.85546875" customWidth="1"/>
    <col min="5404" max="5405" width="6.28515625" customWidth="1"/>
    <col min="5406" max="5406" width="4.85546875" customWidth="1"/>
    <col min="5407" max="5407" width="6.42578125" customWidth="1"/>
    <col min="5408" max="5408" width="6.7109375" customWidth="1"/>
    <col min="5409" max="5409" width="5" customWidth="1"/>
    <col min="5410" max="5410" width="5.7109375" customWidth="1"/>
    <col min="5411" max="5411" width="6.140625" customWidth="1"/>
    <col min="5412" max="5412" width="4.42578125" customWidth="1"/>
    <col min="5413" max="5413" width="5.85546875" customWidth="1"/>
    <col min="5414" max="5414" width="6.42578125" customWidth="1"/>
    <col min="5415" max="5415" width="4.28515625" customWidth="1"/>
    <col min="5634" max="5634" width="28.140625" customWidth="1"/>
    <col min="5635" max="5635" width="15.140625" customWidth="1"/>
    <col min="5636" max="5636" width="6.42578125" customWidth="1"/>
    <col min="5637" max="5637" width="6.140625" customWidth="1"/>
    <col min="5638" max="5638" width="5.28515625" customWidth="1"/>
    <col min="5639" max="5639" width="6" customWidth="1"/>
    <col min="5640" max="5640" width="6.85546875" customWidth="1"/>
    <col min="5641" max="5642" width="6.28515625" customWidth="1"/>
    <col min="5643" max="5643" width="6.7109375" customWidth="1"/>
    <col min="5644" max="5644" width="6.5703125" customWidth="1"/>
    <col min="5645" max="5645" width="6.28515625" customWidth="1"/>
    <col min="5646" max="5646" width="6.42578125" customWidth="1"/>
    <col min="5647" max="5647" width="6" customWidth="1"/>
    <col min="5648" max="5649" width="6.140625" customWidth="1"/>
    <col min="5650" max="5650" width="6.7109375" customWidth="1"/>
    <col min="5651" max="5651" width="5.7109375" customWidth="1"/>
    <col min="5652" max="5652" width="6.42578125" customWidth="1"/>
    <col min="5653" max="5653" width="5.42578125" customWidth="1"/>
    <col min="5654" max="5654" width="5.140625" customWidth="1"/>
    <col min="5655" max="5655" width="5.42578125" customWidth="1"/>
    <col min="5656" max="5656" width="5.28515625" customWidth="1"/>
    <col min="5657" max="5657" width="5.5703125" customWidth="1"/>
    <col min="5658" max="5658" width="5.42578125" customWidth="1"/>
    <col min="5659" max="5659" width="4.85546875" customWidth="1"/>
    <col min="5660" max="5661" width="6.28515625" customWidth="1"/>
    <col min="5662" max="5662" width="4.85546875" customWidth="1"/>
    <col min="5663" max="5663" width="6.42578125" customWidth="1"/>
    <col min="5664" max="5664" width="6.7109375" customWidth="1"/>
    <col min="5665" max="5665" width="5" customWidth="1"/>
    <col min="5666" max="5666" width="5.7109375" customWidth="1"/>
    <col min="5667" max="5667" width="6.140625" customWidth="1"/>
    <col min="5668" max="5668" width="4.42578125" customWidth="1"/>
    <col min="5669" max="5669" width="5.85546875" customWidth="1"/>
    <col min="5670" max="5670" width="6.42578125" customWidth="1"/>
    <col min="5671" max="5671" width="4.28515625" customWidth="1"/>
    <col min="5890" max="5890" width="28.140625" customWidth="1"/>
    <col min="5891" max="5891" width="15.140625" customWidth="1"/>
    <col min="5892" max="5892" width="6.42578125" customWidth="1"/>
    <col min="5893" max="5893" width="6.140625" customWidth="1"/>
    <col min="5894" max="5894" width="5.28515625" customWidth="1"/>
    <col min="5895" max="5895" width="6" customWidth="1"/>
    <col min="5896" max="5896" width="6.85546875" customWidth="1"/>
    <col min="5897" max="5898" width="6.28515625" customWidth="1"/>
    <col min="5899" max="5899" width="6.7109375" customWidth="1"/>
    <col min="5900" max="5900" width="6.5703125" customWidth="1"/>
    <col min="5901" max="5901" width="6.28515625" customWidth="1"/>
    <col min="5902" max="5902" width="6.42578125" customWidth="1"/>
    <col min="5903" max="5903" width="6" customWidth="1"/>
    <col min="5904" max="5905" width="6.140625" customWidth="1"/>
    <col min="5906" max="5906" width="6.7109375" customWidth="1"/>
    <col min="5907" max="5907" width="5.7109375" customWidth="1"/>
    <col min="5908" max="5908" width="6.42578125" customWidth="1"/>
    <col min="5909" max="5909" width="5.42578125" customWidth="1"/>
    <col min="5910" max="5910" width="5.140625" customWidth="1"/>
    <col min="5911" max="5911" width="5.42578125" customWidth="1"/>
    <col min="5912" max="5912" width="5.28515625" customWidth="1"/>
    <col min="5913" max="5913" width="5.5703125" customWidth="1"/>
    <col min="5914" max="5914" width="5.42578125" customWidth="1"/>
    <col min="5915" max="5915" width="4.85546875" customWidth="1"/>
    <col min="5916" max="5917" width="6.28515625" customWidth="1"/>
    <col min="5918" max="5918" width="4.85546875" customWidth="1"/>
    <col min="5919" max="5919" width="6.42578125" customWidth="1"/>
    <col min="5920" max="5920" width="6.7109375" customWidth="1"/>
    <col min="5921" max="5921" width="5" customWidth="1"/>
    <col min="5922" max="5922" width="5.7109375" customWidth="1"/>
    <col min="5923" max="5923" width="6.140625" customWidth="1"/>
    <col min="5924" max="5924" width="4.42578125" customWidth="1"/>
    <col min="5925" max="5925" width="5.85546875" customWidth="1"/>
    <col min="5926" max="5926" width="6.42578125" customWidth="1"/>
    <col min="5927" max="5927" width="4.28515625" customWidth="1"/>
    <col min="6146" max="6146" width="28.140625" customWidth="1"/>
    <col min="6147" max="6147" width="15.140625" customWidth="1"/>
    <col min="6148" max="6148" width="6.42578125" customWidth="1"/>
    <col min="6149" max="6149" width="6.140625" customWidth="1"/>
    <col min="6150" max="6150" width="5.28515625" customWidth="1"/>
    <col min="6151" max="6151" width="6" customWidth="1"/>
    <col min="6152" max="6152" width="6.85546875" customWidth="1"/>
    <col min="6153" max="6154" width="6.28515625" customWidth="1"/>
    <col min="6155" max="6155" width="6.7109375" customWidth="1"/>
    <col min="6156" max="6156" width="6.5703125" customWidth="1"/>
    <col min="6157" max="6157" width="6.28515625" customWidth="1"/>
    <col min="6158" max="6158" width="6.42578125" customWidth="1"/>
    <col min="6159" max="6159" width="6" customWidth="1"/>
    <col min="6160" max="6161" width="6.140625" customWidth="1"/>
    <col min="6162" max="6162" width="6.7109375" customWidth="1"/>
    <col min="6163" max="6163" width="5.7109375" customWidth="1"/>
    <col min="6164" max="6164" width="6.42578125" customWidth="1"/>
    <col min="6165" max="6165" width="5.42578125" customWidth="1"/>
    <col min="6166" max="6166" width="5.140625" customWidth="1"/>
    <col min="6167" max="6167" width="5.42578125" customWidth="1"/>
    <col min="6168" max="6168" width="5.28515625" customWidth="1"/>
    <col min="6169" max="6169" width="5.5703125" customWidth="1"/>
    <col min="6170" max="6170" width="5.42578125" customWidth="1"/>
    <col min="6171" max="6171" width="4.85546875" customWidth="1"/>
    <col min="6172" max="6173" width="6.28515625" customWidth="1"/>
    <col min="6174" max="6174" width="4.85546875" customWidth="1"/>
    <col min="6175" max="6175" width="6.42578125" customWidth="1"/>
    <col min="6176" max="6176" width="6.7109375" customWidth="1"/>
    <col min="6177" max="6177" width="5" customWidth="1"/>
    <col min="6178" max="6178" width="5.7109375" customWidth="1"/>
    <col min="6179" max="6179" width="6.140625" customWidth="1"/>
    <col min="6180" max="6180" width="4.42578125" customWidth="1"/>
    <col min="6181" max="6181" width="5.85546875" customWidth="1"/>
    <col min="6182" max="6182" width="6.42578125" customWidth="1"/>
    <col min="6183" max="6183" width="4.28515625" customWidth="1"/>
    <col min="6402" max="6402" width="28.140625" customWidth="1"/>
    <col min="6403" max="6403" width="15.140625" customWidth="1"/>
    <col min="6404" max="6404" width="6.42578125" customWidth="1"/>
    <col min="6405" max="6405" width="6.140625" customWidth="1"/>
    <col min="6406" max="6406" width="5.28515625" customWidth="1"/>
    <col min="6407" max="6407" width="6" customWidth="1"/>
    <col min="6408" max="6408" width="6.85546875" customWidth="1"/>
    <col min="6409" max="6410" width="6.28515625" customWidth="1"/>
    <col min="6411" max="6411" width="6.7109375" customWidth="1"/>
    <col min="6412" max="6412" width="6.5703125" customWidth="1"/>
    <col min="6413" max="6413" width="6.28515625" customWidth="1"/>
    <col min="6414" max="6414" width="6.42578125" customWidth="1"/>
    <col min="6415" max="6415" width="6" customWidth="1"/>
    <col min="6416" max="6417" width="6.140625" customWidth="1"/>
    <col min="6418" max="6418" width="6.7109375" customWidth="1"/>
    <col min="6419" max="6419" width="5.7109375" customWidth="1"/>
    <col min="6420" max="6420" width="6.42578125" customWidth="1"/>
    <col min="6421" max="6421" width="5.42578125" customWidth="1"/>
    <col min="6422" max="6422" width="5.140625" customWidth="1"/>
    <col min="6423" max="6423" width="5.42578125" customWidth="1"/>
    <col min="6424" max="6424" width="5.28515625" customWidth="1"/>
    <col min="6425" max="6425" width="5.5703125" customWidth="1"/>
    <col min="6426" max="6426" width="5.42578125" customWidth="1"/>
    <col min="6427" max="6427" width="4.85546875" customWidth="1"/>
    <col min="6428" max="6429" width="6.28515625" customWidth="1"/>
    <col min="6430" max="6430" width="4.85546875" customWidth="1"/>
    <col min="6431" max="6431" width="6.42578125" customWidth="1"/>
    <col min="6432" max="6432" width="6.7109375" customWidth="1"/>
    <col min="6433" max="6433" width="5" customWidth="1"/>
    <col min="6434" max="6434" width="5.7109375" customWidth="1"/>
    <col min="6435" max="6435" width="6.140625" customWidth="1"/>
    <col min="6436" max="6436" width="4.42578125" customWidth="1"/>
    <col min="6437" max="6437" width="5.85546875" customWidth="1"/>
    <col min="6438" max="6438" width="6.42578125" customWidth="1"/>
    <col min="6439" max="6439" width="4.28515625" customWidth="1"/>
    <col min="6658" max="6658" width="28.140625" customWidth="1"/>
    <col min="6659" max="6659" width="15.140625" customWidth="1"/>
    <col min="6660" max="6660" width="6.42578125" customWidth="1"/>
    <col min="6661" max="6661" width="6.140625" customWidth="1"/>
    <col min="6662" max="6662" width="5.28515625" customWidth="1"/>
    <col min="6663" max="6663" width="6" customWidth="1"/>
    <col min="6664" max="6664" width="6.85546875" customWidth="1"/>
    <col min="6665" max="6666" width="6.28515625" customWidth="1"/>
    <col min="6667" max="6667" width="6.7109375" customWidth="1"/>
    <col min="6668" max="6668" width="6.5703125" customWidth="1"/>
    <col min="6669" max="6669" width="6.28515625" customWidth="1"/>
    <col min="6670" max="6670" width="6.42578125" customWidth="1"/>
    <col min="6671" max="6671" width="6" customWidth="1"/>
    <col min="6672" max="6673" width="6.140625" customWidth="1"/>
    <col min="6674" max="6674" width="6.7109375" customWidth="1"/>
    <col min="6675" max="6675" width="5.7109375" customWidth="1"/>
    <col min="6676" max="6676" width="6.42578125" customWidth="1"/>
    <col min="6677" max="6677" width="5.42578125" customWidth="1"/>
    <col min="6678" max="6678" width="5.140625" customWidth="1"/>
    <col min="6679" max="6679" width="5.42578125" customWidth="1"/>
    <col min="6680" max="6680" width="5.28515625" customWidth="1"/>
    <col min="6681" max="6681" width="5.5703125" customWidth="1"/>
    <col min="6682" max="6682" width="5.42578125" customWidth="1"/>
    <col min="6683" max="6683" width="4.85546875" customWidth="1"/>
    <col min="6684" max="6685" width="6.28515625" customWidth="1"/>
    <col min="6686" max="6686" width="4.85546875" customWidth="1"/>
    <col min="6687" max="6687" width="6.42578125" customWidth="1"/>
    <col min="6688" max="6688" width="6.7109375" customWidth="1"/>
    <col min="6689" max="6689" width="5" customWidth="1"/>
    <col min="6690" max="6690" width="5.7109375" customWidth="1"/>
    <col min="6691" max="6691" width="6.140625" customWidth="1"/>
    <col min="6692" max="6692" width="4.42578125" customWidth="1"/>
    <col min="6693" max="6693" width="5.85546875" customWidth="1"/>
    <col min="6694" max="6694" width="6.42578125" customWidth="1"/>
    <col min="6695" max="6695" width="4.28515625" customWidth="1"/>
    <col min="6914" max="6914" width="28.140625" customWidth="1"/>
    <col min="6915" max="6915" width="15.140625" customWidth="1"/>
    <col min="6916" max="6916" width="6.42578125" customWidth="1"/>
    <col min="6917" max="6917" width="6.140625" customWidth="1"/>
    <col min="6918" max="6918" width="5.28515625" customWidth="1"/>
    <col min="6919" max="6919" width="6" customWidth="1"/>
    <col min="6920" max="6920" width="6.85546875" customWidth="1"/>
    <col min="6921" max="6922" width="6.28515625" customWidth="1"/>
    <col min="6923" max="6923" width="6.7109375" customWidth="1"/>
    <col min="6924" max="6924" width="6.5703125" customWidth="1"/>
    <col min="6925" max="6925" width="6.28515625" customWidth="1"/>
    <col min="6926" max="6926" width="6.42578125" customWidth="1"/>
    <col min="6927" max="6927" width="6" customWidth="1"/>
    <col min="6928" max="6929" width="6.140625" customWidth="1"/>
    <col min="6930" max="6930" width="6.7109375" customWidth="1"/>
    <col min="6931" max="6931" width="5.7109375" customWidth="1"/>
    <col min="6932" max="6932" width="6.42578125" customWidth="1"/>
    <col min="6933" max="6933" width="5.42578125" customWidth="1"/>
    <col min="6934" max="6934" width="5.140625" customWidth="1"/>
    <col min="6935" max="6935" width="5.42578125" customWidth="1"/>
    <col min="6936" max="6936" width="5.28515625" customWidth="1"/>
    <col min="6937" max="6937" width="5.5703125" customWidth="1"/>
    <col min="6938" max="6938" width="5.42578125" customWidth="1"/>
    <col min="6939" max="6939" width="4.85546875" customWidth="1"/>
    <col min="6940" max="6941" width="6.28515625" customWidth="1"/>
    <col min="6942" max="6942" width="4.85546875" customWidth="1"/>
    <col min="6943" max="6943" width="6.42578125" customWidth="1"/>
    <col min="6944" max="6944" width="6.7109375" customWidth="1"/>
    <col min="6945" max="6945" width="5" customWidth="1"/>
    <col min="6946" max="6946" width="5.7109375" customWidth="1"/>
    <col min="6947" max="6947" width="6.140625" customWidth="1"/>
    <col min="6948" max="6948" width="4.42578125" customWidth="1"/>
    <col min="6949" max="6949" width="5.85546875" customWidth="1"/>
    <col min="6950" max="6950" width="6.42578125" customWidth="1"/>
    <col min="6951" max="6951" width="4.28515625" customWidth="1"/>
    <col min="7170" max="7170" width="28.140625" customWidth="1"/>
    <col min="7171" max="7171" width="15.140625" customWidth="1"/>
    <col min="7172" max="7172" width="6.42578125" customWidth="1"/>
    <col min="7173" max="7173" width="6.140625" customWidth="1"/>
    <col min="7174" max="7174" width="5.28515625" customWidth="1"/>
    <col min="7175" max="7175" width="6" customWidth="1"/>
    <col min="7176" max="7176" width="6.85546875" customWidth="1"/>
    <col min="7177" max="7178" width="6.28515625" customWidth="1"/>
    <col min="7179" max="7179" width="6.7109375" customWidth="1"/>
    <col min="7180" max="7180" width="6.5703125" customWidth="1"/>
    <col min="7181" max="7181" width="6.28515625" customWidth="1"/>
    <col min="7182" max="7182" width="6.42578125" customWidth="1"/>
    <col min="7183" max="7183" width="6" customWidth="1"/>
    <col min="7184" max="7185" width="6.140625" customWidth="1"/>
    <col min="7186" max="7186" width="6.7109375" customWidth="1"/>
    <col min="7187" max="7187" width="5.7109375" customWidth="1"/>
    <col min="7188" max="7188" width="6.42578125" customWidth="1"/>
    <col min="7189" max="7189" width="5.42578125" customWidth="1"/>
    <col min="7190" max="7190" width="5.140625" customWidth="1"/>
    <col min="7191" max="7191" width="5.42578125" customWidth="1"/>
    <col min="7192" max="7192" width="5.28515625" customWidth="1"/>
    <col min="7193" max="7193" width="5.5703125" customWidth="1"/>
    <col min="7194" max="7194" width="5.42578125" customWidth="1"/>
    <col min="7195" max="7195" width="4.85546875" customWidth="1"/>
    <col min="7196" max="7197" width="6.28515625" customWidth="1"/>
    <col min="7198" max="7198" width="4.85546875" customWidth="1"/>
    <col min="7199" max="7199" width="6.42578125" customWidth="1"/>
    <col min="7200" max="7200" width="6.7109375" customWidth="1"/>
    <col min="7201" max="7201" width="5" customWidth="1"/>
    <col min="7202" max="7202" width="5.7109375" customWidth="1"/>
    <col min="7203" max="7203" width="6.140625" customWidth="1"/>
    <col min="7204" max="7204" width="4.42578125" customWidth="1"/>
    <col min="7205" max="7205" width="5.85546875" customWidth="1"/>
    <col min="7206" max="7206" width="6.42578125" customWidth="1"/>
    <col min="7207" max="7207" width="4.28515625" customWidth="1"/>
    <col min="7426" max="7426" width="28.140625" customWidth="1"/>
    <col min="7427" max="7427" width="15.140625" customWidth="1"/>
    <col min="7428" max="7428" width="6.42578125" customWidth="1"/>
    <col min="7429" max="7429" width="6.140625" customWidth="1"/>
    <col min="7430" max="7430" width="5.28515625" customWidth="1"/>
    <col min="7431" max="7431" width="6" customWidth="1"/>
    <col min="7432" max="7432" width="6.85546875" customWidth="1"/>
    <col min="7433" max="7434" width="6.28515625" customWidth="1"/>
    <col min="7435" max="7435" width="6.7109375" customWidth="1"/>
    <col min="7436" max="7436" width="6.5703125" customWidth="1"/>
    <col min="7437" max="7437" width="6.28515625" customWidth="1"/>
    <col min="7438" max="7438" width="6.42578125" customWidth="1"/>
    <col min="7439" max="7439" width="6" customWidth="1"/>
    <col min="7440" max="7441" width="6.140625" customWidth="1"/>
    <col min="7442" max="7442" width="6.7109375" customWidth="1"/>
    <col min="7443" max="7443" width="5.7109375" customWidth="1"/>
    <col min="7444" max="7444" width="6.42578125" customWidth="1"/>
    <col min="7445" max="7445" width="5.42578125" customWidth="1"/>
    <col min="7446" max="7446" width="5.140625" customWidth="1"/>
    <col min="7447" max="7447" width="5.42578125" customWidth="1"/>
    <col min="7448" max="7448" width="5.28515625" customWidth="1"/>
    <col min="7449" max="7449" width="5.5703125" customWidth="1"/>
    <col min="7450" max="7450" width="5.42578125" customWidth="1"/>
    <col min="7451" max="7451" width="4.85546875" customWidth="1"/>
    <col min="7452" max="7453" width="6.28515625" customWidth="1"/>
    <col min="7454" max="7454" width="4.85546875" customWidth="1"/>
    <col min="7455" max="7455" width="6.42578125" customWidth="1"/>
    <col min="7456" max="7456" width="6.7109375" customWidth="1"/>
    <col min="7457" max="7457" width="5" customWidth="1"/>
    <col min="7458" max="7458" width="5.7109375" customWidth="1"/>
    <col min="7459" max="7459" width="6.140625" customWidth="1"/>
    <col min="7460" max="7460" width="4.42578125" customWidth="1"/>
    <col min="7461" max="7461" width="5.85546875" customWidth="1"/>
    <col min="7462" max="7462" width="6.42578125" customWidth="1"/>
    <col min="7463" max="7463" width="4.28515625" customWidth="1"/>
    <col min="7682" max="7682" width="28.140625" customWidth="1"/>
    <col min="7683" max="7683" width="15.140625" customWidth="1"/>
    <col min="7684" max="7684" width="6.42578125" customWidth="1"/>
    <col min="7685" max="7685" width="6.140625" customWidth="1"/>
    <col min="7686" max="7686" width="5.28515625" customWidth="1"/>
    <col min="7687" max="7687" width="6" customWidth="1"/>
    <col min="7688" max="7688" width="6.85546875" customWidth="1"/>
    <col min="7689" max="7690" width="6.28515625" customWidth="1"/>
    <col min="7691" max="7691" width="6.7109375" customWidth="1"/>
    <col min="7692" max="7692" width="6.5703125" customWidth="1"/>
    <col min="7693" max="7693" width="6.28515625" customWidth="1"/>
    <col min="7694" max="7694" width="6.42578125" customWidth="1"/>
    <col min="7695" max="7695" width="6" customWidth="1"/>
    <col min="7696" max="7697" width="6.140625" customWidth="1"/>
    <col min="7698" max="7698" width="6.7109375" customWidth="1"/>
    <col min="7699" max="7699" width="5.7109375" customWidth="1"/>
    <col min="7700" max="7700" width="6.42578125" customWidth="1"/>
    <col min="7701" max="7701" width="5.42578125" customWidth="1"/>
    <col min="7702" max="7702" width="5.140625" customWidth="1"/>
    <col min="7703" max="7703" width="5.42578125" customWidth="1"/>
    <col min="7704" max="7704" width="5.28515625" customWidth="1"/>
    <col min="7705" max="7705" width="5.5703125" customWidth="1"/>
    <col min="7706" max="7706" width="5.42578125" customWidth="1"/>
    <col min="7707" max="7707" width="4.85546875" customWidth="1"/>
    <col min="7708" max="7709" width="6.28515625" customWidth="1"/>
    <col min="7710" max="7710" width="4.85546875" customWidth="1"/>
    <col min="7711" max="7711" width="6.42578125" customWidth="1"/>
    <col min="7712" max="7712" width="6.7109375" customWidth="1"/>
    <col min="7713" max="7713" width="5" customWidth="1"/>
    <col min="7714" max="7714" width="5.7109375" customWidth="1"/>
    <col min="7715" max="7715" width="6.140625" customWidth="1"/>
    <col min="7716" max="7716" width="4.42578125" customWidth="1"/>
    <col min="7717" max="7717" width="5.85546875" customWidth="1"/>
    <col min="7718" max="7718" width="6.42578125" customWidth="1"/>
    <col min="7719" max="7719" width="4.28515625" customWidth="1"/>
    <col min="7938" max="7938" width="28.140625" customWidth="1"/>
    <col min="7939" max="7939" width="15.140625" customWidth="1"/>
    <col min="7940" max="7940" width="6.42578125" customWidth="1"/>
    <col min="7941" max="7941" width="6.140625" customWidth="1"/>
    <col min="7942" max="7942" width="5.28515625" customWidth="1"/>
    <col min="7943" max="7943" width="6" customWidth="1"/>
    <col min="7944" max="7944" width="6.85546875" customWidth="1"/>
    <col min="7945" max="7946" width="6.28515625" customWidth="1"/>
    <col min="7947" max="7947" width="6.7109375" customWidth="1"/>
    <col min="7948" max="7948" width="6.5703125" customWidth="1"/>
    <col min="7949" max="7949" width="6.28515625" customWidth="1"/>
    <col min="7950" max="7950" width="6.42578125" customWidth="1"/>
    <col min="7951" max="7951" width="6" customWidth="1"/>
    <col min="7952" max="7953" width="6.140625" customWidth="1"/>
    <col min="7954" max="7954" width="6.7109375" customWidth="1"/>
    <col min="7955" max="7955" width="5.7109375" customWidth="1"/>
    <col min="7956" max="7956" width="6.42578125" customWidth="1"/>
    <col min="7957" max="7957" width="5.42578125" customWidth="1"/>
    <col min="7958" max="7958" width="5.140625" customWidth="1"/>
    <col min="7959" max="7959" width="5.42578125" customWidth="1"/>
    <col min="7960" max="7960" width="5.28515625" customWidth="1"/>
    <col min="7961" max="7961" width="5.5703125" customWidth="1"/>
    <col min="7962" max="7962" width="5.42578125" customWidth="1"/>
    <col min="7963" max="7963" width="4.85546875" customWidth="1"/>
    <col min="7964" max="7965" width="6.28515625" customWidth="1"/>
    <col min="7966" max="7966" width="4.85546875" customWidth="1"/>
    <col min="7967" max="7967" width="6.42578125" customWidth="1"/>
    <col min="7968" max="7968" width="6.7109375" customWidth="1"/>
    <col min="7969" max="7969" width="5" customWidth="1"/>
    <col min="7970" max="7970" width="5.7109375" customWidth="1"/>
    <col min="7971" max="7971" width="6.140625" customWidth="1"/>
    <col min="7972" max="7972" width="4.42578125" customWidth="1"/>
    <col min="7973" max="7973" width="5.85546875" customWidth="1"/>
    <col min="7974" max="7974" width="6.42578125" customWidth="1"/>
    <col min="7975" max="7975" width="4.28515625" customWidth="1"/>
    <col min="8194" max="8194" width="28.140625" customWidth="1"/>
    <col min="8195" max="8195" width="15.140625" customWidth="1"/>
    <col min="8196" max="8196" width="6.42578125" customWidth="1"/>
    <col min="8197" max="8197" width="6.140625" customWidth="1"/>
    <col min="8198" max="8198" width="5.28515625" customWidth="1"/>
    <col min="8199" max="8199" width="6" customWidth="1"/>
    <col min="8200" max="8200" width="6.85546875" customWidth="1"/>
    <col min="8201" max="8202" width="6.28515625" customWidth="1"/>
    <col min="8203" max="8203" width="6.7109375" customWidth="1"/>
    <col min="8204" max="8204" width="6.5703125" customWidth="1"/>
    <col min="8205" max="8205" width="6.28515625" customWidth="1"/>
    <col min="8206" max="8206" width="6.42578125" customWidth="1"/>
    <col min="8207" max="8207" width="6" customWidth="1"/>
    <col min="8208" max="8209" width="6.140625" customWidth="1"/>
    <col min="8210" max="8210" width="6.7109375" customWidth="1"/>
    <col min="8211" max="8211" width="5.7109375" customWidth="1"/>
    <col min="8212" max="8212" width="6.42578125" customWidth="1"/>
    <col min="8213" max="8213" width="5.42578125" customWidth="1"/>
    <col min="8214" max="8214" width="5.140625" customWidth="1"/>
    <col min="8215" max="8215" width="5.42578125" customWidth="1"/>
    <col min="8216" max="8216" width="5.28515625" customWidth="1"/>
    <col min="8217" max="8217" width="5.5703125" customWidth="1"/>
    <col min="8218" max="8218" width="5.42578125" customWidth="1"/>
    <col min="8219" max="8219" width="4.85546875" customWidth="1"/>
    <col min="8220" max="8221" width="6.28515625" customWidth="1"/>
    <col min="8222" max="8222" width="4.85546875" customWidth="1"/>
    <col min="8223" max="8223" width="6.42578125" customWidth="1"/>
    <col min="8224" max="8224" width="6.7109375" customWidth="1"/>
    <col min="8225" max="8225" width="5" customWidth="1"/>
    <col min="8226" max="8226" width="5.7109375" customWidth="1"/>
    <col min="8227" max="8227" width="6.140625" customWidth="1"/>
    <col min="8228" max="8228" width="4.42578125" customWidth="1"/>
    <col min="8229" max="8229" width="5.85546875" customWidth="1"/>
    <col min="8230" max="8230" width="6.42578125" customWidth="1"/>
    <col min="8231" max="8231" width="4.28515625" customWidth="1"/>
    <col min="8450" max="8450" width="28.140625" customWidth="1"/>
    <col min="8451" max="8451" width="15.140625" customWidth="1"/>
    <col min="8452" max="8452" width="6.42578125" customWidth="1"/>
    <col min="8453" max="8453" width="6.140625" customWidth="1"/>
    <col min="8454" max="8454" width="5.28515625" customWidth="1"/>
    <col min="8455" max="8455" width="6" customWidth="1"/>
    <col min="8456" max="8456" width="6.85546875" customWidth="1"/>
    <col min="8457" max="8458" width="6.28515625" customWidth="1"/>
    <col min="8459" max="8459" width="6.7109375" customWidth="1"/>
    <col min="8460" max="8460" width="6.5703125" customWidth="1"/>
    <col min="8461" max="8461" width="6.28515625" customWidth="1"/>
    <col min="8462" max="8462" width="6.42578125" customWidth="1"/>
    <col min="8463" max="8463" width="6" customWidth="1"/>
    <col min="8464" max="8465" width="6.140625" customWidth="1"/>
    <col min="8466" max="8466" width="6.7109375" customWidth="1"/>
    <col min="8467" max="8467" width="5.7109375" customWidth="1"/>
    <col min="8468" max="8468" width="6.42578125" customWidth="1"/>
    <col min="8469" max="8469" width="5.42578125" customWidth="1"/>
    <col min="8470" max="8470" width="5.140625" customWidth="1"/>
    <col min="8471" max="8471" width="5.42578125" customWidth="1"/>
    <col min="8472" max="8472" width="5.28515625" customWidth="1"/>
    <col min="8473" max="8473" width="5.5703125" customWidth="1"/>
    <col min="8474" max="8474" width="5.42578125" customWidth="1"/>
    <col min="8475" max="8475" width="4.85546875" customWidth="1"/>
    <col min="8476" max="8477" width="6.28515625" customWidth="1"/>
    <col min="8478" max="8478" width="4.85546875" customWidth="1"/>
    <col min="8479" max="8479" width="6.42578125" customWidth="1"/>
    <col min="8480" max="8480" width="6.7109375" customWidth="1"/>
    <col min="8481" max="8481" width="5" customWidth="1"/>
    <col min="8482" max="8482" width="5.7109375" customWidth="1"/>
    <col min="8483" max="8483" width="6.140625" customWidth="1"/>
    <col min="8484" max="8484" width="4.42578125" customWidth="1"/>
    <col min="8485" max="8485" width="5.85546875" customWidth="1"/>
    <col min="8486" max="8486" width="6.42578125" customWidth="1"/>
    <col min="8487" max="8487" width="4.28515625" customWidth="1"/>
    <col min="8706" max="8706" width="28.140625" customWidth="1"/>
    <col min="8707" max="8707" width="15.140625" customWidth="1"/>
    <col min="8708" max="8708" width="6.42578125" customWidth="1"/>
    <col min="8709" max="8709" width="6.140625" customWidth="1"/>
    <col min="8710" max="8710" width="5.28515625" customWidth="1"/>
    <col min="8711" max="8711" width="6" customWidth="1"/>
    <col min="8712" max="8712" width="6.85546875" customWidth="1"/>
    <col min="8713" max="8714" width="6.28515625" customWidth="1"/>
    <col min="8715" max="8715" width="6.7109375" customWidth="1"/>
    <col min="8716" max="8716" width="6.5703125" customWidth="1"/>
    <col min="8717" max="8717" width="6.28515625" customWidth="1"/>
    <col min="8718" max="8718" width="6.42578125" customWidth="1"/>
    <col min="8719" max="8719" width="6" customWidth="1"/>
    <col min="8720" max="8721" width="6.140625" customWidth="1"/>
    <col min="8722" max="8722" width="6.7109375" customWidth="1"/>
    <col min="8723" max="8723" width="5.7109375" customWidth="1"/>
    <col min="8724" max="8724" width="6.42578125" customWidth="1"/>
    <col min="8725" max="8725" width="5.42578125" customWidth="1"/>
    <col min="8726" max="8726" width="5.140625" customWidth="1"/>
    <col min="8727" max="8727" width="5.42578125" customWidth="1"/>
    <col min="8728" max="8728" width="5.28515625" customWidth="1"/>
    <col min="8729" max="8729" width="5.5703125" customWidth="1"/>
    <col min="8730" max="8730" width="5.42578125" customWidth="1"/>
    <col min="8731" max="8731" width="4.85546875" customWidth="1"/>
    <col min="8732" max="8733" width="6.28515625" customWidth="1"/>
    <col min="8734" max="8734" width="4.85546875" customWidth="1"/>
    <col min="8735" max="8735" width="6.42578125" customWidth="1"/>
    <col min="8736" max="8736" width="6.7109375" customWidth="1"/>
    <col min="8737" max="8737" width="5" customWidth="1"/>
    <col min="8738" max="8738" width="5.7109375" customWidth="1"/>
    <col min="8739" max="8739" width="6.140625" customWidth="1"/>
    <col min="8740" max="8740" width="4.42578125" customWidth="1"/>
    <col min="8741" max="8741" width="5.85546875" customWidth="1"/>
    <col min="8742" max="8742" width="6.42578125" customWidth="1"/>
    <col min="8743" max="8743" width="4.28515625" customWidth="1"/>
    <col min="8962" max="8962" width="28.140625" customWidth="1"/>
    <col min="8963" max="8963" width="15.140625" customWidth="1"/>
    <col min="8964" max="8964" width="6.42578125" customWidth="1"/>
    <col min="8965" max="8965" width="6.140625" customWidth="1"/>
    <col min="8966" max="8966" width="5.28515625" customWidth="1"/>
    <col min="8967" max="8967" width="6" customWidth="1"/>
    <col min="8968" max="8968" width="6.85546875" customWidth="1"/>
    <col min="8969" max="8970" width="6.28515625" customWidth="1"/>
    <col min="8971" max="8971" width="6.7109375" customWidth="1"/>
    <col min="8972" max="8972" width="6.5703125" customWidth="1"/>
    <col min="8973" max="8973" width="6.28515625" customWidth="1"/>
    <col min="8974" max="8974" width="6.42578125" customWidth="1"/>
    <col min="8975" max="8975" width="6" customWidth="1"/>
    <col min="8976" max="8977" width="6.140625" customWidth="1"/>
    <col min="8978" max="8978" width="6.7109375" customWidth="1"/>
    <col min="8979" max="8979" width="5.7109375" customWidth="1"/>
    <col min="8980" max="8980" width="6.42578125" customWidth="1"/>
    <col min="8981" max="8981" width="5.42578125" customWidth="1"/>
    <col min="8982" max="8982" width="5.140625" customWidth="1"/>
    <col min="8983" max="8983" width="5.42578125" customWidth="1"/>
    <col min="8984" max="8984" width="5.28515625" customWidth="1"/>
    <col min="8985" max="8985" width="5.5703125" customWidth="1"/>
    <col min="8986" max="8986" width="5.42578125" customWidth="1"/>
    <col min="8987" max="8987" width="4.85546875" customWidth="1"/>
    <col min="8988" max="8989" width="6.28515625" customWidth="1"/>
    <col min="8990" max="8990" width="4.85546875" customWidth="1"/>
    <col min="8991" max="8991" width="6.42578125" customWidth="1"/>
    <col min="8992" max="8992" width="6.7109375" customWidth="1"/>
    <col min="8993" max="8993" width="5" customWidth="1"/>
    <col min="8994" max="8994" width="5.7109375" customWidth="1"/>
    <col min="8995" max="8995" width="6.140625" customWidth="1"/>
    <col min="8996" max="8996" width="4.42578125" customWidth="1"/>
    <col min="8997" max="8997" width="5.85546875" customWidth="1"/>
    <col min="8998" max="8998" width="6.42578125" customWidth="1"/>
    <col min="8999" max="8999" width="4.28515625" customWidth="1"/>
    <col min="9218" max="9218" width="28.140625" customWidth="1"/>
    <col min="9219" max="9219" width="15.140625" customWidth="1"/>
    <col min="9220" max="9220" width="6.42578125" customWidth="1"/>
    <col min="9221" max="9221" width="6.140625" customWidth="1"/>
    <col min="9222" max="9222" width="5.28515625" customWidth="1"/>
    <col min="9223" max="9223" width="6" customWidth="1"/>
    <col min="9224" max="9224" width="6.85546875" customWidth="1"/>
    <col min="9225" max="9226" width="6.28515625" customWidth="1"/>
    <col min="9227" max="9227" width="6.7109375" customWidth="1"/>
    <col min="9228" max="9228" width="6.5703125" customWidth="1"/>
    <col min="9229" max="9229" width="6.28515625" customWidth="1"/>
    <col min="9230" max="9230" width="6.42578125" customWidth="1"/>
    <col min="9231" max="9231" width="6" customWidth="1"/>
    <col min="9232" max="9233" width="6.140625" customWidth="1"/>
    <col min="9234" max="9234" width="6.7109375" customWidth="1"/>
    <col min="9235" max="9235" width="5.7109375" customWidth="1"/>
    <col min="9236" max="9236" width="6.42578125" customWidth="1"/>
    <col min="9237" max="9237" width="5.42578125" customWidth="1"/>
    <col min="9238" max="9238" width="5.140625" customWidth="1"/>
    <col min="9239" max="9239" width="5.42578125" customWidth="1"/>
    <col min="9240" max="9240" width="5.28515625" customWidth="1"/>
    <col min="9241" max="9241" width="5.5703125" customWidth="1"/>
    <col min="9242" max="9242" width="5.42578125" customWidth="1"/>
    <col min="9243" max="9243" width="4.85546875" customWidth="1"/>
    <col min="9244" max="9245" width="6.28515625" customWidth="1"/>
    <col min="9246" max="9246" width="4.85546875" customWidth="1"/>
    <col min="9247" max="9247" width="6.42578125" customWidth="1"/>
    <col min="9248" max="9248" width="6.7109375" customWidth="1"/>
    <col min="9249" max="9249" width="5" customWidth="1"/>
    <col min="9250" max="9250" width="5.7109375" customWidth="1"/>
    <col min="9251" max="9251" width="6.140625" customWidth="1"/>
    <col min="9252" max="9252" width="4.42578125" customWidth="1"/>
    <col min="9253" max="9253" width="5.85546875" customWidth="1"/>
    <col min="9254" max="9254" width="6.42578125" customWidth="1"/>
    <col min="9255" max="9255" width="4.28515625" customWidth="1"/>
    <col min="9474" max="9474" width="28.140625" customWidth="1"/>
    <col min="9475" max="9475" width="15.140625" customWidth="1"/>
    <col min="9476" max="9476" width="6.42578125" customWidth="1"/>
    <col min="9477" max="9477" width="6.140625" customWidth="1"/>
    <col min="9478" max="9478" width="5.28515625" customWidth="1"/>
    <col min="9479" max="9479" width="6" customWidth="1"/>
    <col min="9480" max="9480" width="6.85546875" customWidth="1"/>
    <col min="9481" max="9482" width="6.28515625" customWidth="1"/>
    <col min="9483" max="9483" width="6.7109375" customWidth="1"/>
    <col min="9484" max="9484" width="6.5703125" customWidth="1"/>
    <col min="9485" max="9485" width="6.28515625" customWidth="1"/>
    <col min="9486" max="9486" width="6.42578125" customWidth="1"/>
    <col min="9487" max="9487" width="6" customWidth="1"/>
    <col min="9488" max="9489" width="6.140625" customWidth="1"/>
    <col min="9490" max="9490" width="6.7109375" customWidth="1"/>
    <col min="9491" max="9491" width="5.7109375" customWidth="1"/>
    <col min="9492" max="9492" width="6.42578125" customWidth="1"/>
    <col min="9493" max="9493" width="5.42578125" customWidth="1"/>
    <col min="9494" max="9494" width="5.140625" customWidth="1"/>
    <col min="9495" max="9495" width="5.42578125" customWidth="1"/>
    <col min="9496" max="9496" width="5.28515625" customWidth="1"/>
    <col min="9497" max="9497" width="5.5703125" customWidth="1"/>
    <col min="9498" max="9498" width="5.42578125" customWidth="1"/>
    <col min="9499" max="9499" width="4.85546875" customWidth="1"/>
    <col min="9500" max="9501" width="6.28515625" customWidth="1"/>
    <col min="9502" max="9502" width="4.85546875" customWidth="1"/>
    <col min="9503" max="9503" width="6.42578125" customWidth="1"/>
    <col min="9504" max="9504" width="6.7109375" customWidth="1"/>
    <col min="9505" max="9505" width="5" customWidth="1"/>
    <col min="9506" max="9506" width="5.7109375" customWidth="1"/>
    <col min="9507" max="9507" width="6.140625" customWidth="1"/>
    <col min="9508" max="9508" width="4.42578125" customWidth="1"/>
    <col min="9509" max="9509" width="5.85546875" customWidth="1"/>
    <col min="9510" max="9510" width="6.42578125" customWidth="1"/>
    <col min="9511" max="9511" width="4.28515625" customWidth="1"/>
    <col min="9730" max="9730" width="28.140625" customWidth="1"/>
    <col min="9731" max="9731" width="15.140625" customWidth="1"/>
    <col min="9732" max="9732" width="6.42578125" customWidth="1"/>
    <col min="9733" max="9733" width="6.140625" customWidth="1"/>
    <col min="9734" max="9734" width="5.28515625" customWidth="1"/>
    <col min="9735" max="9735" width="6" customWidth="1"/>
    <col min="9736" max="9736" width="6.85546875" customWidth="1"/>
    <col min="9737" max="9738" width="6.28515625" customWidth="1"/>
    <col min="9739" max="9739" width="6.7109375" customWidth="1"/>
    <col min="9740" max="9740" width="6.5703125" customWidth="1"/>
    <col min="9741" max="9741" width="6.28515625" customWidth="1"/>
    <col min="9742" max="9742" width="6.42578125" customWidth="1"/>
    <col min="9743" max="9743" width="6" customWidth="1"/>
    <col min="9744" max="9745" width="6.140625" customWidth="1"/>
    <col min="9746" max="9746" width="6.7109375" customWidth="1"/>
    <col min="9747" max="9747" width="5.7109375" customWidth="1"/>
    <col min="9748" max="9748" width="6.42578125" customWidth="1"/>
    <col min="9749" max="9749" width="5.42578125" customWidth="1"/>
    <col min="9750" max="9750" width="5.140625" customWidth="1"/>
    <col min="9751" max="9751" width="5.42578125" customWidth="1"/>
    <col min="9752" max="9752" width="5.28515625" customWidth="1"/>
    <col min="9753" max="9753" width="5.5703125" customWidth="1"/>
    <col min="9754" max="9754" width="5.42578125" customWidth="1"/>
    <col min="9755" max="9755" width="4.85546875" customWidth="1"/>
    <col min="9756" max="9757" width="6.28515625" customWidth="1"/>
    <col min="9758" max="9758" width="4.85546875" customWidth="1"/>
    <col min="9759" max="9759" width="6.42578125" customWidth="1"/>
    <col min="9760" max="9760" width="6.7109375" customWidth="1"/>
    <col min="9761" max="9761" width="5" customWidth="1"/>
    <col min="9762" max="9762" width="5.7109375" customWidth="1"/>
    <col min="9763" max="9763" width="6.140625" customWidth="1"/>
    <col min="9764" max="9764" width="4.42578125" customWidth="1"/>
    <col min="9765" max="9765" width="5.85546875" customWidth="1"/>
    <col min="9766" max="9766" width="6.42578125" customWidth="1"/>
    <col min="9767" max="9767" width="4.28515625" customWidth="1"/>
    <col min="9986" max="9986" width="28.140625" customWidth="1"/>
    <col min="9987" max="9987" width="15.140625" customWidth="1"/>
    <col min="9988" max="9988" width="6.42578125" customWidth="1"/>
    <col min="9989" max="9989" width="6.140625" customWidth="1"/>
    <col min="9990" max="9990" width="5.28515625" customWidth="1"/>
    <col min="9991" max="9991" width="6" customWidth="1"/>
    <col min="9992" max="9992" width="6.85546875" customWidth="1"/>
    <col min="9993" max="9994" width="6.28515625" customWidth="1"/>
    <col min="9995" max="9995" width="6.7109375" customWidth="1"/>
    <col min="9996" max="9996" width="6.5703125" customWidth="1"/>
    <col min="9997" max="9997" width="6.28515625" customWidth="1"/>
    <col min="9998" max="9998" width="6.42578125" customWidth="1"/>
    <col min="9999" max="9999" width="6" customWidth="1"/>
    <col min="10000" max="10001" width="6.140625" customWidth="1"/>
    <col min="10002" max="10002" width="6.7109375" customWidth="1"/>
    <col min="10003" max="10003" width="5.7109375" customWidth="1"/>
    <col min="10004" max="10004" width="6.42578125" customWidth="1"/>
    <col min="10005" max="10005" width="5.42578125" customWidth="1"/>
    <col min="10006" max="10006" width="5.140625" customWidth="1"/>
    <col min="10007" max="10007" width="5.42578125" customWidth="1"/>
    <col min="10008" max="10008" width="5.28515625" customWidth="1"/>
    <col min="10009" max="10009" width="5.5703125" customWidth="1"/>
    <col min="10010" max="10010" width="5.42578125" customWidth="1"/>
    <col min="10011" max="10011" width="4.85546875" customWidth="1"/>
    <col min="10012" max="10013" width="6.28515625" customWidth="1"/>
    <col min="10014" max="10014" width="4.85546875" customWidth="1"/>
    <col min="10015" max="10015" width="6.42578125" customWidth="1"/>
    <col min="10016" max="10016" width="6.7109375" customWidth="1"/>
    <col min="10017" max="10017" width="5" customWidth="1"/>
    <col min="10018" max="10018" width="5.7109375" customWidth="1"/>
    <col min="10019" max="10019" width="6.140625" customWidth="1"/>
    <col min="10020" max="10020" width="4.42578125" customWidth="1"/>
    <col min="10021" max="10021" width="5.85546875" customWidth="1"/>
    <col min="10022" max="10022" width="6.42578125" customWidth="1"/>
    <col min="10023" max="10023" width="4.28515625" customWidth="1"/>
    <col min="10242" max="10242" width="28.140625" customWidth="1"/>
    <col min="10243" max="10243" width="15.140625" customWidth="1"/>
    <col min="10244" max="10244" width="6.42578125" customWidth="1"/>
    <col min="10245" max="10245" width="6.140625" customWidth="1"/>
    <col min="10246" max="10246" width="5.28515625" customWidth="1"/>
    <col min="10247" max="10247" width="6" customWidth="1"/>
    <col min="10248" max="10248" width="6.85546875" customWidth="1"/>
    <col min="10249" max="10250" width="6.28515625" customWidth="1"/>
    <col min="10251" max="10251" width="6.7109375" customWidth="1"/>
    <col min="10252" max="10252" width="6.5703125" customWidth="1"/>
    <col min="10253" max="10253" width="6.28515625" customWidth="1"/>
    <col min="10254" max="10254" width="6.42578125" customWidth="1"/>
    <col min="10255" max="10255" width="6" customWidth="1"/>
    <col min="10256" max="10257" width="6.140625" customWidth="1"/>
    <col min="10258" max="10258" width="6.7109375" customWidth="1"/>
    <col min="10259" max="10259" width="5.7109375" customWidth="1"/>
    <col min="10260" max="10260" width="6.42578125" customWidth="1"/>
    <col min="10261" max="10261" width="5.42578125" customWidth="1"/>
    <col min="10262" max="10262" width="5.140625" customWidth="1"/>
    <col min="10263" max="10263" width="5.42578125" customWidth="1"/>
    <col min="10264" max="10264" width="5.28515625" customWidth="1"/>
    <col min="10265" max="10265" width="5.5703125" customWidth="1"/>
    <col min="10266" max="10266" width="5.42578125" customWidth="1"/>
    <col min="10267" max="10267" width="4.85546875" customWidth="1"/>
    <col min="10268" max="10269" width="6.28515625" customWidth="1"/>
    <col min="10270" max="10270" width="4.85546875" customWidth="1"/>
    <col min="10271" max="10271" width="6.42578125" customWidth="1"/>
    <col min="10272" max="10272" width="6.7109375" customWidth="1"/>
    <col min="10273" max="10273" width="5" customWidth="1"/>
    <col min="10274" max="10274" width="5.7109375" customWidth="1"/>
    <col min="10275" max="10275" width="6.140625" customWidth="1"/>
    <col min="10276" max="10276" width="4.42578125" customWidth="1"/>
    <col min="10277" max="10277" width="5.85546875" customWidth="1"/>
    <col min="10278" max="10278" width="6.42578125" customWidth="1"/>
    <col min="10279" max="10279" width="4.28515625" customWidth="1"/>
    <col min="10498" max="10498" width="28.140625" customWidth="1"/>
    <col min="10499" max="10499" width="15.140625" customWidth="1"/>
    <col min="10500" max="10500" width="6.42578125" customWidth="1"/>
    <col min="10501" max="10501" width="6.140625" customWidth="1"/>
    <col min="10502" max="10502" width="5.28515625" customWidth="1"/>
    <col min="10503" max="10503" width="6" customWidth="1"/>
    <col min="10504" max="10504" width="6.85546875" customWidth="1"/>
    <col min="10505" max="10506" width="6.28515625" customWidth="1"/>
    <col min="10507" max="10507" width="6.7109375" customWidth="1"/>
    <col min="10508" max="10508" width="6.5703125" customWidth="1"/>
    <col min="10509" max="10509" width="6.28515625" customWidth="1"/>
    <col min="10510" max="10510" width="6.42578125" customWidth="1"/>
    <col min="10511" max="10511" width="6" customWidth="1"/>
    <col min="10512" max="10513" width="6.140625" customWidth="1"/>
    <col min="10514" max="10514" width="6.7109375" customWidth="1"/>
    <col min="10515" max="10515" width="5.7109375" customWidth="1"/>
    <col min="10516" max="10516" width="6.42578125" customWidth="1"/>
    <col min="10517" max="10517" width="5.42578125" customWidth="1"/>
    <col min="10518" max="10518" width="5.140625" customWidth="1"/>
    <col min="10519" max="10519" width="5.42578125" customWidth="1"/>
    <col min="10520" max="10520" width="5.28515625" customWidth="1"/>
    <col min="10521" max="10521" width="5.5703125" customWidth="1"/>
    <col min="10522" max="10522" width="5.42578125" customWidth="1"/>
    <col min="10523" max="10523" width="4.85546875" customWidth="1"/>
    <col min="10524" max="10525" width="6.28515625" customWidth="1"/>
    <col min="10526" max="10526" width="4.85546875" customWidth="1"/>
    <col min="10527" max="10527" width="6.42578125" customWidth="1"/>
    <col min="10528" max="10528" width="6.7109375" customWidth="1"/>
    <col min="10529" max="10529" width="5" customWidth="1"/>
    <col min="10530" max="10530" width="5.7109375" customWidth="1"/>
    <col min="10531" max="10531" width="6.140625" customWidth="1"/>
    <col min="10532" max="10532" width="4.42578125" customWidth="1"/>
    <col min="10533" max="10533" width="5.85546875" customWidth="1"/>
    <col min="10534" max="10534" width="6.42578125" customWidth="1"/>
    <col min="10535" max="10535" width="4.28515625" customWidth="1"/>
    <col min="10754" max="10754" width="28.140625" customWidth="1"/>
    <col min="10755" max="10755" width="15.140625" customWidth="1"/>
    <col min="10756" max="10756" width="6.42578125" customWidth="1"/>
    <col min="10757" max="10757" width="6.140625" customWidth="1"/>
    <col min="10758" max="10758" width="5.28515625" customWidth="1"/>
    <col min="10759" max="10759" width="6" customWidth="1"/>
    <col min="10760" max="10760" width="6.85546875" customWidth="1"/>
    <col min="10761" max="10762" width="6.28515625" customWidth="1"/>
    <col min="10763" max="10763" width="6.7109375" customWidth="1"/>
    <col min="10764" max="10764" width="6.5703125" customWidth="1"/>
    <col min="10765" max="10765" width="6.28515625" customWidth="1"/>
    <col min="10766" max="10766" width="6.42578125" customWidth="1"/>
    <col min="10767" max="10767" width="6" customWidth="1"/>
    <col min="10768" max="10769" width="6.140625" customWidth="1"/>
    <col min="10770" max="10770" width="6.7109375" customWidth="1"/>
    <col min="10771" max="10771" width="5.7109375" customWidth="1"/>
    <col min="10772" max="10772" width="6.42578125" customWidth="1"/>
    <col min="10773" max="10773" width="5.42578125" customWidth="1"/>
    <col min="10774" max="10774" width="5.140625" customWidth="1"/>
    <col min="10775" max="10775" width="5.42578125" customWidth="1"/>
    <col min="10776" max="10776" width="5.28515625" customWidth="1"/>
    <col min="10777" max="10777" width="5.5703125" customWidth="1"/>
    <col min="10778" max="10778" width="5.42578125" customWidth="1"/>
    <col min="10779" max="10779" width="4.85546875" customWidth="1"/>
    <col min="10780" max="10781" width="6.28515625" customWidth="1"/>
    <col min="10782" max="10782" width="4.85546875" customWidth="1"/>
    <col min="10783" max="10783" width="6.42578125" customWidth="1"/>
    <col min="10784" max="10784" width="6.7109375" customWidth="1"/>
    <col min="10785" max="10785" width="5" customWidth="1"/>
    <col min="10786" max="10786" width="5.7109375" customWidth="1"/>
    <col min="10787" max="10787" width="6.140625" customWidth="1"/>
    <col min="10788" max="10788" width="4.42578125" customWidth="1"/>
    <col min="10789" max="10789" width="5.85546875" customWidth="1"/>
    <col min="10790" max="10790" width="6.42578125" customWidth="1"/>
    <col min="10791" max="10791" width="4.28515625" customWidth="1"/>
    <col min="11010" max="11010" width="28.140625" customWidth="1"/>
    <col min="11011" max="11011" width="15.140625" customWidth="1"/>
    <col min="11012" max="11012" width="6.42578125" customWidth="1"/>
    <col min="11013" max="11013" width="6.140625" customWidth="1"/>
    <col min="11014" max="11014" width="5.28515625" customWidth="1"/>
    <col min="11015" max="11015" width="6" customWidth="1"/>
    <col min="11016" max="11016" width="6.85546875" customWidth="1"/>
    <col min="11017" max="11018" width="6.28515625" customWidth="1"/>
    <col min="11019" max="11019" width="6.7109375" customWidth="1"/>
    <col min="11020" max="11020" width="6.5703125" customWidth="1"/>
    <col min="11021" max="11021" width="6.28515625" customWidth="1"/>
    <col min="11022" max="11022" width="6.42578125" customWidth="1"/>
    <col min="11023" max="11023" width="6" customWidth="1"/>
    <col min="11024" max="11025" width="6.140625" customWidth="1"/>
    <col min="11026" max="11026" width="6.7109375" customWidth="1"/>
    <col min="11027" max="11027" width="5.7109375" customWidth="1"/>
    <col min="11028" max="11028" width="6.42578125" customWidth="1"/>
    <col min="11029" max="11029" width="5.42578125" customWidth="1"/>
    <col min="11030" max="11030" width="5.140625" customWidth="1"/>
    <col min="11031" max="11031" width="5.42578125" customWidth="1"/>
    <col min="11032" max="11032" width="5.28515625" customWidth="1"/>
    <col min="11033" max="11033" width="5.5703125" customWidth="1"/>
    <col min="11034" max="11034" width="5.42578125" customWidth="1"/>
    <col min="11035" max="11035" width="4.85546875" customWidth="1"/>
    <col min="11036" max="11037" width="6.28515625" customWidth="1"/>
    <col min="11038" max="11038" width="4.85546875" customWidth="1"/>
    <col min="11039" max="11039" width="6.42578125" customWidth="1"/>
    <col min="11040" max="11040" width="6.7109375" customWidth="1"/>
    <col min="11041" max="11041" width="5" customWidth="1"/>
    <col min="11042" max="11042" width="5.7109375" customWidth="1"/>
    <col min="11043" max="11043" width="6.140625" customWidth="1"/>
    <col min="11044" max="11044" width="4.42578125" customWidth="1"/>
    <col min="11045" max="11045" width="5.85546875" customWidth="1"/>
    <col min="11046" max="11046" width="6.42578125" customWidth="1"/>
    <col min="11047" max="11047" width="4.28515625" customWidth="1"/>
    <col min="11266" max="11266" width="28.140625" customWidth="1"/>
    <col min="11267" max="11267" width="15.140625" customWidth="1"/>
    <col min="11268" max="11268" width="6.42578125" customWidth="1"/>
    <col min="11269" max="11269" width="6.140625" customWidth="1"/>
    <col min="11270" max="11270" width="5.28515625" customWidth="1"/>
    <col min="11271" max="11271" width="6" customWidth="1"/>
    <col min="11272" max="11272" width="6.85546875" customWidth="1"/>
    <col min="11273" max="11274" width="6.28515625" customWidth="1"/>
    <col min="11275" max="11275" width="6.7109375" customWidth="1"/>
    <col min="11276" max="11276" width="6.5703125" customWidth="1"/>
    <col min="11277" max="11277" width="6.28515625" customWidth="1"/>
    <col min="11278" max="11278" width="6.42578125" customWidth="1"/>
    <col min="11279" max="11279" width="6" customWidth="1"/>
    <col min="11280" max="11281" width="6.140625" customWidth="1"/>
    <col min="11282" max="11282" width="6.7109375" customWidth="1"/>
    <col min="11283" max="11283" width="5.7109375" customWidth="1"/>
    <col min="11284" max="11284" width="6.42578125" customWidth="1"/>
    <col min="11285" max="11285" width="5.42578125" customWidth="1"/>
    <col min="11286" max="11286" width="5.140625" customWidth="1"/>
    <col min="11287" max="11287" width="5.42578125" customWidth="1"/>
    <col min="11288" max="11288" width="5.28515625" customWidth="1"/>
    <col min="11289" max="11289" width="5.5703125" customWidth="1"/>
    <col min="11290" max="11290" width="5.42578125" customWidth="1"/>
    <col min="11291" max="11291" width="4.85546875" customWidth="1"/>
    <col min="11292" max="11293" width="6.28515625" customWidth="1"/>
    <col min="11294" max="11294" width="4.85546875" customWidth="1"/>
    <col min="11295" max="11295" width="6.42578125" customWidth="1"/>
    <col min="11296" max="11296" width="6.7109375" customWidth="1"/>
    <col min="11297" max="11297" width="5" customWidth="1"/>
    <col min="11298" max="11298" width="5.7109375" customWidth="1"/>
    <col min="11299" max="11299" width="6.140625" customWidth="1"/>
    <col min="11300" max="11300" width="4.42578125" customWidth="1"/>
    <col min="11301" max="11301" width="5.85546875" customWidth="1"/>
    <col min="11302" max="11302" width="6.42578125" customWidth="1"/>
    <col min="11303" max="11303" width="4.28515625" customWidth="1"/>
    <col min="11522" max="11522" width="28.140625" customWidth="1"/>
    <col min="11523" max="11523" width="15.140625" customWidth="1"/>
    <col min="11524" max="11524" width="6.42578125" customWidth="1"/>
    <col min="11525" max="11525" width="6.140625" customWidth="1"/>
    <col min="11526" max="11526" width="5.28515625" customWidth="1"/>
    <col min="11527" max="11527" width="6" customWidth="1"/>
    <col min="11528" max="11528" width="6.85546875" customWidth="1"/>
    <col min="11529" max="11530" width="6.28515625" customWidth="1"/>
    <col min="11531" max="11531" width="6.7109375" customWidth="1"/>
    <col min="11532" max="11532" width="6.5703125" customWidth="1"/>
    <col min="11533" max="11533" width="6.28515625" customWidth="1"/>
    <col min="11534" max="11534" width="6.42578125" customWidth="1"/>
    <col min="11535" max="11535" width="6" customWidth="1"/>
    <col min="11536" max="11537" width="6.140625" customWidth="1"/>
    <col min="11538" max="11538" width="6.7109375" customWidth="1"/>
    <col min="11539" max="11539" width="5.7109375" customWidth="1"/>
    <col min="11540" max="11540" width="6.42578125" customWidth="1"/>
    <col min="11541" max="11541" width="5.42578125" customWidth="1"/>
    <col min="11542" max="11542" width="5.140625" customWidth="1"/>
    <col min="11543" max="11543" width="5.42578125" customWidth="1"/>
    <col min="11544" max="11544" width="5.28515625" customWidth="1"/>
    <col min="11545" max="11545" width="5.5703125" customWidth="1"/>
    <col min="11546" max="11546" width="5.42578125" customWidth="1"/>
    <col min="11547" max="11547" width="4.85546875" customWidth="1"/>
    <col min="11548" max="11549" width="6.28515625" customWidth="1"/>
    <col min="11550" max="11550" width="4.85546875" customWidth="1"/>
    <col min="11551" max="11551" width="6.42578125" customWidth="1"/>
    <col min="11552" max="11552" width="6.7109375" customWidth="1"/>
    <col min="11553" max="11553" width="5" customWidth="1"/>
    <col min="11554" max="11554" width="5.7109375" customWidth="1"/>
    <col min="11555" max="11555" width="6.140625" customWidth="1"/>
    <col min="11556" max="11556" width="4.42578125" customWidth="1"/>
    <col min="11557" max="11557" width="5.85546875" customWidth="1"/>
    <col min="11558" max="11558" width="6.42578125" customWidth="1"/>
    <col min="11559" max="11559" width="4.28515625" customWidth="1"/>
    <col min="11778" max="11778" width="28.140625" customWidth="1"/>
    <col min="11779" max="11779" width="15.140625" customWidth="1"/>
    <col min="11780" max="11780" width="6.42578125" customWidth="1"/>
    <col min="11781" max="11781" width="6.140625" customWidth="1"/>
    <col min="11782" max="11782" width="5.28515625" customWidth="1"/>
    <col min="11783" max="11783" width="6" customWidth="1"/>
    <col min="11784" max="11784" width="6.85546875" customWidth="1"/>
    <col min="11785" max="11786" width="6.28515625" customWidth="1"/>
    <col min="11787" max="11787" width="6.7109375" customWidth="1"/>
    <col min="11788" max="11788" width="6.5703125" customWidth="1"/>
    <col min="11789" max="11789" width="6.28515625" customWidth="1"/>
    <col min="11790" max="11790" width="6.42578125" customWidth="1"/>
    <col min="11791" max="11791" width="6" customWidth="1"/>
    <col min="11792" max="11793" width="6.140625" customWidth="1"/>
    <col min="11794" max="11794" width="6.7109375" customWidth="1"/>
    <col min="11795" max="11795" width="5.7109375" customWidth="1"/>
    <col min="11796" max="11796" width="6.42578125" customWidth="1"/>
    <col min="11797" max="11797" width="5.42578125" customWidth="1"/>
    <col min="11798" max="11798" width="5.140625" customWidth="1"/>
    <col min="11799" max="11799" width="5.42578125" customWidth="1"/>
    <col min="11800" max="11800" width="5.28515625" customWidth="1"/>
    <col min="11801" max="11801" width="5.5703125" customWidth="1"/>
    <col min="11802" max="11802" width="5.42578125" customWidth="1"/>
    <col min="11803" max="11803" width="4.85546875" customWidth="1"/>
    <col min="11804" max="11805" width="6.28515625" customWidth="1"/>
    <col min="11806" max="11806" width="4.85546875" customWidth="1"/>
    <col min="11807" max="11807" width="6.42578125" customWidth="1"/>
    <col min="11808" max="11808" width="6.7109375" customWidth="1"/>
    <col min="11809" max="11809" width="5" customWidth="1"/>
    <col min="11810" max="11810" width="5.7109375" customWidth="1"/>
    <col min="11811" max="11811" width="6.140625" customWidth="1"/>
    <col min="11812" max="11812" width="4.42578125" customWidth="1"/>
    <col min="11813" max="11813" width="5.85546875" customWidth="1"/>
    <col min="11814" max="11814" width="6.42578125" customWidth="1"/>
    <col min="11815" max="11815" width="4.28515625" customWidth="1"/>
    <col min="12034" max="12034" width="28.140625" customWidth="1"/>
    <col min="12035" max="12035" width="15.140625" customWidth="1"/>
    <col min="12036" max="12036" width="6.42578125" customWidth="1"/>
    <col min="12037" max="12037" width="6.140625" customWidth="1"/>
    <col min="12038" max="12038" width="5.28515625" customWidth="1"/>
    <col min="12039" max="12039" width="6" customWidth="1"/>
    <col min="12040" max="12040" width="6.85546875" customWidth="1"/>
    <col min="12041" max="12042" width="6.28515625" customWidth="1"/>
    <col min="12043" max="12043" width="6.7109375" customWidth="1"/>
    <col min="12044" max="12044" width="6.5703125" customWidth="1"/>
    <col min="12045" max="12045" width="6.28515625" customWidth="1"/>
    <col min="12046" max="12046" width="6.42578125" customWidth="1"/>
    <col min="12047" max="12047" width="6" customWidth="1"/>
    <col min="12048" max="12049" width="6.140625" customWidth="1"/>
    <col min="12050" max="12050" width="6.7109375" customWidth="1"/>
    <col min="12051" max="12051" width="5.7109375" customWidth="1"/>
    <col min="12052" max="12052" width="6.42578125" customWidth="1"/>
    <col min="12053" max="12053" width="5.42578125" customWidth="1"/>
    <col min="12054" max="12054" width="5.140625" customWidth="1"/>
    <col min="12055" max="12055" width="5.42578125" customWidth="1"/>
    <col min="12056" max="12056" width="5.28515625" customWidth="1"/>
    <col min="12057" max="12057" width="5.5703125" customWidth="1"/>
    <col min="12058" max="12058" width="5.42578125" customWidth="1"/>
    <col min="12059" max="12059" width="4.85546875" customWidth="1"/>
    <col min="12060" max="12061" width="6.28515625" customWidth="1"/>
    <col min="12062" max="12062" width="4.85546875" customWidth="1"/>
    <col min="12063" max="12063" width="6.42578125" customWidth="1"/>
    <col min="12064" max="12064" width="6.7109375" customWidth="1"/>
    <col min="12065" max="12065" width="5" customWidth="1"/>
    <col min="12066" max="12066" width="5.7109375" customWidth="1"/>
    <col min="12067" max="12067" width="6.140625" customWidth="1"/>
    <col min="12068" max="12068" width="4.42578125" customWidth="1"/>
    <col min="12069" max="12069" width="5.85546875" customWidth="1"/>
    <col min="12070" max="12070" width="6.42578125" customWidth="1"/>
    <col min="12071" max="12071" width="4.28515625" customWidth="1"/>
    <col min="12290" max="12290" width="28.140625" customWidth="1"/>
    <col min="12291" max="12291" width="15.140625" customWidth="1"/>
    <col min="12292" max="12292" width="6.42578125" customWidth="1"/>
    <col min="12293" max="12293" width="6.140625" customWidth="1"/>
    <col min="12294" max="12294" width="5.28515625" customWidth="1"/>
    <col min="12295" max="12295" width="6" customWidth="1"/>
    <col min="12296" max="12296" width="6.85546875" customWidth="1"/>
    <col min="12297" max="12298" width="6.28515625" customWidth="1"/>
    <col min="12299" max="12299" width="6.7109375" customWidth="1"/>
    <col min="12300" max="12300" width="6.5703125" customWidth="1"/>
    <col min="12301" max="12301" width="6.28515625" customWidth="1"/>
    <col min="12302" max="12302" width="6.42578125" customWidth="1"/>
    <col min="12303" max="12303" width="6" customWidth="1"/>
    <col min="12304" max="12305" width="6.140625" customWidth="1"/>
    <col min="12306" max="12306" width="6.7109375" customWidth="1"/>
    <col min="12307" max="12307" width="5.7109375" customWidth="1"/>
    <col min="12308" max="12308" width="6.42578125" customWidth="1"/>
    <col min="12309" max="12309" width="5.42578125" customWidth="1"/>
    <col min="12310" max="12310" width="5.140625" customWidth="1"/>
    <col min="12311" max="12311" width="5.42578125" customWidth="1"/>
    <col min="12312" max="12312" width="5.28515625" customWidth="1"/>
    <col min="12313" max="12313" width="5.5703125" customWidth="1"/>
    <col min="12314" max="12314" width="5.42578125" customWidth="1"/>
    <col min="12315" max="12315" width="4.85546875" customWidth="1"/>
    <col min="12316" max="12317" width="6.28515625" customWidth="1"/>
    <col min="12318" max="12318" width="4.85546875" customWidth="1"/>
    <col min="12319" max="12319" width="6.42578125" customWidth="1"/>
    <col min="12320" max="12320" width="6.7109375" customWidth="1"/>
    <col min="12321" max="12321" width="5" customWidth="1"/>
    <col min="12322" max="12322" width="5.7109375" customWidth="1"/>
    <col min="12323" max="12323" width="6.140625" customWidth="1"/>
    <col min="12324" max="12324" width="4.42578125" customWidth="1"/>
    <col min="12325" max="12325" width="5.85546875" customWidth="1"/>
    <col min="12326" max="12326" width="6.42578125" customWidth="1"/>
    <col min="12327" max="12327" width="4.28515625" customWidth="1"/>
    <col min="12546" max="12546" width="28.140625" customWidth="1"/>
    <col min="12547" max="12547" width="15.140625" customWidth="1"/>
    <col min="12548" max="12548" width="6.42578125" customWidth="1"/>
    <col min="12549" max="12549" width="6.140625" customWidth="1"/>
    <col min="12550" max="12550" width="5.28515625" customWidth="1"/>
    <col min="12551" max="12551" width="6" customWidth="1"/>
    <col min="12552" max="12552" width="6.85546875" customWidth="1"/>
    <col min="12553" max="12554" width="6.28515625" customWidth="1"/>
    <col min="12555" max="12555" width="6.7109375" customWidth="1"/>
    <col min="12556" max="12556" width="6.5703125" customWidth="1"/>
    <col min="12557" max="12557" width="6.28515625" customWidth="1"/>
    <col min="12558" max="12558" width="6.42578125" customWidth="1"/>
    <col min="12559" max="12559" width="6" customWidth="1"/>
    <col min="12560" max="12561" width="6.140625" customWidth="1"/>
    <col min="12562" max="12562" width="6.7109375" customWidth="1"/>
    <col min="12563" max="12563" width="5.7109375" customWidth="1"/>
    <col min="12564" max="12564" width="6.42578125" customWidth="1"/>
    <col min="12565" max="12565" width="5.42578125" customWidth="1"/>
    <col min="12566" max="12566" width="5.140625" customWidth="1"/>
    <col min="12567" max="12567" width="5.42578125" customWidth="1"/>
    <col min="12568" max="12568" width="5.28515625" customWidth="1"/>
    <col min="12569" max="12569" width="5.5703125" customWidth="1"/>
    <col min="12570" max="12570" width="5.42578125" customWidth="1"/>
    <col min="12571" max="12571" width="4.85546875" customWidth="1"/>
    <col min="12572" max="12573" width="6.28515625" customWidth="1"/>
    <col min="12574" max="12574" width="4.85546875" customWidth="1"/>
    <col min="12575" max="12575" width="6.42578125" customWidth="1"/>
    <col min="12576" max="12576" width="6.7109375" customWidth="1"/>
    <col min="12577" max="12577" width="5" customWidth="1"/>
    <col min="12578" max="12578" width="5.7109375" customWidth="1"/>
    <col min="12579" max="12579" width="6.140625" customWidth="1"/>
    <col min="12580" max="12580" width="4.42578125" customWidth="1"/>
    <col min="12581" max="12581" width="5.85546875" customWidth="1"/>
    <col min="12582" max="12582" width="6.42578125" customWidth="1"/>
    <col min="12583" max="12583" width="4.28515625" customWidth="1"/>
    <col min="12802" max="12802" width="28.140625" customWidth="1"/>
    <col min="12803" max="12803" width="15.140625" customWidth="1"/>
    <col min="12804" max="12804" width="6.42578125" customWidth="1"/>
    <col min="12805" max="12805" width="6.140625" customWidth="1"/>
    <col min="12806" max="12806" width="5.28515625" customWidth="1"/>
    <col min="12807" max="12807" width="6" customWidth="1"/>
    <col min="12808" max="12808" width="6.85546875" customWidth="1"/>
    <col min="12809" max="12810" width="6.28515625" customWidth="1"/>
    <col min="12811" max="12811" width="6.7109375" customWidth="1"/>
    <col min="12812" max="12812" width="6.5703125" customWidth="1"/>
    <col min="12813" max="12813" width="6.28515625" customWidth="1"/>
    <col min="12814" max="12814" width="6.42578125" customWidth="1"/>
    <col min="12815" max="12815" width="6" customWidth="1"/>
    <col min="12816" max="12817" width="6.140625" customWidth="1"/>
    <col min="12818" max="12818" width="6.7109375" customWidth="1"/>
    <col min="12819" max="12819" width="5.7109375" customWidth="1"/>
    <col min="12820" max="12820" width="6.42578125" customWidth="1"/>
    <col min="12821" max="12821" width="5.42578125" customWidth="1"/>
    <col min="12822" max="12822" width="5.140625" customWidth="1"/>
    <col min="12823" max="12823" width="5.42578125" customWidth="1"/>
    <col min="12824" max="12824" width="5.28515625" customWidth="1"/>
    <col min="12825" max="12825" width="5.5703125" customWidth="1"/>
    <col min="12826" max="12826" width="5.42578125" customWidth="1"/>
    <col min="12827" max="12827" width="4.85546875" customWidth="1"/>
    <col min="12828" max="12829" width="6.28515625" customWidth="1"/>
    <col min="12830" max="12830" width="4.85546875" customWidth="1"/>
    <col min="12831" max="12831" width="6.42578125" customWidth="1"/>
    <col min="12832" max="12832" width="6.7109375" customWidth="1"/>
    <col min="12833" max="12833" width="5" customWidth="1"/>
    <col min="12834" max="12834" width="5.7109375" customWidth="1"/>
    <col min="12835" max="12835" width="6.140625" customWidth="1"/>
    <col min="12836" max="12836" width="4.42578125" customWidth="1"/>
    <col min="12837" max="12837" width="5.85546875" customWidth="1"/>
    <col min="12838" max="12838" width="6.42578125" customWidth="1"/>
    <col min="12839" max="12839" width="4.28515625" customWidth="1"/>
    <col min="13058" max="13058" width="28.140625" customWidth="1"/>
    <col min="13059" max="13059" width="15.140625" customWidth="1"/>
    <col min="13060" max="13060" width="6.42578125" customWidth="1"/>
    <col min="13061" max="13061" width="6.140625" customWidth="1"/>
    <col min="13062" max="13062" width="5.28515625" customWidth="1"/>
    <col min="13063" max="13063" width="6" customWidth="1"/>
    <col min="13064" max="13064" width="6.85546875" customWidth="1"/>
    <col min="13065" max="13066" width="6.28515625" customWidth="1"/>
    <col min="13067" max="13067" width="6.7109375" customWidth="1"/>
    <col min="13068" max="13068" width="6.5703125" customWidth="1"/>
    <col min="13069" max="13069" width="6.28515625" customWidth="1"/>
    <col min="13070" max="13070" width="6.42578125" customWidth="1"/>
    <col min="13071" max="13071" width="6" customWidth="1"/>
    <col min="13072" max="13073" width="6.140625" customWidth="1"/>
    <col min="13074" max="13074" width="6.7109375" customWidth="1"/>
    <col min="13075" max="13075" width="5.7109375" customWidth="1"/>
    <col min="13076" max="13076" width="6.42578125" customWidth="1"/>
    <col min="13077" max="13077" width="5.42578125" customWidth="1"/>
    <col min="13078" max="13078" width="5.140625" customWidth="1"/>
    <col min="13079" max="13079" width="5.42578125" customWidth="1"/>
    <col min="13080" max="13080" width="5.28515625" customWidth="1"/>
    <col min="13081" max="13081" width="5.5703125" customWidth="1"/>
    <col min="13082" max="13082" width="5.42578125" customWidth="1"/>
    <col min="13083" max="13083" width="4.85546875" customWidth="1"/>
    <col min="13084" max="13085" width="6.28515625" customWidth="1"/>
    <col min="13086" max="13086" width="4.85546875" customWidth="1"/>
    <col min="13087" max="13087" width="6.42578125" customWidth="1"/>
    <col min="13088" max="13088" width="6.7109375" customWidth="1"/>
    <col min="13089" max="13089" width="5" customWidth="1"/>
    <col min="13090" max="13090" width="5.7109375" customWidth="1"/>
    <col min="13091" max="13091" width="6.140625" customWidth="1"/>
    <col min="13092" max="13092" width="4.42578125" customWidth="1"/>
    <col min="13093" max="13093" width="5.85546875" customWidth="1"/>
    <col min="13094" max="13094" width="6.42578125" customWidth="1"/>
    <col min="13095" max="13095" width="4.28515625" customWidth="1"/>
    <col min="13314" max="13314" width="28.140625" customWidth="1"/>
    <col min="13315" max="13315" width="15.140625" customWidth="1"/>
    <col min="13316" max="13316" width="6.42578125" customWidth="1"/>
    <col min="13317" max="13317" width="6.140625" customWidth="1"/>
    <col min="13318" max="13318" width="5.28515625" customWidth="1"/>
    <col min="13319" max="13319" width="6" customWidth="1"/>
    <col min="13320" max="13320" width="6.85546875" customWidth="1"/>
    <col min="13321" max="13322" width="6.28515625" customWidth="1"/>
    <col min="13323" max="13323" width="6.7109375" customWidth="1"/>
    <col min="13324" max="13324" width="6.5703125" customWidth="1"/>
    <col min="13325" max="13325" width="6.28515625" customWidth="1"/>
    <col min="13326" max="13326" width="6.42578125" customWidth="1"/>
    <col min="13327" max="13327" width="6" customWidth="1"/>
    <col min="13328" max="13329" width="6.140625" customWidth="1"/>
    <col min="13330" max="13330" width="6.7109375" customWidth="1"/>
    <col min="13331" max="13331" width="5.7109375" customWidth="1"/>
    <col min="13332" max="13332" width="6.42578125" customWidth="1"/>
    <col min="13333" max="13333" width="5.42578125" customWidth="1"/>
    <col min="13334" max="13334" width="5.140625" customWidth="1"/>
    <col min="13335" max="13335" width="5.42578125" customWidth="1"/>
    <col min="13336" max="13336" width="5.28515625" customWidth="1"/>
    <col min="13337" max="13337" width="5.5703125" customWidth="1"/>
    <col min="13338" max="13338" width="5.42578125" customWidth="1"/>
    <col min="13339" max="13339" width="4.85546875" customWidth="1"/>
    <col min="13340" max="13341" width="6.28515625" customWidth="1"/>
    <col min="13342" max="13342" width="4.85546875" customWidth="1"/>
    <col min="13343" max="13343" width="6.42578125" customWidth="1"/>
    <col min="13344" max="13344" width="6.7109375" customWidth="1"/>
    <col min="13345" max="13345" width="5" customWidth="1"/>
    <col min="13346" max="13346" width="5.7109375" customWidth="1"/>
    <col min="13347" max="13347" width="6.140625" customWidth="1"/>
    <col min="13348" max="13348" width="4.42578125" customWidth="1"/>
    <col min="13349" max="13349" width="5.85546875" customWidth="1"/>
    <col min="13350" max="13350" width="6.42578125" customWidth="1"/>
    <col min="13351" max="13351" width="4.28515625" customWidth="1"/>
    <col min="13570" max="13570" width="28.140625" customWidth="1"/>
    <col min="13571" max="13571" width="15.140625" customWidth="1"/>
    <col min="13572" max="13572" width="6.42578125" customWidth="1"/>
    <col min="13573" max="13573" width="6.140625" customWidth="1"/>
    <col min="13574" max="13574" width="5.28515625" customWidth="1"/>
    <col min="13575" max="13575" width="6" customWidth="1"/>
    <col min="13576" max="13576" width="6.85546875" customWidth="1"/>
    <col min="13577" max="13578" width="6.28515625" customWidth="1"/>
    <col min="13579" max="13579" width="6.7109375" customWidth="1"/>
    <col min="13580" max="13580" width="6.5703125" customWidth="1"/>
    <col min="13581" max="13581" width="6.28515625" customWidth="1"/>
    <col min="13582" max="13582" width="6.42578125" customWidth="1"/>
    <col min="13583" max="13583" width="6" customWidth="1"/>
    <col min="13584" max="13585" width="6.140625" customWidth="1"/>
    <col min="13586" max="13586" width="6.7109375" customWidth="1"/>
    <col min="13587" max="13587" width="5.7109375" customWidth="1"/>
    <col min="13588" max="13588" width="6.42578125" customWidth="1"/>
    <col min="13589" max="13589" width="5.42578125" customWidth="1"/>
    <col min="13590" max="13590" width="5.140625" customWidth="1"/>
    <col min="13591" max="13591" width="5.42578125" customWidth="1"/>
    <col min="13592" max="13592" width="5.28515625" customWidth="1"/>
    <col min="13593" max="13593" width="5.5703125" customWidth="1"/>
    <col min="13594" max="13594" width="5.42578125" customWidth="1"/>
    <col min="13595" max="13595" width="4.85546875" customWidth="1"/>
    <col min="13596" max="13597" width="6.28515625" customWidth="1"/>
    <col min="13598" max="13598" width="4.85546875" customWidth="1"/>
    <col min="13599" max="13599" width="6.42578125" customWidth="1"/>
    <col min="13600" max="13600" width="6.7109375" customWidth="1"/>
    <col min="13601" max="13601" width="5" customWidth="1"/>
    <col min="13602" max="13602" width="5.7109375" customWidth="1"/>
    <col min="13603" max="13603" width="6.140625" customWidth="1"/>
    <col min="13604" max="13604" width="4.42578125" customWidth="1"/>
    <col min="13605" max="13605" width="5.85546875" customWidth="1"/>
    <col min="13606" max="13606" width="6.42578125" customWidth="1"/>
    <col min="13607" max="13607" width="4.28515625" customWidth="1"/>
    <col min="13826" max="13826" width="28.140625" customWidth="1"/>
    <col min="13827" max="13827" width="15.140625" customWidth="1"/>
    <col min="13828" max="13828" width="6.42578125" customWidth="1"/>
    <col min="13829" max="13829" width="6.140625" customWidth="1"/>
    <col min="13830" max="13830" width="5.28515625" customWidth="1"/>
    <col min="13831" max="13831" width="6" customWidth="1"/>
    <col min="13832" max="13832" width="6.85546875" customWidth="1"/>
    <col min="13833" max="13834" width="6.28515625" customWidth="1"/>
    <col min="13835" max="13835" width="6.7109375" customWidth="1"/>
    <col min="13836" max="13836" width="6.5703125" customWidth="1"/>
    <col min="13837" max="13837" width="6.28515625" customWidth="1"/>
    <col min="13838" max="13838" width="6.42578125" customWidth="1"/>
    <col min="13839" max="13839" width="6" customWidth="1"/>
    <col min="13840" max="13841" width="6.140625" customWidth="1"/>
    <col min="13842" max="13842" width="6.7109375" customWidth="1"/>
    <col min="13843" max="13843" width="5.7109375" customWidth="1"/>
    <col min="13844" max="13844" width="6.42578125" customWidth="1"/>
    <col min="13845" max="13845" width="5.42578125" customWidth="1"/>
    <col min="13846" max="13846" width="5.140625" customWidth="1"/>
    <col min="13847" max="13847" width="5.42578125" customWidth="1"/>
    <col min="13848" max="13848" width="5.28515625" customWidth="1"/>
    <col min="13849" max="13849" width="5.5703125" customWidth="1"/>
    <col min="13850" max="13850" width="5.42578125" customWidth="1"/>
    <col min="13851" max="13851" width="4.85546875" customWidth="1"/>
    <col min="13852" max="13853" width="6.28515625" customWidth="1"/>
    <col min="13854" max="13854" width="4.85546875" customWidth="1"/>
    <col min="13855" max="13855" width="6.42578125" customWidth="1"/>
    <col min="13856" max="13856" width="6.7109375" customWidth="1"/>
    <col min="13857" max="13857" width="5" customWidth="1"/>
    <col min="13858" max="13858" width="5.7109375" customWidth="1"/>
    <col min="13859" max="13859" width="6.140625" customWidth="1"/>
    <col min="13860" max="13860" width="4.42578125" customWidth="1"/>
    <col min="13861" max="13861" width="5.85546875" customWidth="1"/>
    <col min="13862" max="13862" width="6.42578125" customWidth="1"/>
    <col min="13863" max="13863" width="4.28515625" customWidth="1"/>
    <col min="14082" max="14082" width="28.140625" customWidth="1"/>
    <col min="14083" max="14083" width="15.140625" customWidth="1"/>
    <col min="14084" max="14084" width="6.42578125" customWidth="1"/>
    <col min="14085" max="14085" width="6.140625" customWidth="1"/>
    <col min="14086" max="14086" width="5.28515625" customWidth="1"/>
    <col min="14087" max="14087" width="6" customWidth="1"/>
    <col min="14088" max="14088" width="6.85546875" customWidth="1"/>
    <col min="14089" max="14090" width="6.28515625" customWidth="1"/>
    <col min="14091" max="14091" width="6.7109375" customWidth="1"/>
    <col min="14092" max="14092" width="6.5703125" customWidth="1"/>
    <col min="14093" max="14093" width="6.28515625" customWidth="1"/>
    <col min="14094" max="14094" width="6.42578125" customWidth="1"/>
    <col min="14095" max="14095" width="6" customWidth="1"/>
    <col min="14096" max="14097" width="6.140625" customWidth="1"/>
    <col min="14098" max="14098" width="6.7109375" customWidth="1"/>
    <col min="14099" max="14099" width="5.7109375" customWidth="1"/>
    <col min="14100" max="14100" width="6.42578125" customWidth="1"/>
    <col min="14101" max="14101" width="5.42578125" customWidth="1"/>
    <col min="14102" max="14102" width="5.140625" customWidth="1"/>
    <col min="14103" max="14103" width="5.42578125" customWidth="1"/>
    <col min="14104" max="14104" width="5.28515625" customWidth="1"/>
    <col min="14105" max="14105" width="5.5703125" customWidth="1"/>
    <col min="14106" max="14106" width="5.42578125" customWidth="1"/>
    <col min="14107" max="14107" width="4.85546875" customWidth="1"/>
    <col min="14108" max="14109" width="6.28515625" customWidth="1"/>
    <col min="14110" max="14110" width="4.85546875" customWidth="1"/>
    <col min="14111" max="14111" width="6.42578125" customWidth="1"/>
    <col min="14112" max="14112" width="6.7109375" customWidth="1"/>
    <col min="14113" max="14113" width="5" customWidth="1"/>
    <col min="14114" max="14114" width="5.7109375" customWidth="1"/>
    <col min="14115" max="14115" width="6.140625" customWidth="1"/>
    <col min="14116" max="14116" width="4.42578125" customWidth="1"/>
    <col min="14117" max="14117" width="5.85546875" customWidth="1"/>
    <col min="14118" max="14118" width="6.42578125" customWidth="1"/>
    <col min="14119" max="14119" width="4.28515625" customWidth="1"/>
    <col min="14338" max="14338" width="28.140625" customWidth="1"/>
    <col min="14339" max="14339" width="15.140625" customWidth="1"/>
    <col min="14340" max="14340" width="6.42578125" customWidth="1"/>
    <col min="14341" max="14341" width="6.140625" customWidth="1"/>
    <col min="14342" max="14342" width="5.28515625" customWidth="1"/>
    <col min="14343" max="14343" width="6" customWidth="1"/>
    <col min="14344" max="14344" width="6.85546875" customWidth="1"/>
    <col min="14345" max="14346" width="6.28515625" customWidth="1"/>
    <col min="14347" max="14347" width="6.7109375" customWidth="1"/>
    <col min="14348" max="14348" width="6.5703125" customWidth="1"/>
    <col min="14349" max="14349" width="6.28515625" customWidth="1"/>
    <col min="14350" max="14350" width="6.42578125" customWidth="1"/>
    <col min="14351" max="14351" width="6" customWidth="1"/>
    <col min="14352" max="14353" width="6.140625" customWidth="1"/>
    <col min="14354" max="14354" width="6.7109375" customWidth="1"/>
    <col min="14355" max="14355" width="5.7109375" customWidth="1"/>
    <col min="14356" max="14356" width="6.42578125" customWidth="1"/>
    <col min="14357" max="14357" width="5.42578125" customWidth="1"/>
    <col min="14358" max="14358" width="5.140625" customWidth="1"/>
    <col min="14359" max="14359" width="5.42578125" customWidth="1"/>
    <col min="14360" max="14360" width="5.28515625" customWidth="1"/>
    <col min="14361" max="14361" width="5.5703125" customWidth="1"/>
    <col min="14362" max="14362" width="5.42578125" customWidth="1"/>
    <col min="14363" max="14363" width="4.85546875" customWidth="1"/>
    <col min="14364" max="14365" width="6.28515625" customWidth="1"/>
    <col min="14366" max="14366" width="4.85546875" customWidth="1"/>
    <col min="14367" max="14367" width="6.42578125" customWidth="1"/>
    <col min="14368" max="14368" width="6.7109375" customWidth="1"/>
    <col min="14369" max="14369" width="5" customWidth="1"/>
    <col min="14370" max="14370" width="5.7109375" customWidth="1"/>
    <col min="14371" max="14371" width="6.140625" customWidth="1"/>
    <col min="14372" max="14372" width="4.42578125" customWidth="1"/>
    <col min="14373" max="14373" width="5.85546875" customWidth="1"/>
    <col min="14374" max="14374" width="6.42578125" customWidth="1"/>
    <col min="14375" max="14375" width="4.28515625" customWidth="1"/>
    <col min="14594" max="14594" width="28.140625" customWidth="1"/>
    <col min="14595" max="14595" width="15.140625" customWidth="1"/>
    <col min="14596" max="14596" width="6.42578125" customWidth="1"/>
    <col min="14597" max="14597" width="6.140625" customWidth="1"/>
    <col min="14598" max="14598" width="5.28515625" customWidth="1"/>
    <col min="14599" max="14599" width="6" customWidth="1"/>
    <col min="14600" max="14600" width="6.85546875" customWidth="1"/>
    <col min="14601" max="14602" width="6.28515625" customWidth="1"/>
    <col min="14603" max="14603" width="6.7109375" customWidth="1"/>
    <col min="14604" max="14604" width="6.5703125" customWidth="1"/>
    <col min="14605" max="14605" width="6.28515625" customWidth="1"/>
    <col min="14606" max="14606" width="6.42578125" customWidth="1"/>
    <col min="14607" max="14607" width="6" customWidth="1"/>
    <col min="14608" max="14609" width="6.140625" customWidth="1"/>
    <col min="14610" max="14610" width="6.7109375" customWidth="1"/>
    <col min="14611" max="14611" width="5.7109375" customWidth="1"/>
    <col min="14612" max="14612" width="6.42578125" customWidth="1"/>
    <col min="14613" max="14613" width="5.42578125" customWidth="1"/>
    <col min="14614" max="14614" width="5.140625" customWidth="1"/>
    <col min="14615" max="14615" width="5.42578125" customWidth="1"/>
    <col min="14616" max="14616" width="5.28515625" customWidth="1"/>
    <col min="14617" max="14617" width="5.5703125" customWidth="1"/>
    <col min="14618" max="14618" width="5.42578125" customWidth="1"/>
    <col min="14619" max="14619" width="4.85546875" customWidth="1"/>
    <col min="14620" max="14621" width="6.28515625" customWidth="1"/>
    <col min="14622" max="14622" width="4.85546875" customWidth="1"/>
    <col min="14623" max="14623" width="6.42578125" customWidth="1"/>
    <col min="14624" max="14624" width="6.7109375" customWidth="1"/>
    <col min="14625" max="14625" width="5" customWidth="1"/>
    <col min="14626" max="14626" width="5.7109375" customWidth="1"/>
    <col min="14627" max="14627" width="6.140625" customWidth="1"/>
    <col min="14628" max="14628" width="4.42578125" customWidth="1"/>
    <col min="14629" max="14629" width="5.85546875" customWidth="1"/>
    <col min="14630" max="14630" width="6.42578125" customWidth="1"/>
    <col min="14631" max="14631" width="4.28515625" customWidth="1"/>
    <col min="14850" max="14850" width="28.140625" customWidth="1"/>
    <col min="14851" max="14851" width="15.140625" customWidth="1"/>
    <col min="14852" max="14852" width="6.42578125" customWidth="1"/>
    <col min="14853" max="14853" width="6.140625" customWidth="1"/>
    <col min="14854" max="14854" width="5.28515625" customWidth="1"/>
    <col min="14855" max="14855" width="6" customWidth="1"/>
    <col min="14856" max="14856" width="6.85546875" customWidth="1"/>
    <col min="14857" max="14858" width="6.28515625" customWidth="1"/>
    <col min="14859" max="14859" width="6.7109375" customWidth="1"/>
    <col min="14860" max="14860" width="6.5703125" customWidth="1"/>
    <col min="14861" max="14861" width="6.28515625" customWidth="1"/>
    <col min="14862" max="14862" width="6.42578125" customWidth="1"/>
    <col min="14863" max="14863" width="6" customWidth="1"/>
    <col min="14864" max="14865" width="6.140625" customWidth="1"/>
    <col min="14866" max="14866" width="6.7109375" customWidth="1"/>
    <col min="14867" max="14867" width="5.7109375" customWidth="1"/>
    <col min="14868" max="14868" width="6.42578125" customWidth="1"/>
    <col min="14869" max="14869" width="5.42578125" customWidth="1"/>
    <col min="14870" max="14870" width="5.140625" customWidth="1"/>
    <col min="14871" max="14871" width="5.42578125" customWidth="1"/>
    <col min="14872" max="14872" width="5.28515625" customWidth="1"/>
    <col min="14873" max="14873" width="5.5703125" customWidth="1"/>
    <col min="14874" max="14874" width="5.42578125" customWidth="1"/>
    <col min="14875" max="14875" width="4.85546875" customWidth="1"/>
    <col min="14876" max="14877" width="6.28515625" customWidth="1"/>
    <col min="14878" max="14878" width="4.85546875" customWidth="1"/>
    <col min="14879" max="14879" width="6.42578125" customWidth="1"/>
    <col min="14880" max="14880" width="6.7109375" customWidth="1"/>
    <col min="14881" max="14881" width="5" customWidth="1"/>
    <col min="14882" max="14882" width="5.7109375" customWidth="1"/>
    <col min="14883" max="14883" width="6.140625" customWidth="1"/>
    <col min="14884" max="14884" width="4.42578125" customWidth="1"/>
    <col min="14885" max="14885" width="5.85546875" customWidth="1"/>
    <col min="14886" max="14886" width="6.42578125" customWidth="1"/>
    <col min="14887" max="14887" width="4.28515625" customWidth="1"/>
    <col min="15106" max="15106" width="28.140625" customWidth="1"/>
    <col min="15107" max="15107" width="15.140625" customWidth="1"/>
    <col min="15108" max="15108" width="6.42578125" customWidth="1"/>
    <col min="15109" max="15109" width="6.140625" customWidth="1"/>
    <col min="15110" max="15110" width="5.28515625" customWidth="1"/>
    <col min="15111" max="15111" width="6" customWidth="1"/>
    <col min="15112" max="15112" width="6.85546875" customWidth="1"/>
    <col min="15113" max="15114" width="6.28515625" customWidth="1"/>
    <col min="15115" max="15115" width="6.7109375" customWidth="1"/>
    <col min="15116" max="15116" width="6.5703125" customWidth="1"/>
    <col min="15117" max="15117" width="6.28515625" customWidth="1"/>
    <col min="15118" max="15118" width="6.42578125" customWidth="1"/>
    <col min="15119" max="15119" width="6" customWidth="1"/>
    <col min="15120" max="15121" width="6.140625" customWidth="1"/>
    <col min="15122" max="15122" width="6.7109375" customWidth="1"/>
    <col min="15123" max="15123" width="5.7109375" customWidth="1"/>
    <col min="15124" max="15124" width="6.42578125" customWidth="1"/>
    <col min="15125" max="15125" width="5.42578125" customWidth="1"/>
    <col min="15126" max="15126" width="5.140625" customWidth="1"/>
    <col min="15127" max="15127" width="5.42578125" customWidth="1"/>
    <col min="15128" max="15128" width="5.28515625" customWidth="1"/>
    <col min="15129" max="15129" width="5.5703125" customWidth="1"/>
    <col min="15130" max="15130" width="5.42578125" customWidth="1"/>
    <col min="15131" max="15131" width="4.85546875" customWidth="1"/>
    <col min="15132" max="15133" width="6.28515625" customWidth="1"/>
    <col min="15134" max="15134" width="4.85546875" customWidth="1"/>
    <col min="15135" max="15135" width="6.42578125" customWidth="1"/>
    <col min="15136" max="15136" width="6.7109375" customWidth="1"/>
    <col min="15137" max="15137" width="5" customWidth="1"/>
    <col min="15138" max="15138" width="5.7109375" customWidth="1"/>
    <col min="15139" max="15139" width="6.140625" customWidth="1"/>
    <col min="15140" max="15140" width="4.42578125" customWidth="1"/>
    <col min="15141" max="15141" width="5.85546875" customWidth="1"/>
    <col min="15142" max="15142" width="6.42578125" customWidth="1"/>
    <col min="15143" max="15143" width="4.28515625" customWidth="1"/>
    <col min="15362" max="15362" width="28.140625" customWidth="1"/>
    <col min="15363" max="15363" width="15.140625" customWidth="1"/>
    <col min="15364" max="15364" width="6.42578125" customWidth="1"/>
    <col min="15365" max="15365" width="6.140625" customWidth="1"/>
    <col min="15366" max="15366" width="5.28515625" customWidth="1"/>
    <col min="15367" max="15367" width="6" customWidth="1"/>
    <col min="15368" max="15368" width="6.85546875" customWidth="1"/>
    <col min="15369" max="15370" width="6.28515625" customWidth="1"/>
    <col min="15371" max="15371" width="6.7109375" customWidth="1"/>
    <col min="15372" max="15372" width="6.5703125" customWidth="1"/>
    <col min="15373" max="15373" width="6.28515625" customWidth="1"/>
    <col min="15374" max="15374" width="6.42578125" customWidth="1"/>
    <col min="15375" max="15375" width="6" customWidth="1"/>
    <col min="15376" max="15377" width="6.140625" customWidth="1"/>
    <col min="15378" max="15378" width="6.7109375" customWidth="1"/>
    <col min="15379" max="15379" width="5.7109375" customWidth="1"/>
    <col min="15380" max="15380" width="6.42578125" customWidth="1"/>
    <col min="15381" max="15381" width="5.42578125" customWidth="1"/>
    <col min="15382" max="15382" width="5.140625" customWidth="1"/>
    <col min="15383" max="15383" width="5.42578125" customWidth="1"/>
    <col min="15384" max="15384" width="5.28515625" customWidth="1"/>
    <col min="15385" max="15385" width="5.5703125" customWidth="1"/>
    <col min="15386" max="15386" width="5.42578125" customWidth="1"/>
    <col min="15387" max="15387" width="4.85546875" customWidth="1"/>
    <col min="15388" max="15389" width="6.28515625" customWidth="1"/>
    <col min="15390" max="15390" width="4.85546875" customWidth="1"/>
    <col min="15391" max="15391" width="6.42578125" customWidth="1"/>
    <col min="15392" max="15392" width="6.7109375" customWidth="1"/>
    <col min="15393" max="15393" width="5" customWidth="1"/>
    <col min="15394" max="15394" width="5.7109375" customWidth="1"/>
    <col min="15395" max="15395" width="6.140625" customWidth="1"/>
    <col min="15396" max="15396" width="4.42578125" customWidth="1"/>
    <col min="15397" max="15397" width="5.85546875" customWidth="1"/>
    <col min="15398" max="15398" width="6.42578125" customWidth="1"/>
    <col min="15399" max="15399" width="4.28515625" customWidth="1"/>
    <col min="15618" max="15618" width="28.140625" customWidth="1"/>
    <col min="15619" max="15619" width="15.140625" customWidth="1"/>
    <col min="15620" max="15620" width="6.42578125" customWidth="1"/>
    <col min="15621" max="15621" width="6.140625" customWidth="1"/>
    <col min="15622" max="15622" width="5.28515625" customWidth="1"/>
    <col min="15623" max="15623" width="6" customWidth="1"/>
    <col min="15624" max="15624" width="6.85546875" customWidth="1"/>
    <col min="15625" max="15626" width="6.28515625" customWidth="1"/>
    <col min="15627" max="15627" width="6.7109375" customWidth="1"/>
    <col min="15628" max="15628" width="6.5703125" customWidth="1"/>
    <col min="15629" max="15629" width="6.28515625" customWidth="1"/>
    <col min="15630" max="15630" width="6.42578125" customWidth="1"/>
    <col min="15631" max="15631" width="6" customWidth="1"/>
    <col min="15632" max="15633" width="6.140625" customWidth="1"/>
    <col min="15634" max="15634" width="6.7109375" customWidth="1"/>
    <col min="15635" max="15635" width="5.7109375" customWidth="1"/>
    <col min="15636" max="15636" width="6.42578125" customWidth="1"/>
    <col min="15637" max="15637" width="5.42578125" customWidth="1"/>
    <col min="15638" max="15638" width="5.140625" customWidth="1"/>
    <col min="15639" max="15639" width="5.42578125" customWidth="1"/>
    <col min="15640" max="15640" width="5.28515625" customWidth="1"/>
    <col min="15641" max="15641" width="5.5703125" customWidth="1"/>
    <col min="15642" max="15642" width="5.42578125" customWidth="1"/>
    <col min="15643" max="15643" width="4.85546875" customWidth="1"/>
    <col min="15644" max="15645" width="6.28515625" customWidth="1"/>
    <col min="15646" max="15646" width="4.85546875" customWidth="1"/>
    <col min="15647" max="15647" width="6.42578125" customWidth="1"/>
    <col min="15648" max="15648" width="6.7109375" customWidth="1"/>
    <col min="15649" max="15649" width="5" customWidth="1"/>
    <col min="15650" max="15650" width="5.7109375" customWidth="1"/>
    <col min="15651" max="15651" width="6.140625" customWidth="1"/>
    <col min="15652" max="15652" width="4.42578125" customWidth="1"/>
    <col min="15653" max="15653" width="5.85546875" customWidth="1"/>
    <col min="15654" max="15654" width="6.42578125" customWidth="1"/>
    <col min="15655" max="15655" width="4.28515625" customWidth="1"/>
    <col min="15874" max="15874" width="28.140625" customWidth="1"/>
    <col min="15875" max="15875" width="15.140625" customWidth="1"/>
    <col min="15876" max="15876" width="6.42578125" customWidth="1"/>
    <col min="15877" max="15877" width="6.140625" customWidth="1"/>
    <col min="15878" max="15878" width="5.28515625" customWidth="1"/>
    <col min="15879" max="15879" width="6" customWidth="1"/>
    <col min="15880" max="15880" width="6.85546875" customWidth="1"/>
    <col min="15881" max="15882" width="6.28515625" customWidth="1"/>
    <col min="15883" max="15883" width="6.7109375" customWidth="1"/>
    <col min="15884" max="15884" width="6.5703125" customWidth="1"/>
    <col min="15885" max="15885" width="6.28515625" customWidth="1"/>
    <col min="15886" max="15886" width="6.42578125" customWidth="1"/>
    <col min="15887" max="15887" width="6" customWidth="1"/>
    <col min="15888" max="15889" width="6.140625" customWidth="1"/>
    <col min="15890" max="15890" width="6.7109375" customWidth="1"/>
    <col min="15891" max="15891" width="5.7109375" customWidth="1"/>
    <col min="15892" max="15892" width="6.42578125" customWidth="1"/>
    <col min="15893" max="15893" width="5.42578125" customWidth="1"/>
    <col min="15894" max="15894" width="5.140625" customWidth="1"/>
    <col min="15895" max="15895" width="5.42578125" customWidth="1"/>
    <col min="15896" max="15896" width="5.28515625" customWidth="1"/>
    <col min="15897" max="15897" width="5.5703125" customWidth="1"/>
    <col min="15898" max="15898" width="5.42578125" customWidth="1"/>
    <col min="15899" max="15899" width="4.85546875" customWidth="1"/>
    <col min="15900" max="15901" width="6.28515625" customWidth="1"/>
    <col min="15902" max="15902" width="4.85546875" customWidth="1"/>
    <col min="15903" max="15903" width="6.42578125" customWidth="1"/>
    <col min="15904" max="15904" width="6.7109375" customWidth="1"/>
    <col min="15905" max="15905" width="5" customWidth="1"/>
    <col min="15906" max="15906" width="5.7109375" customWidth="1"/>
    <col min="15907" max="15907" width="6.140625" customWidth="1"/>
    <col min="15908" max="15908" width="4.42578125" customWidth="1"/>
    <col min="15909" max="15909" width="5.85546875" customWidth="1"/>
    <col min="15910" max="15910" width="6.42578125" customWidth="1"/>
    <col min="15911" max="15911" width="4.28515625" customWidth="1"/>
    <col min="16130" max="16130" width="28.140625" customWidth="1"/>
    <col min="16131" max="16131" width="15.140625" customWidth="1"/>
    <col min="16132" max="16132" width="6.42578125" customWidth="1"/>
    <col min="16133" max="16133" width="6.140625" customWidth="1"/>
    <col min="16134" max="16134" width="5.28515625" customWidth="1"/>
    <col min="16135" max="16135" width="6" customWidth="1"/>
    <col min="16136" max="16136" width="6.85546875" customWidth="1"/>
    <col min="16137" max="16138" width="6.28515625" customWidth="1"/>
    <col min="16139" max="16139" width="6.7109375" customWidth="1"/>
    <col min="16140" max="16140" width="6.5703125" customWidth="1"/>
    <col min="16141" max="16141" width="6.28515625" customWidth="1"/>
    <col min="16142" max="16142" width="6.42578125" customWidth="1"/>
    <col min="16143" max="16143" width="6" customWidth="1"/>
    <col min="16144" max="16145" width="6.140625" customWidth="1"/>
    <col min="16146" max="16146" width="6.7109375" customWidth="1"/>
    <col min="16147" max="16147" width="5.7109375" customWidth="1"/>
    <col min="16148" max="16148" width="6.42578125" customWidth="1"/>
    <col min="16149" max="16149" width="5.42578125" customWidth="1"/>
    <col min="16150" max="16150" width="5.140625" customWidth="1"/>
    <col min="16151" max="16151" width="5.42578125" customWidth="1"/>
    <col min="16152" max="16152" width="5.28515625" customWidth="1"/>
    <col min="16153" max="16153" width="5.5703125" customWidth="1"/>
    <col min="16154" max="16154" width="5.42578125" customWidth="1"/>
    <col min="16155" max="16155" width="4.85546875" customWidth="1"/>
    <col min="16156" max="16157" width="6.28515625" customWidth="1"/>
    <col min="16158" max="16158" width="4.85546875" customWidth="1"/>
    <col min="16159" max="16159" width="6.42578125" customWidth="1"/>
    <col min="16160" max="16160" width="6.7109375" customWidth="1"/>
    <col min="16161" max="16161" width="5" customWidth="1"/>
    <col min="16162" max="16162" width="5.7109375" customWidth="1"/>
    <col min="16163" max="16163" width="6.140625" customWidth="1"/>
    <col min="16164" max="16164" width="4.42578125" customWidth="1"/>
    <col min="16165" max="16165" width="5.85546875" customWidth="1"/>
    <col min="16166" max="16166" width="6.42578125" customWidth="1"/>
    <col min="16167" max="16167" width="4.28515625" customWidth="1"/>
  </cols>
  <sheetData>
    <row r="1" spans="1:39" x14ac:dyDescent="0.25">
      <c r="A1" s="119" t="s">
        <v>0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119"/>
      <c r="T1" s="119"/>
      <c r="U1" s="119"/>
      <c r="V1" s="119"/>
      <c r="W1" s="119"/>
      <c r="X1" s="119"/>
      <c r="Y1" s="119"/>
      <c r="Z1" s="119"/>
      <c r="AA1" s="119"/>
      <c r="AB1" s="119"/>
      <c r="AC1" s="119"/>
      <c r="AD1" s="119"/>
      <c r="AE1" s="119"/>
      <c r="AF1" s="119"/>
      <c r="AG1" s="119"/>
      <c r="AH1" s="119"/>
      <c r="AI1" s="119"/>
      <c r="AJ1" s="119"/>
      <c r="AK1" s="119"/>
      <c r="AL1" s="119"/>
      <c r="AM1" s="119"/>
    </row>
    <row r="2" spans="1:39" x14ac:dyDescent="0.25">
      <c r="A2" s="119" t="s">
        <v>59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  <c r="T2" s="119"/>
      <c r="U2" s="119"/>
      <c r="V2" s="119"/>
      <c r="W2" s="119"/>
      <c r="X2" s="119"/>
      <c r="Y2" s="119"/>
      <c r="Z2" s="119"/>
      <c r="AA2" s="119"/>
      <c r="AB2" s="119"/>
      <c r="AC2" s="119"/>
      <c r="AD2" s="119"/>
      <c r="AE2" s="119"/>
      <c r="AF2" s="119"/>
      <c r="AG2" s="119"/>
      <c r="AH2" s="119"/>
      <c r="AI2" s="119"/>
      <c r="AJ2" s="119"/>
      <c r="AK2" s="119"/>
      <c r="AL2" s="119"/>
      <c r="AM2" s="119"/>
    </row>
    <row r="3" spans="1:39" x14ac:dyDescent="0.25">
      <c r="A3" s="68"/>
      <c r="B3" s="68"/>
      <c r="C3" s="68"/>
      <c r="D3" s="68"/>
      <c r="E3" s="68"/>
      <c r="F3" s="68"/>
    </row>
    <row r="4" spans="1:39" x14ac:dyDescent="0.25">
      <c r="A4" s="68"/>
      <c r="B4" s="68"/>
      <c r="C4" s="68"/>
      <c r="D4" s="2"/>
      <c r="E4" s="68"/>
      <c r="F4" s="68"/>
      <c r="K4" t="s">
        <v>1</v>
      </c>
      <c r="N4" s="3" t="s">
        <v>2</v>
      </c>
      <c r="O4" s="4" t="s">
        <v>3</v>
      </c>
    </row>
    <row r="5" spans="1:39" x14ac:dyDescent="0.25">
      <c r="A5" s="68"/>
      <c r="B5" s="68"/>
      <c r="C5" s="68"/>
      <c r="D5" s="68"/>
      <c r="E5" s="68"/>
      <c r="F5" s="68"/>
      <c r="K5" t="s">
        <v>4</v>
      </c>
      <c r="N5" s="3" t="s">
        <v>2</v>
      </c>
      <c r="O5" s="4" t="s">
        <v>5</v>
      </c>
    </row>
    <row r="6" spans="1:39" x14ac:dyDescent="0.25">
      <c r="A6" s="119"/>
      <c r="B6" s="119"/>
      <c r="C6" s="119"/>
      <c r="D6" s="119"/>
      <c r="E6" s="119"/>
      <c r="F6" s="119"/>
      <c r="K6" t="s">
        <v>6</v>
      </c>
      <c r="N6" s="3" t="s">
        <v>2</v>
      </c>
      <c r="O6" s="5" t="s">
        <v>22</v>
      </c>
    </row>
    <row r="7" spans="1:39" x14ac:dyDescent="0.25">
      <c r="K7" t="s">
        <v>8</v>
      </c>
      <c r="N7" s="3" t="s">
        <v>9</v>
      </c>
      <c r="O7" s="4">
        <v>2021</v>
      </c>
    </row>
    <row r="8" spans="1:39" x14ac:dyDescent="0.25">
      <c r="A8" s="120" t="s">
        <v>10</v>
      </c>
      <c r="B8" s="120" t="s">
        <v>11</v>
      </c>
      <c r="C8" s="6" t="s">
        <v>12</v>
      </c>
      <c r="D8" s="122" t="s">
        <v>13</v>
      </c>
      <c r="E8" s="123"/>
      <c r="F8" s="123"/>
      <c r="G8" s="123"/>
      <c r="H8" s="123"/>
      <c r="I8" s="123"/>
      <c r="J8" s="123"/>
      <c r="K8" s="123"/>
      <c r="L8" s="123"/>
      <c r="M8" s="123"/>
      <c r="N8" s="123"/>
      <c r="O8" s="123"/>
      <c r="P8" s="123"/>
      <c r="Q8" s="123"/>
      <c r="R8" s="123"/>
      <c r="S8" s="123"/>
      <c r="T8" s="123"/>
      <c r="U8" s="123"/>
      <c r="V8" s="123"/>
      <c r="W8" s="123"/>
      <c r="X8" s="123"/>
      <c r="Y8" s="123"/>
      <c r="Z8" s="123"/>
      <c r="AA8" s="123"/>
      <c r="AB8" s="123"/>
      <c r="AC8" s="123"/>
      <c r="AD8" s="123"/>
      <c r="AE8" s="123"/>
      <c r="AF8" s="123"/>
      <c r="AG8" s="123"/>
      <c r="AH8" s="123"/>
      <c r="AI8" s="123"/>
      <c r="AJ8" s="123"/>
      <c r="AK8" s="123"/>
      <c r="AL8" s="123"/>
      <c r="AM8" s="124"/>
    </row>
    <row r="9" spans="1:39" x14ac:dyDescent="0.25">
      <c r="A9" s="87"/>
      <c r="B9" s="87"/>
      <c r="C9" s="7" t="s">
        <v>14</v>
      </c>
      <c r="D9" s="112" t="s">
        <v>15</v>
      </c>
      <c r="E9" s="113"/>
      <c r="F9" s="114"/>
      <c r="G9" s="112" t="s">
        <v>16</v>
      </c>
      <c r="H9" s="113"/>
      <c r="I9" s="114"/>
      <c r="J9" s="112" t="s">
        <v>17</v>
      </c>
      <c r="K9" s="113"/>
      <c r="L9" s="114"/>
      <c r="M9" s="112" t="s">
        <v>18</v>
      </c>
      <c r="N9" s="113"/>
      <c r="O9" s="114"/>
      <c r="P9" s="112" t="s">
        <v>7</v>
      </c>
      <c r="Q9" s="113"/>
      <c r="R9" s="114"/>
      <c r="S9" s="112" t="s">
        <v>19</v>
      </c>
      <c r="T9" s="113"/>
      <c r="U9" s="114"/>
      <c r="V9" s="112" t="s">
        <v>20</v>
      </c>
      <c r="W9" s="113"/>
      <c r="X9" s="114"/>
      <c r="Y9" s="112" t="s">
        <v>21</v>
      </c>
      <c r="Z9" s="113"/>
      <c r="AA9" s="114"/>
      <c r="AB9" s="112" t="s">
        <v>22</v>
      </c>
      <c r="AC9" s="113"/>
      <c r="AD9" s="114"/>
      <c r="AE9" s="112" t="s">
        <v>23</v>
      </c>
      <c r="AF9" s="113"/>
      <c r="AG9" s="114"/>
      <c r="AH9" s="112" t="s">
        <v>24</v>
      </c>
      <c r="AI9" s="113"/>
      <c r="AJ9" s="114"/>
      <c r="AK9" s="112" t="s">
        <v>25</v>
      </c>
      <c r="AL9" s="113"/>
      <c r="AM9" s="114"/>
    </row>
    <row r="10" spans="1:39" ht="15.75" thickBot="1" x14ac:dyDescent="0.3">
      <c r="A10" s="121"/>
      <c r="B10" s="87"/>
      <c r="C10" s="8" t="s">
        <v>26</v>
      </c>
      <c r="D10" s="115"/>
      <c r="E10" s="116"/>
      <c r="F10" s="117"/>
      <c r="G10" s="115"/>
      <c r="H10" s="116"/>
      <c r="I10" s="117"/>
      <c r="J10" s="115"/>
      <c r="K10" s="116"/>
      <c r="L10" s="117"/>
      <c r="M10" s="115"/>
      <c r="N10" s="116"/>
      <c r="O10" s="117"/>
      <c r="P10" s="115"/>
      <c r="Q10" s="116"/>
      <c r="R10" s="117"/>
      <c r="S10" s="115"/>
      <c r="T10" s="116"/>
      <c r="U10" s="117"/>
      <c r="V10" s="115"/>
      <c r="W10" s="116"/>
      <c r="X10" s="117"/>
      <c r="Y10" s="115"/>
      <c r="Z10" s="116"/>
      <c r="AA10" s="117"/>
      <c r="AB10" s="115"/>
      <c r="AC10" s="116"/>
      <c r="AD10" s="117"/>
      <c r="AE10" s="115"/>
      <c r="AF10" s="116"/>
      <c r="AG10" s="117"/>
      <c r="AH10" s="115"/>
      <c r="AI10" s="116"/>
      <c r="AJ10" s="117"/>
      <c r="AK10" s="115"/>
      <c r="AL10" s="116"/>
      <c r="AM10" s="117"/>
    </row>
    <row r="11" spans="1:39" ht="15.75" thickTop="1" x14ac:dyDescent="0.25">
      <c r="A11" s="87">
        <v>1</v>
      </c>
      <c r="B11" s="118" t="s">
        <v>27</v>
      </c>
      <c r="C11" s="93">
        <v>1880900</v>
      </c>
      <c r="D11" s="9"/>
      <c r="E11" s="10">
        <f>1/12*100</f>
        <v>8.3333333333333321</v>
      </c>
      <c r="F11" s="11"/>
      <c r="G11" s="9"/>
      <c r="H11" s="10">
        <f>2/12*100</f>
        <v>16.666666666666664</v>
      </c>
      <c r="I11" s="11"/>
      <c r="J11" s="9"/>
      <c r="K11" s="10">
        <f>2/12*100</f>
        <v>16.666666666666664</v>
      </c>
      <c r="L11" s="11"/>
      <c r="M11" s="9"/>
      <c r="N11" s="10">
        <f>4/12*100</f>
        <v>33.333333333333329</v>
      </c>
      <c r="O11" s="11"/>
      <c r="P11" s="9"/>
      <c r="Q11" s="10">
        <f>5/12*100</f>
        <v>41.666666666666671</v>
      </c>
      <c r="R11" s="11"/>
      <c r="S11" s="9"/>
      <c r="T11" s="10">
        <f>6/12*100</f>
        <v>50</v>
      </c>
      <c r="U11" s="11"/>
      <c r="V11" s="9"/>
      <c r="W11" s="10">
        <f>7/12*100</f>
        <v>58.333333333333336</v>
      </c>
      <c r="X11" s="11"/>
      <c r="Y11" s="9"/>
      <c r="Z11" s="10">
        <f>8/12*100</f>
        <v>66.666666666666657</v>
      </c>
      <c r="AA11" s="11"/>
      <c r="AB11" s="9"/>
      <c r="AC11" s="10">
        <f>9/12*100</f>
        <v>75</v>
      </c>
      <c r="AD11" s="11"/>
      <c r="AE11" s="9"/>
      <c r="AF11" s="10">
        <f>10/12*100</f>
        <v>83.333333333333343</v>
      </c>
      <c r="AG11" s="11"/>
      <c r="AH11" s="9"/>
      <c r="AI11" s="10">
        <f>11/12*100</f>
        <v>91.666666666666657</v>
      </c>
      <c r="AJ11" s="11"/>
      <c r="AK11" s="9"/>
      <c r="AL11" s="12">
        <f>12/12*100</f>
        <v>100</v>
      </c>
      <c r="AM11" s="11"/>
    </row>
    <row r="12" spans="1:39" x14ac:dyDescent="0.25">
      <c r="A12" s="87"/>
      <c r="B12" s="118"/>
      <c r="C12" s="93"/>
      <c r="D12" s="9">
        <f>0/1880900*100</f>
        <v>0</v>
      </c>
      <c r="E12" s="10"/>
      <c r="F12" s="11">
        <f>R11</f>
        <v>0</v>
      </c>
      <c r="G12" s="9">
        <f>0/1880900*100</f>
        <v>0</v>
      </c>
      <c r="H12" s="10"/>
      <c r="I12" s="11">
        <f>R12</f>
        <v>0</v>
      </c>
      <c r="J12" s="9">
        <f>955900/1880900*100</f>
        <v>50.821415279919194</v>
      </c>
      <c r="K12" s="10"/>
      <c r="L12" s="11">
        <f>1880900/9559008*100</f>
        <v>19.67672796172992</v>
      </c>
      <c r="M12" s="9">
        <f>0/1880900*100</f>
        <v>0</v>
      </c>
      <c r="N12" s="10"/>
      <c r="O12" s="11">
        <f>0/1880900*100</f>
        <v>0</v>
      </c>
      <c r="P12" s="9">
        <f>0/1880900*100</f>
        <v>0</v>
      </c>
      <c r="Q12" s="10"/>
      <c r="R12" s="11">
        <f>0/18808008100</f>
        <v>0</v>
      </c>
      <c r="S12" s="9">
        <f>955900/C11*100</f>
        <v>50.821415279919194</v>
      </c>
      <c r="T12" s="10"/>
      <c r="U12" s="11">
        <f>0</f>
        <v>0</v>
      </c>
      <c r="V12" s="9">
        <v>50.8</v>
      </c>
      <c r="W12" s="10"/>
      <c r="X12" s="11">
        <v>0</v>
      </c>
      <c r="Y12" s="9">
        <f>955900/C11*100</f>
        <v>50.821415279919194</v>
      </c>
      <c r="Z12" s="10"/>
      <c r="AA12" s="11">
        <f>Z13</f>
        <v>0</v>
      </c>
      <c r="AB12" s="9">
        <f>955900/C11*100</f>
        <v>50.821415279919194</v>
      </c>
      <c r="AC12" s="10"/>
      <c r="AD12" s="11">
        <v>0</v>
      </c>
      <c r="AE12" s="9"/>
      <c r="AF12" s="10"/>
      <c r="AG12" s="11"/>
      <c r="AH12" s="9"/>
      <c r="AI12" s="10"/>
      <c r="AJ12" s="11"/>
      <c r="AK12" s="13"/>
      <c r="AL12" s="12"/>
      <c r="AM12" s="14"/>
    </row>
    <row r="13" spans="1:39" x14ac:dyDescent="0.25">
      <c r="A13" s="88"/>
      <c r="B13" s="118"/>
      <c r="C13" s="94"/>
      <c r="D13" s="15"/>
      <c r="E13" s="16">
        <f>U13</f>
        <v>0</v>
      </c>
      <c r="F13" s="17"/>
      <c r="G13" s="15"/>
      <c r="H13" s="16">
        <f>U13</f>
        <v>0</v>
      </c>
      <c r="I13" s="17"/>
      <c r="J13" s="15"/>
      <c r="K13" s="16">
        <f>L12</f>
        <v>19.67672796172992</v>
      </c>
      <c r="L13" s="17"/>
      <c r="M13" s="15"/>
      <c r="N13" s="16">
        <f>L13</f>
        <v>0</v>
      </c>
      <c r="O13" s="17"/>
      <c r="P13" s="15"/>
      <c r="Q13" s="16">
        <f>0/1880900*100</f>
        <v>0</v>
      </c>
      <c r="R13" s="17"/>
      <c r="S13" s="15"/>
      <c r="T13" s="16">
        <f>U12</f>
        <v>0</v>
      </c>
      <c r="U13" s="17"/>
      <c r="V13" s="15"/>
      <c r="W13" s="16">
        <v>0</v>
      </c>
      <c r="X13" s="17"/>
      <c r="Y13" s="15"/>
      <c r="Z13" s="16">
        <v>0</v>
      </c>
      <c r="AA13" s="17"/>
      <c r="AB13" s="15"/>
      <c r="AC13" s="16">
        <v>0</v>
      </c>
      <c r="AD13" s="17"/>
      <c r="AE13" s="15"/>
      <c r="AF13" s="16"/>
      <c r="AG13" s="17"/>
      <c r="AH13" s="15"/>
      <c r="AI13" s="16"/>
      <c r="AJ13" s="17"/>
      <c r="AK13" s="15"/>
      <c r="AL13" s="18"/>
      <c r="AM13" s="17"/>
    </row>
    <row r="14" spans="1:39" x14ac:dyDescent="0.25">
      <c r="A14" s="86">
        <v>2</v>
      </c>
      <c r="B14" s="108" t="s">
        <v>28</v>
      </c>
      <c r="C14" s="105">
        <v>599800</v>
      </c>
      <c r="D14" s="19"/>
      <c r="E14" s="20">
        <f>1/12*100</f>
        <v>8.3333333333333321</v>
      </c>
      <c r="F14" s="21"/>
      <c r="G14" s="19"/>
      <c r="H14" s="20">
        <f>2/12*100</f>
        <v>16.666666666666664</v>
      </c>
      <c r="I14" s="21"/>
      <c r="J14" s="19"/>
      <c r="K14" s="20">
        <f>3/12*100</f>
        <v>25</v>
      </c>
      <c r="L14" s="21"/>
      <c r="M14" s="19"/>
      <c r="N14" s="20">
        <f>4/12*100</f>
        <v>33.333333333333329</v>
      </c>
      <c r="O14" s="21"/>
      <c r="P14" s="19"/>
      <c r="Q14" s="20">
        <f>5/12*100</f>
        <v>41.666666666666671</v>
      </c>
      <c r="R14" s="21"/>
      <c r="S14" s="19"/>
      <c r="T14" s="23">
        <v>100</v>
      </c>
      <c r="U14" s="21"/>
      <c r="V14" s="19"/>
      <c r="W14" s="20">
        <f>7/12*100</f>
        <v>58.333333333333336</v>
      </c>
      <c r="X14" s="21"/>
      <c r="Y14" s="19"/>
      <c r="Z14" s="20">
        <f>8/12*100</f>
        <v>66.666666666666657</v>
      </c>
      <c r="AA14" s="21"/>
      <c r="AB14" s="19"/>
      <c r="AC14" s="20">
        <f>9/12*100</f>
        <v>75</v>
      </c>
      <c r="AD14" s="21"/>
      <c r="AE14" s="19"/>
      <c r="AF14" s="20">
        <f>10/12*100</f>
        <v>83.333333333333343</v>
      </c>
      <c r="AG14" s="21"/>
      <c r="AH14" s="19"/>
      <c r="AI14" s="20">
        <f>11/12*100</f>
        <v>91.666666666666657</v>
      </c>
      <c r="AJ14" s="21"/>
      <c r="AK14" s="19"/>
      <c r="AL14" s="20">
        <v>100</v>
      </c>
      <c r="AM14" s="21"/>
    </row>
    <row r="15" spans="1:39" x14ac:dyDescent="0.25">
      <c r="A15" s="87"/>
      <c r="B15" s="109"/>
      <c r="C15" s="106"/>
      <c r="D15" s="9">
        <f>0/599800*100</f>
        <v>0</v>
      </c>
      <c r="E15" s="10"/>
      <c r="F15" s="11">
        <f>R14</f>
        <v>0</v>
      </c>
      <c r="G15" s="9">
        <f>0/599800*100</f>
        <v>0</v>
      </c>
      <c r="H15" s="10"/>
      <c r="I15" s="11">
        <f>U15</f>
        <v>0</v>
      </c>
      <c r="J15" s="9">
        <f>599800/599800*100</f>
        <v>100</v>
      </c>
      <c r="K15" s="10"/>
      <c r="L15" s="11">
        <f>599800/599800*100</f>
        <v>100</v>
      </c>
      <c r="M15" s="9">
        <f>0/599800*100</f>
        <v>0</v>
      </c>
      <c r="N15" s="10"/>
      <c r="O15" s="11">
        <f>0/599800*100</f>
        <v>0</v>
      </c>
      <c r="P15" s="9">
        <f>0/599800*100</f>
        <v>0</v>
      </c>
      <c r="Q15" s="10"/>
      <c r="R15" s="11">
        <f>0/5998008100</f>
        <v>0</v>
      </c>
      <c r="S15" s="13">
        <f>599800/C14*100</f>
        <v>100</v>
      </c>
      <c r="T15" s="10"/>
      <c r="U15" s="11">
        <v>0</v>
      </c>
      <c r="V15" s="9">
        <v>100</v>
      </c>
      <c r="W15" s="10"/>
      <c r="X15" s="11">
        <v>0</v>
      </c>
      <c r="Y15" s="9">
        <f>599800/C14*100</f>
        <v>100</v>
      </c>
      <c r="Z15" s="10"/>
      <c r="AA15" s="11">
        <v>0</v>
      </c>
      <c r="AB15" s="9">
        <f>599800/C14*100</f>
        <v>100</v>
      </c>
      <c r="AC15" s="10"/>
      <c r="AD15" s="11">
        <v>0</v>
      </c>
      <c r="AE15" s="9"/>
      <c r="AF15" s="10"/>
      <c r="AG15" s="11"/>
      <c r="AH15" s="9"/>
      <c r="AI15" s="10"/>
      <c r="AJ15" s="11"/>
      <c r="AK15" s="9"/>
      <c r="AL15" s="10"/>
      <c r="AM15" s="11"/>
    </row>
    <row r="16" spans="1:39" x14ac:dyDescent="0.25">
      <c r="A16" s="88"/>
      <c r="B16" s="110"/>
      <c r="C16" s="107"/>
      <c r="D16" s="15"/>
      <c r="E16" s="16">
        <f>U16</f>
        <v>0</v>
      </c>
      <c r="F16" s="17"/>
      <c r="G16" s="15"/>
      <c r="H16" s="16">
        <f>R16</f>
        <v>0</v>
      </c>
      <c r="I16" s="17"/>
      <c r="J16" s="15"/>
      <c r="K16" s="16">
        <f>599800/599800*100</f>
        <v>100</v>
      </c>
      <c r="L16" s="17"/>
      <c r="M16" s="15"/>
      <c r="N16" s="16">
        <f>L16</f>
        <v>0</v>
      </c>
      <c r="O16" s="17"/>
      <c r="P16" s="15"/>
      <c r="Q16" s="16">
        <f>0/5998008100</f>
        <v>0</v>
      </c>
      <c r="R16" s="17"/>
      <c r="S16" s="15"/>
      <c r="T16" s="16">
        <v>0</v>
      </c>
      <c r="U16" s="17"/>
      <c r="V16" s="15"/>
      <c r="W16" s="16">
        <v>0</v>
      </c>
      <c r="X16" s="17"/>
      <c r="Y16" s="15"/>
      <c r="Z16" s="16">
        <v>0</v>
      </c>
      <c r="AA16" s="17"/>
      <c r="AB16" s="15"/>
      <c r="AC16" s="16">
        <v>0</v>
      </c>
      <c r="AD16" s="17"/>
      <c r="AE16" s="15"/>
      <c r="AF16" s="16"/>
      <c r="AG16" s="17"/>
      <c r="AH16" s="15"/>
      <c r="AI16" s="16"/>
      <c r="AJ16" s="17"/>
      <c r="AK16" s="15"/>
      <c r="AL16" s="16"/>
      <c r="AM16" s="17"/>
    </row>
    <row r="17" spans="1:39" x14ac:dyDescent="0.25">
      <c r="A17" s="87">
        <v>3</v>
      </c>
      <c r="B17" s="109" t="s">
        <v>29</v>
      </c>
      <c r="C17" s="106">
        <v>2065650000</v>
      </c>
      <c r="D17" s="19"/>
      <c r="E17" s="20">
        <f>1/12*100</f>
        <v>8.3333333333333321</v>
      </c>
      <c r="F17" s="21"/>
      <c r="G17" s="19"/>
      <c r="H17" s="20">
        <f>2/12*100</f>
        <v>16.666666666666664</v>
      </c>
      <c r="I17" s="21"/>
      <c r="J17" s="19"/>
      <c r="K17" s="20">
        <f>3/12*100</f>
        <v>25</v>
      </c>
      <c r="L17" s="21"/>
      <c r="M17" s="19"/>
      <c r="N17" s="20">
        <f>4/12*100</f>
        <v>33.333333333333329</v>
      </c>
      <c r="O17" s="21"/>
      <c r="P17" s="19"/>
      <c r="Q17" s="20">
        <f>5/12*100</f>
        <v>41.666666666666671</v>
      </c>
      <c r="R17" s="21"/>
      <c r="S17" s="19"/>
      <c r="T17" s="20">
        <f>6/12*100</f>
        <v>50</v>
      </c>
      <c r="U17" s="21"/>
      <c r="V17" s="19"/>
      <c r="W17" s="20">
        <f>7/12*100</f>
        <v>58.333333333333336</v>
      </c>
      <c r="X17" s="21"/>
      <c r="Y17" s="19"/>
      <c r="Z17" s="20">
        <f>8/12*100</f>
        <v>66.666666666666657</v>
      </c>
      <c r="AA17" s="21"/>
      <c r="AB17" s="19"/>
      <c r="AC17" s="20">
        <f>9/12*100</f>
        <v>75</v>
      </c>
      <c r="AD17" s="21"/>
      <c r="AE17" s="19"/>
      <c r="AF17" s="20">
        <f>10/12*100</f>
        <v>83.333333333333343</v>
      </c>
      <c r="AG17" s="21"/>
      <c r="AH17" s="19"/>
      <c r="AI17" s="20">
        <f>11/12*100</f>
        <v>91.666666666666657</v>
      </c>
      <c r="AJ17" s="21"/>
      <c r="AK17" s="22"/>
      <c r="AL17" s="23">
        <f>12/12*100</f>
        <v>100</v>
      </c>
      <c r="AM17" s="24"/>
    </row>
    <row r="18" spans="1:39" x14ac:dyDescent="0.25">
      <c r="A18" s="87"/>
      <c r="B18" s="109"/>
      <c r="C18" s="106"/>
      <c r="D18" s="9">
        <f>62623800/2065650000*100</f>
        <v>3.0316752596035146</v>
      </c>
      <c r="E18" s="10"/>
      <c r="F18" s="11">
        <f>62623200/2065650000*100</f>
        <v>3.031646213056423</v>
      </c>
      <c r="G18" s="9">
        <f>62623200/2065650000*100</f>
        <v>3.031646213056423</v>
      </c>
      <c r="H18" s="10"/>
      <c r="I18" s="11">
        <f>125160000/2065650000*100</f>
        <v>6.0591097233316393</v>
      </c>
      <c r="J18" s="9">
        <f>188016500/2065650000*100</f>
        <v>9.1020502021155565</v>
      </c>
      <c r="K18" s="10"/>
      <c r="L18" s="11">
        <f>188016500/2065650000*100</f>
        <v>9.1020502021155565</v>
      </c>
      <c r="M18" s="9">
        <f>250873000/2065650000*100</f>
        <v>12.144990680899474</v>
      </c>
      <c r="N18" s="10"/>
      <c r="O18" s="11">
        <f>250873000/2065650000*100</f>
        <v>12.144990680899474</v>
      </c>
      <c r="P18" s="9">
        <f>314393100/2065650000*100</f>
        <v>15.220056640766829</v>
      </c>
      <c r="Q18" s="10"/>
      <c r="R18" s="11">
        <f>314393100/2065650000*100</f>
        <v>15.220056640766829</v>
      </c>
      <c r="S18" s="9">
        <f>955849379/C17*100</f>
        <v>46.27353999951589</v>
      </c>
      <c r="T18" s="10"/>
      <c r="U18" s="11">
        <f>215998239/C17*100</f>
        <v>10.456671701401495</v>
      </c>
      <c r="V18" s="9">
        <v>52.8</v>
      </c>
      <c r="W18" s="10"/>
      <c r="X18" s="11">
        <f>W19</f>
        <v>6.6</v>
      </c>
      <c r="Y18" s="9">
        <f>1167712589/C17*100</f>
        <v>56.530031176627219</v>
      </c>
      <c r="Z18" s="10"/>
      <c r="AA18" s="11">
        <f>Z19</f>
        <v>3.6842263210127562</v>
      </c>
      <c r="AB18" s="9">
        <f>1349802626/C17*100</f>
        <v>65.345175901048094</v>
      </c>
      <c r="AC18" s="10"/>
      <c r="AD18" s="11">
        <f>AC19</f>
        <v>8.8151447244208843</v>
      </c>
      <c r="AE18" s="9"/>
      <c r="AF18" s="10"/>
      <c r="AG18" s="11"/>
      <c r="AH18" s="9"/>
      <c r="AI18" s="10"/>
      <c r="AJ18" s="11"/>
      <c r="AK18" s="13"/>
      <c r="AL18" s="25"/>
      <c r="AM18" s="14"/>
    </row>
    <row r="19" spans="1:39" x14ac:dyDescent="0.25">
      <c r="A19" s="87"/>
      <c r="B19" s="109"/>
      <c r="C19" s="106"/>
      <c r="D19" s="15"/>
      <c r="E19" s="16">
        <f>62623200/2065650000*100</f>
        <v>3.031646213056423</v>
      </c>
      <c r="F19" s="17"/>
      <c r="G19" s="15"/>
      <c r="H19" s="16">
        <f>125160000/2065650000*100</f>
        <v>6.0591097233316393</v>
      </c>
      <c r="I19" s="17"/>
      <c r="J19" s="15"/>
      <c r="K19" s="16">
        <f>L18</f>
        <v>9.1020502021155565</v>
      </c>
      <c r="L19" s="17"/>
      <c r="M19" s="15"/>
      <c r="N19" s="16">
        <f>250873000/2065650000*100</f>
        <v>12.144990680899474</v>
      </c>
      <c r="O19" s="17"/>
      <c r="P19" s="15"/>
      <c r="Q19" s="16">
        <f>314393100/2065650000*100</f>
        <v>15.220056640766829</v>
      </c>
      <c r="R19" s="17"/>
      <c r="S19" s="15"/>
      <c r="T19" s="16">
        <f>U18</f>
        <v>10.456671701401495</v>
      </c>
      <c r="U19" s="17"/>
      <c r="V19" s="15"/>
      <c r="W19" s="16">
        <v>6.6</v>
      </c>
      <c r="X19" s="17"/>
      <c r="Y19" s="15"/>
      <c r="Z19" s="16">
        <f>76103221/C17*100</f>
        <v>3.6842263210127562</v>
      </c>
      <c r="AA19" s="17"/>
      <c r="AB19" s="15"/>
      <c r="AC19" s="16">
        <f>182090037/C17*100</f>
        <v>8.8151447244208843</v>
      </c>
      <c r="AD19" s="17"/>
      <c r="AE19" s="15"/>
      <c r="AF19" s="16"/>
      <c r="AG19" s="17"/>
      <c r="AH19" s="15"/>
      <c r="AI19" s="16"/>
      <c r="AJ19" s="17"/>
      <c r="AK19" s="26"/>
      <c r="AL19" s="27"/>
      <c r="AM19" s="28"/>
    </row>
    <row r="20" spans="1:39" x14ac:dyDescent="0.25">
      <c r="A20" s="86">
        <v>4</v>
      </c>
      <c r="B20" s="108" t="s">
        <v>30</v>
      </c>
      <c r="C20" s="105">
        <v>3000000</v>
      </c>
      <c r="D20" s="19"/>
      <c r="E20" s="20">
        <f>1/12*100</f>
        <v>8.3333333333333321</v>
      </c>
      <c r="F20" s="21"/>
      <c r="G20" s="19"/>
      <c r="H20" s="20">
        <f>2/12*100</f>
        <v>16.666666666666664</v>
      </c>
      <c r="I20" s="21"/>
      <c r="J20" s="19"/>
      <c r="K20" s="20">
        <f>3/12*100</f>
        <v>25</v>
      </c>
      <c r="L20" s="21"/>
      <c r="M20" s="19"/>
      <c r="N20" s="20">
        <f>4/12*100</f>
        <v>33.333333333333329</v>
      </c>
      <c r="O20" s="21"/>
      <c r="P20" s="19"/>
      <c r="Q20" s="20">
        <f>5/12*100</f>
        <v>41.666666666666671</v>
      </c>
      <c r="R20" s="21"/>
      <c r="S20" s="19"/>
      <c r="T20" s="20">
        <f>6/12*100</f>
        <v>50</v>
      </c>
      <c r="U20" s="21"/>
      <c r="V20" s="19"/>
      <c r="W20" s="20">
        <f>7/12*100</f>
        <v>58.333333333333336</v>
      </c>
      <c r="X20" s="21"/>
      <c r="Y20" s="19"/>
      <c r="Z20" s="20">
        <f>8/12*100</f>
        <v>66.666666666666657</v>
      </c>
      <c r="AA20" s="21"/>
      <c r="AB20" s="19"/>
      <c r="AC20" s="20">
        <f>9/12*100</f>
        <v>75</v>
      </c>
      <c r="AD20" s="21"/>
      <c r="AE20" s="19"/>
      <c r="AF20" s="20">
        <f>10/12*100</f>
        <v>83.333333333333343</v>
      </c>
      <c r="AG20" s="21"/>
      <c r="AH20" s="19"/>
      <c r="AI20" s="20">
        <f>11/12*100</f>
        <v>91.666666666666657</v>
      </c>
      <c r="AJ20" s="21"/>
      <c r="AK20" s="22"/>
      <c r="AL20" s="23">
        <f>12/12*100</f>
        <v>100</v>
      </c>
      <c r="AM20" s="24"/>
    </row>
    <row r="21" spans="1:39" x14ac:dyDescent="0.25">
      <c r="A21" s="87"/>
      <c r="B21" s="109"/>
      <c r="C21" s="106"/>
      <c r="D21" s="9">
        <f>0/3000000*100</f>
        <v>0</v>
      </c>
      <c r="E21" s="10"/>
      <c r="F21" s="11">
        <f>U20</f>
        <v>0</v>
      </c>
      <c r="G21" s="9">
        <f>792000/3000000*100</f>
        <v>26.400000000000002</v>
      </c>
      <c r="H21" s="10"/>
      <c r="I21" s="11">
        <f>792000/3000000*100</f>
        <v>26.400000000000002</v>
      </c>
      <c r="J21" s="9">
        <f>0/3000000*100</f>
        <v>0</v>
      </c>
      <c r="K21" s="10"/>
      <c r="L21" s="11">
        <f>M20</f>
        <v>0</v>
      </c>
      <c r="M21" s="9">
        <f>1418000/3000000*100</f>
        <v>47.266666666666666</v>
      </c>
      <c r="N21" s="10"/>
      <c r="O21" s="11">
        <f>1418000/3000000*100</f>
        <v>47.266666666666666</v>
      </c>
      <c r="P21" s="9">
        <f>1418000/3000000*100</f>
        <v>47.266666666666666</v>
      </c>
      <c r="Q21" s="10"/>
      <c r="R21" s="11">
        <f>1418000/3000000*100</f>
        <v>47.266666666666666</v>
      </c>
      <c r="S21" s="9">
        <f>1418000/C20*100</f>
        <v>47.266666666666666</v>
      </c>
      <c r="T21" s="10"/>
      <c r="U21" s="11">
        <f>0</f>
        <v>0</v>
      </c>
      <c r="V21" s="9">
        <v>66.400000000000006</v>
      </c>
      <c r="W21" s="10"/>
      <c r="X21" s="11">
        <v>19.100000000000001</v>
      </c>
      <c r="Y21" s="9">
        <f>2443200/C20*100</f>
        <v>81.44</v>
      </c>
      <c r="Z21" s="10"/>
      <c r="AA21" s="11">
        <f>Z22</f>
        <v>15.033333333333335</v>
      </c>
      <c r="AB21" s="9">
        <f>2764000/C20*100</f>
        <v>92.13333333333334</v>
      </c>
      <c r="AC21" s="10"/>
      <c r="AD21" s="11">
        <f>AC22</f>
        <v>10.7</v>
      </c>
      <c r="AE21" s="9"/>
      <c r="AF21" s="10"/>
      <c r="AG21" s="11"/>
      <c r="AH21" s="9"/>
      <c r="AI21" s="10"/>
      <c r="AJ21" s="11"/>
      <c r="AK21" s="13"/>
      <c r="AL21" s="25"/>
      <c r="AM21" s="14"/>
    </row>
    <row r="22" spans="1:39" x14ac:dyDescent="0.25">
      <c r="A22" s="88"/>
      <c r="B22" s="110"/>
      <c r="C22" s="107"/>
      <c r="D22" s="15"/>
      <c r="E22" s="16">
        <f>R21</f>
        <v>47.266666666666666</v>
      </c>
      <c r="F22" s="17"/>
      <c r="G22" s="15"/>
      <c r="H22" s="16">
        <f>792000/3000000*100</f>
        <v>26.400000000000002</v>
      </c>
      <c r="I22" s="17"/>
      <c r="J22" s="15"/>
      <c r="K22" s="16">
        <f>L21</f>
        <v>0</v>
      </c>
      <c r="L22" s="17"/>
      <c r="M22" s="15"/>
      <c r="N22" s="16">
        <f>1418000/3000000*100</f>
        <v>47.266666666666666</v>
      </c>
      <c r="O22" s="17"/>
      <c r="P22" s="15"/>
      <c r="Q22" s="16">
        <f>1418000/3000000*100</f>
        <v>47.266666666666666</v>
      </c>
      <c r="R22" s="17"/>
      <c r="S22" s="15"/>
      <c r="T22" s="16">
        <f>U21</f>
        <v>0</v>
      </c>
      <c r="U22" s="17"/>
      <c r="V22" s="15"/>
      <c r="W22" s="16">
        <v>19.100000000000001</v>
      </c>
      <c r="X22" s="17"/>
      <c r="Y22" s="15"/>
      <c r="Z22" s="16">
        <f>451000/C20*100</f>
        <v>15.033333333333335</v>
      </c>
      <c r="AA22" s="17"/>
      <c r="AB22" s="15"/>
      <c r="AC22" s="16">
        <f>321000/C20*100</f>
        <v>10.7</v>
      </c>
      <c r="AD22" s="17"/>
      <c r="AE22" s="15"/>
      <c r="AF22" s="16"/>
      <c r="AG22" s="17"/>
      <c r="AH22" s="15"/>
      <c r="AI22" s="16"/>
      <c r="AJ22" s="17"/>
      <c r="AK22" s="26"/>
      <c r="AL22" s="27"/>
      <c r="AM22" s="28"/>
    </row>
    <row r="23" spans="1:39" x14ac:dyDescent="0.25">
      <c r="A23" s="87">
        <v>5</v>
      </c>
      <c r="B23" s="109" t="s">
        <v>31</v>
      </c>
      <c r="C23" s="93">
        <v>11034600</v>
      </c>
      <c r="D23" s="19"/>
      <c r="E23" s="20">
        <f>1/12*100</f>
        <v>8.3333333333333321</v>
      </c>
      <c r="F23" s="21"/>
      <c r="G23" s="19"/>
      <c r="H23" s="20">
        <f>2/12*100</f>
        <v>16.666666666666664</v>
      </c>
      <c r="I23" s="21"/>
      <c r="J23" s="19"/>
      <c r="K23" s="20">
        <f>3/12*100</f>
        <v>25</v>
      </c>
      <c r="L23" s="21"/>
      <c r="M23" s="19"/>
      <c r="N23" s="20">
        <f>4/12*100</f>
        <v>33.333333333333329</v>
      </c>
      <c r="O23" s="21"/>
      <c r="P23" s="19"/>
      <c r="Q23" s="20">
        <f>5/12*100</f>
        <v>41.666666666666671</v>
      </c>
      <c r="R23" s="21"/>
      <c r="S23" s="19"/>
      <c r="T23" s="20">
        <f>6/12*100</f>
        <v>50</v>
      </c>
      <c r="U23" s="21"/>
      <c r="V23" s="19"/>
      <c r="W23" s="20">
        <f>7/12*100</f>
        <v>58.333333333333336</v>
      </c>
      <c r="X23" s="21"/>
      <c r="Y23" s="19"/>
      <c r="Z23" s="20">
        <f>8/12*100</f>
        <v>66.666666666666657</v>
      </c>
      <c r="AA23" s="21"/>
      <c r="AB23" s="19"/>
      <c r="AC23" s="20">
        <f>9/12*100</f>
        <v>75</v>
      </c>
      <c r="AD23" s="21"/>
      <c r="AE23" s="19"/>
      <c r="AF23" s="20">
        <f>10/12*100</f>
        <v>83.333333333333343</v>
      </c>
      <c r="AG23" s="21"/>
      <c r="AH23" s="19"/>
      <c r="AI23" s="20">
        <f>11/12*100</f>
        <v>91.666666666666657</v>
      </c>
      <c r="AJ23" s="21"/>
      <c r="AK23" s="22"/>
      <c r="AL23" s="23">
        <f>12/12*100</f>
        <v>100</v>
      </c>
      <c r="AM23" s="24"/>
    </row>
    <row r="24" spans="1:39" x14ac:dyDescent="0.25">
      <c r="A24" s="87"/>
      <c r="B24" s="109"/>
      <c r="C24" s="93"/>
      <c r="D24" s="9">
        <f>0/11034600*100</f>
        <v>0</v>
      </c>
      <c r="E24" s="10"/>
      <c r="F24" s="11">
        <f>U23</f>
        <v>0</v>
      </c>
      <c r="G24" s="9">
        <f>1620500/11034600*100</f>
        <v>14.685625215232086</v>
      </c>
      <c r="H24" s="10"/>
      <c r="I24" s="11">
        <f>1620500/11034600*100</f>
        <v>14.685625215232086</v>
      </c>
      <c r="J24" s="9">
        <f>0/11034600*100</f>
        <v>0</v>
      </c>
      <c r="K24" s="10"/>
      <c r="L24" s="11">
        <f>0/11034600*100</f>
        <v>0</v>
      </c>
      <c r="M24" s="9">
        <f>2276800/11034600*100</f>
        <v>20.633280771391803</v>
      </c>
      <c r="N24" s="10"/>
      <c r="O24" s="11">
        <f>2276800/11034600*100</f>
        <v>20.633280771391803</v>
      </c>
      <c r="P24" s="9">
        <f>3214200/11034600*100</f>
        <v>29.128378010983635</v>
      </c>
      <c r="Q24" s="10"/>
      <c r="R24" s="11">
        <f>3214200/11034600*100</f>
        <v>29.128378010983635</v>
      </c>
      <c r="S24" s="9">
        <f>4536900/C23*100</f>
        <v>41.115219400793869</v>
      </c>
      <c r="T24" s="10"/>
      <c r="U24" s="11">
        <f>1322700/C23*100</f>
        <v>11.986841389810234</v>
      </c>
      <c r="V24" s="9">
        <v>61.2</v>
      </c>
      <c r="W24" s="10"/>
      <c r="X24" s="11">
        <v>20.100000000000001</v>
      </c>
      <c r="Y24" s="9">
        <f>8029500/C23*100</f>
        <v>72.766570605187326</v>
      </c>
      <c r="Z24" s="10"/>
      <c r="AA24" s="16">
        <f>Z25</f>
        <v>11.578126982400812</v>
      </c>
      <c r="AB24" s="9">
        <f>8876600/C23*100</f>
        <v>80.443332789589107</v>
      </c>
      <c r="AC24" s="10"/>
      <c r="AD24" s="11">
        <f>AC25</f>
        <v>7.6767621844017908</v>
      </c>
      <c r="AE24" s="9"/>
      <c r="AF24" s="10"/>
      <c r="AG24" s="11"/>
      <c r="AH24" s="9"/>
      <c r="AI24" s="10"/>
      <c r="AJ24" s="11"/>
      <c r="AK24" s="13"/>
      <c r="AL24" s="25"/>
      <c r="AM24" s="14"/>
    </row>
    <row r="25" spans="1:39" x14ac:dyDescent="0.25">
      <c r="A25" s="87"/>
      <c r="B25" s="109"/>
      <c r="C25" s="93"/>
      <c r="D25" s="15"/>
      <c r="E25" s="16">
        <f>R24</f>
        <v>29.128378010983635</v>
      </c>
      <c r="F25" s="17"/>
      <c r="G25" s="15"/>
      <c r="H25" s="16">
        <f>1620500/11034600*100</f>
        <v>14.685625215232086</v>
      </c>
      <c r="I25" s="17"/>
      <c r="J25" s="15"/>
      <c r="K25" s="16">
        <f>L24</f>
        <v>0</v>
      </c>
      <c r="L25" s="17"/>
      <c r="M25" s="15"/>
      <c r="N25" s="16">
        <f>2276800/11034600*100</f>
        <v>20.633280771391803</v>
      </c>
      <c r="O25" s="17"/>
      <c r="P25" s="15"/>
      <c r="Q25" s="16">
        <f>3214200/11034600*100</f>
        <v>29.128378010983635</v>
      </c>
      <c r="R25" s="17"/>
      <c r="S25" s="15"/>
      <c r="T25" s="16">
        <f>U24</f>
        <v>11.986841389810234</v>
      </c>
      <c r="U25" s="17"/>
      <c r="V25" s="15"/>
      <c r="W25" s="16">
        <v>20.100000000000001</v>
      </c>
      <c r="X25" s="17"/>
      <c r="Y25" s="15"/>
      <c r="Z25" s="16">
        <f>1277600/C23*100</f>
        <v>11.578126982400812</v>
      </c>
      <c r="AA25" s="17"/>
      <c r="AB25" s="15"/>
      <c r="AC25" s="16">
        <f>847100/C23*100</f>
        <v>7.6767621844017908</v>
      </c>
      <c r="AD25" s="17"/>
      <c r="AE25" s="15"/>
      <c r="AF25" s="16"/>
      <c r="AG25" s="17"/>
      <c r="AH25" s="15"/>
      <c r="AI25" s="16"/>
      <c r="AJ25" s="17"/>
      <c r="AK25" s="26"/>
      <c r="AL25" s="27"/>
      <c r="AM25" s="28"/>
    </row>
    <row r="26" spans="1:39" x14ac:dyDescent="0.25">
      <c r="A26" s="86">
        <v>6</v>
      </c>
      <c r="B26" s="95" t="s">
        <v>32</v>
      </c>
      <c r="C26" s="92">
        <v>6324500</v>
      </c>
      <c r="D26" s="19"/>
      <c r="E26" s="20">
        <f>1/12*100</f>
        <v>8.3333333333333321</v>
      </c>
      <c r="F26" s="21"/>
      <c r="G26" s="19"/>
      <c r="H26" s="20">
        <f>2/12*100</f>
        <v>16.666666666666664</v>
      </c>
      <c r="I26" s="21"/>
      <c r="J26" s="19"/>
      <c r="K26" s="20">
        <f>3/12*100</f>
        <v>25</v>
      </c>
      <c r="L26" s="21"/>
      <c r="M26" s="19"/>
      <c r="N26" s="20">
        <f>4/12*100</f>
        <v>33.333333333333329</v>
      </c>
      <c r="O26" s="21"/>
      <c r="P26" s="19"/>
      <c r="Q26" s="20">
        <f>5/12*100</f>
        <v>41.666666666666671</v>
      </c>
      <c r="R26" s="21"/>
      <c r="S26" s="19"/>
      <c r="T26" s="20">
        <f>6/12*100</f>
        <v>50</v>
      </c>
      <c r="U26" s="21"/>
      <c r="V26" s="19"/>
      <c r="W26" s="20">
        <f>7/12*100</f>
        <v>58.333333333333336</v>
      </c>
      <c r="X26" s="21"/>
      <c r="Y26" s="19"/>
      <c r="Z26" s="20">
        <f>8/12*100</f>
        <v>66.666666666666657</v>
      </c>
      <c r="AA26" s="21"/>
      <c r="AB26" s="19"/>
      <c r="AC26" s="20">
        <f>9/12*100</f>
        <v>75</v>
      </c>
      <c r="AD26" s="21"/>
      <c r="AE26" s="19"/>
      <c r="AF26" s="20">
        <f>10/12*100</f>
        <v>83.333333333333343</v>
      </c>
      <c r="AG26" s="21"/>
      <c r="AH26" s="19"/>
      <c r="AI26" s="20">
        <f>11/12*100</f>
        <v>91.666666666666657</v>
      </c>
      <c r="AJ26" s="21"/>
      <c r="AK26" s="22"/>
      <c r="AL26" s="23">
        <f>12/12*100</f>
        <v>100</v>
      </c>
      <c r="AM26" s="24"/>
    </row>
    <row r="27" spans="1:39" x14ac:dyDescent="0.25">
      <c r="A27" s="87"/>
      <c r="B27" s="90"/>
      <c r="C27" s="93"/>
      <c r="D27" s="9">
        <f>0/6324500*100</f>
        <v>0</v>
      </c>
      <c r="E27" s="10"/>
      <c r="F27" s="11">
        <f>U26</f>
        <v>0</v>
      </c>
      <c r="G27" s="9">
        <f>526650/6324500*100</f>
        <v>8.3271404854138673</v>
      </c>
      <c r="H27" s="10"/>
      <c r="I27" s="11">
        <f>526650/6324500*100</f>
        <v>8.3271404854138673</v>
      </c>
      <c r="J27" s="9">
        <f>626650/6324500*100</f>
        <v>9.9082931457032171</v>
      </c>
      <c r="K27" s="10"/>
      <c r="L27" s="11">
        <f>626650/6324500*100</f>
        <v>9.9082931457032171</v>
      </c>
      <c r="M27" s="9">
        <f>1805050/6324500*100</f>
        <v>28.540596094552928</v>
      </c>
      <c r="N27" s="10"/>
      <c r="O27" s="11">
        <f>1805050/6324500*100</f>
        <v>28.540596094552928</v>
      </c>
      <c r="P27" s="9">
        <f>2315050/6324500*100</f>
        <v>36.604474662028622</v>
      </c>
      <c r="Q27" s="10"/>
      <c r="R27" s="11">
        <f>2315050/6324500*100</f>
        <v>36.604474662028622</v>
      </c>
      <c r="S27" s="9">
        <f>2871000/C26*100</f>
        <v>45.394892876907264</v>
      </c>
      <c r="T27" s="10"/>
      <c r="U27" s="11">
        <f>555950/C26*100</f>
        <v>8.7904182148786472</v>
      </c>
      <c r="V27" s="9">
        <v>58.3</v>
      </c>
      <c r="W27" s="10"/>
      <c r="X27" s="11">
        <v>12.9</v>
      </c>
      <c r="Y27" s="9">
        <f>4604150/C26*100</f>
        <v>72.798640208712158</v>
      </c>
      <c r="Z27" s="10"/>
      <c r="AA27" s="11">
        <f>Z28</f>
        <v>14.489682978891613</v>
      </c>
      <c r="AB27" s="9">
        <f>5487100/C26*100</f>
        <v>86.759427622736979</v>
      </c>
      <c r="AC27" s="10"/>
      <c r="AD27" s="11">
        <f>AC28</f>
        <v>13.960787414024825</v>
      </c>
      <c r="AE27" s="9"/>
      <c r="AF27" s="10"/>
      <c r="AG27" s="11"/>
      <c r="AH27" s="9"/>
      <c r="AI27" s="10"/>
      <c r="AJ27" s="11"/>
      <c r="AK27" s="13"/>
      <c r="AL27" s="25"/>
      <c r="AM27" s="14"/>
    </row>
    <row r="28" spans="1:39" x14ac:dyDescent="0.25">
      <c r="A28" s="88"/>
      <c r="B28" s="91"/>
      <c r="C28" s="94"/>
      <c r="D28" s="15"/>
      <c r="E28" s="16">
        <f>R28</f>
        <v>0</v>
      </c>
      <c r="F28" s="17"/>
      <c r="G28" s="15"/>
      <c r="H28" s="16">
        <f>526650/6324500*100</f>
        <v>8.3271404854138673</v>
      </c>
      <c r="I28" s="17"/>
      <c r="J28" s="15"/>
      <c r="K28" s="16">
        <f>L27</f>
        <v>9.9082931457032171</v>
      </c>
      <c r="L28" s="17"/>
      <c r="M28" s="15"/>
      <c r="N28" s="16">
        <f>1805050/6324500*100</f>
        <v>28.540596094552928</v>
      </c>
      <c r="O28" s="17"/>
      <c r="P28" s="15"/>
      <c r="Q28" s="16">
        <f>2315050/6324500*100</f>
        <v>36.604474662028622</v>
      </c>
      <c r="R28" s="17"/>
      <c r="S28" s="15"/>
      <c r="T28" s="16">
        <f>U27</f>
        <v>8.7904182148786472</v>
      </c>
      <c r="U28" s="17"/>
      <c r="V28" s="15"/>
      <c r="W28" s="16">
        <v>12.9</v>
      </c>
      <c r="X28" s="17"/>
      <c r="Y28" s="15"/>
      <c r="Z28" s="16">
        <f>916400/C26*100</f>
        <v>14.489682978891613</v>
      </c>
      <c r="AA28" s="17"/>
      <c r="AB28" s="15"/>
      <c r="AC28" s="16">
        <f>882950/C26*100</f>
        <v>13.960787414024825</v>
      </c>
      <c r="AD28" s="17"/>
      <c r="AE28" s="15"/>
      <c r="AF28" s="16"/>
      <c r="AG28" s="17"/>
      <c r="AH28" s="15"/>
      <c r="AI28" s="16"/>
      <c r="AJ28" s="17"/>
      <c r="AK28" s="26"/>
      <c r="AL28" s="27"/>
      <c r="AM28" s="28"/>
    </row>
    <row r="29" spans="1:39" x14ac:dyDescent="0.25">
      <c r="A29" s="86">
        <v>7</v>
      </c>
      <c r="B29" s="95" t="s">
        <v>33</v>
      </c>
      <c r="C29" s="92">
        <v>3999000</v>
      </c>
      <c r="D29" s="9"/>
      <c r="E29" s="10">
        <f>1/12*100</f>
        <v>8.3333333333333321</v>
      </c>
      <c r="F29" s="11"/>
      <c r="G29" s="9"/>
      <c r="H29" s="10">
        <f>2/12*100</f>
        <v>16.666666666666664</v>
      </c>
      <c r="I29" s="11"/>
      <c r="J29" s="9"/>
      <c r="K29" s="10">
        <f>3/12*100</f>
        <v>25</v>
      </c>
      <c r="L29" s="11"/>
      <c r="M29" s="9"/>
      <c r="N29" s="10">
        <f>4/12*100</f>
        <v>33.333333333333329</v>
      </c>
      <c r="O29" s="11"/>
      <c r="P29" s="9"/>
      <c r="Q29" s="10">
        <f>5/12*100</f>
        <v>41.666666666666671</v>
      </c>
      <c r="R29" s="11"/>
      <c r="S29" s="9"/>
      <c r="T29" s="10">
        <f>6/12*100</f>
        <v>50</v>
      </c>
      <c r="U29" s="11"/>
      <c r="V29" s="9"/>
      <c r="W29" s="10">
        <f>7/12*100</f>
        <v>58.333333333333336</v>
      </c>
      <c r="X29" s="11"/>
      <c r="Y29" s="9"/>
      <c r="Z29" s="10">
        <f>8/12*100</f>
        <v>66.666666666666657</v>
      </c>
      <c r="AA29" s="11"/>
      <c r="AB29" s="9"/>
      <c r="AC29" s="10">
        <f>9/12*100</f>
        <v>75</v>
      </c>
      <c r="AD29" s="11"/>
      <c r="AE29" s="9"/>
      <c r="AF29" s="10">
        <f>10/12*100</f>
        <v>83.333333333333343</v>
      </c>
      <c r="AG29" s="11"/>
      <c r="AH29" s="9"/>
      <c r="AI29" s="10">
        <f>11/12*100</f>
        <v>91.666666666666657</v>
      </c>
      <c r="AJ29" s="11"/>
      <c r="AK29" s="13"/>
      <c r="AL29" s="25">
        <f>12/12*100</f>
        <v>100</v>
      </c>
      <c r="AM29" s="14"/>
    </row>
    <row r="30" spans="1:39" x14ac:dyDescent="0.25">
      <c r="A30" s="87"/>
      <c r="B30" s="90"/>
      <c r="C30" s="93"/>
      <c r="D30" s="9">
        <f>0/3999000*100</f>
        <v>0</v>
      </c>
      <c r="E30" s="10"/>
      <c r="F30" s="11">
        <f>U29</f>
        <v>0</v>
      </c>
      <c r="G30" s="9">
        <f>376500/3999999*100</f>
        <v>9.4125023531255891</v>
      </c>
      <c r="H30" s="10"/>
      <c r="I30" s="11">
        <f>376500/3999000*100</f>
        <v>9.4148537134283572</v>
      </c>
      <c r="J30" s="9">
        <f>750000/3999000*100</f>
        <v>18.754688672168044</v>
      </c>
      <c r="K30" s="10"/>
      <c r="L30" s="11">
        <f>750000/3999000*100</f>
        <v>18.754688672168044</v>
      </c>
      <c r="M30" s="9">
        <f>1262700/3999000*100</f>
        <v>31.575393848462113</v>
      </c>
      <c r="N30" s="10"/>
      <c r="O30" s="11">
        <f>1262700/3999000*100</f>
        <v>31.575393848462113</v>
      </c>
      <c r="P30" s="9">
        <f>2087700/3999000*100</f>
        <v>52.20555138784696</v>
      </c>
      <c r="Q30" s="10"/>
      <c r="R30" s="11">
        <f>2087700/3999000*100</f>
        <v>52.20555138784696</v>
      </c>
      <c r="S30" s="9">
        <f>2455200/C29*100</f>
        <v>61.395348837209305</v>
      </c>
      <c r="T30" s="10"/>
      <c r="U30" s="11">
        <f>367500/C29*100</f>
        <v>9.1897974493623398</v>
      </c>
      <c r="V30" s="9">
        <v>96.1</v>
      </c>
      <c r="W30" s="10"/>
      <c r="X30" s="11">
        <v>34.700000000000003</v>
      </c>
      <c r="Y30" s="9">
        <f>3842700/C29*100</f>
        <v>96.091522880720177</v>
      </c>
      <c r="Z30" s="10"/>
      <c r="AA30" s="11">
        <v>0</v>
      </c>
      <c r="AB30" s="9">
        <f>3842700/C29*100</f>
        <v>96.091522880720177</v>
      </c>
      <c r="AC30" s="10"/>
      <c r="AD30" s="11">
        <v>0</v>
      </c>
      <c r="AE30" s="9"/>
      <c r="AF30" s="10"/>
      <c r="AG30" s="11"/>
      <c r="AH30" s="9"/>
      <c r="AI30" s="10"/>
      <c r="AJ30" s="11"/>
      <c r="AK30" s="13"/>
      <c r="AL30" s="25"/>
      <c r="AM30" s="14"/>
    </row>
    <row r="31" spans="1:39" x14ac:dyDescent="0.25">
      <c r="A31" s="88"/>
      <c r="B31" s="91"/>
      <c r="C31" s="94"/>
      <c r="D31" s="9"/>
      <c r="E31" s="10">
        <f>R30</f>
        <v>52.20555138784696</v>
      </c>
      <c r="F31" s="11"/>
      <c r="G31" s="9"/>
      <c r="H31" s="10">
        <f>376500/3999000*100</f>
        <v>9.4148537134283572</v>
      </c>
      <c r="I31" s="11"/>
      <c r="J31" s="9"/>
      <c r="K31" s="10">
        <f>L30</f>
        <v>18.754688672168044</v>
      </c>
      <c r="L31" s="11"/>
      <c r="M31" s="9"/>
      <c r="N31" s="10">
        <f>1262700/3999000*100</f>
        <v>31.575393848462113</v>
      </c>
      <c r="O31" s="11"/>
      <c r="P31" s="9"/>
      <c r="Q31" s="10">
        <f>2087700/3999000*100</f>
        <v>52.20555138784696</v>
      </c>
      <c r="R31" s="11"/>
      <c r="S31" s="9"/>
      <c r="T31" s="10">
        <f>U30</f>
        <v>9.1897974493623398</v>
      </c>
      <c r="U31" s="11"/>
      <c r="V31" s="9"/>
      <c r="W31" s="10">
        <v>34.700000000000003</v>
      </c>
      <c r="X31" s="11"/>
      <c r="Y31" s="9"/>
      <c r="Z31" s="10">
        <v>0</v>
      </c>
      <c r="AA31" s="11"/>
      <c r="AB31" s="9"/>
      <c r="AC31" s="10">
        <v>0</v>
      </c>
      <c r="AD31" s="11"/>
      <c r="AE31" s="9"/>
      <c r="AF31" s="10"/>
      <c r="AG31" s="11"/>
      <c r="AH31" s="9"/>
      <c r="AI31" s="10"/>
      <c r="AJ31" s="11"/>
      <c r="AK31" s="13"/>
      <c r="AL31" s="25"/>
      <c r="AM31" s="14"/>
    </row>
    <row r="32" spans="1:39" x14ac:dyDescent="0.25">
      <c r="A32" s="86">
        <v>8</v>
      </c>
      <c r="B32" s="89" t="s">
        <v>34</v>
      </c>
      <c r="C32" s="93">
        <v>1440000</v>
      </c>
      <c r="D32" s="19"/>
      <c r="E32" s="20">
        <f>1/12*100</f>
        <v>8.3333333333333321</v>
      </c>
      <c r="F32" s="21"/>
      <c r="G32" s="19"/>
      <c r="H32" s="20">
        <f>2/12*100</f>
        <v>16.666666666666664</v>
      </c>
      <c r="I32" s="21"/>
      <c r="J32" s="19"/>
      <c r="K32" s="20">
        <f>3/12*100</f>
        <v>25</v>
      </c>
      <c r="L32" s="21"/>
      <c r="M32" s="19"/>
      <c r="N32" s="20">
        <f>4/12*100</f>
        <v>33.333333333333329</v>
      </c>
      <c r="O32" s="21"/>
      <c r="P32" s="19"/>
      <c r="Q32" s="20">
        <f>4/12*100</f>
        <v>33.333333333333329</v>
      </c>
      <c r="R32" s="21"/>
      <c r="S32" s="19"/>
      <c r="T32" s="20">
        <f>6/12*100</f>
        <v>50</v>
      </c>
      <c r="U32" s="21"/>
      <c r="V32" s="19"/>
      <c r="W32" s="20">
        <f>7/12*100</f>
        <v>58.333333333333336</v>
      </c>
      <c r="X32" s="21"/>
      <c r="Y32" s="19"/>
      <c r="Z32" s="20">
        <f>8/12*100</f>
        <v>66.666666666666657</v>
      </c>
      <c r="AA32" s="21"/>
      <c r="AB32" s="19"/>
      <c r="AC32" s="20">
        <f>9/12*100</f>
        <v>75</v>
      </c>
      <c r="AD32" s="21"/>
      <c r="AE32" s="19"/>
      <c r="AF32" s="20">
        <f>10/12*100</f>
        <v>83.333333333333343</v>
      </c>
      <c r="AG32" s="21"/>
      <c r="AH32" s="19"/>
      <c r="AI32" s="20">
        <f>11/12*100</f>
        <v>91.666666666666657</v>
      </c>
      <c r="AJ32" s="21"/>
      <c r="AK32" s="22"/>
      <c r="AL32" s="23">
        <f>12/12*100</f>
        <v>100</v>
      </c>
      <c r="AM32" s="24"/>
    </row>
    <row r="33" spans="1:39" x14ac:dyDescent="0.25">
      <c r="A33" s="87"/>
      <c r="B33" s="90"/>
      <c r="C33" s="93"/>
      <c r="D33" s="9">
        <f>0/1440000*100</f>
        <v>0</v>
      </c>
      <c r="E33" s="10"/>
      <c r="F33" s="11">
        <f>U32</f>
        <v>0</v>
      </c>
      <c r="G33" s="9">
        <f>120000/1440000*100</f>
        <v>8.3333333333333321</v>
      </c>
      <c r="H33" s="10"/>
      <c r="I33" s="11">
        <f>120000/1440000*100</f>
        <v>8.3333333333333321</v>
      </c>
      <c r="J33" s="9">
        <f>240000/1440000*100</f>
        <v>16.666666666666664</v>
      </c>
      <c r="K33" s="10"/>
      <c r="L33" s="11">
        <f>240000/1440000*100</f>
        <v>16.666666666666664</v>
      </c>
      <c r="M33" s="9">
        <f>360000/1440000*100</f>
        <v>25</v>
      </c>
      <c r="N33" s="10"/>
      <c r="O33" s="11">
        <f>360000/1440000*100</f>
        <v>25</v>
      </c>
      <c r="P33" s="9">
        <f>480000/1440000*100</f>
        <v>33.333333333333329</v>
      </c>
      <c r="Q33" s="10"/>
      <c r="R33" s="11">
        <f>480000/1440000*100</f>
        <v>33.333333333333329</v>
      </c>
      <c r="S33" s="9">
        <f>600000/C32*100</f>
        <v>41.666666666666671</v>
      </c>
      <c r="T33" s="10"/>
      <c r="U33" s="11">
        <f>120000/C32*100</f>
        <v>8.3333333333333321</v>
      </c>
      <c r="V33" s="9">
        <v>58.3</v>
      </c>
      <c r="W33" s="10"/>
      <c r="X33" s="11">
        <v>16.7</v>
      </c>
      <c r="Y33" s="9">
        <f>960000/C32*100</f>
        <v>66.666666666666657</v>
      </c>
      <c r="Z33" s="10"/>
      <c r="AA33" s="11">
        <f>Z34</f>
        <v>8.3333333333333321</v>
      </c>
      <c r="AB33" s="9">
        <f>1080000/C32*100</f>
        <v>75</v>
      </c>
      <c r="AC33" s="10"/>
      <c r="AD33" s="11">
        <f>AC34</f>
        <v>8.3333333333333321</v>
      </c>
      <c r="AE33" s="9"/>
      <c r="AF33" s="10"/>
      <c r="AG33" s="11"/>
      <c r="AH33" s="9"/>
      <c r="AI33" s="10"/>
      <c r="AJ33" s="11"/>
      <c r="AK33" s="13"/>
      <c r="AL33" s="25"/>
      <c r="AM33" s="14"/>
    </row>
    <row r="34" spans="1:39" x14ac:dyDescent="0.25">
      <c r="A34" s="88"/>
      <c r="B34" s="91"/>
      <c r="C34" s="94"/>
      <c r="D34" s="15"/>
      <c r="E34" s="16">
        <f>R33</f>
        <v>33.333333333333329</v>
      </c>
      <c r="F34" s="17"/>
      <c r="G34" s="15"/>
      <c r="H34" s="16">
        <f>120000/1440000*100</f>
        <v>8.3333333333333321</v>
      </c>
      <c r="I34" s="17"/>
      <c r="J34" s="15"/>
      <c r="K34" s="16">
        <f>240000/1440000*100</f>
        <v>16.666666666666664</v>
      </c>
      <c r="L34" s="17"/>
      <c r="M34" s="15"/>
      <c r="N34" s="16">
        <f>360000/1440000*100</f>
        <v>25</v>
      </c>
      <c r="O34" s="17"/>
      <c r="P34" s="15"/>
      <c r="Q34" s="16">
        <f>480000/1440000*100</f>
        <v>33.333333333333329</v>
      </c>
      <c r="R34" s="17"/>
      <c r="S34" s="15"/>
      <c r="T34" s="16">
        <f>U33</f>
        <v>8.3333333333333321</v>
      </c>
      <c r="U34" s="17"/>
      <c r="V34" s="15"/>
      <c r="W34" s="16">
        <v>16.7</v>
      </c>
      <c r="X34" s="17"/>
      <c r="Y34" s="15"/>
      <c r="Z34" s="16">
        <f>120000/C32*100</f>
        <v>8.3333333333333321</v>
      </c>
      <c r="AA34" s="17"/>
      <c r="AB34" s="15"/>
      <c r="AC34" s="16">
        <f>120000/C32*100</f>
        <v>8.3333333333333321</v>
      </c>
      <c r="AD34" s="17"/>
      <c r="AE34" s="15"/>
      <c r="AF34" s="16"/>
      <c r="AG34" s="17"/>
      <c r="AH34" s="15"/>
      <c r="AI34" s="16"/>
      <c r="AJ34" s="17"/>
      <c r="AK34" s="26"/>
      <c r="AL34" s="27"/>
      <c r="AM34" s="28"/>
    </row>
    <row r="35" spans="1:39" x14ac:dyDescent="0.25">
      <c r="A35" s="86">
        <v>9</v>
      </c>
      <c r="B35" s="108" t="s">
        <v>35</v>
      </c>
      <c r="C35" s="105">
        <v>3790700</v>
      </c>
      <c r="D35" s="19"/>
      <c r="E35" s="20">
        <f>1/12*100</f>
        <v>8.3333333333333321</v>
      </c>
      <c r="F35" s="21"/>
      <c r="G35" s="19"/>
      <c r="H35" s="20">
        <f>2/12*100</f>
        <v>16.666666666666664</v>
      </c>
      <c r="I35" s="21"/>
      <c r="J35" s="19"/>
      <c r="K35" s="20">
        <f>3/12*100</f>
        <v>25</v>
      </c>
      <c r="L35" s="21"/>
      <c r="M35" s="19"/>
      <c r="N35" s="20">
        <f>4/12*100</f>
        <v>33.333333333333329</v>
      </c>
      <c r="O35" s="21"/>
      <c r="P35" s="19"/>
      <c r="Q35" s="20">
        <f>5/12*100</f>
        <v>41.666666666666671</v>
      </c>
      <c r="R35" s="21"/>
      <c r="S35" s="19"/>
      <c r="T35" s="20">
        <f>6/12*100</f>
        <v>50</v>
      </c>
      <c r="U35" s="21"/>
      <c r="V35" s="19"/>
      <c r="W35" s="20">
        <f>7/12*100</f>
        <v>58.333333333333336</v>
      </c>
      <c r="X35" s="21"/>
      <c r="Y35" s="19"/>
      <c r="Z35" s="20">
        <f>8/12*100</f>
        <v>66.666666666666657</v>
      </c>
      <c r="AA35" s="21"/>
      <c r="AB35" s="19"/>
      <c r="AC35" s="20">
        <f>9/12*100</f>
        <v>75</v>
      </c>
      <c r="AD35" s="21"/>
      <c r="AE35" s="19"/>
      <c r="AF35" s="20">
        <f>10/12*100</f>
        <v>83.333333333333343</v>
      </c>
      <c r="AG35" s="21"/>
      <c r="AH35" s="19"/>
      <c r="AI35" s="20">
        <f>11/12*100</f>
        <v>91.666666666666657</v>
      </c>
      <c r="AJ35" s="21"/>
      <c r="AK35" s="22"/>
      <c r="AL35" s="23">
        <f>12/12*100</f>
        <v>100</v>
      </c>
      <c r="AM35" s="24"/>
    </row>
    <row r="36" spans="1:39" x14ac:dyDescent="0.25">
      <c r="A36" s="87"/>
      <c r="B36" s="109"/>
      <c r="C36" s="106"/>
      <c r="D36" s="9">
        <f>0/3790700*100</f>
        <v>0</v>
      </c>
      <c r="E36" s="10"/>
      <c r="F36" s="11">
        <f>R36</f>
        <v>10.549502730366424</v>
      </c>
      <c r="G36" s="9">
        <f>399900/3790700*100</f>
        <v>10.549502730366424</v>
      </c>
      <c r="H36" s="10"/>
      <c r="I36" s="11">
        <f>399900/3790700*100</f>
        <v>10.549502730366424</v>
      </c>
      <c r="J36" s="9">
        <f>399900/3790700*100</f>
        <v>10.549502730366424</v>
      </c>
      <c r="K36" s="10"/>
      <c r="L36" s="11">
        <f>399900/3790700*100</f>
        <v>10.549502730366424</v>
      </c>
      <c r="M36" s="9">
        <f>399900/3790700*100</f>
        <v>10.549502730366424</v>
      </c>
      <c r="N36" s="10"/>
      <c r="O36" s="11">
        <f>399900/3790700*100</f>
        <v>10.549502730366424</v>
      </c>
      <c r="P36" s="9">
        <f>399900/3790700*100</f>
        <v>10.549502730366424</v>
      </c>
      <c r="Q36" s="10"/>
      <c r="R36" s="11">
        <f>399900/3790700*100</f>
        <v>10.549502730366424</v>
      </c>
      <c r="S36" s="9">
        <f>1120050/C35*100</f>
        <v>29.547313161157568</v>
      </c>
      <c r="T36" s="10"/>
      <c r="U36" s="11">
        <f>720150/C35*100</f>
        <v>18.997810430791144</v>
      </c>
      <c r="V36" s="9">
        <v>42</v>
      </c>
      <c r="W36" s="10"/>
      <c r="X36" s="11">
        <v>12.5</v>
      </c>
      <c r="Y36" s="9">
        <f>1593400/C35*100</f>
        <v>42.034452739599551</v>
      </c>
      <c r="Z36" s="10"/>
      <c r="AA36" s="11">
        <v>0</v>
      </c>
      <c r="AB36" s="9">
        <f>2237700/C35*100</f>
        <v>59.031313477721795</v>
      </c>
      <c r="AC36" s="10"/>
      <c r="AD36" s="11">
        <f>AC37</f>
        <v>16.996860738122248</v>
      </c>
      <c r="AE36" s="9"/>
      <c r="AF36" s="10"/>
      <c r="AG36" s="11"/>
      <c r="AH36" s="9"/>
      <c r="AI36" s="10"/>
      <c r="AJ36" s="11"/>
      <c r="AK36" s="13"/>
      <c r="AL36" s="25"/>
      <c r="AM36" s="14"/>
    </row>
    <row r="37" spans="1:39" x14ac:dyDescent="0.25">
      <c r="A37" s="88"/>
      <c r="B37" s="110"/>
      <c r="C37" s="107"/>
      <c r="D37" s="15"/>
      <c r="E37" s="16">
        <f>U37</f>
        <v>0</v>
      </c>
      <c r="F37" s="17"/>
      <c r="G37" s="15"/>
      <c r="H37" s="16">
        <f>399900/3790700*100</f>
        <v>10.549502730366424</v>
      </c>
      <c r="I37" s="17"/>
      <c r="J37" s="15"/>
      <c r="K37" s="16">
        <f>L36</f>
        <v>10.549502730366424</v>
      </c>
      <c r="L37" s="17"/>
      <c r="M37" s="15"/>
      <c r="N37" s="16">
        <f>399900/3790700*100</f>
        <v>10.549502730366424</v>
      </c>
      <c r="O37" s="17"/>
      <c r="P37" s="15"/>
      <c r="Q37" s="16">
        <f>399900/3790700*100</f>
        <v>10.549502730366424</v>
      </c>
      <c r="R37" s="17"/>
      <c r="S37" s="15"/>
      <c r="T37" s="16">
        <f>U36</f>
        <v>18.997810430791144</v>
      </c>
      <c r="U37" s="17"/>
      <c r="V37" s="15"/>
      <c r="W37" s="16">
        <v>12.5</v>
      </c>
      <c r="X37" s="17"/>
      <c r="Y37" s="15"/>
      <c r="Z37" s="16">
        <v>0</v>
      </c>
      <c r="AA37" s="17"/>
      <c r="AB37" s="15"/>
      <c r="AC37" s="16">
        <f>644300/C35*100</f>
        <v>16.996860738122248</v>
      </c>
      <c r="AD37" s="17"/>
      <c r="AE37" s="15"/>
      <c r="AF37" s="16"/>
      <c r="AG37" s="17"/>
      <c r="AH37" s="15"/>
      <c r="AI37" s="16"/>
      <c r="AJ37" s="17"/>
      <c r="AK37" s="26"/>
      <c r="AL37" s="27"/>
      <c r="AM37" s="28"/>
    </row>
    <row r="38" spans="1:39" x14ac:dyDescent="0.25">
      <c r="A38" s="86">
        <v>10</v>
      </c>
      <c r="B38" s="108" t="s">
        <v>36</v>
      </c>
      <c r="C38" s="105">
        <v>22600000</v>
      </c>
      <c r="D38" s="9"/>
      <c r="E38" s="10">
        <f>1/12*100</f>
        <v>8.3333333333333321</v>
      </c>
      <c r="F38" s="11"/>
      <c r="G38" s="9"/>
      <c r="H38" s="10">
        <f>2/12*100</f>
        <v>16.666666666666664</v>
      </c>
      <c r="I38" s="11"/>
      <c r="J38" s="9"/>
      <c r="K38" s="10">
        <f>3/12*100</f>
        <v>25</v>
      </c>
      <c r="L38" s="11"/>
      <c r="M38" s="9"/>
      <c r="N38" s="25">
        <f>4/12*100</f>
        <v>33.333333333333329</v>
      </c>
      <c r="O38" s="14"/>
      <c r="P38" s="13"/>
      <c r="Q38" s="25">
        <f>5/12*100</f>
        <v>41.666666666666671</v>
      </c>
      <c r="R38" s="14"/>
      <c r="S38" s="13"/>
      <c r="T38" s="25">
        <f>6/12*100</f>
        <v>50</v>
      </c>
      <c r="U38" s="14"/>
      <c r="V38" s="13"/>
      <c r="W38" s="25">
        <f>7/12*100</f>
        <v>58.333333333333336</v>
      </c>
      <c r="X38" s="14"/>
      <c r="Y38" s="13"/>
      <c r="Z38" s="25">
        <f>8/12*100</f>
        <v>66.666666666666657</v>
      </c>
      <c r="AA38" s="14"/>
      <c r="AB38" s="13"/>
      <c r="AC38" s="10">
        <f>9/12*100</f>
        <v>75</v>
      </c>
      <c r="AD38" s="14"/>
      <c r="AE38" s="13"/>
      <c r="AF38" s="25">
        <f>10/12*100</f>
        <v>83.333333333333343</v>
      </c>
      <c r="AG38" s="11"/>
      <c r="AH38" s="9"/>
      <c r="AI38" s="10">
        <f>11/12*100</f>
        <v>91.666666666666657</v>
      </c>
      <c r="AJ38" s="11"/>
      <c r="AK38" s="13"/>
      <c r="AL38" s="25">
        <f>12/12*100</f>
        <v>100</v>
      </c>
      <c r="AM38" s="14"/>
    </row>
    <row r="39" spans="1:39" x14ac:dyDescent="0.25">
      <c r="A39" s="87"/>
      <c r="B39" s="109"/>
      <c r="C39" s="106"/>
      <c r="D39" s="9">
        <f>0/22600000*100</f>
        <v>0</v>
      </c>
      <c r="E39" s="10"/>
      <c r="F39" s="11">
        <f>U38</f>
        <v>0</v>
      </c>
      <c r="G39" s="9">
        <f>1275000/22600000*100</f>
        <v>5.6415929203539816</v>
      </c>
      <c r="H39" s="10"/>
      <c r="I39" s="11">
        <f>1275000/22600000*100</f>
        <v>5.6415929203539816</v>
      </c>
      <c r="J39" s="9">
        <f>2550000/22600000*100</f>
        <v>11.283185840707963</v>
      </c>
      <c r="K39" s="10"/>
      <c r="L39" s="11">
        <f>2550000/22600000*100</f>
        <v>11.283185840707963</v>
      </c>
      <c r="M39" s="9">
        <f>4764000/22600000*100</f>
        <v>21.079646017699115</v>
      </c>
      <c r="N39" s="10"/>
      <c r="O39" s="11">
        <f>4764000/22600000*100</f>
        <v>21.079646017699115</v>
      </c>
      <c r="P39" s="29">
        <f>(6039000/22600000)*100</f>
        <v>26.721238938053098</v>
      </c>
      <c r="Q39" s="10"/>
      <c r="R39" s="11">
        <f>6039000/22600000*100</f>
        <v>26.721238938053098</v>
      </c>
      <c r="S39" s="30" t="s">
        <v>60</v>
      </c>
      <c r="T39" s="10"/>
      <c r="U39" s="11">
        <f>2545000/C38*100</f>
        <v>11.261061946902656</v>
      </c>
      <c r="V39" s="9">
        <v>43.6</v>
      </c>
      <c r="W39" s="10"/>
      <c r="X39" s="11">
        <v>5.6</v>
      </c>
      <c r="Y39" s="9">
        <f>12409000/C38*100</f>
        <v>54.907079646017699</v>
      </c>
      <c r="Z39" s="10"/>
      <c r="AA39" s="11">
        <f>Z40</f>
        <v>11.283185840707963</v>
      </c>
      <c r="AB39" s="9">
        <f>13684000/C38*100</f>
        <v>60.548672566371685</v>
      </c>
      <c r="AC39" s="10"/>
      <c r="AD39" s="11">
        <f>AC40</f>
        <v>5.6415929203539816</v>
      </c>
      <c r="AE39" s="9"/>
      <c r="AF39" s="10"/>
      <c r="AG39" s="11"/>
      <c r="AH39" s="9"/>
      <c r="AI39" s="10"/>
      <c r="AJ39" s="11"/>
      <c r="AK39" s="13"/>
      <c r="AL39" s="25"/>
      <c r="AM39" s="14"/>
    </row>
    <row r="40" spans="1:39" x14ac:dyDescent="0.25">
      <c r="A40" s="88"/>
      <c r="B40" s="110"/>
      <c r="C40" s="107"/>
      <c r="D40" s="15"/>
      <c r="E40" s="16">
        <f>R40</f>
        <v>0</v>
      </c>
      <c r="F40" s="17"/>
      <c r="G40" s="15"/>
      <c r="H40" s="16">
        <f>1275000/22600000*100</f>
        <v>5.6415929203539816</v>
      </c>
      <c r="I40" s="17"/>
      <c r="J40" s="15"/>
      <c r="K40" s="16">
        <f>L39</f>
        <v>11.283185840707963</v>
      </c>
      <c r="L40" s="17"/>
      <c r="M40" s="15"/>
      <c r="N40" s="16">
        <f>4764000/22600000*100</f>
        <v>21.079646017699115</v>
      </c>
      <c r="O40" s="17"/>
      <c r="P40" s="15"/>
      <c r="Q40" s="16">
        <f>6039000/22600000*100</f>
        <v>26.721238938053098</v>
      </c>
      <c r="R40" s="17"/>
      <c r="S40" s="15"/>
      <c r="T40" s="16">
        <f>U39</f>
        <v>11.261061946902656</v>
      </c>
      <c r="U40" s="17"/>
      <c r="V40" s="15"/>
      <c r="W40" s="16">
        <v>5.6</v>
      </c>
      <c r="X40" s="17"/>
      <c r="Y40" s="15"/>
      <c r="Z40" s="16">
        <f>2550000/C38*100</f>
        <v>11.283185840707963</v>
      </c>
      <c r="AA40" s="17"/>
      <c r="AB40" s="15"/>
      <c r="AC40" s="16">
        <f>1275000/C38*100</f>
        <v>5.6415929203539816</v>
      </c>
      <c r="AD40" s="17"/>
      <c r="AE40" s="15"/>
      <c r="AF40" s="16"/>
      <c r="AG40" s="17"/>
      <c r="AH40" s="15"/>
      <c r="AI40" s="16"/>
      <c r="AJ40" s="17"/>
      <c r="AK40" s="26"/>
      <c r="AL40" s="27"/>
      <c r="AM40" s="28"/>
    </row>
    <row r="41" spans="1:39" x14ac:dyDescent="0.25">
      <c r="A41" s="86">
        <v>11</v>
      </c>
      <c r="B41" s="108" t="s">
        <v>37</v>
      </c>
      <c r="C41" s="92">
        <v>2200000</v>
      </c>
      <c r="D41" s="19"/>
      <c r="E41" s="20">
        <f>1/12*100</f>
        <v>8.3333333333333321</v>
      </c>
      <c r="F41" s="21"/>
      <c r="G41" s="19"/>
      <c r="H41" s="20">
        <f>2/12*100</f>
        <v>16.666666666666664</v>
      </c>
      <c r="I41" s="21"/>
      <c r="J41" s="19"/>
      <c r="K41" s="20">
        <f>3/12*100</f>
        <v>25</v>
      </c>
      <c r="L41" s="21"/>
      <c r="M41" s="19"/>
      <c r="N41" s="20">
        <f>4/12*100</f>
        <v>33.333333333333329</v>
      </c>
      <c r="O41" s="21"/>
      <c r="P41" s="19"/>
      <c r="Q41" s="20">
        <f>5/12*100</f>
        <v>41.666666666666671</v>
      </c>
      <c r="R41" s="21"/>
      <c r="S41" s="19"/>
      <c r="T41" s="23">
        <f>S42</f>
        <v>100</v>
      </c>
      <c r="U41" s="21"/>
      <c r="V41" s="19"/>
      <c r="W41" s="20">
        <f>7/12*100</f>
        <v>58.333333333333336</v>
      </c>
      <c r="X41" s="21"/>
      <c r="Y41" s="19"/>
      <c r="Z41" s="20">
        <f>8/12*100</f>
        <v>66.666666666666657</v>
      </c>
      <c r="AA41" s="21"/>
      <c r="AB41" s="19"/>
      <c r="AC41" s="20">
        <f>9/12*100</f>
        <v>75</v>
      </c>
      <c r="AD41" s="21"/>
      <c r="AE41" s="19"/>
      <c r="AF41" s="20">
        <f>10/12*100</f>
        <v>83.333333333333343</v>
      </c>
      <c r="AG41" s="21"/>
      <c r="AH41" s="19"/>
      <c r="AI41" s="20">
        <f>11/12*100</f>
        <v>91.666666666666657</v>
      </c>
      <c r="AJ41" s="21"/>
      <c r="AK41" s="22"/>
      <c r="AL41" s="23">
        <f>12/12*100</f>
        <v>100</v>
      </c>
      <c r="AM41" s="24"/>
    </row>
    <row r="42" spans="1:39" x14ac:dyDescent="0.25">
      <c r="A42" s="87"/>
      <c r="B42" s="109"/>
      <c r="C42" s="93"/>
      <c r="D42" s="9">
        <f>0/379700*100</f>
        <v>0</v>
      </c>
      <c r="E42" s="10"/>
      <c r="F42" s="11">
        <f>U41</f>
        <v>0</v>
      </c>
      <c r="G42" s="9">
        <f>2200000/2200000*100</f>
        <v>100</v>
      </c>
      <c r="H42" s="10"/>
      <c r="I42" s="11">
        <f>2200000/2200000*100</f>
        <v>100</v>
      </c>
      <c r="J42" s="9">
        <f>2200000/2200000*100</f>
        <v>100</v>
      </c>
      <c r="K42" s="10"/>
      <c r="L42" s="11">
        <f>2200000/2200000*100</f>
        <v>100</v>
      </c>
      <c r="M42" s="9">
        <f>2200000/2200000*100</f>
        <v>100</v>
      </c>
      <c r="N42" s="10"/>
      <c r="O42" s="11">
        <f>2200000/2200000*100</f>
        <v>100</v>
      </c>
      <c r="P42" s="9">
        <f>2200000/2200000*100</f>
        <v>100</v>
      </c>
      <c r="Q42" s="10"/>
      <c r="R42" s="11">
        <f>2200000/2200000*100</f>
        <v>100</v>
      </c>
      <c r="S42" s="13">
        <f>2200000/C41*100</f>
        <v>100</v>
      </c>
      <c r="T42" s="10"/>
      <c r="U42" s="11">
        <v>0</v>
      </c>
      <c r="V42" s="9">
        <v>100</v>
      </c>
      <c r="W42" s="10"/>
      <c r="X42" s="11">
        <v>0</v>
      </c>
      <c r="Y42" s="13">
        <f>2200000/C41*100</f>
        <v>100</v>
      </c>
      <c r="Z42" s="10"/>
      <c r="AA42" s="11">
        <v>0</v>
      </c>
      <c r="AB42" s="13">
        <f>2200000/C41*100</f>
        <v>100</v>
      </c>
      <c r="AC42" s="10"/>
      <c r="AD42" s="11">
        <v>0</v>
      </c>
      <c r="AE42" s="9"/>
      <c r="AF42" s="10"/>
      <c r="AG42" s="11"/>
      <c r="AH42" s="9"/>
      <c r="AI42" s="10"/>
      <c r="AJ42" s="11"/>
      <c r="AK42" s="13"/>
      <c r="AL42" s="25"/>
      <c r="AM42" s="14"/>
    </row>
    <row r="43" spans="1:39" x14ac:dyDescent="0.25">
      <c r="A43" s="88"/>
      <c r="B43" s="110"/>
      <c r="C43" s="94"/>
      <c r="D43" s="15"/>
      <c r="E43" s="16">
        <f>R43</f>
        <v>0</v>
      </c>
      <c r="F43" s="17"/>
      <c r="G43" s="15"/>
      <c r="H43" s="16">
        <f>2200000/2200000*100</f>
        <v>100</v>
      </c>
      <c r="I43" s="17"/>
      <c r="J43" s="15"/>
      <c r="K43" s="16">
        <f>2200000/2200000*100</f>
        <v>100</v>
      </c>
      <c r="L43" s="17"/>
      <c r="M43" s="15"/>
      <c r="N43" s="16">
        <f>2200000/2200000*100</f>
        <v>100</v>
      </c>
      <c r="O43" s="17"/>
      <c r="P43" s="15"/>
      <c r="Q43" s="16">
        <f>2200000/2200000*100</f>
        <v>100</v>
      </c>
      <c r="R43" s="17"/>
      <c r="S43" s="15"/>
      <c r="T43" s="16">
        <f>U42</f>
        <v>0</v>
      </c>
      <c r="U43" s="17"/>
      <c r="V43" s="15"/>
      <c r="W43" s="16">
        <v>0</v>
      </c>
      <c r="X43" s="17"/>
      <c r="Y43" s="15"/>
      <c r="Z43" s="16">
        <v>0</v>
      </c>
      <c r="AA43" s="17"/>
      <c r="AB43" s="15"/>
      <c r="AC43" s="16">
        <v>0</v>
      </c>
      <c r="AD43" s="17"/>
      <c r="AE43" s="15"/>
      <c r="AF43" s="16"/>
      <c r="AG43" s="17"/>
      <c r="AH43" s="15"/>
      <c r="AI43" s="16"/>
      <c r="AJ43" s="17"/>
      <c r="AK43" s="26"/>
      <c r="AL43" s="27"/>
      <c r="AM43" s="28"/>
    </row>
    <row r="44" spans="1:39" x14ac:dyDescent="0.25">
      <c r="A44" s="86">
        <v>12</v>
      </c>
      <c r="B44" s="95" t="s">
        <v>38</v>
      </c>
      <c r="C44" s="92">
        <v>58194700</v>
      </c>
      <c r="D44" s="9"/>
      <c r="E44" s="10">
        <f>1/12*100</f>
        <v>8.3333333333333321</v>
      </c>
      <c r="F44" s="11"/>
      <c r="G44" s="9"/>
      <c r="H44" s="10">
        <f>2/12*100</f>
        <v>16.666666666666664</v>
      </c>
      <c r="I44" s="11"/>
      <c r="J44" s="9"/>
      <c r="K44" s="10">
        <f>3/12*100</f>
        <v>25</v>
      </c>
      <c r="L44" s="11"/>
      <c r="M44" s="9"/>
      <c r="N44" s="10">
        <f>4/12*100</f>
        <v>33.333333333333329</v>
      </c>
      <c r="O44" s="11"/>
      <c r="P44" s="9"/>
      <c r="Q44" s="10">
        <f>5/12*100</f>
        <v>41.666666666666671</v>
      </c>
      <c r="R44" s="11"/>
      <c r="S44" s="9"/>
      <c r="T44" s="10">
        <f>6/12*100</f>
        <v>50</v>
      </c>
      <c r="U44" s="11"/>
      <c r="V44" s="9"/>
      <c r="W44" s="10">
        <f>7/12*100</f>
        <v>58.333333333333336</v>
      </c>
      <c r="X44" s="11"/>
      <c r="Y44" s="9"/>
      <c r="Z44" s="10">
        <f>8/12*100</f>
        <v>66.666666666666657</v>
      </c>
      <c r="AA44" s="11"/>
      <c r="AB44" s="9"/>
      <c r="AC44" s="10">
        <f>9/12*100</f>
        <v>75</v>
      </c>
      <c r="AD44" s="11"/>
      <c r="AE44" s="9"/>
      <c r="AF44" s="10">
        <f>10/12*100</f>
        <v>83.333333333333343</v>
      </c>
      <c r="AG44" s="11"/>
      <c r="AH44" s="9"/>
      <c r="AI44" s="10">
        <f>11/12*100</f>
        <v>91.666666666666657</v>
      </c>
      <c r="AJ44" s="11"/>
      <c r="AK44" s="13"/>
      <c r="AL44" s="25">
        <f>12/12*100</f>
        <v>100</v>
      </c>
      <c r="AM44" s="14"/>
    </row>
    <row r="45" spans="1:39" x14ac:dyDescent="0.25">
      <c r="A45" s="87"/>
      <c r="B45" s="90"/>
      <c r="C45" s="93"/>
      <c r="D45" s="9">
        <f>0/58194700*100</f>
        <v>0</v>
      </c>
      <c r="E45" s="10"/>
      <c r="F45" s="11">
        <f>U44</f>
        <v>0</v>
      </c>
      <c r="G45" s="9">
        <f>4840000/58194700*100</f>
        <v>8.3169085844587229</v>
      </c>
      <c r="H45" s="10"/>
      <c r="I45" s="11">
        <f>4840000/58194700*100</f>
        <v>8.3169085844587229</v>
      </c>
      <c r="J45" s="9">
        <f>9680000/58194700*100</f>
        <v>16.633817168917446</v>
      </c>
      <c r="K45" s="10"/>
      <c r="L45" s="11">
        <f>9680000/58194700*100</f>
        <v>16.633817168917446</v>
      </c>
      <c r="M45" s="9">
        <f>14530000/58194700*100</f>
        <v>24.967909448798604</v>
      </c>
      <c r="N45" s="10"/>
      <c r="O45" s="11">
        <f>14530000/58194700*100</f>
        <v>24.967909448798604</v>
      </c>
      <c r="P45" s="9">
        <f>19380000/58194700*100</f>
        <v>33.302001728679755</v>
      </c>
      <c r="Q45" s="10"/>
      <c r="R45" s="11">
        <f>19380000/58194700*100</f>
        <v>33.302001728679755</v>
      </c>
      <c r="S45" s="9">
        <f>24220000/C44*100</f>
        <v>41.618910313138478</v>
      </c>
      <c r="T45" s="10"/>
      <c r="U45" s="11">
        <f>4840000/C44*100</f>
        <v>8.3169085844587229</v>
      </c>
      <c r="V45" s="9">
        <v>58.3</v>
      </c>
      <c r="W45" s="10"/>
      <c r="X45" s="11">
        <v>16.7</v>
      </c>
      <c r="Y45" s="9">
        <f>38780000/C44*100</f>
        <v>66.638370848204389</v>
      </c>
      <c r="Z45" s="10"/>
      <c r="AA45" s="11">
        <f>Z46</f>
        <v>8.3340922798811565</v>
      </c>
      <c r="AB45" s="9">
        <f>43630000/C44*100</f>
        <v>74.972463128085536</v>
      </c>
      <c r="AC45" s="10"/>
      <c r="AD45" s="11">
        <f>AC46</f>
        <v>8.3340922798811565</v>
      </c>
      <c r="AE45" s="9"/>
      <c r="AF45" s="10"/>
      <c r="AG45" s="11"/>
      <c r="AH45" s="9"/>
      <c r="AI45" s="10"/>
      <c r="AJ45" s="11"/>
      <c r="AK45" s="13"/>
      <c r="AL45" s="25"/>
      <c r="AM45" s="14"/>
    </row>
    <row r="46" spans="1:39" ht="16.5" customHeight="1" x14ac:dyDescent="0.25">
      <c r="A46" s="88"/>
      <c r="B46" s="91"/>
      <c r="C46" s="94"/>
      <c r="D46" s="9"/>
      <c r="E46" s="10">
        <f>R46</f>
        <v>0</v>
      </c>
      <c r="F46" s="11"/>
      <c r="G46" s="9"/>
      <c r="H46" s="10">
        <f>4840000/58194700*100</f>
        <v>8.3169085844587229</v>
      </c>
      <c r="I46" s="11"/>
      <c r="J46" s="9"/>
      <c r="K46" s="10">
        <f>L45</f>
        <v>16.633817168917446</v>
      </c>
      <c r="L46" s="11"/>
      <c r="M46" s="9"/>
      <c r="N46" s="10">
        <f>14530000/58194700*100</f>
        <v>24.967909448798604</v>
      </c>
      <c r="O46" s="11"/>
      <c r="P46" s="9"/>
      <c r="Q46" s="10">
        <f>19380000/58194700*100</f>
        <v>33.302001728679755</v>
      </c>
      <c r="R46" s="11"/>
      <c r="S46" s="9"/>
      <c r="T46" s="10">
        <f>U45</f>
        <v>8.3169085844587229</v>
      </c>
      <c r="U46" s="11"/>
      <c r="V46" s="9"/>
      <c r="W46" s="10">
        <v>16.7</v>
      </c>
      <c r="X46" s="11"/>
      <c r="Y46" s="9"/>
      <c r="Z46" s="10">
        <f>4850000/C44*100</f>
        <v>8.3340922798811565</v>
      </c>
      <c r="AA46" s="11"/>
      <c r="AB46" s="9"/>
      <c r="AC46" s="10">
        <f>4850000/C44*100</f>
        <v>8.3340922798811565</v>
      </c>
      <c r="AD46" s="11"/>
      <c r="AE46" s="9"/>
      <c r="AF46" s="10"/>
      <c r="AG46" s="11"/>
      <c r="AH46" s="9"/>
      <c r="AI46" s="10"/>
      <c r="AJ46" s="11"/>
      <c r="AK46" s="13"/>
      <c r="AL46" s="25"/>
      <c r="AM46" s="14"/>
    </row>
    <row r="47" spans="1:39" x14ac:dyDescent="0.25">
      <c r="A47" s="86">
        <v>13</v>
      </c>
      <c r="B47" s="108" t="s">
        <v>39</v>
      </c>
      <c r="C47" s="105">
        <v>21000000</v>
      </c>
      <c r="D47" s="19"/>
      <c r="E47" s="20">
        <f>1/12*100</f>
        <v>8.3333333333333321</v>
      </c>
      <c r="F47" s="21"/>
      <c r="G47" s="19"/>
      <c r="H47" s="20">
        <f>2/12*100</f>
        <v>16.666666666666664</v>
      </c>
      <c r="I47" s="21"/>
      <c r="J47" s="19"/>
      <c r="K47" s="20">
        <f>3/12*100</f>
        <v>25</v>
      </c>
      <c r="L47" s="21"/>
      <c r="M47" s="19"/>
      <c r="N47" s="20">
        <f>4/12*100</f>
        <v>33.333333333333329</v>
      </c>
      <c r="O47" s="21"/>
      <c r="P47" s="19"/>
      <c r="Q47" s="20">
        <f>5/12*100</f>
        <v>41.666666666666671</v>
      </c>
      <c r="R47" s="21"/>
      <c r="S47" s="19"/>
      <c r="T47" s="20">
        <f>6/12*100</f>
        <v>50</v>
      </c>
      <c r="U47" s="21"/>
      <c r="V47" s="19"/>
      <c r="W47" s="20">
        <f>7/12*100</f>
        <v>58.333333333333336</v>
      </c>
      <c r="X47" s="21"/>
      <c r="Y47" s="19"/>
      <c r="Z47" s="20">
        <f>8/12*100</f>
        <v>66.666666666666657</v>
      </c>
      <c r="AA47" s="21"/>
      <c r="AB47" s="19"/>
      <c r="AC47" s="20">
        <f>9/12*100</f>
        <v>75</v>
      </c>
      <c r="AD47" s="21"/>
      <c r="AE47" s="19"/>
      <c r="AF47" s="20">
        <f>10/12*100</f>
        <v>83.333333333333343</v>
      </c>
      <c r="AG47" s="21"/>
      <c r="AH47" s="19"/>
      <c r="AI47" s="20">
        <f>11/12*100</f>
        <v>91.666666666666657</v>
      </c>
      <c r="AJ47" s="21"/>
      <c r="AK47" s="31"/>
      <c r="AL47" s="32">
        <f>12/12*100</f>
        <v>100</v>
      </c>
      <c r="AM47" s="33"/>
    </row>
    <row r="48" spans="1:39" ht="15.75" customHeight="1" x14ac:dyDescent="0.25">
      <c r="A48" s="87"/>
      <c r="B48" s="109"/>
      <c r="C48" s="106"/>
      <c r="D48" s="9">
        <f>0/21000000*100</f>
        <v>0</v>
      </c>
      <c r="E48" s="10"/>
      <c r="F48" s="11">
        <f>U47</f>
        <v>0</v>
      </c>
      <c r="G48" s="9">
        <f>1769505/21000000*100</f>
        <v>8.4262142857142859</v>
      </c>
      <c r="H48" s="10"/>
      <c r="I48" s="11">
        <f>1769505/21000000*1000</f>
        <v>84.262142857142848</v>
      </c>
      <c r="J48" s="9">
        <f>3597628/21000000*100</f>
        <v>17.131561904761906</v>
      </c>
      <c r="K48" s="10"/>
      <c r="L48" s="11">
        <f>3597628/21000000*100</f>
        <v>17.131561904761906</v>
      </c>
      <c r="M48" s="9">
        <f>5348082/21000000*100</f>
        <v>25.46705714285714</v>
      </c>
      <c r="N48" s="10"/>
      <c r="O48" s="11">
        <f>5348082/21000000*100</f>
        <v>25.46705714285714</v>
      </c>
      <c r="P48" s="9">
        <f>7149536/21000000*100</f>
        <v>34.045409523809525</v>
      </c>
      <c r="Q48" s="10"/>
      <c r="R48" s="11">
        <f>7149536/21000000*100</f>
        <v>34.045409523809525</v>
      </c>
      <c r="S48" s="9">
        <f>8920163/C47*100</f>
        <v>42.476966666666662</v>
      </c>
      <c r="T48" s="10"/>
      <c r="U48" s="11">
        <f>1770627/C47*100</f>
        <v>8.4315571428571428</v>
      </c>
      <c r="V48" s="9">
        <v>59.3</v>
      </c>
      <c r="W48" s="10"/>
      <c r="X48" s="11">
        <v>16.899999999999999</v>
      </c>
      <c r="Y48" s="9">
        <f>14289581/C47*100</f>
        <v>68.045623809523818</v>
      </c>
      <c r="Z48" s="10"/>
      <c r="AA48" s="11">
        <f>Z49</f>
        <v>8.6856809523809524</v>
      </c>
      <c r="AB48" s="9">
        <f>16165032/C47*100</f>
        <v>76.976342857142853</v>
      </c>
      <c r="AC48" s="10"/>
      <c r="AD48" s="11">
        <f>AC49</f>
        <v>8.9450047619047623</v>
      </c>
      <c r="AE48" s="9"/>
      <c r="AF48" s="10"/>
      <c r="AG48" s="11"/>
      <c r="AH48" s="9"/>
      <c r="AI48" s="10"/>
      <c r="AJ48" s="11"/>
      <c r="AK48" s="34"/>
      <c r="AL48" s="35"/>
      <c r="AM48" s="36"/>
    </row>
    <row r="49" spans="1:39" ht="20.25" customHeight="1" x14ac:dyDescent="0.25">
      <c r="A49" s="88"/>
      <c r="B49" s="110"/>
      <c r="C49" s="107"/>
      <c r="D49" s="15"/>
      <c r="E49" s="16">
        <f>R49</f>
        <v>0</v>
      </c>
      <c r="F49" s="17"/>
      <c r="G49" s="15"/>
      <c r="H49" s="16">
        <f>1769505/21000000*100</f>
        <v>8.4262142857142859</v>
      </c>
      <c r="I49" s="17"/>
      <c r="J49" s="15"/>
      <c r="K49" s="16">
        <f>L48</f>
        <v>17.131561904761906</v>
      </c>
      <c r="L49" s="17"/>
      <c r="M49" s="15"/>
      <c r="N49" s="16">
        <f>5348082/21000000*100</f>
        <v>25.46705714285714</v>
      </c>
      <c r="O49" s="17"/>
      <c r="P49" s="15"/>
      <c r="Q49" s="16">
        <f>7149536/21000000*100</f>
        <v>34.045409523809525</v>
      </c>
      <c r="R49" s="17"/>
      <c r="S49" s="15"/>
      <c r="T49" s="16">
        <f>U48</f>
        <v>8.4315571428571428</v>
      </c>
      <c r="U49" s="17"/>
      <c r="V49" s="15"/>
      <c r="W49" s="16">
        <v>16.899999999999999</v>
      </c>
      <c r="X49" s="17"/>
      <c r="Y49" s="15"/>
      <c r="Z49" s="16">
        <f>1823993/C47*100</f>
        <v>8.6856809523809524</v>
      </c>
      <c r="AA49" s="17"/>
      <c r="AB49" s="15"/>
      <c r="AC49" s="16">
        <f>1878451/C47*100</f>
        <v>8.9450047619047623</v>
      </c>
      <c r="AD49" s="17"/>
      <c r="AE49" s="15"/>
      <c r="AF49" s="16"/>
      <c r="AG49" s="17"/>
      <c r="AH49" s="15"/>
      <c r="AI49" s="16"/>
      <c r="AJ49" s="17"/>
      <c r="AK49" s="37"/>
      <c r="AL49" s="38"/>
      <c r="AM49" s="39"/>
    </row>
    <row r="50" spans="1:39" x14ac:dyDescent="0.25">
      <c r="A50" s="86">
        <v>14</v>
      </c>
      <c r="B50" s="111" t="s">
        <v>40</v>
      </c>
      <c r="C50" s="92">
        <v>45360000</v>
      </c>
      <c r="D50" s="9"/>
      <c r="E50" s="10">
        <f>1/12*100</f>
        <v>8.3333333333333321</v>
      </c>
      <c r="F50" s="11"/>
      <c r="G50" s="9"/>
      <c r="H50" s="10">
        <f>2/12*100</f>
        <v>16.666666666666664</v>
      </c>
      <c r="I50" s="11"/>
      <c r="J50" s="9"/>
      <c r="K50" s="10">
        <f>3/12*100</f>
        <v>25</v>
      </c>
      <c r="L50" s="11"/>
      <c r="M50" s="9"/>
      <c r="N50" s="10">
        <f>4/12*100</f>
        <v>33.333333333333329</v>
      </c>
      <c r="O50" s="11"/>
      <c r="P50" s="13"/>
      <c r="Q50" s="25">
        <f>5/12*100</f>
        <v>41.666666666666671</v>
      </c>
      <c r="R50" s="14"/>
      <c r="S50" s="13"/>
      <c r="T50" s="25">
        <f>6/12*100</f>
        <v>50</v>
      </c>
      <c r="U50" s="14"/>
      <c r="V50" s="13"/>
      <c r="W50" s="25">
        <f>7/12*100</f>
        <v>58.333333333333336</v>
      </c>
      <c r="X50" s="14"/>
      <c r="Y50" s="13"/>
      <c r="Z50" s="25">
        <f>8/12*100</f>
        <v>66.666666666666657</v>
      </c>
      <c r="AA50" s="14"/>
      <c r="AB50" s="13"/>
      <c r="AC50" s="25">
        <f>9/12*100</f>
        <v>75</v>
      </c>
      <c r="AD50" s="14"/>
      <c r="AE50" s="13"/>
      <c r="AF50" s="25">
        <f>10/12*100</f>
        <v>83.333333333333343</v>
      </c>
      <c r="AG50" s="14"/>
      <c r="AH50" s="13"/>
      <c r="AI50" s="25">
        <f>11/12*100</f>
        <v>91.666666666666657</v>
      </c>
      <c r="AJ50" s="14"/>
      <c r="AK50" s="34"/>
      <c r="AL50" s="35">
        <f>12/12*100</f>
        <v>100</v>
      </c>
      <c r="AM50" s="36"/>
    </row>
    <row r="51" spans="1:39" x14ac:dyDescent="0.25">
      <c r="A51" s="87"/>
      <c r="B51" s="90"/>
      <c r="C51" s="93"/>
      <c r="D51" s="9">
        <f>0/453600000</f>
        <v>0</v>
      </c>
      <c r="E51" s="10"/>
      <c r="F51" s="11">
        <f>U50</f>
        <v>0</v>
      </c>
      <c r="G51" s="9">
        <f>3780000/45360000*100</f>
        <v>8.3333333333333321</v>
      </c>
      <c r="H51" s="10"/>
      <c r="I51" s="11">
        <f>3780000/45360000*100</f>
        <v>8.3333333333333321</v>
      </c>
      <c r="J51" s="9">
        <f>7560000/45360000*100</f>
        <v>16.666666666666664</v>
      </c>
      <c r="K51" s="10"/>
      <c r="L51" s="11">
        <f>7560000/45360000*100</f>
        <v>16.666666666666664</v>
      </c>
      <c r="M51" s="9">
        <f>11340000/45360000*100</f>
        <v>25</v>
      </c>
      <c r="N51" s="10"/>
      <c r="O51" s="11">
        <f>11340000/45360000*100</f>
        <v>25</v>
      </c>
      <c r="P51" s="13">
        <f>15120000/45360000*100</f>
        <v>33.333333333333329</v>
      </c>
      <c r="Q51" s="25"/>
      <c r="R51" s="14">
        <f>15120000/45360000*100</f>
        <v>33.333333333333329</v>
      </c>
      <c r="S51" s="13">
        <f>18900000/C50*100</f>
        <v>41.666666666666671</v>
      </c>
      <c r="T51" s="25"/>
      <c r="U51" s="44">
        <f>3780000/C50*100</f>
        <v>8.3333333333333321</v>
      </c>
      <c r="V51" s="13">
        <v>58</v>
      </c>
      <c r="W51" s="25"/>
      <c r="X51" s="14">
        <v>17</v>
      </c>
      <c r="Y51" s="9">
        <f>30240000/C50*100</f>
        <v>66.666666666666657</v>
      </c>
      <c r="Z51" s="25"/>
      <c r="AA51" s="11">
        <f>Z52</f>
        <v>8.3333333333333321</v>
      </c>
      <c r="AB51" s="9">
        <f>34020000/C50*100</f>
        <v>75</v>
      </c>
      <c r="AC51" s="25"/>
      <c r="AD51" s="11">
        <f>AC52</f>
        <v>8.3333333333333321</v>
      </c>
      <c r="AE51" s="13"/>
      <c r="AF51" s="25"/>
      <c r="AG51" s="14"/>
      <c r="AH51" s="13"/>
      <c r="AI51" s="25"/>
      <c r="AJ51" s="14"/>
      <c r="AK51" s="34"/>
      <c r="AL51" s="35"/>
      <c r="AM51" s="36"/>
    </row>
    <row r="52" spans="1:39" x14ac:dyDescent="0.25">
      <c r="A52" s="88"/>
      <c r="B52" s="91"/>
      <c r="C52" s="94"/>
      <c r="D52" s="9"/>
      <c r="E52" s="10">
        <f>R52</f>
        <v>0</v>
      </c>
      <c r="F52" s="11"/>
      <c r="G52" s="9"/>
      <c r="H52" s="10">
        <f>3780000/45360000*100</f>
        <v>8.3333333333333321</v>
      </c>
      <c r="I52" s="11"/>
      <c r="J52" s="9"/>
      <c r="K52" s="10">
        <f>L51</f>
        <v>16.666666666666664</v>
      </c>
      <c r="L52" s="11"/>
      <c r="M52" s="9"/>
      <c r="N52" s="10">
        <f>11340000/45360000*100</f>
        <v>25</v>
      </c>
      <c r="O52" s="11"/>
      <c r="P52" s="13"/>
      <c r="Q52" s="25">
        <f>15120000/45360000*100</f>
        <v>33.333333333333329</v>
      </c>
      <c r="R52" s="14"/>
      <c r="S52" s="13"/>
      <c r="T52" s="10">
        <f>U51</f>
        <v>8.3333333333333321</v>
      </c>
      <c r="U52" s="14"/>
      <c r="V52" s="13"/>
      <c r="W52" s="25">
        <v>17</v>
      </c>
      <c r="X52" s="14"/>
      <c r="Y52" s="13"/>
      <c r="Z52" s="67">
        <f>3780000/C50*100</f>
        <v>8.3333333333333321</v>
      </c>
      <c r="AA52" s="14"/>
      <c r="AB52" s="13"/>
      <c r="AC52" s="10">
        <f>3780000/C50*100</f>
        <v>8.3333333333333321</v>
      </c>
      <c r="AD52" s="14"/>
      <c r="AE52" s="13"/>
      <c r="AF52" s="25"/>
      <c r="AG52" s="14"/>
      <c r="AH52" s="13"/>
      <c r="AI52" s="25"/>
      <c r="AJ52" s="14"/>
      <c r="AK52" s="34"/>
      <c r="AL52" s="35"/>
      <c r="AM52" s="36"/>
    </row>
    <row r="53" spans="1:39" x14ac:dyDescent="0.25">
      <c r="A53" s="86">
        <v>15</v>
      </c>
      <c r="B53" s="108" t="s">
        <v>41</v>
      </c>
      <c r="C53" s="105">
        <v>32222200</v>
      </c>
      <c r="D53" s="19"/>
      <c r="E53" s="20">
        <f>1/12*100</f>
        <v>8.3333333333333321</v>
      </c>
      <c r="F53" s="21"/>
      <c r="G53" s="19"/>
      <c r="H53" s="20">
        <f>2/12*100</f>
        <v>16.666666666666664</v>
      </c>
      <c r="I53" s="21"/>
      <c r="J53" s="19"/>
      <c r="K53" s="20">
        <f>3/12*100</f>
        <v>25</v>
      </c>
      <c r="L53" s="21"/>
      <c r="M53" s="19"/>
      <c r="N53" s="20">
        <f>4/12*100</f>
        <v>33.333333333333329</v>
      </c>
      <c r="O53" s="21"/>
      <c r="P53" s="19"/>
      <c r="Q53" s="20">
        <f>5/12*100</f>
        <v>41.666666666666671</v>
      </c>
      <c r="R53" s="21"/>
      <c r="S53" s="19"/>
      <c r="T53" s="20">
        <f>6/12*100</f>
        <v>50</v>
      </c>
      <c r="U53" s="21"/>
      <c r="V53" s="19"/>
      <c r="W53" s="20">
        <f>7/12*100</f>
        <v>58.333333333333336</v>
      </c>
      <c r="X53" s="21"/>
      <c r="Y53" s="19"/>
      <c r="Z53" s="20">
        <f>8/12*100</f>
        <v>66.666666666666657</v>
      </c>
      <c r="AA53" s="21"/>
      <c r="AB53" s="19"/>
      <c r="AC53" s="20">
        <f>9/12*100</f>
        <v>75</v>
      </c>
      <c r="AD53" s="21"/>
      <c r="AE53" s="19"/>
      <c r="AF53" s="20">
        <f>10/12*100</f>
        <v>83.333333333333343</v>
      </c>
      <c r="AG53" s="21"/>
      <c r="AH53" s="19"/>
      <c r="AI53" s="23">
        <f>11/12*100</f>
        <v>91.666666666666657</v>
      </c>
      <c r="AJ53" s="21"/>
      <c r="AK53" s="31"/>
      <c r="AL53" s="32">
        <f>12/12*100</f>
        <v>100</v>
      </c>
      <c r="AM53" s="33"/>
    </row>
    <row r="54" spans="1:39" x14ac:dyDescent="0.25">
      <c r="A54" s="87"/>
      <c r="B54" s="109"/>
      <c r="C54" s="106"/>
      <c r="D54" s="9">
        <f>0/32222200</f>
        <v>0</v>
      </c>
      <c r="E54" s="10"/>
      <c r="F54" s="11">
        <f>U53</f>
        <v>0</v>
      </c>
      <c r="G54" s="9">
        <f>2000000/32222200*100</f>
        <v>6.2069008323454016</v>
      </c>
      <c r="H54" s="10"/>
      <c r="I54" s="11">
        <f>2000000/32222200*100</f>
        <v>6.2069008323454016</v>
      </c>
      <c r="J54" s="9">
        <f>2500000/32222200*100</f>
        <v>7.7586260404317517</v>
      </c>
      <c r="K54" s="10"/>
      <c r="L54" s="11">
        <f>2500000/32222200*100</f>
        <v>7.7586260404317517</v>
      </c>
      <c r="M54" s="9">
        <f>7268000/32222000*100</f>
        <v>22.556017627707778</v>
      </c>
      <c r="N54" s="10"/>
      <c r="O54" s="11">
        <f>7268000/32222200*100</f>
        <v>22.555877624743189</v>
      </c>
      <c r="P54" s="9">
        <f>10340500/32222200*100</f>
        <v>32.091229028433816</v>
      </c>
      <c r="Q54" s="10"/>
      <c r="R54" s="11">
        <f>10340500/32222200*100</f>
        <v>32.091229028433816</v>
      </c>
      <c r="S54" s="9">
        <f>14345998/C53*100</f>
        <v>44.522093463512732</v>
      </c>
      <c r="T54" s="10"/>
      <c r="U54" s="11">
        <f>4005498/C53*100</f>
        <v>12.430864435078922</v>
      </c>
      <c r="V54" s="9">
        <v>56.9</v>
      </c>
      <c r="W54" s="10"/>
      <c r="X54" s="11">
        <v>12.4</v>
      </c>
      <c r="Y54" s="9">
        <f>20408998/C53*100</f>
        <v>63.338313336767818</v>
      </c>
      <c r="Z54" s="10"/>
      <c r="AA54" s="11">
        <f>Z55</f>
        <v>6.4024182085642813</v>
      </c>
      <c r="AB54" s="9">
        <f>22008998/C53*100</f>
        <v>68.303834002644138</v>
      </c>
      <c r="AC54" s="10"/>
      <c r="AD54" s="11">
        <f>AC55</f>
        <v>4.9655206658763209</v>
      </c>
      <c r="AE54" s="9"/>
      <c r="AF54" s="10"/>
      <c r="AG54" s="11"/>
      <c r="AH54" s="9"/>
      <c r="AI54" s="10"/>
      <c r="AJ54" s="11"/>
      <c r="AK54" s="34"/>
      <c r="AL54" s="35"/>
      <c r="AM54" s="36"/>
    </row>
    <row r="55" spans="1:39" x14ac:dyDescent="0.25">
      <c r="A55" s="88"/>
      <c r="B55" s="110"/>
      <c r="C55" s="107"/>
      <c r="D55" s="15"/>
      <c r="E55" s="16">
        <f>R55</f>
        <v>0</v>
      </c>
      <c r="F55" s="17"/>
      <c r="G55" s="15"/>
      <c r="H55" s="16">
        <f>2000000/32222200*100</f>
        <v>6.2069008323454016</v>
      </c>
      <c r="I55" s="17"/>
      <c r="J55" s="15"/>
      <c r="K55" s="16">
        <f>L54</f>
        <v>7.7586260404317517</v>
      </c>
      <c r="L55" s="17"/>
      <c r="M55" s="15"/>
      <c r="N55" s="16">
        <f>7268000/32222200*100</f>
        <v>22.555877624743189</v>
      </c>
      <c r="O55" s="17"/>
      <c r="P55" s="15"/>
      <c r="Q55" s="16">
        <f>10340500/32222200*100</f>
        <v>32.091229028433816</v>
      </c>
      <c r="R55" s="17"/>
      <c r="S55" s="15"/>
      <c r="T55" s="16">
        <f>U54</f>
        <v>12.430864435078922</v>
      </c>
      <c r="U55" s="17"/>
      <c r="V55" s="15"/>
      <c r="W55" s="16">
        <v>12.4</v>
      </c>
      <c r="X55" s="17"/>
      <c r="Y55" s="15"/>
      <c r="Z55" s="16">
        <f>2063000/C53*100</f>
        <v>6.4024182085642813</v>
      </c>
      <c r="AA55" s="17"/>
      <c r="AB55" s="15"/>
      <c r="AC55" s="16">
        <f>1600000/C53*100</f>
        <v>4.9655206658763209</v>
      </c>
      <c r="AD55" s="17"/>
      <c r="AE55" s="15"/>
      <c r="AF55" s="16"/>
      <c r="AG55" s="17"/>
      <c r="AH55" s="15"/>
      <c r="AI55" s="16"/>
      <c r="AJ55" s="17"/>
      <c r="AK55" s="37"/>
      <c r="AL55" s="38"/>
      <c r="AM55" s="39"/>
    </row>
    <row r="56" spans="1:39" x14ac:dyDescent="0.25">
      <c r="A56" s="86">
        <v>16</v>
      </c>
      <c r="B56" s="95" t="s">
        <v>42</v>
      </c>
      <c r="C56" s="92">
        <v>5720000</v>
      </c>
      <c r="D56" s="9"/>
      <c r="E56" s="10">
        <f>1/12*100</f>
        <v>8.3333333333333321</v>
      </c>
      <c r="F56" s="11"/>
      <c r="G56" s="9"/>
      <c r="H56" s="10">
        <f>2/12*100</f>
        <v>16.666666666666664</v>
      </c>
      <c r="I56" s="11"/>
      <c r="J56" s="9"/>
      <c r="K56" s="35">
        <f>3/12*100</f>
        <v>25</v>
      </c>
      <c r="L56" s="36"/>
      <c r="M56" s="9"/>
      <c r="N56" s="35">
        <f>4/12*100</f>
        <v>33.333333333333329</v>
      </c>
      <c r="O56" s="36"/>
      <c r="P56" s="9"/>
      <c r="Q56" s="35">
        <f>5/12*100</f>
        <v>41.666666666666671</v>
      </c>
      <c r="R56" s="36"/>
      <c r="S56" s="9"/>
      <c r="T56" s="35">
        <f>6/12*100</f>
        <v>50</v>
      </c>
      <c r="U56" s="36"/>
      <c r="V56" s="9"/>
      <c r="W56" s="35">
        <f>7/12*100</f>
        <v>58.333333333333336</v>
      </c>
      <c r="X56" s="36"/>
      <c r="Y56" s="9"/>
      <c r="Z56" s="35">
        <f>8/12*100</f>
        <v>66.666666666666657</v>
      </c>
      <c r="AA56" s="36"/>
      <c r="AB56" s="9"/>
      <c r="AC56" s="43">
        <f>9/12*100</f>
        <v>75</v>
      </c>
      <c r="AD56" s="36"/>
      <c r="AE56" s="9"/>
      <c r="AF56" s="35">
        <f>10/12*100</f>
        <v>83.333333333333343</v>
      </c>
      <c r="AG56" s="36"/>
      <c r="AH56" s="9"/>
      <c r="AI56" s="35">
        <f>11/12*100</f>
        <v>91.666666666666657</v>
      </c>
      <c r="AJ56" s="36"/>
      <c r="AK56" s="9"/>
      <c r="AL56" s="35">
        <f>12/12*100</f>
        <v>100</v>
      </c>
      <c r="AM56" s="36"/>
    </row>
    <row r="57" spans="1:39" x14ac:dyDescent="0.25">
      <c r="A57" s="87"/>
      <c r="B57" s="90"/>
      <c r="C57" s="93"/>
      <c r="D57" s="9">
        <f>0/572000*100</f>
        <v>0</v>
      </c>
      <c r="E57" s="10"/>
      <c r="F57" s="11">
        <f>U56</f>
        <v>0</v>
      </c>
      <c r="G57" s="9">
        <f>730000/5720000*100</f>
        <v>12.762237762237763</v>
      </c>
      <c r="H57" s="10"/>
      <c r="I57" s="11">
        <f>730000/5720000*100</f>
        <v>12.762237762237763</v>
      </c>
      <c r="J57" s="9">
        <f>730000/5720000*100</f>
        <v>12.762237762237763</v>
      </c>
      <c r="K57" s="35"/>
      <c r="L57" s="36">
        <f>730000/5720000*100</f>
        <v>12.762237762237763</v>
      </c>
      <c r="M57" s="9">
        <f>1420000/5720000*100</f>
        <v>24.825174825174827</v>
      </c>
      <c r="N57" s="35"/>
      <c r="O57" s="36">
        <f>1420000/5720000*100</f>
        <v>24.825174825174827</v>
      </c>
      <c r="P57" s="9">
        <f>2150000/5720000*100</f>
        <v>37.587412587412587</v>
      </c>
      <c r="Q57" s="35"/>
      <c r="R57" s="36">
        <f>2150000/5720000*100</f>
        <v>37.587412587412587</v>
      </c>
      <c r="S57" s="9">
        <f>2150000/C56*100</f>
        <v>37.587412587412587</v>
      </c>
      <c r="T57" s="35"/>
      <c r="U57" s="42">
        <f>0</f>
        <v>0</v>
      </c>
      <c r="V57" s="9">
        <v>50.3</v>
      </c>
      <c r="W57" s="35"/>
      <c r="X57" s="36">
        <v>13</v>
      </c>
      <c r="Y57" s="9">
        <f>3610000/C56*100</f>
        <v>63.111888111888113</v>
      </c>
      <c r="Z57" s="35"/>
      <c r="AA57" s="42">
        <f>Z58</f>
        <v>12.762237762237763</v>
      </c>
      <c r="AB57" s="9">
        <f>3610000/C56*100</f>
        <v>63.111888111888113</v>
      </c>
      <c r="AC57" s="35"/>
      <c r="AD57" s="42">
        <v>0</v>
      </c>
      <c r="AE57" s="9"/>
      <c r="AF57" s="35"/>
      <c r="AG57" s="36"/>
      <c r="AH57" s="9"/>
      <c r="AI57" s="35"/>
      <c r="AJ57" s="36"/>
      <c r="AK57" s="9"/>
      <c r="AL57" s="35"/>
      <c r="AM57" s="36"/>
    </row>
    <row r="58" spans="1:39" x14ac:dyDescent="0.25">
      <c r="A58" s="88"/>
      <c r="B58" s="91"/>
      <c r="C58" s="94"/>
      <c r="D58" s="9"/>
      <c r="E58" s="10">
        <f>R58</f>
        <v>0</v>
      </c>
      <c r="F58" s="11"/>
      <c r="G58" s="9"/>
      <c r="H58" s="10">
        <f>730000/5720000*100</f>
        <v>12.762237762237763</v>
      </c>
      <c r="I58" s="11"/>
      <c r="J58" s="9"/>
      <c r="K58" s="35">
        <f>L57</f>
        <v>12.762237762237763</v>
      </c>
      <c r="L58" s="36"/>
      <c r="M58" s="9"/>
      <c r="N58" s="35">
        <f>1420000/5720000*100</f>
        <v>24.825174825174827</v>
      </c>
      <c r="O58" s="36"/>
      <c r="P58" s="9"/>
      <c r="Q58" s="35">
        <f>2150000/5720000*100</f>
        <v>37.587412587412587</v>
      </c>
      <c r="R58" s="36"/>
      <c r="S58" s="9"/>
      <c r="T58" s="43">
        <f>U57</f>
        <v>0</v>
      </c>
      <c r="U58" s="36"/>
      <c r="V58" s="9"/>
      <c r="W58" s="35">
        <v>13</v>
      </c>
      <c r="X58" s="36"/>
      <c r="Y58" s="9"/>
      <c r="Z58" s="35">
        <f>730000/C56*100</f>
        <v>12.762237762237763</v>
      </c>
      <c r="AA58" s="36"/>
      <c r="AB58" s="9"/>
      <c r="AC58" s="43">
        <v>0</v>
      </c>
      <c r="AD58" s="36"/>
      <c r="AE58" s="9"/>
      <c r="AF58" s="35"/>
      <c r="AG58" s="36"/>
      <c r="AH58" s="9"/>
      <c r="AI58" s="35"/>
      <c r="AJ58" s="36"/>
      <c r="AK58" s="9"/>
      <c r="AL58" s="35"/>
      <c r="AM58" s="36"/>
    </row>
    <row r="59" spans="1:39" ht="15" customHeight="1" x14ac:dyDescent="0.25">
      <c r="A59" s="86">
        <v>17</v>
      </c>
      <c r="B59" s="95" t="s">
        <v>43</v>
      </c>
      <c r="C59" s="105">
        <v>10062200</v>
      </c>
      <c r="D59" s="19"/>
      <c r="E59" s="20">
        <f>1/12*100</f>
        <v>8.3333333333333321</v>
      </c>
      <c r="F59" s="21"/>
      <c r="G59" s="19"/>
      <c r="H59" s="20">
        <f>2/12*100</f>
        <v>16.666666666666664</v>
      </c>
      <c r="I59" s="21"/>
      <c r="J59" s="19"/>
      <c r="K59" s="20">
        <f>3/12*100</f>
        <v>25</v>
      </c>
      <c r="L59" s="21"/>
      <c r="M59" s="19"/>
      <c r="N59" s="20">
        <f>4/12*100</f>
        <v>33.333333333333329</v>
      </c>
      <c r="O59" s="21"/>
      <c r="P59" s="19"/>
      <c r="Q59" s="20">
        <f>5/12*100</f>
        <v>41.666666666666671</v>
      </c>
      <c r="R59" s="21"/>
      <c r="S59" s="19"/>
      <c r="T59" s="20">
        <f>S60</f>
        <v>80.250839776589615</v>
      </c>
      <c r="U59" s="21"/>
      <c r="V59" s="19"/>
      <c r="W59" s="20">
        <f>7/12*100</f>
        <v>58.333333333333336</v>
      </c>
      <c r="X59" s="21"/>
      <c r="Y59" s="19"/>
      <c r="Z59" s="20">
        <f>8/12*100</f>
        <v>66.666666666666657</v>
      </c>
      <c r="AA59" s="21"/>
      <c r="AB59" s="19"/>
      <c r="AC59" s="20">
        <f>9/12*100</f>
        <v>75</v>
      </c>
      <c r="AD59" s="21"/>
      <c r="AE59" s="19"/>
      <c r="AF59" s="20">
        <f>10/12*100</f>
        <v>83.333333333333343</v>
      </c>
      <c r="AG59" s="21"/>
      <c r="AH59" s="19"/>
      <c r="AI59" s="20">
        <f>11/12*100</f>
        <v>91.666666666666657</v>
      </c>
      <c r="AJ59" s="21"/>
      <c r="AK59" s="31"/>
      <c r="AL59" s="32">
        <f>12/12*100</f>
        <v>100</v>
      </c>
      <c r="AM59" s="33"/>
    </row>
    <row r="60" spans="1:39" ht="15" customHeight="1" x14ac:dyDescent="0.25">
      <c r="A60" s="87"/>
      <c r="B60" s="90"/>
      <c r="C60" s="106"/>
      <c r="D60" s="9">
        <f>0/10062200*100</f>
        <v>0</v>
      </c>
      <c r="E60" s="10"/>
      <c r="F60" s="11">
        <f>U59</f>
        <v>0</v>
      </c>
      <c r="G60" s="9">
        <f ca="1">G60</f>
        <v>0</v>
      </c>
      <c r="H60" s="10"/>
      <c r="I60" s="11">
        <f ca="1">G60</f>
        <v>0</v>
      </c>
      <c r="J60" s="9">
        <f>0/10062200*100</f>
        <v>0</v>
      </c>
      <c r="K60" s="10"/>
      <c r="L60" s="11">
        <f>0/10062200*100</f>
        <v>0</v>
      </c>
      <c r="M60" s="9">
        <f>0/10062200*100</f>
        <v>0</v>
      </c>
      <c r="N60" s="10"/>
      <c r="O60" s="11">
        <f>0/10062000*100</f>
        <v>0</v>
      </c>
      <c r="P60" s="9">
        <f>0/1499800*100</f>
        <v>0</v>
      </c>
      <c r="Q60" s="10"/>
      <c r="R60" s="11">
        <f>0/1499800*100</f>
        <v>0</v>
      </c>
      <c r="S60" s="9">
        <f>8075000/C59*100</f>
        <v>80.250839776589615</v>
      </c>
      <c r="T60" s="10"/>
      <c r="U60" s="11">
        <f>8075000/C59*100</f>
        <v>80.250839776589615</v>
      </c>
      <c r="V60" s="9">
        <v>100</v>
      </c>
      <c r="W60" s="10"/>
      <c r="X60" s="11">
        <v>19.7</v>
      </c>
      <c r="Y60" s="9">
        <f>10062200/C59*100</f>
        <v>100</v>
      </c>
      <c r="Z60" s="10"/>
      <c r="AA60" s="11">
        <v>0</v>
      </c>
      <c r="AB60" s="9">
        <f>10062200/C59*100</f>
        <v>100</v>
      </c>
      <c r="AC60" s="10"/>
      <c r="AD60" s="11">
        <v>0</v>
      </c>
      <c r="AE60" s="9"/>
      <c r="AF60" s="10"/>
      <c r="AG60" s="11"/>
      <c r="AH60" s="9"/>
      <c r="AI60" s="10"/>
      <c r="AJ60" s="11"/>
      <c r="AK60" s="34"/>
      <c r="AL60" s="35"/>
      <c r="AM60" s="36"/>
    </row>
    <row r="61" spans="1:39" ht="21" customHeight="1" x14ac:dyDescent="0.25">
      <c r="A61" s="88"/>
      <c r="B61" s="91"/>
      <c r="C61" s="107"/>
      <c r="D61" s="15"/>
      <c r="E61" s="16">
        <f>R61</f>
        <v>0</v>
      </c>
      <c r="F61" s="17"/>
      <c r="G61" s="15"/>
      <c r="H61" s="16">
        <f ca="1">G60</f>
        <v>0</v>
      </c>
      <c r="I61" s="17"/>
      <c r="J61" s="15"/>
      <c r="K61" s="16">
        <f>L60</f>
        <v>0</v>
      </c>
      <c r="L61" s="17"/>
      <c r="M61" s="15"/>
      <c r="N61" s="16">
        <f>0/10062000*100</f>
        <v>0</v>
      </c>
      <c r="O61" s="17"/>
      <c r="P61" s="15"/>
      <c r="Q61" s="16">
        <f>0/1499800*100</f>
        <v>0</v>
      </c>
      <c r="R61" s="17"/>
      <c r="S61" s="15"/>
      <c r="T61" s="16">
        <f>U60</f>
        <v>80.250839776589615</v>
      </c>
      <c r="U61" s="17"/>
      <c r="V61" s="15"/>
      <c r="W61" s="16">
        <v>19.7</v>
      </c>
      <c r="X61" s="17"/>
      <c r="Y61" s="15"/>
      <c r="Z61" s="16">
        <v>0</v>
      </c>
      <c r="AA61" s="17"/>
      <c r="AB61" s="15"/>
      <c r="AC61" s="16">
        <v>0</v>
      </c>
      <c r="AD61" s="17"/>
      <c r="AE61" s="15"/>
      <c r="AF61" s="16"/>
      <c r="AG61" s="17"/>
      <c r="AH61" s="15"/>
      <c r="AI61" s="16"/>
      <c r="AJ61" s="17"/>
      <c r="AK61" s="37"/>
      <c r="AL61" s="38"/>
      <c r="AM61" s="39"/>
    </row>
    <row r="62" spans="1:39" x14ac:dyDescent="0.25">
      <c r="A62" s="86">
        <v>18</v>
      </c>
      <c r="B62" s="95" t="s">
        <v>44</v>
      </c>
      <c r="C62" s="92">
        <v>1499800</v>
      </c>
      <c r="D62" s="9"/>
      <c r="E62" s="10">
        <f>1/12*100</f>
        <v>8.3333333333333321</v>
      </c>
      <c r="F62" s="11"/>
      <c r="G62" s="9"/>
      <c r="H62" s="10">
        <f>2/12*100</f>
        <v>16.666666666666664</v>
      </c>
      <c r="I62" s="11"/>
      <c r="J62" s="9"/>
      <c r="K62" s="10">
        <f>3/12*100</f>
        <v>25</v>
      </c>
      <c r="L62" s="11"/>
      <c r="M62" s="9"/>
      <c r="N62" s="10">
        <f>4/12*100</f>
        <v>33.333333333333329</v>
      </c>
      <c r="O62" s="11"/>
      <c r="P62" s="9"/>
      <c r="Q62" s="10">
        <f>5/12*100</f>
        <v>41.666666666666671</v>
      </c>
      <c r="R62" s="11"/>
      <c r="S62" s="9"/>
      <c r="T62" s="10">
        <f>6/12*100</f>
        <v>50</v>
      </c>
      <c r="U62" s="11"/>
      <c r="V62" s="9"/>
      <c r="W62" s="10">
        <f>7/12*100</f>
        <v>58.333333333333336</v>
      </c>
      <c r="X62" s="11"/>
      <c r="Y62" s="9"/>
      <c r="Z62" s="10">
        <f>8/12*100</f>
        <v>66.666666666666657</v>
      </c>
      <c r="AA62" s="40"/>
      <c r="AB62" s="34"/>
      <c r="AC62" s="43">
        <f>9/12*100</f>
        <v>75</v>
      </c>
      <c r="AD62" s="36"/>
      <c r="AE62" s="34"/>
      <c r="AF62" s="35">
        <f>10/12*100</f>
        <v>83.333333333333343</v>
      </c>
      <c r="AG62" s="36"/>
      <c r="AH62" s="34"/>
      <c r="AI62" s="35">
        <f>11/12*100</f>
        <v>91.666666666666657</v>
      </c>
      <c r="AJ62" s="36"/>
      <c r="AK62" s="34"/>
      <c r="AL62" s="35">
        <f>12/12*100</f>
        <v>100</v>
      </c>
      <c r="AM62" s="36"/>
    </row>
    <row r="63" spans="1:39" x14ac:dyDescent="0.25">
      <c r="A63" s="87"/>
      <c r="B63" s="90"/>
      <c r="C63" s="93"/>
      <c r="D63" s="9">
        <f>0/1499800*100</f>
        <v>0</v>
      </c>
      <c r="E63" s="10"/>
      <c r="F63" s="11">
        <f>U62</f>
        <v>0</v>
      </c>
      <c r="G63" s="9">
        <f ca="1">G63</f>
        <v>0</v>
      </c>
      <c r="H63" s="10"/>
      <c r="I63" s="11">
        <f ca="1">I63</f>
        <v>0</v>
      </c>
      <c r="J63" s="9">
        <f>0/1499800*100</f>
        <v>0</v>
      </c>
      <c r="K63" s="10"/>
      <c r="L63" s="11">
        <f>0/1499800*100</f>
        <v>0</v>
      </c>
      <c r="M63" s="9">
        <f>0/1499800*100</f>
        <v>0</v>
      </c>
      <c r="N63" s="10"/>
      <c r="O63" s="11">
        <f>0/1499800*100</f>
        <v>0</v>
      </c>
      <c r="P63" s="9">
        <f>0/1499800*100</f>
        <v>0</v>
      </c>
      <c r="Q63" s="10"/>
      <c r="R63" s="11">
        <f>0/14998008100</f>
        <v>0</v>
      </c>
      <c r="S63" s="9">
        <f>0</f>
        <v>0</v>
      </c>
      <c r="T63" s="10"/>
      <c r="U63" s="11">
        <f>0</f>
        <v>0</v>
      </c>
      <c r="V63" s="9">
        <v>50</v>
      </c>
      <c r="W63" s="10"/>
      <c r="X63" s="11">
        <v>50</v>
      </c>
      <c r="Y63" s="10">
        <f>749900/C62*100</f>
        <v>50</v>
      </c>
      <c r="Z63" s="25"/>
      <c r="AA63" s="11">
        <v>0</v>
      </c>
      <c r="AB63" s="43">
        <f>749900/C62*100</f>
        <v>50</v>
      </c>
      <c r="AC63" s="35"/>
      <c r="AD63" s="42">
        <v>0</v>
      </c>
      <c r="AE63" s="35"/>
      <c r="AF63" s="35"/>
      <c r="AG63" s="36"/>
      <c r="AH63" s="35"/>
      <c r="AI63" s="35"/>
      <c r="AJ63" s="36"/>
      <c r="AK63" s="35"/>
      <c r="AL63" s="35"/>
      <c r="AM63" s="36"/>
    </row>
    <row r="64" spans="1:39" x14ac:dyDescent="0.25">
      <c r="A64" s="88"/>
      <c r="B64" s="91"/>
      <c r="C64" s="94"/>
      <c r="D64" s="15"/>
      <c r="E64" s="16">
        <f>R64</f>
        <v>0</v>
      </c>
      <c r="F64" s="17"/>
      <c r="G64" s="15"/>
      <c r="H64" s="16">
        <f ca="1">H64</f>
        <v>0</v>
      </c>
      <c r="I64" s="17"/>
      <c r="J64" s="15"/>
      <c r="K64" s="16">
        <f>L63</f>
        <v>0</v>
      </c>
      <c r="L64" s="17"/>
      <c r="M64" s="15"/>
      <c r="N64" s="16">
        <f>0/1499800*100</f>
        <v>0</v>
      </c>
      <c r="O64" s="17"/>
      <c r="P64" s="15"/>
      <c r="Q64" s="16">
        <f>0/1499800*100</f>
        <v>0</v>
      </c>
      <c r="R64" s="17"/>
      <c r="S64" s="15"/>
      <c r="T64" s="16">
        <f>U63</f>
        <v>0</v>
      </c>
      <c r="U64" s="17"/>
      <c r="V64" s="15"/>
      <c r="W64" s="16">
        <v>50</v>
      </c>
      <c r="X64" s="17"/>
      <c r="Y64" s="26"/>
      <c r="Z64" s="16">
        <v>0</v>
      </c>
      <c r="AA64" s="28"/>
      <c r="AB64" s="37"/>
      <c r="AC64" s="70">
        <v>0</v>
      </c>
      <c r="AD64" s="39"/>
      <c r="AE64" s="37"/>
      <c r="AF64" s="38"/>
      <c r="AG64" s="39"/>
      <c r="AH64" s="37"/>
      <c r="AI64" s="38"/>
      <c r="AJ64" s="39"/>
      <c r="AK64" s="37"/>
      <c r="AL64" s="38"/>
      <c r="AM64" s="39"/>
    </row>
    <row r="65" spans="1:95" x14ac:dyDescent="0.25">
      <c r="A65" s="86">
        <v>19</v>
      </c>
      <c r="B65" s="95" t="s">
        <v>45</v>
      </c>
      <c r="C65" s="92">
        <v>9999300</v>
      </c>
      <c r="D65" s="9"/>
      <c r="E65" s="10">
        <f>1/12*100</f>
        <v>8.3333333333333321</v>
      </c>
      <c r="F65" s="11"/>
      <c r="G65" s="9"/>
      <c r="H65" s="10">
        <f>2/12*100</f>
        <v>16.666666666666664</v>
      </c>
      <c r="I65" s="11"/>
      <c r="J65" s="9"/>
      <c r="K65" s="10">
        <f>3/12*100</f>
        <v>25</v>
      </c>
      <c r="L65" s="11"/>
      <c r="M65" s="9"/>
      <c r="N65" s="10">
        <f>4/12*100</f>
        <v>33.333333333333329</v>
      </c>
      <c r="O65" s="11"/>
      <c r="P65" s="9"/>
      <c r="Q65" s="10">
        <f>5/12*100</f>
        <v>41.666666666666671</v>
      </c>
      <c r="R65" s="11"/>
      <c r="S65" s="9"/>
      <c r="T65" s="10">
        <f>6/12*100</f>
        <v>50</v>
      </c>
      <c r="U65" s="11"/>
      <c r="V65" s="9"/>
      <c r="W65" s="10">
        <f>7/12*100</f>
        <v>58.333333333333336</v>
      </c>
      <c r="X65" s="11"/>
      <c r="Y65" s="13"/>
      <c r="Z65" s="25">
        <f>8/12*100</f>
        <v>66.666666666666657</v>
      </c>
      <c r="AA65" s="14"/>
      <c r="AB65" s="34"/>
      <c r="AC65" s="43">
        <f>9/12*100</f>
        <v>75</v>
      </c>
      <c r="AD65" s="36"/>
      <c r="AE65" s="34"/>
      <c r="AF65" s="35">
        <f>10/12*100</f>
        <v>83.333333333333343</v>
      </c>
      <c r="AG65" s="36"/>
      <c r="AH65" s="34"/>
      <c r="AI65" s="35">
        <f>11/12*100</f>
        <v>91.666666666666657</v>
      </c>
      <c r="AJ65" s="36"/>
      <c r="AK65" s="34"/>
      <c r="AL65" s="35">
        <f>12/12*100</f>
        <v>100</v>
      </c>
      <c r="AM65" s="36"/>
    </row>
    <row r="66" spans="1:95" x14ac:dyDescent="0.25">
      <c r="A66" s="87"/>
      <c r="B66" s="90"/>
      <c r="C66" s="93"/>
      <c r="D66" s="9">
        <f>0/9999300*100</f>
        <v>0</v>
      </c>
      <c r="E66" s="10"/>
      <c r="F66" s="11">
        <f>U65</f>
        <v>0</v>
      </c>
      <c r="G66" s="9">
        <f ca="1">G66</f>
        <v>0</v>
      </c>
      <c r="H66" s="10"/>
      <c r="I66" s="11">
        <f ca="1">I66</f>
        <v>0</v>
      </c>
      <c r="J66" s="9">
        <f>5850000/9999300*100</f>
        <v>58.504095286670065</v>
      </c>
      <c r="K66" s="10"/>
      <c r="L66" s="11">
        <f>5850000/9999300*100</f>
        <v>58.504095286670065</v>
      </c>
      <c r="M66" s="9">
        <f>7359300/9999300*100</f>
        <v>73.598151870630943</v>
      </c>
      <c r="N66" s="10"/>
      <c r="O66" s="11">
        <f>7359300/9999300*100</f>
        <v>73.598151870630943</v>
      </c>
      <c r="P66" s="9">
        <f>7359300/9999300*100</f>
        <v>73.598151870630943</v>
      </c>
      <c r="Q66" s="10"/>
      <c r="R66" s="41">
        <f>7359300/9999300*100</f>
        <v>73.598151870630943</v>
      </c>
      <c r="S66" s="9">
        <f>7359300/C65*100</f>
        <v>73.598151870630943</v>
      </c>
      <c r="T66" s="10"/>
      <c r="U66" s="11">
        <f>0</f>
        <v>0</v>
      </c>
      <c r="V66" s="9">
        <v>73.599999999999994</v>
      </c>
      <c r="W66" s="10"/>
      <c r="X66" s="11">
        <v>0</v>
      </c>
      <c r="Y66" s="9">
        <f>7359300/C65*100</f>
        <v>73.598151870630943</v>
      </c>
      <c r="Z66" s="25"/>
      <c r="AA66" s="11">
        <v>0</v>
      </c>
      <c r="AB66" s="71">
        <f>7359300/C65*100</f>
        <v>73.598151870630943</v>
      </c>
      <c r="AC66" s="35"/>
      <c r="AD66" s="42">
        <v>0</v>
      </c>
      <c r="AE66" s="34"/>
      <c r="AF66" s="35"/>
      <c r="AG66" s="36"/>
      <c r="AH66" s="34"/>
      <c r="AI66" s="35"/>
      <c r="AJ66" s="36"/>
      <c r="AK66" s="34"/>
      <c r="AL66" s="35"/>
      <c r="AM66" s="36"/>
    </row>
    <row r="67" spans="1:95" ht="22.5" customHeight="1" x14ac:dyDescent="0.25">
      <c r="A67" s="88"/>
      <c r="B67" s="91"/>
      <c r="C67" s="94"/>
      <c r="D67" s="15"/>
      <c r="E67" s="16">
        <f>R67</f>
        <v>0</v>
      </c>
      <c r="F67" s="17"/>
      <c r="G67" s="15"/>
      <c r="H67" s="16">
        <f ca="1">H67</f>
        <v>0</v>
      </c>
      <c r="I67" s="17"/>
      <c r="J67" s="15"/>
      <c r="K67" s="16">
        <f>L66</f>
        <v>58.504095286670065</v>
      </c>
      <c r="L67" s="17"/>
      <c r="M67" s="15"/>
      <c r="N67" s="16">
        <f>7359300/9999300*100</f>
        <v>73.598151870630943</v>
      </c>
      <c r="O67" s="17"/>
      <c r="P67" s="15"/>
      <c r="Q67" s="16">
        <f>7359300/9999300*100</f>
        <v>73.598151870630943</v>
      </c>
      <c r="R67" s="17"/>
      <c r="S67" s="15"/>
      <c r="T67" s="16">
        <f>U66</f>
        <v>0</v>
      </c>
      <c r="U67" s="17"/>
      <c r="V67" s="15"/>
      <c r="W67" s="16">
        <v>0</v>
      </c>
      <c r="X67" s="17"/>
      <c r="Y67" s="26"/>
      <c r="Z67" s="16">
        <v>0</v>
      </c>
      <c r="AA67" s="28"/>
      <c r="AB67" s="37"/>
      <c r="AC67" s="70">
        <v>0</v>
      </c>
      <c r="AD67" s="39"/>
      <c r="AE67" s="37"/>
      <c r="AF67" s="38"/>
      <c r="AG67" s="39"/>
      <c r="AH67" s="37"/>
      <c r="AI67" s="38"/>
      <c r="AJ67" s="39"/>
      <c r="AK67" s="37"/>
      <c r="AL67" s="38"/>
      <c r="AM67" s="39"/>
    </row>
    <row r="68" spans="1:95" x14ac:dyDescent="0.25">
      <c r="A68" s="86">
        <v>20</v>
      </c>
      <c r="B68" s="89" t="s">
        <v>46</v>
      </c>
      <c r="C68" s="92">
        <v>1938000</v>
      </c>
      <c r="D68" s="9"/>
      <c r="E68" s="10">
        <f>1/12*100</f>
        <v>8.3333333333333321</v>
      </c>
      <c r="F68" s="11"/>
      <c r="G68" s="9"/>
      <c r="H68" s="10">
        <f>2/12*100</f>
        <v>16.666666666666664</v>
      </c>
      <c r="I68" s="11"/>
      <c r="J68" s="9"/>
      <c r="K68" s="10">
        <f>3/12*100</f>
        <v>25</v>
      </c>
      <c r="L68" s="11"/>
      <c r="M68" s="9"/>
      <c r="N68" s="10">
        <f>4/12*100</f>
        <v>33.333333333333329</v>
      </c>
      <c r="O68" s="11"/>
      <c r="P68" s="9"/>
      <c r="Q68" s="10">
        <f>5/12*100</f>
        <v>41.666666666666671</v>
      </c>
      <c r="R68" s="11"/>
      <c r="S68" s="9"/>
      <c r="T68" s="10">
        <f>6/12*100</f>
        <v>50</v>
      </c>
      <c r="U68" s="11"/>
      <c r="V68" s="9"/>
      <c r="W68" s="10">
        <f>7/12*100</f>
        <v>58.333333333333336</v>
      </c>
      <c r="X68" s="11"/>
      <c r="Y68" s="9"/>
      <c r="Z68" s="10">
        <f>8/12*100</f>
        <v>66.666666666666657</v>
      </c>
      <c r="AA68" s="40"/>
      <c r="AB68" s="34"/>
      <c r="AC68" s="43">
        <f>9/12*100</f>
        <v>75</v>
      </c>
      <c r="AD68" s="36"/>
      <c r="AE68" s="34"/>
      <c r="AF68" s="35">
        <f>10/12*100</f>
        <v>83.333333333333343</v>
      </c>
      <c r="AG68" s="36"/>
      <c r="AH68" s="34"/>
      <c r="AI68" s="35">
        <f>11/12*100</f>
        <v>91.666666666666657</v>
      </c>
      <c r="AJ68" s="36"/>
      <c r="AK68" s="34"/>
      <c r="AL68" s="35">
        <f>12/12*100</f>
        <v>100</v>
      </c>
      <c r="AM68" s="36"/>
    </row>
    <row r="69" spans="1:95" x14ac:dyDescent="0.25">
      <c r="A69" s="87"/>
      <c r="B69" s="90"/>
      <c r="C69" s="93"/>
      <c r="D69" s="9">
        <f>0/19380008100</f>
        <v>0</v>
      </c>
      <c r="E69" s="10"/>
      <c r="F69" s="11">
        <f>U69</f>
        <v>0</v>
      </c>
      <c r="G69" s="9">
        <f ca="1">G69</f>
        <v>0</v>
      </c>
      <c r="H69" s="10"/>
      <c r="I69" s="11">
        <f ca="1">I69</f>
        <v>0</v>
      </c>
      <c r="J69" s="9">
        <f>0/1938000*100</f>
        <v>0</v>
      </c>
      <c r="K69" s="10"/>
      <c r="L69" s="11">
        <f>0/1938000*100</f>
        <v>0</v>
      </c>
      <c r="M69" s="9">
        <f>0/1938000*100</f>
        <v>0</v>
      </c>
      <c r="N69" s="10"/>
      <c r="O69" s="11">
        <f>0/1938000*100</f>
        <v>0</v>
      </c>
      <c r="P69" s="9">
        <f>0/1938000*100</f>
        <v>0</v>
      </c>
      <c r="Q69" s="10"/>
      <c r="R69" s="11">
        <f>0/1938000*100</f>
        <v>0</v>
      </c>
      <c r="S69" s="9">
        <f>0</f>
        <v>0</v>
      </c>
      <c r="T69" s="10"/>
      <c r="U69" s="11">
        <v>0</v>
      </c>
      <c r="V69" s="9">
        <v>0</v>
      </c>
      <c r="W69" s="10"/>
      <c r="X69" s="11">
        <v>0</v>
      </c>
      <c r="Y69" s="10">
        <v>0</v>
      </c>
      <c r="Z69" s="25"/>
      <c r="AA69" s="11">
        <v>0</v>
      </c>
      <c r="AB69" s="43">
        <v>0</v>
      </c>
      <c r="AC69" s="35"/>
      <c r="AD69" s="42">
        <v>0</v>
      </c>
      <c r="AE69" s="35"/>
      <c r="AF69" s="35"/>
      <c r="AG69" s="36"/>
      <c r="AH69" s="35"/>
      <c r="AI69" s="35"/>
      <c r="AJ69" s="36"/>
      <c r="AK69" s="35"/>
      <c r="AL69" s="35"/>
      <c r="AM69" s="36"/>
    </row>
    <row r="70" spans="1:95" x14ac:dyDescent="0.25">
      <c r="A70" s="88"/>
      <c r="B70" s="91"/>
      <c r="C70" s="94"/>
      <c r="D70" s="15"/>
      <c r="E70" s="16">
        <f>R70</f>
        <v>0</v>
      </c>
      <c r="F70" s="17"/>
      <c r="G70" s="15"/>
      <c r="H70" s="16">
        <f ca="1">H70</f>
        <v>0</v>
      </c>
      <c r="I70" s="17"/>
      <c r="J70" s="15"/>
      <c r="K70" s="16">
        <f>0/1938000*100</f>
        <v>0</v>
      </c>
      <c r="L70" s="17"/>
      <c r="M70" s="15"/>
      <c r="N70" s="16">
        <f>0/1938000*100</f>
        <v>0</v>
      </c>
      <c r="O70" s="17"/>
      <c r="P70" s="15"/>
      <c r="Q70" s="16">
        <f>0/1938000*100</f>
        <v>0</v>
      </c>
      <c r="R70" s="17"/>
      <c r="S70" s="15"/>
      <c r="T70" s="16">
        <f>U69</f>
        <v>0</v>
      </c>
      <c r="U70" s="17"/>
      <c r="V70" s="15"/>
      <c r="W70" s="16">
        <v>0</v>
      </c>
      <c r="X70" s="17"/>
      <c r="Y70" s="26"/>
      <c r="Z70" s="16">
        <v>0</v>
      </c>
      <c r="AA70" s="28"/>
      <c r="AB70" s="37"/>
      <c r="AC70" s="70">
        <v>0</v>
      </c>
      <c r="AD70" s="39"/>
      <c r="AE70" s="37"/>
      <c r="AF70" s="38"/>
      <c r="AG70" s="39"/>
      <c r="AH70" s="37"/>
      <c r="AI70" s="38"/>
      <c r="AJ70" s="39"/>
      <c r="AK70" s="37"/>
      <c r="AL70" s="38"/>
      <c r="AM70" s="39"/>
    </row>
    <row r="71" spans="1:95" x14ac:dyDescent="0.25">
      <c r="A71" s="86">
        <v>21</v>
      </c>
      <c r="B71" s="95" t="s">
        <v>47</v>
      </c>
      <c r="C71" s="92">
        <v>9994500</v>
      </c>
      <c r="D71" s="9"/>
      <c r="E71" s="10">
        <f>1/12*100</f>
        <v>8.3333333333333321</v>
      </c>
      <c r="F71" s="11"/>
      <c r="G71" s="9"/>
      <c r="H71" s="10">
        <f>2/12*100</f>
        <v>16.666666666666664</v>
      </c>
      <c r="I71" s="11"/>
      <c r="J71" s="9"/>
      <c r="K71" s="10">
        <f>3/12*100</f>
        <v>25</v>
      </c>
      <c r="L71" s="11"/>
      <c r="M71" s="9"/>
      <c r="N71" s="10">
        <f>4/12*100</f>
        <v>33.333333333333329</v>
      </c>
      <c r="O71" s="11"/>
      <c r="P71" s="9"/>
      <c r="Q71" s="10">
        <f>5/12*100</f>
        <v>41.666666666666671</v>
      </c>
      <c r="R71" s="11"/>
      <c r="S71" s="9"/>
      <c r="T71" s="10">
        <f>6/12*100</f>
        <v>50</v>
      </c>
      <c r="U71" s="11"/>
      <c r="V71" s="9"/>
      <c r="W71" s="10">
        <f>7/12*100</f>
        <v>58.333333333333336</v>
      </c>
      <c r="X71" s="11"/>
      <c r="Y71" s="13"/>
      <c r="Z71" s="25">
        <f>8/12*100</f>
        <v>66.666666666666657</v>
      </c>
      <c r="AA71" s="14"/>
      <c r="AB71" s="34"/>
      <c r="AC71" s="43">
        <f>9/12*100</f>
        <v>75</v>
      </c>
      <c r="AD71" s="36"/>
      <c r="AE71" s="34"/>
      <c r="AF71" s="35">
        <f>10/12*100</f>
        <v>83.333333333333343</v>
      </c>
      <c r="AG71" s="36"/>
      <c r="AH71" s="34"/>
      <c r="AI71" s="35">
        <f>11/12*100</f>
        <v>91.666666666666657</v>
      </c>
      <c r="AJ71" s="36"/>
      <c r="AK71" s="34"/>
      <c r="AL71" s="35">
        <f>12/12*100</f>
        <v>100</v>
      </c>
      <c r="AM71" s="36"/>
    </row>
    <row r="72" spans="1:95" x14ac:dyDescent="0.25">
      <c r="A72" s="87"/>
      <c r="B72" s="90"/>
      <c r="C72" s="93"/>
      <c r="D72" s="9">
        <f>0/9994500*100</f>
        <v>0</v>
      </c>
      <c r="E72" s="10"/>
      <c r="F72" s="11">
        <f>U72</f>
        <v>4.5024763619990997</v>
      </c>
      <c r="G72" s="9">
        <f>450000/9994500*100</f>
        <v>4.5024763619990997</v>
      </c>
      <c r="H72" s="10"/>
      <c r="I72" s="11">
        <f>450000/9994500*100</f>
        <v>4.5024763619990997</v>
      </c>
      <c r="J72" s="9">
        <f>2109500/9994500*100</f>
        <v>21.106608634749115</v>
      </c>
      <c r="K72" s="10"/>
      <c r="L72" s="11">
        <f>2109500/9994500*100</f>
        <v>21.106608634749115</v>
      </c>
      <c r="M72" s="9">
        <f>2919500/9994500*100</f>
        <v>29.211066086347493</v>
      </c>
      <c r="N72" s="10"/>
      <c r="O72" s="11">
        <f>2919500/9994500*100</f>
        <v>29.211066086347493</v>
      </c>
      <c r="P72" s="9">
        <f>3369500/9994500*100</f>
        <v>33.713542448346587</v>
      </c>
      <c r="Q72" s="10"/>
      <c r="R72" s="41">
        <f>3369500/9994500*100</f>
        <v>33.713542448346587</v>
      </c>
      <c r="S72" s="9">
        <f>3819500/C71*100</f>
        <v>38.216018810345695</v>
      </c>
      <c r="T72" s="10"/>
      <c r="U72" s="11">
        <f>450000/C71*100</f>
        <v>4.5024763619990997</v>
      </c>
      <c r="V72" s="9">
        <v>54.8</v>
      </c>
      <c r="W72" s="10"/>
      <c r="X72" s="11">
        <v>16.600000000000001</v>
      </c>
      <c r="Y72" s="9">
        <f>5929400/C71*100</f>
        <v>59.32662964630547</v>
      </c>
      <c r="Z72" s="25"/>
      <c r="AA72" s="11">
        <f>Z73</f>
        <v>4.5024763619990997</v>
      </c>
      <c r="AB72" s="71">
        <f>6379400/C71*100</f>
        <v>63.829106008304571</v>
      </c>
      <c r="AC72" s="35"/>
      <c r="AD72" s="42">
        <f>AC73</f>
        <v>4.5024763619990997</v>
      </c>
      <c r="AE72" s="34"/>
      <c r="AF72" s="35"/>
      <c r="AG72" s="36"/>
      <c r="AH72" s="34"/>
      <c r="AI72" s="35"/>
      <c r="AJ72" s="36"/>
      <c r="AK72" s="34"/>
      <c r="AL72" s="35"/>
      <c r="AM72" s="36"/>
    </row>
    <row r="73" spans="1:95" x14ac:dyDescent="0.25">
      <c r="A73" s="88"/>
      <c r="B73" s="91"/>
      <c r="C73" s="94"/>
      <c r="D73" s="15"/>
      <c r="E73" s="16">
        <f>R73</f>
        <v>0</v>
      </c>
      <c r="F73" s="17"/>
      <c r="G73" s="15"/>
      <c r="H73" s="16">
        <f>450000/9994500*100</f>
        <v>4.5024763619990997</v>
      </c>
      <c r="I73" s="17"/>
      <c r="J73" s="15"/>
      <c r="K73" s="16">
        <f>L72</f>
        <v>21.106608634749115</v>
      </c>
      <c r="L73" s="17"/>
      <c r="M73" s="15"/>
      <c r="N73" s="16">
        <f>2919500/9994500*100</f>
        <v>29.211066086347493</v>
      </c>
      <c r="O73" s="17"/>
      <c r="P73" s="15"/>
      <c r="Q73" s="16">
        <f>3369500/9994500*100</f>
        <v>33.713542448346587</v>
      </c>
      <c r="R73" s="17"/>
      <c r="S73" s="15"/>
      <c r="T73" s="16">
        <f>U72</f>
        <v>4.5024763619990997</v>
      </c>
      <c r="U73" s="17"/>
      <c r="V73" s="15"/>
      <c r="W73" s="16">
        <v>16.600000000000001</v>
      </c>
      <c r="X73" s="17"/>
      <c r="Y73" s="26"/>
      <c r="Z73" s="16">
        <f>450000/C71*100</f>
        <v>4.5024763619990997</v>
      </c>
      <c r="AA73" s="28"/>
      <c r="AB73" s="37"/>
      <c r="AC73" s="70">
        <f>450000/C71*100</f>
        <v>4.5024763619990997</v>
      </c>
      <c r="AD73" s="39"/>
      <c r="AE73" s="37"/>
      <c r="AF73" s="38"/>
      <c r="AG73" s="39"/>
      <c r="AH73" s="37"/>
      <c r="AI73" s="38"/>
      <c r="AJ73" s="39"/>
      <c r="AK73" s="37"/>
      <c r="AL73" s="38"/>
      <c r="AM73" s="39"/>
    </row>
    <row r="74" spans="1:95" s="45" customFormat="1" x14ac:dyDescent="0.25">
      <c r="A74" s="96">
        <v>22</v>
      </c>
      <c r="B74" s="99" t="s">
        <v>48</v>
      </c>
      <c r="C74" s="102">
        <v>52200000</v>
      </c>
      <c r="D74" s="46"/>
      <c r="E74" s="47">
        <f>1/12*100</f>
        <v>8.3333333333333321</v>
      </c>
      <c r="F74" s="48"/>
      <c r="G74" s="46"/>
      <c r="H74" s="47">
        <f>2/12*100</f>
        <v>16.666666666666664</v>
      </c>
      <c r="I74" s="48"/>
      <c r="J74" s="46"/>
      <c r="K74" s="47">
        <f>3/12*100</f>
        <v>25</v>
      </c>
      <c r="L74" s="48"/>
      <c r="M74" s="46"/>
      <c r="N74" s="47">
        <f>4/12*100</f>
        <v>33.333333333333329</v>
      </c>
      <c r="O74" s="48"/>
      <c r="P74" s="46"/>
      <c r="Q74" s="47">
        <f>5/12*100</f>
        <v>41.666666666666671</v>
      </c>
      <c r="R74" s="48"/>
      <c r="S74" s="46"/>
      <c r="T74" s="47">
        <f>6/12*100</f>
        <v>50</v>
      </c>
      <c r="U74" s="48"/>
      <c r="V74" s="46"/>
      <c r="W74" s="47">
        <f>7/12*100</f>
        <v>58.333333333333336</v>
      </c>
      <c r="X74" s="48"/>
      <c r="Y74" s="46"/>
      <c r="Z74" s="47">
        <f>8/12*100</f>
        <v>66.666666666666657</v>
      </c>
      <c r="AA74" s="48"/>
      <c r="AB74" s="46"/>
      <c r="AC74" s="47">
        <f>9/12*100</f>
        <v>75</v>
      </c>
      <c r="AD74" s="48"/>
      <c r="AE74" s="46"/>
      <c r="AF74" s="47">
        <f>10/12*100</f>
        <v>83.333333333333343</v>
      </c>
      <c r="AG74" s="48"/>
      <c r="AH74" s="46"/>
      <c r="AI74" s="47">
        <f>11/12*100</f>
        <v>91.666666666666657</v>
      </c>
      <c r="AJ74" s="48"/>
      <c r="AK74" s="49"/>
      <c r="AL74" s="50">
        <f>12/12*100</f>
        <v>100</v>
      </c>
      <c r="AM74" s="51"/>
      <c r="AN74" s="52"/>
      <c r="AO74" s="52"/>
      <c r="AP74" s="52"/>
      <c r="AQ74" s="52"/>
      <c r="AR74" s="52"/>
      <c r="AS74" s="52"/>
      <c r="AT74" s="52"/>
      <c r="AU74" s="52"/>
      <c r="AV74" s="52"/>
      <c r="AW74" s="52"/>
      <c r="AX74" s="52"/>
      <c r="AY74" s="52"/>
      <c r="AZ74" s="52"/>
      <c r="BA74" s="52"/>
      <c r="BB74" s="52"/>
      <c r="BC74" s="52"/>
      <c r="BD74" s="52"/>
      <c r="BE74" s="52"/>
      <c r="BF74" s="52"/>
      <c r="BG74" s="52"/>
      <c r="BH74" s="52"/>
      <c r="BI74" s="52"/>
      <c r="BJ74" s="52"/>
      <c r="BK74" s="52"/>
      <c r="BL74" s="52"/>
      <c r="BM74" s="52"/>
      <c r="BN74" s="52"/>
      <c r="BO74" s="52"/>
      <c r="BP74" s="52"/>
      <c r="BQ74" s="52"/>
      <c r="BR74" s="52"/>
      <c r="BS74" s="52"/>
      <c r="BT74" s="52"/>
      <c r="BU74" s="52"/>
      <c r="BV74" s="52"/>
      <c r="BW74" s="52"/>
      <c r="BX74" s="52"/>
      <c r="BY74" s="52"/>
      <c r="BZ74" s="52"/>
      <c r="CA74" s="52"/>
      <c r="CB74" s="52"/>
      <c r="CC74" s="52"/>
      <c r="CD74" s="52"/>
      <c r="CE74" s="52"/>
      <c r="CF74" s="52"/>
      <c r="CG74" s="52"/>
      <c r="CH74" s="52"/>
      <c r="CI74" s="52"/>
      <c r="CJ74" s="52"/>
      <c r="CK74" s="52"/>
      <c r="CL74" s="52"/>
      <c r="CM74" s="52"/>
      <c r="CN74" s="52"/>
      <c r="CO74" s="52"/>
      <c r="CP74" s="52"/>
      <c r="CQ74" s="52"/>
    </row>
    <row r="75" spans="1:95" s="45" customFormat="1" x14ac:dyDescent="0.25">
      <c r="A75" s="97"/>
      <c r="B75" s="100"/>
      <c r="C75" s="103"/>
      <c r="D75" s="53">
        <f>0/27200000</f>
        <v>0</v>
      </c>
      <c r="E75" s="54"/>
      <c r="F75" s="55">
        <f>U74</f>
        <v>0</v>
      </c>
      <c r="G75" s="53">
        <f>1800000/27200000*100</f>
        <v>6.6176470588235299</v>
      </c>
      <c r="H75" s="54"/>
      <c r="I75" s="55">
        <f>1800000/27200000*100</f>
        <v>6.6176470588235299</v>
      </c>
      <c r="J75" s="53">
        <f>3600000/27200000*100</f>
        <v>13.23529411764706</v>
      </c>
      <c r="K75" s="54"/>
      <c r="L75" s="55">
        <f>3600000/27200000*100</f>
        <v>13.23529411764706</v>
      </c>
      <c r="M75" s="53">
        <f>5400000/27200000*100</f>
        <v>19.852941176470587</v>
      </c>
      <c r="N75" s="54"/>
      <c r="O75" s="55">
        <f>5400000/27200000*100</f>
        <v>19.852941176470587</v>
      </c>
      <c r="P75" s="53">
        <f>11370000/27200000*100</f>
        <v>41.801470588235297</v>
      </c>
      <c r="Q75" s="54"/>
      <c r="R75" s="55">
        <f>11370000/27200000*100</f>
        <v>41.801470588235297</v>
      </c>
      <c r="S75" s="56">
        <f>28700000/C74*100</f>
        <v>54.980842911877389</v>
      </c>
      <c r="T75" s="54"/>
      <c r="U75" s="55">
        <f>17330000/C74*100</f>
        <v>33.199233716475099</v>
      </c>
      <c r="V75" s="53">
        <v>74.7</v>
      </c>
      <c r="W75" s="54"/>
      <c r="X75" s="55">
        <v>19.7</v>
      </c>
      <c r="Y75" s="53">
        <f>41500000/C74*100</f>
        <v>79.501915708812263</v>
      </c>
      <c r="Z75" s="54"/>
      <c r="AA75" s="55">
        <f>Z76</f>
        <v>4.7892720306513414</v>
      </c>
      <c r="AB75" s="53">
        <f>43300000/C74*100</f>
        <v>82.950191570881231</v>
      </c>
      <c r="AC75" s="54"/>
      <c r="AD75" s="55">
        <f>AC76</f>
        <v>3.4482758620689653</v>
      </c>
      <c r="AE75" s="53"/>
      <c r="AF75" s="54"/>
      <c r="AG75" s="55"/>
      <c r="AH75" s="53"/>
      <c r="AI75" s="54"/>
      <c r="AJ75" s="55"/>
      <c r="AK75" s="57"/>
      <c r="AL75" s="58"/>
      <c r="AM75" s="59"/>
      <c r="AN75" s="52"/>
      <c r="AO75" s="52"/>
      <c r="AP75" s="52"/>
      <c r="AQ75" s="52"/>
      <c r="AR75" s="52"/>
      <c r="AS75" s="52"/>
      <c r="AT75" s="52"/>
      <c r="AU75" s="52"/>
      <c r="AV75" s="52"/>
      <c r="AW75" s="52"/>
      <c r="AX75" s="52"/>
      <c r="AY75" s="52"/>
      <c r="AZ75" s="52"/>
      <c r="BA75" s="52"/>
      <c r="BB75" s="52"/>
      <c r="BC75" s="52"/>
      <c r="BD75" s="52"/>
      <c r="BE75" s="52"/>
      <c r="BF75" s="52"/>
      <c r="BG75" s="52"/>
      <c r="BH75" s="52"/>
      <c r="BI75" s="52"/>
      <c r="BJ75" s="52"/>
      <c r="BK75" s="52"/>
      <c r="BL75" s="52"/>
      <c r="BM75" s="52"/>
      <c r="BN75" s="52"/>
      <c r="BO75" s="52"/>
      <c r="BP75" s="52"/>
      <c r="BQ75" s="52"/>
      <c r="BR75" s="52"/>
      <c r="BS75" s="52"/>
      <c r="BT75" s="52"/>
      <c r="BU75" s="52"/>
      <c r="BV75" s="52"/>
      <c r="BW75" s="52"/>
      <c r="BX75" s="52"/>
      <c r="BY75" s="52"/>
      <c r="BZ75" s="52"/>
      <c r="CA75" s="52"/>
      <c r="CB75" s="52"/>
      <c r="CC75" s="52"/>
      <c r="CD75" s="52"/>
      <c r="CE75" s="52"/>
      <c r="CF75" s="52"/>
      <c r="CG75" s="52"/>
      <c r="CH75" s="52"/>
      <c r="CI75" s="52"/>
      <c r="CJ75" s="52"/>
      <c r="CK75" s="52"/>
      <c r="CL75" s="52"/>
      <c r="CM75" s="52"/>
      <c r="CN75" s="52"/>
      <c r="CO75" s="52"/>
      <c r="CP75" s="52"/>
      <c r="CQ75" s="52"/>
    </row>
    <row r="76" spans="1:95" s="45" customFormat="1" x14ac:dyDescent="0.25">
      <c r="A76" s="98"/>
      <c r="B76" s="101"/>
      <c r="C76" s="104"/>
      <c r="D76" s="60"/>
      <c r="E76" s="61">
        <f>R76</f>
        <v>0</v>
      </c>
      <c r="F76" s="62"/>
      <c r="G76" s="60"/>
      <c r="H76" s="61">
        <f>1800000/27200000*100</f>
        <v>6.6176470588235299</v>
      </c>
      <c r="I76" s="62"/>
      <c r="J76" s="60"/>
      <c r="K76" s="61">
        <f>L75</f>
        <v>13.23529411764706</v>
      </c>
      <c r="L76" s="62"/>
      <c r="M76" s="60"/>
      <c r="N76" s="61">
        <f>5400000/27200000*100</f>
        <v>19.852941176470587</v>
      </c>
      <c r="O76" s="62"/>
      <c r="P76" s="60"/>
      <c r="Q76" s="61">
        <f>11370000/27200000*100</f>
        <v>41.801470588235297</v>
      </c>
      <c r="R76" s="62"/>
      <c r="S76" s="60"/>
      <c r="T76" s="61">
        <f>U75</f>
        <v>33.199233716475099</v>
      </c>
      <c r="U76" s="62"/>
      <c r="V76" s="60"/>
      <c r="W76" s="61">
        <v>19.7</v>
      </c>
      <c r="X76" s="62"/>
      <c r="Y76" s="60"/>
      <c r="Z76" s="61">
        <f>2500000/C74*100</f>
        <v>4.7892720306513414</v>
      </c>
      <c r="AA76" s="62"/>
      <c r="AB76" s="60"/>
      <c r="AC76" s="61">
        <f>1800000/C74*100</f>
        <v>3.4482758620689653</v>
      </c>
      <c r="AD76" s="62"/>
      <c r="AE76" s="60"/>
      <c r="AF76" s="61"/>
      <c r="AG76" s="62"/>
      <c r="AH76" s="60"/>
      <c r="AI76" s="61"/>
      <c r="AJ76" s="62"/>
      <c r="AK76" s="63"/>
      <c r="AL76" s="64"/>
      <c r="AM76" s="65"/>
      <c r="AN76" s="52"/>
      <c r="AO76" s="52"/>
      <c r="AP76" s="52"/>
      <c r="AQ76" s="52"/>
      <c r="AR76" s="52"/>
      <c r="AS76" s="52"/>
      <c r="AT76" s="52"/>
      <c r="AU76" s="52"/>
      <c r="AV76" s="52"/>
      <c r="AW76" s="52"/>
      <c r="AX76" s="52"/>
      <c r="AY76" s="52"/>
      <c r="AZ76" s="52"/>
      <c r="BA76" s="52"/>
      <c r="BB76" s="52"/>
      <c r="BC76" s="52"/>
      <c r="BD76" s="52"/>
      <c r="BE76" s="52"/>
      <c r="BF76" s="52"/>
      <c r="BG76" s="52"/>
      <c r="BH76" s="52"/>
      <c r="BI76" s="52"/>
      <c r="BJ76" s="52"/>
      <c r="BK76" s="52"/>
      <c r="BL76" s="52"/>
      <c r="BM76" s="52"/>
      <c r="BN76" s="52"/>
      <c r="BO76" s="52"/>
      <c r="BP76" s="52"/>
      <c r="BQ76" s="52"/>
      <c r="BR76" s="52"/>
      <c r="BS76" s="52"/>
      <c r="BT76" s="52"/>
      <c r="BU76" s="52"/>
      <c r="BV76" s="52"/>
      <c r="BW76" s="52"/>
      <c r="BX76" s="52"/>
      <c r="BY76" s="52"/>
      <c r="BZ76" s="52"/>
      <c r="CA76" s="52"/>
      <c r="CB76" s="52"/>
      <c r="CC76" s="52"/>
      <c r="CD76" s="52"/>
      <c r="CE76" s="52"/>
      <c r="CF76" s="52"/>
      <c r="CG76" s="52"/>
      <c r="CH76" s="52"/>
      <c r="CI76" s="52"/>
      <c r="CJ76" s="52"/>
      <c r="CK76" s="52"/>
      <c r="CL76" s="52"/>
      <c r="CM76" s="52"/>
      <c r="CN76" s="52"/>
      <c r="CO76" s="52"/>
      <c r="CP76" s="52"/>
      <c r="CQ76" s="52"/>
    </row>
    <row r="77" spans="1:95" x14ac:dyDescent="0.25">
      <c r="A77" s="86">
        <v>23</v>
      </c>
      <c r="B77" s="89" t="s">
        <v>49</v>
      </c>
      <c r="C77" s="92">
        <v>14535000</v>
      </c>
      <c r="D77" s="9"/>
      <c r="E77" s="10">
        <f>1/12*100</f>
        <v>8.3333333333333321</v>
      </c>
      <c r="F77" s="11"/>
      <c r="G77" s="9"/>
      <c r="H77" s="10">
        <f>2/12*100</f>
        <v>16.666666666666664</v>
      </c>
      <c r="I77" s="11"/>
      <c r="J77" s="9"/>
      <c r="K77" s="10">
        <f>3/12*100</f>
        <v>25</v>
      </c>
      <c r="L77" s="11"/>
      <c r="M77" s="9"/>
      <c r="N77" s="10">
        <f>4/12*100</f>
        <v>33.333333333333329</v>
      </c>
      <c r="O77" s="11"/>
      <c r="P77" s="9"/>
      <c r="Q77" s="10">
        <f>5/12*100</f>
        <v>41.666666666666671</v>
      </c>
      <c r="R77" s="11"/>
      <c r="S77" s="9"/>
      <c r="T77" s="10">
        <f>6/12*100</f>
        <v>50</v>
      </c>
      <c r="U77" s="11"/>
      <c r="V77" s="9"/>
      <c r="W77" s="10">
        <f>7/12*100</f>
        <v>58.333333333333336</v>
      </c>
      <c r="X77" s="11"/>
      <c r="Y77" s="9"/>
      <c r="Z77" s="10">
        <f>8/12*100</f>
        <v>66.666666666666657</v>
      </c>
      <c r="AA77" s="40"/>
      <c r="AB77" s="34"/>
      <c r="AC77" s="43">
        <f>9/12*100</f>
        <v>75</v>
      </c>
      <c r="AD77" s="36"/>
      <c r="AE77" s="34"/>
      <c r="AF77" s="35">
        <f>10/12*100</f>
        <v>83.333333333333343</v>
      </c>
      <c r="AG77" s="36"/>
      <c r="AH77" s="34"/>
      <c r="AI77" s="35">
        <f>11/12*100</f>
        <v>91.666666666666657</v>
      </c>
      <c r="AJ77" s="36"/>
      <c r="AK77" s="34"/>
      <c r="AL77" s="35">
        <f>12/12*100</f>
        <v>100</v>
      </c>
      <c r="AM77" s="36"/>
    </row>
    <row r="78" spans="1:95" x14ac:dyDescent="0.25">
      <c r="A78" s="87"/>
      <c r="B78" s="90"/>
      <c r="C78" s="93"/>
      <c r="D78" s="9">
        <f>0/14535000*100</f>
        <v>0</v>
      </c>
      <c r="E78" s="10"/>
      <c r="F78" s="11">
        <f>U23</f>
        <v>0</v>
      </c>
      <c r="G78" s="9">
        <f ca="1">G78</f>
        <v>0</v>
      </c>
      <c r="H78" s="10"/>
      <c r="I78" s="11">
        <f ca="1">I78</f>
        <v>0</v>
      </c>
      <c r="J78" s="9">
        <f>0/14535000*100</f>
        <v>0</v>
      </c>
      <c r="K78" s="10"/>
      <c r="L78" s="11">
        <f>0/14535000*100</f>
        <v>0</v>
      </c>
      <c r="M78" s="9">
        <f>0/14535000*100</f>
        <v>0</v>
      </c>
      <c r="N78" s="10"/>
      <c r="O78" s="11">
        <f>0/14535000*100</f>
        <v>0</v>
      </c>
      <c r="P78" s="9">
        <f>0/14535000*100</f>
        <v>0</v>
      </c>
      <c r="Q78" s="10"/>
      <c r="R78" s="11">
        <f>0/14535000*100</f>
        <v>0</v>
      </c>
      <c r="S78" s="9">
        <f>0</f>
        <v>0</v>
      </c>
      <c r="T78" s="10"/>
      <c r="U78" s="11">
        <v>0</v>
      </c>
      <c r="V78" s="9">
        <v>0</v>
      </c>
      <c r="W78" s="10"/>
      <c r="X78" s="11">
        <v>0</v>
      </c>
      <c r="Y78" s="10">
        <f>300000/C77*100</f>
        <v>2.0639834881320951</v>
      </c>
      <c r="Z78" s="25"/>
      <c r="AA78" s="11">
        <f>Z79</f>
        <v>2.0639834881320951</v>
      </c>
      <c r="AB78" s="43">
        <f>7950000/C77*100</f>
        <v>54.695562435500513</v>
      </c>
      <c r="AC78" s="35"/>
      <c r="AD78" s="42">
        <f>AC79</f>
        <v>52.631578947368418</v>
      </c>
      <c r="AE78" s="35"/>
      <c r="AF78" s="35"/>
      <c r="AG78" s="36"/>
      <c r="AH78" s="35"/>
      <c r="AI78" s="35"/>
      <c r="AJ78" s="36"/>
      <c r="AK78" s="35"/>
      <c r="AL78" s="35"/>
      <c r="AM78" s="36"/>
    </row>
    <row r="79" spans="1:95" ht="19.5" customHeight="1" x14ac:dyDescent="0.25">
      <c r="A79" s="88"/>
      <c r="B79" s="91"/>
      <c r="C79" s="94"/>
      <c r="D79" s="15"/>
      <c r="E79" s="16">
        <f>R79</f>
        <v>0</v>
      </c>
      <c r="F79" s="17"/>
      <c r="G79" s="15"/>
      <c r="H79" s="16">
        <f ca="1">H79</f>
        <v>0</v>
      </c>
      <c r="I79" s="17"/>
      <c r="J79" s="15"/>
      <c r="K79" s="16">
        <f>L78</f>
        <v>0</v>
      </c>
      <c r="L79" s="17"/>
      <c r="M79" s="15"/>
      <c r="N79" s="16">
        <f>0/14535000*100</f>
        <v>0</v>
      </c>
      <c r="O79" s="17"/>
      <c r="P79" s="15"/>
      <c r="Q79" s="16">
        <f>0/14535000*100</f>
        <v>0</v>
      </c>
      <c r="R79" s="17"/>
      <c r="S79" s="15"/>
      <c r="T79" s="16">
        <f>U78</f>
        <v>0</v>
      </c>
      <c r="U79" s="17"/>
      <c r="V79" s="15"/>
      <c r="W79" s="16">
        <v>0</v>
      </c>
      <c r="X79" s="17"/>
      <c r="Y79" s="26"/>
      <c r="Z79" s="16">
        <f>300000/C77*100</f>
        <v>2.0639834881320951</v>
      </c>
      <c r="AA79" s="28"/>
      <c r="AB79" s="37"/>
      <c r="AC79" s="70">
        <f>7650000/C77*100</f>
        <v>52.631578947368418</v>
      </c>
      <c r="AD79" s="39"/>
      <c r="AE79" s="37"/>
      <c r="AF79" s="38"/>
      <c r="AG79" s="39"/>
      <c r="AH79" s="37"/>
      <c r="AI79" s="38"/>
      <c r="AJ79" s="39"/>
      <c r="AK79" s="37"/>
      <c r="AL79" s="38"/>
      <c r="AM79" s="39"/>
    </row>
    <row r="80" spans="1:95" x14ac:dyDescent="0.25">
      <c r="A80" s="86">
        <v>24</v>
      </c>
      <c r="B80" s="95" t="s">
        <v>50</v>
      </c>
      <c r="C80" s="92">
        <v>4998500</v>
      </c>
      <c r="D80" s="9"/>
      <c r="E80" s="10">
        <f>1/12*100</f>
        <v>8.3333333333333321</v>
      </c>
      <c r="F80" s="11"/>
      <c r="G80" s="9"/>
      <c r="H80" s="10">
        <f>2/12*100</f>
        <v>16.666666666666664</v>
      </c>
      <c r="I80" s="11"/>
      <c r="J80" s="9"/>
      <c r="K80" s="10">
        <f>3/12*100</f>
        <v>25</v>
      </c>
      <c r="L80" s="11"/>
      <c r="M80" s="9"/>
      <c r="N80" s="10">
        <f>4/12*100</f>
        <v>33.333333333333329</v>
      </c>
      <c r="O80" s="11"/>
      <c r="P80" s="9"/>
      <c r="Q80" s="10">
        <f>5/12*100</f>
        <v>41.666666666666671</v>
      </c>
      <c r="R80" s="11"/>
      <c r="S80" s="9"/>
      <c r="T80" s="10">
        <f>6/12*100</f>
        <v>50</v>
      </c>
      <c r="U80" s="11"/>
      <c r="V80" s="9"/>
      <c r="W80" s="10">
        <f>7/12*100</f>
        <v>58.333333333333336</v>
      </c>
      <c r="X80" s="11"/>
      <c r="Y80" s="13"/>
      <c r="Z80" s="25">
        <f>8/12*100</f>
        <v>66.666666666666657</v>
      </c>
      <c r="AA80" s="14"/>
      <c r="AB80" s="34"/>
      <c r="AC80" s="43">
        <f>9/12*100</f>
        <v>75</v>
      </c>
      <c r="AD80" s="36"/>
      <c r="AE80" s="34"/>
      <c r="AF80" s="35">
        <f>10/12*100</f>
        <v>83.333333333333343</v>
      </c>
      <c r="AG80" s="36"/>
      <c r="AH80" s="34"/>
      <c r="AI80" s="35">
        <f>11/12*100</f>
        <v>91.666666666666657</v>
      </c>
      <c r="AJ80" s="36"/>
      <c r="AK80" s="34"/>
      <c r="AL80" s="35">
        <f>12/12*100</f>
        <v>100</v>
      </c>
      <c r="AM80" s="36"/>
    </row>
    <row r="81" spans="1:39" x14ac:dyDescent="0.25">
      <c r="A81" s="87"/>
      <c r="B81" s="90"/>
      <c r="C81" s="93"/>
      <c r="D81" s="9">
        <f>0/4998500*100</f>
        <v>0</v>
      </c>
      <c r="E81" s="10"/>
      <c r="F81" s="11">
        <f>U80</f>
        <v>0</v>
      </c>
      <c r="G81" s="9">
        <f ca="1">G81</f>
        <v>0</v>
      </c>
      <c r="H81" s="10"/>
      <c r="I81" s="11">
        <f ca="1">I81</f>
        <v>0</v>
      </c>
      <c r="J81" s="9">
        <f>0/4998500*100</f>
        <v>0</v>
      </c>
      <c r="K81" s="10"/>
      <c r="L81" s="11">
        <f>0/4998500*100</f>
        <v>0</v>
      </c>
      <c r="M81" s="9">
        <f>0/4998500*100</f>
        <v>0</v>
      </c>
      <c r="N81" s="10"/>
      <c r="O81" s="11">
        <f>0/4998500*100</f>
        <v>0</v>
      </c>
      <c r="P81" s="9">
        <f>0/4998500*100</f>
        <v>0</v>
      </c>
      <c r="Q81" s="10"/>
      <c r="R81" s="41">
        <f>0/4998500*100</f>
        <v>0</v>
      </c>
      <c r="S81" s="9">
        <f>0</f>
        <v>0</v>
      </c>
      <c r="T81" s="10"/>
      <c r="U81" s="11">
        <v>0</v>
      </c>
      <c r="V81" s="9">
        <v>0</v>
      </c>
      <c r="W81" s="10"/>
      <c r="X81" s="11">
        <v>0</v>
      </c>
      <c r="Y81" s="9">
        <v>0</v>
      </c>
      <c r="Z81" s="25"/>
      <c r="AA81" s="11">
        <v>0</v>
      </c>
      <c r="AB81" s="71">
        <v>0</v>
      </c>
      <c r="AC81" s="35"/>
      <c r="AD81" s="42">
        <v>0</v>
      </c>
      <c r="AE81" s="34"/>
      <c r="AF81" s="35"/>
      <c r="AG81" s="36"/>
      <c r="AH81" s="34"/>
      <c r="AI81" s="35"/>
      <c r="AJ81" s="36"/>
      <c r="AK81" s="34"/>
      <c r="AL81" s="35"/>
      <c r="AM81" s="36"/>
    </row>
    <row r="82" spans="1:39" x14ac:dyDescent="0.25">
      <c r="A82" s="88"/>
      <c r="B82" s="91"/>
      <c r="C82" s="94"/>
      <c r="D82" s="15"/>
      <c r="E82" s="16">
        <f>R82</f>
        <v>0</v>
      </c>
      <c r="F82" s="17"/>
      <c r="G82" s="15"/>
      <c r="H82" s="16">
        <f ca="1">H82</f>
        <v>0</v>
      </c>
      <c r="I82" s="17"/>
      <c r="J82" s="15"/>
      <c r="K82" s="16">
        <f>0/4998500*100</f>
        <v>0</v>
      </c>
      <c r="L82" s="17"/>
      <c r="M82" s="15"/>
      <c r="N82" s="16">
        <f>0/4998500*100</f>
        <v>0</v>
      </c>
      <c r="O82" s="17"/>
      <c r="P82" s="15"/>
      <c r="Q82" s="16">
        <f>0/4998500*100</f>
        <v>0</v>
      </c>
      <c r="R82" s="17"/>
      <c r="S82" s="15"/>
      <c r="T82" s="16">
        <f>U81</f>
        <v>0</v>
      </c>
      <c r="U82" s="17"/>
      <c r="V82" s="15"/>
      <c r="W82" s="16">
        <v>0</v>
      </c>
      <c r="X82" s="17"/>
      <c r="Y82" s="26"/>
      <c r="Z82" s="16">
        <v>0</v>
      </c>
      <c r="AA82" s="28"/>
      <c r="AB82" s="37"/>
      <c r="AC82" s="70">
        <v>0</v>
      </c>
      <c r="AD82" s="39"/>
      <c r="AE82" s="37"/>
      <c r="AF82" s="38"/>
      <c r="AG82" s="39"/>
      <c r="AH82" s="37"/>
      <c r="AI82" s="38"/>
      <c r="AJ82" s="39"/>
      <c r="AK82" s="37"/>
      <c r="AL82" s="38"/>
      <c r="AM82" s="39"/>
    </row>
    <row r="83" spans="1:39" x14ac:dyDescent="0.25">
      <c r="A83" s="86">
        <v>25</v>
      </c>
      <c r="B83" s="89" t="s">
        <v>51</v>
      </c>
      <c r="C83" s="92">
        <v>9900000</v>
      </c>
      <c r="D83" s="9"/>
      <c r="E83" s="10">
        <f>1/12*100</f>
        <v>8.3333333333333321</v>
      </c>
      <c r="F83" s="11"/>
      <c r="G83" s="9"/>
      <c r="H83" s="10">
        <f>2/12*100</f>
        <v>16.666666666666664</v>
      </c>
      <c r="I83" s="11"/>
      <c r="J83" s="9"/>
      <c r="K83" s="10">
        <f>3/12*100</f>
        <v>25</v>
      </c>
      <c r="L83" s="11"/>
      <c r="M83" s="9"/>
      <c r="N83" s="10">
        <f>4/12*100</f>
        <v>33.333333333333329</v>
      </c>
      <c r="O83" s="11"/>
      <c r="P83" s="9"/>
      <c r="Q83" s="10">
        <f>5/12*100</f>
        <v>41.666666666666671</v>
      </c>
      <c r="R83" s="11"/>
      <c r="S83" s="9"/>
      <c r="T83" s="10">
        <f>6/12*100</f>
        <v>50</v>
      </c>
      <c r="U83" s="11"/>
      <c r="V83" s="9"/>
      <c r="W83" s="10">
        <f>7/12*100</f>
        <v>58.333333333333336</v>
      </c>
      <c r="X83" s="11"/>
      <c r="Y83" s="9"/>
      <c r="Z83" s="10">
        <f>8/12*100</f>
        <v>66.666666666666657</v>
      </c>
      <c r="AA83" s="40"/>
      <c r="AB83" s="34"/>
      <c r="AC83" s="43">
        <f>9/12*100</f>
        <v>75</v>
      </c>
      <c r="AD83" s="36"/>
      <c r="AE83" s="34"/>
      <c r="AF83" s="35">
        <f>10/12*100</f>
        <v>83.333333333333343</v>
      </c>
      <c r="AG83" s="36"/>
      <c r="AH83" s="34"/>
      <c r="AI83" s="35">
        <f>11/12*100</f>
        <v>91.666666666666657</v>
      </c>
      <c r="AJ83" s="36"/>
      <c r="AK83" s="34"/>
      <c r="AL83" s="35">
        <f>12/12*100</f>
        <v>100</v>
      </c>
      <c r="AM83" s="36"/>
    </row>
    <row r="84" spans="1:39" x14ac:dyDescent="0.25">
      <c r="A84" s="87"/>
      <c r="B84" s="90"/>
      <c r="C84" s="93"/>
      <c r="D84" s="9">
        <f>0/9900000*100</f>
        <v>0</v>
      </c>
      <c r="E84" s="10"/>
      <c r="F84" s="11">
        <f>U84</f>
        <v>0</v>
      </c>
      <c r="G84" s="9">
        <f ca="1">G84</f>
        <v>0</v>
      </c>
      <c r="H84" s="10"/>
      <c r="I84" s="11">
        <f ca="1">I84</f>
        <v>0</v>
      </c>
      <c r="J84" s="9">
        <f>0/9900000*100</f>
        <v>0</v>
      </c>
      <c r="K84" s="10"/>
      <c r="L84" s="11">
        <f>0/9900000*100</f>
        <v>0</v>
      </c>
      <c r="M84" s="9">
        <f>0/9900000*100</f>
        <v>0</v>
      </c>
      <c r="N84" s="10"/>
      <c r="O84" s="11">
        <f>0/990000*100</f>
        <v>0</v>
      </c>
      <c r="P84" s="9">
        <f>0/9900000*100</f>
        <v>0</v>
      </c>
      <c r="Q84" s="10"/>
      <c r="R84" s="11">
        <f>0/9900000*100</f>
        <v>0</v>
      </c>
      <c r="S84" s="9">
        <f>0</f>
        <v>0</v>
      </c>
      <c r="T84" s="10"/>
      <c r="U84" s="11">
        <f>0</f>
        <v>0</v>
      </c>
      <c r="V84" s="9">
        <v>0</v>
      </c>
      <c r="W84" s="10"/>
      <c r="X84" s="11">
        <v>0</v>
      </c>
      <c r="Y84" s="10">
        <v>0</v>
      </c>
      <c r="Z84" s="25"/>
      <c r="AA84" s="11">
        <v>0</v>
      </c>
      <c r="AB84" s="43">
        <v>0</v>
      </c>
      <c r="AC84" s="35"/>
      <c r="AD84" s="42">
        <v>0</v>
      </c>
      <c r="AE84" s="35"/>
      <c r="AF84" s="35"/>
      <c r="AG84" s="36"/>
      <c r="AH84" s="35"/>
      <c r="AI84" s="35"/>
      <c r="AJ84" s="36"/>
      <c r="AK84" s="35"/>
      <c r="AL84" s="35"/>
      <c r="AM84" s="36"/>
    </row>
    <row r="85" spans="1:39" x14ac:dyDescent="0.25">
      <c r="A85" s="88"/>
      <c r="B85" s="91"/>
      <c r="C85" s="94"/>
      <c r="D85" s="15"/>
      <c r="E85" s="16">
        <f>R85</f>
        <v>0</v>
      </c>
      <c r="F85" s="17"/>
      <c r="G85" s="15"/>
      <c r="H85" s="16">
        <f ca="1">H85</f>
        <v>0</v>
      </c>
      <c r="I85" s="17"/>
      <c r="J85" s="15"/>
      <c r="K85" s="16">
        <f>0/9900000*100</f>
        <v>0</v>
      </c>
      <c r="L85" s="17"/>
      <c r="M85" s="15"/>
      <c r="N85" s="16">
        <f>0/9900000*100</f>
        <v>0</v>
      </c>
      <c r="O85" s="17"/>
      <c r="P85" s="15"/>
      <c r="Q85" s="16">
        <f>0/9900000*100</f>
        <v>0</v>
      </c>
      <c r="R85" s="17"/>
      <c r="S85" s="15"/>
      <c r="T85" s="16">
        <f>U84</f>
        <v>0</v>
      </c>
      <c r="U85" s="17"/>
      <c r="V85" s="15"/>
      <c r="W85" s="16">
        <v>0</v>
      </c>
      <c r="X85" s="17"/>
      <c r="Y85" s="26"/>
      <c r="Z85" s="16">
        <v>0</v>
      </c>
      <c r="AA85" s="28"/>
      <c r="AB85" s="37"/>
      <c r="AC85" s="70">
        <v>0</v>
      </c>
      <c r="AD85" s="39"/>
      <c r="AE85" s="37"/>
      <c r="AF85" s="38"/>
      <c r="AG85" s="39"/>
      <c r="AH85" s="37"/>
      <c r="AI85" s="38"/>
      <c r="AJ85" s="39"/>
      <c r="AK85" s="37"/>
      <c r="AL85" s="38"/>
      <c r="AM85" s="39"/>
    </row>
    <row r="86" spans="1:39" x14ac:dyDescent="0.25">
      <c r="A86" s="86">
        <v>26</v>
      </c>
      <c r="B86" s="95" t="s">
        <v>52</v>
      </c>
      <c r="C86" s="92">
        <v>4999700</v>
      </c>
      <c r="D86" s="9"/>
      <c r="E86" s="10">
        <f>1/12*100</f>
        <v>8.3333333333333321</v>
      </c>
      <c r="F86" s="11"/>
      <c r="G86" s="9"/>
      <c r="H86" s="10">
        <f>2/12*100</f>
        <v>16.666666666666664</v>
      </c>
      <c r="I86" s="11"/>
      <c r="J86" s="9"/>
      <c r="K86" s="10">
        <f>3/12*100</f>
        <v>25</v>
      </c>
      <c r="L86" s="11"/>
      <c r="M86" s="9"/>
      <c r="N86" s="10">
        <f>4/12*100</f>
        <v>33.333333333333329</v>
      </c>
      <c r="O86" s="11"/>
      <c r="P86" s="9"/>
      <c r="Q86" s="10">
        <f>5/12*100</f>
        <v>41.666666666666671</v>
      </c>
      <c r="R86" s="11"/>
      <c r="S86" s="9"/>
      <c r="T86" s="10">
        <f>6/12*100</f>
        <v>50</v>
      </c>
      <c r="U86" s="11"/>
      <c r="V86" s="9"/>
      <c r="W86" s="10">
        <f>7/12*100</f>
        <v>58.333333333333336</v>
      </c>
      <c r="X86" s="11"/>
      <c r="Y86" s="13"/>
      <c r="Z86" s="25">
        <f>8/12*100</f>
        <v>66.666666666666657</v>
      </c>
      <c r="AA86" s="14"/>
      <c r="AB86" s="34"/>
      <c r="AC86" s="43">
        <f>9/12*100</f>
        <v>75</v>
      </c>
      <c r="AD86" s="36"/>
      <c r="AE86" s="34"/>
      <c r="AF86" s="35">
        <f>10/12*100</f>
        <v>83.333333333333343</v>
      </c>
      <c r="AG86" s="36"/>
      <c r="AH86" s="34"/>
      <c r="AI86" s="35">
        <f>11/12*100</f>
        <v>91.666666666666657</v>
      </c>
      <c r="AJ86" s="36"/>
      <c r="AK86" s="34"/>
      <c r="AL86" s="35">
        <f>12/12*100</f>
        <v>100</v>
      </c>
      <c r="AM86" s="36"/>
    </row>
    <row r="87" spans="1:39" x14ac:dyDescent="0.25">
      <c r="A87" s="87"/>
      <c r="B87" s="90"/>
      <c r="C87" s="93"/>
      <c r="D87" s="9">
        <f>0/4999700*100</f>
        <v>0</v>
      </c>
      <c r="E87" s="10"/>
      <c r="F87" s="11">
        <f>U87</f>
        <v>0</v>
      </c>
      <c r="G87" s="9">
        <f>1530000/4999700*100</f>
        <v>30.601836110166609</v>
      </c>
      <c r="H87" s="10"/>
      <c r="I87" s="11">
        <f>1530000/4999700*100</f>
        <v>30.601836110166609</v>
      </c>
      <c r="J87" s="9">
        <f>1530000/4999700*100</f>
        <v>30.601836110166609</v>
      </c>
      <c r="K87" s="10"/>
      <c r="L87" s="11">
        <f>1530000/4999700*100</f>
        <v>30.601836110166609</v>
      </c>
      <c r="M87" s="9">
        <f>1530000/4999700*100</f>
        <v>30.601836110166609</v>
      </c>
      <c r="N87" s="10"/>
      <c r="O87" s="11">
        <f>1530000/4999700*100</f>
        <v>30.601836110166609</v>
      </c>
      <c r="P87" s="9">
        <f>1530000/4999700*100</f>
        <v>30.601836110166609</v>
      </c>
      <c r="Q87" s="10"/>
      <c r="R87" s="41">
        <f>1530000/4999700*100</f>
        <v>30.601836110166609</v>
      </c>
      <c r="S87" s="9">
        <f>1530000/C86*100</f>
        <v>30.601836110166609</v>
      </c>
      <c r="T87" s="10"/>
      <c r="U87" s="11">
        <f>0</f>
        <v>0</v>
      </c>
      <c r="V87" s="9">
        <v>30.6</v>
      </c>
      <c r="W87" s="10"/>
      <c r="X87" s="11">
        <v>0</v>
      </c>
      <c r="Y87" s="9">
        <f>1530000/C86*100</f>
        <v>30.601836110166609</v>
      </c>
      <c r="Z87" s="25"/>
      <c r="AA87" s="11">
        <v>0</v>
      </c>
      <c r="AB87" s="71">
        <f>1530000/C86*100</f>
        <v>30.601836110166609</v>
      </c>
      <c r="AC87" s="35"/>
      <c r="AD87" s="42">
        <v>0</v>
      </c>
      <c r="AE87" s="34"/>
      <c r="AF87" s="35"/>
      <c r="AG87" s="36"/>
      <c r="AH87" s="34"/>
      <c r="AI87" s="35"/>
      <c r="AJ87" s="36"/>
      <c r="AK87" s="34"/>
      <c r="AL87" s="35"/>
      <c r="AM87" s="36"/>
    </row>
    <row r="88" spans="1:39" x14ac:dyDescent="0.25">
      <c r="A88" s="88"/>
      <c r="B88" s="91"/>
      <c r="C88" s="94"/>
      <c r="D88" s="15"/>
      <c r="E88" s="16">
        <f>88</f>
        <v>88</v>
      </c>
      <c r="F88" s="17"/>
      <c r="G88" s="15"/>
      <c r="H88" s="16">
        <f>1530000/4999700*100</f>
        <v>30.601836110166609</v>
      </c>
      <c r="I88" s="17"/>
      <c r="J88" s="15"/>
      <c r="K88" s="16">
        <f>L87</f>
        <v>30.601836110166609</v>
      </c>
      <c r="L88" s="17"/>
      <c r="M88" s="15"/>
      <c r="N88" s="16">
        <f>1530000/4999700*100</f>
        <v>30.601836110166609</v>
      </c>
      <c r="O88" s="17"/>
      <c r="P88" s="15"/>
      <c r="Q88" s="16">
        <f>1530000/4999700*100</f>
        <v>30.601836110166609</v>
      </c>
      <c r="R88" s="17"/>
      <c r="S88" s="15"/>
      <c r="T88" s="16">
        <f>0</f>
        <v>0</v>
      </c>
      <c r="U88" s="17"/>
      <c r="V88" s="15"/>
      <c r="W88" s="16">
        <v>0</v>
      </c>
      <c r="X88" s="17"/>
      <c r="Y88" s="26"/>
      <c r="Z88" s="16">
        <v>0</v>
      </c>
      <c r="AA88" s="28"/>
      <c r="AB88" s="37"/>
      <c r="AC88" s="70">
        <v>0</v>
      </c>
      <c r="AD88" s="39"/>
      <c r="AE88" s="37"/>
      <c r="AF88" s="38"/>
      <c r="AG88" s="39"/>
      <c r="AH88" s="37"/>
      <c r="AI88" s="38"/>
      <c r="AJ88" s="39"/>
      <c r="AK88" s="37"/>
      <c r="AL88" s="38"/>
      <c r="AM88" s="39"/>
    </row>
    <row r="89" spans="1:39" x14ac:dyDescent="0.25">
      <c r="A89" s="86">
        <v>27</v>
      </c>
      <c r="B89" s="89" t="s">
        <v>53</v>
      </c>
      <c r="C89" s="92">
        <v>4996800</v>
      </c>
      <c r="D89" s="9"/>
      <c r="E89" s="10">
        <f>1/12*100</f>
        <v>8.3333333333333321</v>
      </c>
      <c r="F89" s="11"/>
      <c r="G89" s="9"/>
      <c r="H89" s="10">
        <f>2/12*100</f>
        <v>16.666666666666664</v>
      </c>
      <c r="I89" s="11"/>
      <c r="J89" s="9"/>
      <c r="K89" s="10">
        <f>3/12*100</f>
        <v>25</v>
      </c>
      <c r="L89" s="11"/>
      <c r="M89" s="9"/>
      <c r="N89" s="10">
        <f>4/12*100</f>
        <v>33.333333333333329</v>
      </c>
      <c r="O89" s="11"/>
      <c r="P89" s="9"/>
      <c r="Q89" s="10">
        <f>5/12*100</f>
        <v>41.666666666666671</v>
      </c>
      <c r="R89" s="11"/>
      <c r="S89" s="9"/>
      <c r="T89" s="10">
        <f>6/12*100</f>
        <v>50</v>
      </c>
      <c r="U89" s="11"/>
      <c r="V89" s="9"/>
      <c r="W89" s="10">
        <f>7/12*100</f>
        <v>58.333333333333336</v>
      </c>
      <c r="X89" s="11"/>
      <c r="Y89" s="9"/>
      <c r="Z89" s="10">
        <f>8/12*100</f>
        <v>66.666666666666657</v>
      </c>
      <c r="AA89" s="40"/>
      <c r="AB89" s="34"/>
      <c r="AC89" s="43">
        <f>9/12*100</f>
        <v>75</v>
      </c>
      <c r="AD89" s="36"/>
      <c r="AE89" s="34"/>
      <c r="AF89" s="35">
        <f>10/12*100</f>
        <v>83.333333333333343</v>
      </c>
      <c r="AG89" s="36"/>
      <c r="AH89" s="34"/>
      <c r="AI89" s="35">
        <f>11/12*100</f>
        <v>91.666666666666657</v>
      </c>
      <c r="AJ89" s="36"/>
      <c r="AK89" s="34"/>
      <c r="AL89" s="35">
        <f>12/12*100</f>
        <v>100</v>
      </c>
      <c r="AM89" s="36"/>
    </row>
    <row r="90" spans="1:39" x14ac:dyDescent="0.25">
      <c r="A90" s="87"/>
      <c r="B90" s="90"/>
      <c r="C90" s="93"/>
      <c r="D90" s="9">
        <f>0/4996800*100</f>
        <v>0</v>
      </c>
      <c r="E90" s="10"/>
      <c r="F90" s="11">
        <f>U90</f>
        <v>0</v>
      </c>
      <c r="G90" s="9">
        <f ca="1">G90</f>
        <v>0</v>
      </c>
      <c r="H90" s="10"/>
      <c r="I90" s="11">
        <f ca="1">I90</f>
        <v>0</v>
      </c>
      <c r="J90" s="9">
        <f>0/4996800*100</f>
        <v>0</v>
      </c>
      <c r="K90" s="10"/>
      <c r="L90" s="11">
        <f>0/4996800*100</f>
        <v>0</v>
      </c>
      <c r="M90" s="9">
        <f>1800600/4996800*100</f>
        <v>36.035062439961571</v>
      </c>
      <c r="N90" s="10"/>
      <c r="O90" s="11">
        <f>1800600/4996800*100</f>
        <v>36.035062439961571</v>
      </c>
      <c r="P90" s="9">
        <f>3466800/4996800*100</f>
        <v>69.380403458213252</v>
      </c>
      <c r="Q90" s="10"/>
      <c r="R90" s="11">
        <f>3466800/4996800*100</f>
        <v>69.380403458213252</v>
      </c>
      <c r="S90" s="9">
        <f>3466800/C89*100</f>
        <v>69.380403458213252</v>
      </c>
      <c r="T90" s="10"/>
      <c r="U90" s="11">
        <v>0</v>
      </c>
      <c r="V90" s="9">
        <v>69.400000000000006</v>
      </c>
      <c r="W90" s="10"/>
      <c r="X90" s="11">
        <v>0</v>
      </c>
      <c r="Y90" s="10">
        <f>3466800/C89*100</f>
        <v>69.380403458213252</v>
      </c>
      <c r="Z90" s="25"/>
      <c r="AA90" s="11">
        <v>0</v>
      </c>
      <c r="AB90" s="43">
        <f>3466800/C89*100</f>
        <v>69.380403458213252</v>
      </c>
      <c r="AC90" s="35"/>
      <c r="AD90" s="36">
        <v>0</v>
      </c>
      <c r="AE90" s="35"/>
      <c r="AF90" s="35"/>
      <c r="AG90" s="36"/>
      <c r="AH90" s="35"/>
      <c r="AI90" s="35"/>
      <c r="AJ90" s="36"/>
      <c r="AK90" s="35"/>
      <c r="AL90" s="35"/>
      <c r="AM90" s="36"/>
    </row>
    <row r="91" spans="1:39" x14ac:dyDescent="0.25">
      <c r="A91" s="88"/>
      <c r="B91" s="91"/>
      <c r="C91" s="94"/>
      <c r="D91" s="15"/>
      <c r="E91" s="16">
        <f>R91</f>
        <v>0</v>
      </c>
      <c r="F91" s="17"/>
      <c r="G91" s="15"/>
      <c r="H91" s="16">
        <f ca="1">H91</f>
        <v>0</v>
      </c>
      <c r="I91" s="17"/>
      <c r="J91" s="15"/>
      <c r="K91" s="16">
        <f>L90</f>
        <v>0</v>
      </c>
      <c r="L91" s="17"/>
      <c r="M91" s="15"/>
      <c r="N91" s="16">
        <f>1800600/4996800*100</f>
        <v>36.035062439961571</v>
      </c>
      <c r="O91" s="17"/>
      <c r="P91" s="15"/>
      <c r="Q91" s="16">
        <f>3466800/4996800*100</f>
        <v>69.380403458213252</v>
      </c>
      <c r="R91" s="17"/>
      <c r="S91" s="15"/>
      <c r="T91" s="16">
        <f>U90</f>
        <v>0</v>
      </c>
      <c r="U91" s="17"/>
      <c r="V91" s="15"/>
      <c r="W91" s="16">
        <v>0</v>
      </c>
      <c r="X91" s="17"/>
      <c r="Y91" s="26"/>
      <c r="Z91" s="16">
        <v>0</v>
      </c>
      <c r="AA91" s="28"/>
      <c r="AB91" s="37"/>
      <c r="AC91" s="38">
        <v>0</v>
      </c>
      <c r="AD91" s="39"/>
      <c r="AE91" s="37"/>
      <c r="AF91" s="38"/>
      <c r="AG91" s="39"/>
      <c r="AH91" s="37"/>
      <c r="AI91" s="38"/>
      <c r="AJ91" s="39"/>
      <c r="AK91" s="37"/>
      <c r="AL91" s="38"/>
      <c r="AM91" s="39"/>
    </row>
    <row r="92" spans="1:39" x14ac:dyDescent="0.25">
      <c r="A92" s="86">
        <v>28</v>
      </c>
      <c r="B92" s="95" t="s">
        <v>54</v>
      </c>
      <c r="C92" s="92">
        <v>3709800</v>
      </c>
      <c r="D92" s="9"/>
      <c r="E92" s="10">
        <f>1/12*100</f>
        <v>8.3333333333333321</v>
      </c>
      <c r="F92" s="11"/>
      <c r="G92" s="9"/>
      <c r="H92" s="10">
        <f>2/12*100</f>
        <v>16.666666666666664</v>
      </c>
      <c r="I92" s="11"/>
      <c r="J92" s="9"/>
      <c r="K92" s="10">
        <f>3/12*100</f>
        <v>25</v>
      </c>
      <c r="L92" s="11"/>
      <c r="M92" s="9"/>
      <c r="N92" s="10">
        <f>4/12*100</f>
        <v>33.333333333333329</v>
      </c>
      <c r="O92" s="11"/>
      <c r="P92" s="9"/>
      <c r="Q92" s="10">
        <f>5/12*100</f>
        <v>41.666666666666671</v>
      </c>
      <c r="R92" s="11"/>
      <c r="S92" s="9"/>
      <c r="T92" s="10">
        <f>6/12*100</f>
        <v>50</v>
      </c>
      <c r="U92" s="11"/>
      <c r="V92" s="9"/>
      <c r="W92" s="10">
        <f>7/12*100</f>
        <v>58.333333333333336</v>
      </c>
      <c r="X92" s="11"/>
      <c r="Y92" s="13"/>
      <c r="Z92" s="25">
        <f>8/12*100</f>
        <v>66.666666666666657</v>
      </c>
      <c r="AA92" s="14"/>
      <c r="AB92" s="34"/>
      <c r="AC92" s="43">
        <f>9/12*100</f>
        <v>75</v>
      </c>
      <c r="AD92" s="36"/>
      <c r="AE92" s="34"/>
      <c r="AF92" s="35">
        <f>10/12*100</f>
        <v>83.333333333333343</v>
      </c>
      <c r="AG92" s="36"/>
      <c r="AH92" s="34"/>
      <c r="AI92" s="35">
        <f>11/12*100</f>
        <v>91.666666666666657</v>
      </c>
      <c r="AJ92" s="36"/>
      <c r="AK92" s="34"/>
      <c r="AL92" s="35">
        <f>12/12*100</f>
        <v>100</v>
      </c>
      <c r="AM92" s="36"/>
    </row>
    <row r="93" spans="1:39" x14ac:dyDescent="0.25">
      <c r="A93" s="87"/>
      <c r="B93" s="90"/>
      <c r="C93" s="93"/>
      <c r="D93" s="9">
        <f>0/3709800*100</f>
        <v>0</v>
      </c>
      <c r="E93" s="10"/>
      <c r="F93" s="11">
        <f>U93</f>
        <v>41.242115477923335</v>
      </c>
      <c r="G93" s="9">
        <f ca="1">G93</f>
        <v>0</v>
      </c>
      <c r="H93" s="10"/>
      <c r="I93" s="11">
        <f ca="1">I93</f>
        <v>0</v>
      </c>
      <c r="J93" s="9">
        <f>0/3709800*100</f>
        <v>0</v>
      </c>
      <c r="K93" s="10"/>
      <c r="L93" s="11">
        <f>0/3709800*100</f>
        <v>0</v>
      </c>
      <c r="M93" s="9">
        <f>0/37098008100</f>
        <v>0</v>
      </c>
      <c r="N93" s="10"/>
      <c r="O93" s="11">
        <f>0/3709800*100</f>
        <v>0</v>
      </c>
      <c r="P93" s="9">
        <f>0/3709800*100</f>
        <v>0</v>
      </c>
      <c r="Q93" s="10"/>
      <c r="R93" s="41">
        <f>0/3709800*100</f>
        <v>0</v>
      </c>
      <c r="S93" s="9">
        <f>1530000/C92*100</f>
        <v>41.242115477923335</v>
      </c>
      <c r="T93" s="10"/>
      <c r="U93" s="11">
        <f>1530000/C92*100</f>
        <v>41.242115477923335</v>
      </c>
      <c r="V93" s="9">
        <v>41.2</v>
      </c>
      <c r="W93" s="10"/>
      <c r="X93" s="11">
        <v>0</v>
      </c>
      <c r="Y93" s="9">
        <f>1530000/C92*100</f>
        <v>41.242115477923335</v>
      </c>
      <c r="Z93" s="25"/>
      <c r="AA93" s="11">
        <v>0</v>
      </c>
      <c r="AB93" s="71">
        <f>1530000/C92*100</f>
        <v>41.242115477923335</v>
      </c>
      <c r="AC93" s="35"/>
      <c r="AD93" s="42">
        <v>0</v>
      </c>
      <c r="AE93" s="34"/>
      <c r="AF93" s="35"/>
      <c r="AG93" s="36"/>
      <c r="AH93" s="34"/>
      <c r="AI93" s="35"/>
      <c r="AJ93" s="36"/>
      <c r="AK93" s="34"/>
      <c r="AL93" s="35"/>
      <c r="AM93" s="36"/>
    </row>
    <row r="94" spans="1:39" x14ac:dyDescent="0.25">
      <c r="A94" s="88"/>
      <c r="B94" s="91"/>
      <c r="C94" s="94"/>
      <c r="D94" s="15"/>
      <c r="E94" s="16">
        <f>R94</f>
        <v>0</v>
      </c>
      <c r="F94" s="17"/>
      <c r="G94" s="15"/>
      <c r="H94" s="16">
        <f ca="1">H94</f>
        <v>0</v>
      </c>
      <c r="I94" s="17"/>
      <c r="J94" s="15"/>
      <c r="K94" s="16">
        <f>L93</f>
        <v>0</v>
      </c>
      <c r="L94" s="17"/>
      <c r="M94" s="15"/>
      <c r="N94" s="16">
        <f>0/3709800*100</f>
        <v>0</v>
      </c>
      <c r="O94" s="17"/>
      <c r="P94" s="15"/>
      <c r="Q94" s="16">
        <f>0/3709800*100</f>
        <v>0</v>
      </c>
      <c r="R94" s="17"/>
      <c r="S94" s="15"/>
      <c r="T94" s="16">
        <f>U93</f>
        <v>41.242115477923335</v>
      </c>
      <c r="U94" s="17"/>
      <c r="V94" s="15"/>
      <c r="W94" s="16">
        <v>0</v>
      </c>
      <c r="X94" s="17"/>
      <c r="Y94" s="26"/>
      <c r="Z94" s="16">
        <v>0</v>
      </c>
      <c r="AA94" s="28"/>
      <c r="AB94" s="37"/>
      <c r="AC94" s="70">
        <v>0</v>
      </c>
      <c r="AD94" s="39"/>
      <c r="AE94" s="37"/>
      <c r="AF94" s="38"/>
      <c r="AG94" s="39"/>
      <c r="AH94" s="37"/>
      <c r="AI94" s="38"/>
      <c r="AJ94" s="39"/>
      <c r="AK94" s="37"/>
      <c r="AL94" s="38"/>
      <c r="AM94" s="39"/>
    </row>
    <row r="96" spans="1:39" x14ac:dyDescent="0.25">
      <c r="AD96" t="s">
        <v>66</v>
      </c>
    </row>
    <row r="98" spans="30:30" x14ac:dyDescent="0.25">
      <c r="AD98" t="s">
        <v>55</v>
      </c>
    </row>
    <row r="102" spans="30:30" x14ac:dyDescent="0.25">
      <c r="AD102" t="s">
        <v>63</v>
      </c>
    </row>
    <row r="103" spans="30:30" x14ac:dyDescent="0.25">
      <c r="AD103" t="s">
        <v>64</v>
      </c>
    </row>
    <row r="104" spans="30:30" x14ac:dyDescent="0.25">
      <c r="AD104" t="s">
        <v>65</v>
      </c>
    </row>
  </sheetData>
  <mergeCells count="102">
    <mergeCell ref="A1:AM1"/>
    <mergeCell ref="A2:AM2"/>
    <mergeCell ref="A6:F6"/>
    <mergeCell ref="A8:A10"/>
    <mergeCell ref="B8:B10"/>
    <mergeCell ref="D8:AM8"/>
    <mergeCell ref="D9:F10"/>
    <mergeCell ref="G9:I10"/>
    <mergeCell ref="J9:L10"/>
    <mergeCell ref="M9:O10"/>
    <mergeCell ref="A17:A19"/>
    <mergeCell ref="B17:B19"/>
    <mergeCell ref="C17:C19"/>
    <mergeCell ref="A20:A22"/>
    <mergeCell ref="B20:B22"/>
    <mergeCell ref="C20:C22"/>
    <mergeCell ref="AH9:AJ10"/>
    <mergeCell ref="AK9:AM10"/>
    <mergeCell ref="A11:A13"/>
    <mergeCell ref="B11:B13"/>
    <mergeCell ref="C11:C13"/>
    <mergeCell ref="A14:A16"/>
    <mergeCell ref="B14:B16"/>
    <mergeCell ref="C14:C16"/>
    <mergeCell ref="P9:R10"/>
    <mergeCell ref="S9:U10"/>
    <mergeCell ref="V9:X10"/>
    <mergeCell ref="Y9:AA10"/>
    <mergeCell ref="AB9:AD10"/>
    <mergeCell ref="AE9:AG10"/>
    <mergeCell ref="A29:A31"/>
    <mergeCell ref="B29:B31"/>
    <mergeCell ref="C29:C31"/>
    <mergeCell ref="A32:A34"/>
    <mergeCell ref="B32:B34"/>
    <mergeCell ref="C32:C34"/>
    <mergeCell ref="A23:A25"/>
    <mergeCell ref="B23:B25"/>
    <mergeCell ref="C23:C25"/>
    <mergeCell ref="A26:A28"/>
    <mergeCell ref="B26:B28"/>
    <mergeCell ref="C26:C28"/>
    <mergeCell ref="A41:A43"/>
    <mergeCell ref="B41:B43"/>
    <mergeCell ref="C41:C43"/>
    <mergeCell ref="A44:A46"/>
    <mergeCell ref="B44:B46"/>
    <mergeCell ref="C44:C46"/>
    <mergeCell ref="A35:A37"/>
    <mergeCell ref="B35:B37"/>
    <mergeCell ref="C35:C37"/>
    <mergeCell ref="A38:A40"/>
    <mergeCell ref="B38:B40"/>
    <mergeCell ref="C38:C40"/>
    <mergeCell ref="A53:A55"/>
    <mergeCell ref="B53:B55"/>
    <mergeCell ref="C53:C55"/>
    <mergeCell ref="A56:A58"/>
    <mergeCell ref="B56:B58"/>
    <mergeCell ref="C56:C58"/>
    <mergeCell ref="A47:A49"/>
    <mergeCell ref="B47:B49"/>
    <mergeCell ref="C47:C49"/>
    <mergeCell ref="A50:A52"/>
    <mergeCell ref="B50:B52"/>
    <mergeCell ref="C50:C52"/>
    <mergeCell ref="A65:A67"/>
    <mergeCell ref="B65:B67"/>
    <mergeCell ref="C65:C67"/>
    <mergeCell ref="A68:A70"/>
    <mergeCell ref="B68:B70"/>
    <mergeCell ref="C68:C70"/>
    <mergeCell ref="A59:A61"/>
    <mergeCell ref="B59:B61"/>
    <mergeCell ref="C59:C61"/>
    <mergeCell ref="A62:A64"/>
    <mergeCell ref="B62:B64"/>
    <mergeCell ref="C62:C64"/>
    <mergeCell ref="A77:A79"/>
    <mergeCell ref="B77:B79"/>
    <mergeCell ref="C77:C79"/>
    <mergeCell ref="A80:A82"/>
    <mergeCell ref="B80:B82"/>
    <mergeCell ref="C80:C82"/>
    <mergeCell ref="A71:A73"/>
    <mergeCell ref="B71:B73"/>
    <mergeCell ref="C71:C73"/>
    <mergeCell ref="A74:A76"/>
    <mergeCell ref="B74:B76"/>
    <mergeCell ref="C74:C76"/>
    <mergeCell ref="A89:A91"/>
    <mergeCell ref="B89:B91"/>
    <mergeCell ref="C89:C91"/>
    <mergeCell ref="A92:A94"/>
    <mergeCell ref="B92:B94"/>
    <mergeCell ref="C92:C94"/>
    <mergeCell ref="A83:A85"/>
    <mergeCell ref="B83:B85"/>
    <mergeCell ref="C83:C85"/>
    <mergeCell ref="A86:A88"/>
    <mergeCell ref="B86:B88"/>
    <mergeCell ref="C86:C88"/>
  </mergeCells>
  <printOptions horizontalCentered="1"/>
  <pageMargins left="1.2" right="0.2" top="0.75" bottom="0.75" header="0.3" footer="0.3"/>
  <pageSetup paperSize="5" scale="60" orientation="landscape" horizontalDpi="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Q104"/>
  <sheetViews>
    <sheetView workbookViewId="0">
      <selection activeCell="AL14" sqref="AL14"/>
    </sheetView>
  </sheetViews>
  <sheetFormatPr defaultRowHeight="15" x14ac:dyDescent="0.25"/>
  <cols>
    <col min="2" max="2" width="28.140625" customWidth="1"/>
    <col min="3" max="3" width="15.140625" customWidth="1"/>
    <col min="4" max="4" width="6.42578125" customWidth="1"/>
    <col min="5" max="5" width="6.140625" customWidth="1"/>
    <col min="6" max="6" width="5.28515625" customWidth="1"/>
    <col min="7" max="7" width="6" customWidth="1"/>
    <col min="8" max="8" width="6.85546875" customWidth="1"/>
    <col min="9" max="10" width="6.28515625" customWidth="1"/>
    <col min="11" max="11" width="6.7109375" customWidth="1"/>
    <col min="12" max="12" width="6.5703125" customWidth="1"/>
    <col min="13" max="13" width="6.28515625" customWidth="1"/>
    <col min="14" max="14" width="6.42578125" customWidth="1"/>
    <col min="15" max="15" width="6" customWidth="1"/>
    <col min="16" max="17" width="6.140625" customWidth="1"/>
    <col min="18" max="18" width="6.7109375" customWidth="1"/>
    <col min="19" max="19" width="5.5703125" customWidth="1"/>
    <col min="20" max="20" width="6.42578125" customWidth="1"/>
    <col min="21" max="21" width="5.42578125" customWidth="1"/>
    <col min="22" max="22" width="7" customWidth="1"/>
    <col min="23" max="23" width="5.42578125" customWidth="1"/>
    <col min="24" max="24" width="5.28515625" customWidth="1"/>
    <col min="25" max="26" width="6.140625" customWidth="1"/>
    <col min="27" max="27" width="5.85546875" customWidth="1"/>
    <col min="28" max="28" width="6.85546875" customWidth="1"/>
    <col min="29" max="29" width="6.28515625" customWidth="1"/>
    <col min="30" max="30" width="5.140625" customWidth="1"/>
    <col min="31" max="31" width="6" customWidth="1"/>
    <col min="32" max="32" width="6.7109375" customWidth="1"/>
    <col min="33" max="33" width="6" customWidth="1"/>
    <col min="34" max="34" width="3.7109375" customWidth="1"/>
    <col min="35" max="35" width="5.140625" customWidth="1"/>
    <col min="36" max="36" width="1.7109375" customWidth="1"/>
    <col min="37" max="37" width="3.140625" customWidth="1"/>
    <col min="38" max="38" width="5.42578125" customWidth="1"/>
    <col min="39" max="39" width="2.7109375" customWidth="1"/>
    <col min="258" max="258" width="28.140625" customWidth="1"/>
    <col min="259" max="259" width="15.140625" customWidth="1"/>
    <col min="260" max="260" width="6.42578125" customWidth="1"/>
    <col min="261" max="261" width="6.140625" customWidth="1"/>
    <col min="262" max="262" width="5.28515625" customWidth="1"/>
    <col min="263" max="263" width="6" customWidth="1"/>
    <col min="264" max="264" width="6.85546875" customWidth="1"/>
    <col min="265" max="266" width="6.28515625" customWidth="1"/>
    <col min="267" max="267" width="6.7109375" customWidth="1"/>
    <col min="268" max="268" width="6.5703125" customWidth="1"/>
    <col min="269" max="269" width="6.28515625" customWidth="1"/>
    <col min="270" max="270" width="6.42578125" customWidth="1"/>
    <col min="271" max="271" width="6" customWidth="1"/>
    <col min="272" max="273" width="6.140625" customWidth="1"/>
    <col min="274" max="274" width="6.7109375" customWidth="1"/>
    <col min="275" max="275" width="5.7109375" customWidth="1"/>
    <col min="276" max="276" width="6.42578125" customWidth="1"/>
    <col min="277" max="277" width="5.42578125" customWidth="1"/>
    <col min="278" max="278" width="5.140625" customWidth="1"/>
    <col min="279" max="279" width="5.42578125" customWidth="1"/>
    <col min="280" max="280" width="5.28515625" customWidth="1"/>
    <col min="281" max="281" width="5.5703125" customWidth="1"/>
    <col min="282" max="282" width="5.42578125" customWidth="1"/>
    <col min="283" max="283" width="4.85546875" customWidth="1"/>
    <col min="284" max="285" width="6.28515625" customWidth="1"/>
    <col min="286" max="286" width="4.85546875" customWidth="1"/>
    <col min="287" max="287" width="6.42578125" customWidth="1"/>
    <col min="288" max="288" width="6.7109375" customWidth="1"/>
    <col min="289" max="289" width="5" customWidth="1"/>
    <col min="290" max="290" width="5.7109375" customWidth="1"/>
    <col min="291" max="291" width="6.140625" customWidth="1"/>
    <col min="292" max="292" width="4.42578125" customWidth="1"/>
    <col min="293" max="293" width="5.85546875" customWidth="1"/>
    <col min="294" max="294" width="6.42578125" customWidth="1"/>
    <col min="295" max="295" width="4.28515625" customWidth="1"/>
    <col min="514" max="514" width="28.140625" customWidth="1"/>
    <col min="515" max="515" width="15.140625" customWidth="1"/>
    <col min="516" max="516" width="6.42578125" customWidth="1"/>
    <col min="517" max="517" width="6.140625" customWidth="1"/>
    <col min="518" max="518" width="5.28515625" customWidth="1"/>
    <col min="519" max="519" width="6" customWidth="1"/>
    <col min="520" max="520" width="6.85546875" customWidth="1"/>
    <col min="521" max="522" width="6.28515625" customWidth="1"/>
    <col min="523" max="523" width="6.7109375" customWidth="1"/>
    <col min="524" max="524" width="6.5703125" customWidth="1"/>
    <col min="525" max="525" width="6.28515625" customWidth="1"/>
    <col min="526" max="526" width="6.42578125" customWidth="1"/>
    <col min="527" max="527" width="6" customWidth="1"/>
    <col min="528" max="529" width="6.140625" customWidth="1"/>
    <col min="530" max="530" width="6.7109375" customWidth="1"/>
    <col min="531" max="531" width="5.7109375" customWidth="1"/>
    <col min="532" max="532" width="6.42578125" customWidth="1"/>
    <col min="533" max="533" width="5.42578125" customWidth="1"/>
    <col min="534" max="534" width="5.140625" customWidth="1"/>
    <col min="535" max="535" width="5.42578125" customWidth="1"/>
    <col min="536" max="536" width="5.28515625" customWidth="1"/>
    <col min="537" max="537" width="5.5703125" customWidth="1"/>
    <col min="538" max="538" width="5.42578125" customWidth="1"/>
    <col min="539" max="539" width="4.85546875" customWidth="1"/>
    <col min="540" max="541" width="6.28515625" customWidth="1"/>
    <col min="542" max="542" width="4.85546875" customWidth="1"/>
    <col min="543" max="543" width="6.42578125" customWidth="1"/>
    <col min="544" max="544" width="6.7109375" customWidth="1"/>
    <col min="545" max="545" width="5" customWidth="1"/>
    <col min="546" max="546" width="5.7109375" customWidth="1"/>
    <col min="547" max="547" width="6.140625" customWidth="1"/>
    <col min="548" max="548" width="4.42578125" customWidth="1"/>
    <col min="549" max="549" width="5.85546875" customWidth="1"/>
    <col min="550" max="550" width="6.42578125" customWidth="1"/>
    <col min="551" max="551" width="4.28515625" customWidth="1"/>
    <col min="770" max="770" width="28.140625" customWidth="1"/>
    <col min="771" max="771" width="15.140625" customWidth="1"/>
    <col min="772" max="772" width="6.42578125" customWidth="1"/>
    <col min="773" max="773" width="6.140625" customWidth="1"/>
    <col min="774" max="774" width="5.28515625" customWidth="1"/>
    <col min="775" max="775" width="6" customWidth="1"/>
    <col min="776" max="776" width="6.85546875" customWidth="1"/>
    <col min="777" max="778" width="6.28515625" customWidth="1"/>
    <col min="779" max="779" width="6.7109375" customWidth="1"/>
    <col min="780" max="780" width="6.5703125" customWidth="1"/>
    <col min="781" max="781" width="6.28515625" customWidth="1"/>
    <col min="782" max="782" width="6.42578125" customWidth="1"/>
    <col min="783" max="783" width="6" customWidth="1"/>
    <col min="784" max="785" width="6.140625" customWidth="1"/>
    <col min="786" max="786" width="6.7109375" customWidth="1"/>
    <col min="787" max="787" width="5.7109375" customWidth="1"/>
    <col min="788" max="788" width="6.42578125" customWidth="1"/>
    <col min="789" max="789" width="5.42578125" customWidth="1"/>
    <col min="790" max="790" width="5.140625" customWidth="1"/>
    <col min="791" max="791" width="5.42578125" customWidth="1"/>
    <col min="792" max="792" width="5.28515625" customWidth="1"/>
    <col min="793" max="793" width="5.5703125" customWidth="1"/>
    <col min="794" max="794" width="5.42578125" customWidth="1"/>
    <col min="795" max="795" width="4.85546875" customWidth="1"/>
    <col min="796" max="797" width="6.28515625" customWidth="1"/>
    <col min="798" max="798" width="4.85546875" customWidth="1"/>
    <col min="799" max="799" width="6.42578125" customWidth="1"/>
    <col min="800" max="800" width="6.7109375" customWidth="1"/>
    <col min="801" max="801" width="5" customWidth="1"/>
    <col min="802" max="802" width="5.7109375" customWidth="1"/>
    <col min="803" max="803" width="6.140625" customWidth="1"/>
    <col min="804" max="804" width="4.42578125" customWidth="1"/>
    <col min="805" max="805" width="5.85546875" customWidth="1"/>
    <col min="806" max="806" width="6.42578125" customWidth="1"/>
    <col min="807" max="807" width="4.28515625" customWidth="1"/>
    <col min="1026" max="1026" width="28.140625" customWidth="1"/>
    <col min="1027" max="1027" width="15.140625" customWidth="1"/>
    <col min="1028" max="1028" width="6.42578125" customWidth="1"/>
    <col min="1029" max="1029" width="6.140625" customWidth="1"/>
    <col min="1030" max="1030" width="5.28515625" customWidth="1"/>
    <col min="1031" max="1031" width="6" customWidth="1"/>
    <col min="1032" max="1032" width="6.85546875" customWidth="1"/>
    <col min="1033" max="1034" width="6.28515625" customWidth="1"/>
    <col min="1035" max="1035" width="6.7109375" customWidth="1"/>
    <col min="1036" max="1036" width="6.5703125" customWidth="1"/>
    <col min="1037" max="1037" width="6.28515625" customWidth="1"/>
    <col min="1038" max="1038" width="6.42578125" customWidth="1"/>
    <col min="1039" max="1039" width="6" customWidth="1"/>
    <col min="1040" max="1041" width="6.140625" customWidth="1"/>
    <col min="1042" max="1042" width="6.7109375" customWidth="1"/>
    <col min="1043" max="1043" width="5.7109375" customWidth="1"/>
    <col min="1044" max="1044" width="6.42578125" customWidth="1"/>
    <col min="1045" max="1045" width="5.42578125" customWidth="1"/>
    <col min="1046" max="1046" width="5.140625" customWidth="1"/>
    <col min="1047" max="1047" width="5.42578125" customWidth="1"/>
    <col min="1048" max="1048" width="5.28515625" customWidth="1"/>
    <col min="1049" max="1049" width="5.5703125" customWidth="1"/>
    <col min="1050" max="1050" width="5.42578125" customWidth="1"/>
    <col min="1051" max="1051" width="4.85546875" customWidth="1"/>
    <col min="1052" max="1053" width="6.28515625" customWidth="1"/>
    <col min="1054" max="1054" width="4.85546875" customWidth="1"/>
    <col min="1055" max="1055" width="6.42578125" customWidth="1"/>
    <col min="1056" max="1056" width="6.7109375" customWidth="1"/>
    <col min="1057" max="1057" width="5" customWidth="1"/>
    <col min="1058" max="1058" width="5.7109375" customWidth="1"/>
    <col min="1059" max="1059" width="6.140625" customWidth="1"/>
    <col min="1060" max="1060" width="4.42578125" customWidth="1"/>
    <col min="1061" max="1061" width="5.85546875" customWidth="1"/>
    <col min="1062" max="1062" width="6.42578125" customWidth="1"/>
    <col min="1063" max="1063" width="4.28515625" customWidth="1"/>
    <col min="1282" max="1282" width="28.140625" customWidth="1"/>
    <col min="1283" max="1283" width="15.140625" customWidth="1"/>
    <col min="1284" max="1284" width="6.42578125" customWidth="1"/>
    <col min="1285" max="1285" width="6.140625" customWidth="1"/>
    <col min="1286" max="1286" width="5.28515625" customWidth="1"/>
    <col min="1287" max="1287" width="6" customWidth="1"/>
    <col min="1288" max="1288" width="6.85546875" customWidth="1"/>
    <col min="1289" max="1290" width="6.28515625" customWidth="1"/>
    <col min="1291" max="1291" width="6.7109375" customWidth="1"/>
    <col min="1292" max="1292" width="6.5703125" customWidth="1"/>
    <col min="1293" max="1293" width="6.28515625" customWidth="1"/>
    <col min="1294" max="1294" width="6.42578125" customWidth="1"/>
    <col min="1295" max="1295" width="6" customWidth="1"/>
    <col min="1296" max="1297" width="6.140625" customWidth="1"/>
    <col min="1298" max="1298" width="6.7109375" customWidth="1"/>
    <col min="1299" max="1299" width="5.7109375" customWidth="1"/>
    <col min="1300" max="1300" width="6.42578125" customWidth="1"/>
    <col min="1301" max="1301" width="5.42578125" customWidth="1"/>
    <col min="1302" max="1302" width="5.140625" customWidth="1"/>
    <col min="1303" max="1303" width="5.42578125" customWidth="1"/>
    <col min="1304" max="1304" width="5.28515625" customWidth="1"/>
    <col min="1305" max="1305" width="5.5703125" customWidth="1"/>
    <col min="1306" max="1306" width="5.42578125" customWidth="1"/>
    <col min="1307" max="1307" width="4.85546875" customWidth="1"/>
    <col min="1308" max="1309" width="6.28515625" customWidth="1"/>
    <col min="1310" max="1310" width="4.85546875" customWidth="1"/>
    <col min="1311" max="1311" width="6.42578125" customWidth="1"/>
    <col min="1312" max="1312" width="6.7109375" customWidth="1"/>
    <col min="1313" max="1313" width="5" customWidth="1"/>
    <col min="1314" max="1314" width="5.7109375" customWidth="1"/>
    <col min="1315" max="1315" width="6.140625" customWidth="1"/>
    <col min="1316" max="1316" width="4.42578125" customWidth="1"/>
    <col min="1317" max="1317" width="5.85546875" customWidth="1"/>
    <col min="1318" max="1318" width="6.42578125" customWidth="1"/>
    <col min="1319" max="1319" width="4.28515625" customWidth="1"/>
    <col min="1538" max="1538" width="28.140625" customWidth="1"/>
    <col min="1539" max="1539" width="15.140625" customWidth="1"/>
    <col min="1540" max="1540" width="6.42578125" customWidth="1"/>
    <col min="1541" max="1541" width="6.140625" customWidth="1"/>
    <col min="1542" max="1542" width="5.28515625" customWidth="1"/>
    <col min="1543" max="1543" width="6" customWidth="1"/>
    <col min="1544" max="1544" width="6.85546875" customWidth="1"/>
    <col min="1545" max="1546" width="6.28515625" customWidth="1"/>
    <col min="1547" max="1547" width="6.7109375" customWidth="1"/>
    <col min="1548" max="1548" width="6.5703125" customWidth="1"/>
    <col min="1549" max="1549" width="6.28515625" customWidth="1"/>
    <col min="1550" max="1550" width="6.42578125" customWidth="1"/>
    <col min="1551" max="1551" width="6" customWidth="1"/>
    <col min="1552" max="1553" width="6.140625" customWidth="1"/>
    <col min="1554" max="1554" width="6.7109375" customWidth="1"/>
    <col min="1555" max="1555" width="5.7109375" customWidth="1"/>
    <col min="1556" max="1556" width="6.42578125" customWidth="1"/>
    <col min="1557" max="1557" width="5.42578125" customWidth="1"/>
    <col min="1558" max="1558" width="5.140625" customWidth="1"/>
    <col min="1559" max="1559" width="5.42578125" customWidth="1"/>
    <col min="1560" max="1560" width="5.28515625" customWidth="1"/>
    <col min="1561" max="1561" width="5.5703125" customWidth="1"/>
    <col min="1562" max="1562" width="5.42578125" customWidth="1"/>
    <col min="1563" max="1563" width="4.85546875" customWidth="1"/>
    <col min="1564" max="1565" width="6.28515625" customWidth="1"/>
    <col min="1566" max="1566" width="4.85546875" customWidth="1"/>
    <col min="1567" max="1567" width="6.42578125" customWidth="1"/>
    <col min="1568" max="1568" width="6.7109375" customWidth="1"/>
    <col min="1569" max="1569" width="5" customWidth="1"/>
    <col min="1570" max="1570" width="5.7109375" customWidth="1"/>
    <col min="1571" max="1571" width="6.140625" customWidth="1"/>
    <col min="1572" max="1572" width="4.42578125" customWidth="1"/>
    <col min="1573" max="1573" width="5.85546875" customWidth="1"/>
    <col min="1574" max="1574" width="6.42578125" customWidth="1"/>
    <col min="1575" max="1575" width="4.28515625" customWidth="1"/>
    <col min="1794" max="1794" width="28.140625" customWidth="1"/>
    <col min="1795" max="1795" width="15.140625" customWidth="1"/>
    <col min="1796" max="1796" width="6.42578125" customWidth="1"/>
    <col min="1797" max="1797" width="6.140625" customWidth="1"/>
    <col min="1798" max="1798" width="5.28515625" customWidth="1"/>
    <col min="1799" max="1799" width="6" customWidth="1"/>
    <col min="1800" max="1800" width="6.85546875" customWidth="1"/>
    <col min="1801" max="1802" width="6.28515625" customWidth="1"/>
    <col min="1803" max="1803" width="6.7109375" customWidth="1"/>
    <col min="1804" max="1804" width="6.5703125" customWidth="1"/>
    <col min="1805" max="1805" width="6.28515625" customWidth="1"/>
    <col min="1806" max="1806" width="6.42578125" customWidth="1"/>
    <col min="1807" max="1807" width="6" customWidth="1"/>
    <col min="1808" max="1809" width="6.140625" customWidth="1"/>
    <col min="1810" max="1810" width="6.7109375" customWidth="1"/>
    <col min="1811" max="1811" width="5.7109375" customWidth="1"/>
    <col min="1812" max="1812" width="6.42578125" customWidth="1"/>
    <col min="1813" max="1813" width="5.42578125" customWidth="1"/>
    <col min="1814" max="1814" width="5.140625" customWidth="1"/>
    <col min="1815" max="1815" width="5.42578125" customWidth="1"/>
    <col min="1816" max="1816" width="5.28515625" customWidth="1"/>
    <col min="1817" max="1817" width="5.5703125" customWidth="1"/>
    <col min="1818" max="1818" width="5.42578125" customWidth="1"/>
    <col min="1819" max="1819" width="4.85546875" customWidth="1"/>
    <col min="1820" max="1821" width="6.28515625" customWidth="1"/>
    <col min="1822" max="1822" width="4.85546875" customWidth="1"/>
    <col min="1823" max="1823" width="6.42578125" customWidth="1"/>
    <col min="1824" max="1824" width="6.7109375" customWidth="1"/>
    <col min="1825" max="1825" width="5" customWidth="1"/>
    <col min="1826" max="1826" width="5.7109375" customWidth="1"/>
    <col min="1827" max="1827" width="6.140625" customWidth="1"/>
    <col min="1828" max="1828" width="4.42578125" customWidth="1"/>
    <col min="1829" max="1829" width="5.85546875" customWidth="1"/>
    <col min="1830" max="1830" width="6.42578125" customWidth="1"/>
    <col min="1831" max="1831" width="4.28515625" customWidth="1"/>
    <col min="2050" max="2050" width="28.140625" customWidth="1"/>
    <col min="2051" max="2051" width="15.140625" customWidth="1"/>
    <col min="2052" max="2052" width="6.42578125" customWidth="1"/>
    <col min="2053" max="2053" width="6.140625" customWidth="1"/>
    <col min="2054" max="2054" width="5.28515625" customWidth="1"/>
    <col min="2055" max="2055" width="6" customWidth="1"/>
    <col min="2056" max="2056" width="6.85546875" customWidth="1"/>
    <col min="2057" max="2058" width="6.28515625" customWidth="1"/>
    <col min="2059" max="2059" width="6.7109375" customWidth="1"/>
    <col min="2060" max="2060" width="6.5703125" customWidth="1"/>
    <col min="2061" max="2061" width="6.28515625" customWidth="1"/>
    <col min="2062" max="2062" width="6.42578125" customWidth="1"/>
    <col min="2063" max="2063" width="6" customWidth="1"/>
    <col min="2064" max="2065" width="6.140625" customWidth="1"/>
    <col min="2066" max="2066" width="6.7109375" customWidth="1"/>
    <col min="2067" max="2067" width="5.7109375" customWidth="1"/>
    <col min="2068" max="2068" width="6.42578125" customWidth="1"/>
    <col min="2069" max="2069" width="5.42578125" customWidth="1"/>
    <col min="2070" max="2070" width="5.140625" customWidth="1"/>
    <col min="2071" max="2071" width="5.42578125" customWidth="1"/>
    <col min="2072" max="2072" width="5.28515625" customWidth="1"/>
    <col min="2073" max="2073" width="5.5703125" customWidth="1"/>
    <col min="2074" max="2074" width="5.42578125" customWidth="1"/>
    <col min="2075" max="2075" width="4.85546875" customWidth="1"/>
    <col min="2076" max="2077" width="6.28515625" customWidth="1"/>
    <col min="2078" max="2078" width="4.85546875" customWidth="1"/>
    <col min="2079" max="2079" width="6.42578125" customWidth="1"/>
    <col min="2080" max="2080" width="6.7109375" customWidth="1"/>
    <col min="2081" max="2081" width="5" customWidth="1"/>
    <col min="2082" max="2082" width="5.7109375" customWidth="1"/>
    <col min="2083" max="2083" width="6.140625" customWidth="1"/>
    <col min="2084" max="2084" width="4.42578125" customWidth="1"/>
    <col min="2085" max="2085" width="5.85546875" customWidth="1"/>
    <col min="2086" max="2086" width="6.42578125" customWidth="1"/>
    <col min="2087" max="2087" width="4.28515625" customWidth="1"/>
    <col min="2306" max="2306" width="28.140625" customWidth="1"/>
    <col min="2307" max="2307" width="15.140625" customWidth="1"/>
    <col min="2308" max="2308" width="6.42578125" customWidth="1"/>
    <col min="2309" max="2309" width="6.140625" customWidth="1"/>
    <col min="2310" max="2310" width="5.28515625" customWidth="1"/>
    <col min="2311" max="2311" width="6" customWidth="1"/>
    <col min="2312" max="2312" width="6.85546875" customWidth="1"/>
    <col min="2313" max="2314" width="6.28515625" customWidth="1"/>
    <col min="2315" max="2315" width="6.7109375" customWidth="1"/>
    <col min="2316" max="2316" width="6.5703125" customWidth="1"/>
    <col min="2317" max="2317" width="6.28515625" customWidth="1"/>
    <col min="2318" max="2318" width="6.42578125" customWidth="1"/>
    <col min="2319" max="2319" width="6" customWidth="1"/>
    <col min="2320" max="2321" width="6.140625" customWidth="1"/>
    <col min="2322" max="2322" width="6.7109375" customWidth="1"/>
    <col min="2323" max="2323" width="5.7109375" customWidth="1"/>
    <col min="2324" max="2324" width="6.42578125" customWidth="1"/>
    <col min="2325" max="2325" width="5.42578125" customWidth="1"/>
    <col min="2326" max="2326" width="5.140625" customWidth="1"/>
    <col min="2327" max="2327" width="5.42578125" customWidth="1"/>
    <col min="2328" max="2328" width="5.28515625" customWidth="1"/>
    <col min="2329" max="2329" width="5.5703125" customWidth="1"/>
    <col min="2330" max="2330" width="5.42578125" customWidth="1"/>
    <col min="2331" max="2331" width="4.85546875" customWidth="1"/>
    <col min="2332" max="2333" width="6.28515625" customWidth="1"/>
    <col min="2334" max="2334" width="4.85546875" customWidth="1"/>
    <col min="2335" max="2335" width="6.42578125" customWidth="1"/>
    <col min="2336" max="2336" width="6.7109375" customWidth="1"/>
    <col min="2337" max="2337" width="5" customWidth="1"/>
    <col min="2338" max="2338" width="5.7109375" customWidth="1"/>
    <col min="2339" max="2339" width="6.140625" customWidth="1"/>
    <col min="2340" max="2340" width="4.42578125" customWidth="1"/>
    <col min="2341" max="2341" width="5.85546875" customWidth="1"/>
    <col min="2342" max="2342" width="6.42578125" customWidth="1"/>
    <col min="2343" max="2343" width="4.28515625" customWidth="1"/>
    <col min="2562" max="2562" width="28.140625" customWidth="1"/>
    <col min="2563" max="2563" width="15.140625" customWidth="1"/>
    <col min="2564" max="2564" width="6.42578125" customWidth="1"/>
    <col min="2565" max="2565" width="6.140625" customWidth="1"/>
    <col min="2566" max="2566" width="5.28515625" customWidth="1"/>
    <col min="2567" max="2567" width="6" customWidth="1"/>
    <col min="2568" max="2568" width="6.85546875" customWidth="1"/>
    <col min="2569" max="2570" width="6.28515625" customWidth="1"/>
    <col min="2571" max="2571" width="6.7109375" customWidth="1"/>
    <col min="2572" max="2572" width="6.5703125" customWidth="1"/>
    <col min="2573" max="2573" width="6.28515625" customWidth="1"/>
    <col min="2574" max="2574" width="6.42578125" customWidth="1"/>
    <col min="2575" max="2575" width="6" customWidth="1"/>
    <col min="2576" max="2577" width="6.140625" customWidth="1"/>
    <col min="2578" max="2578" width="6.7109375" customWidth="1"/>
    <col min="2579" max="2579" width="5.7109375" customWidth="1"/>
    <col min="2580" max="2580" width="6.42578125" customWidth="1"/>
    <col min="2581" max="2581" width="5.42578125" customWidth="1"/>
    <col min="2582" max="2582" width="5.140625" customWidth="1"/>
    <col min="2583" max="2583" width="5.42578125" customWidth="1"/>
    <col min="2584" max="2584" width="5.28515625" customWidth="1"/>
    <col min="2585" max="2585" width="5.5703125" customWidth="1"/>
    <col min="2586" max="2586" width="5.42578125" customWidth="1"/>
    <col min="2587" max="2587" width="4.85546875" customWidth="1"/>
    <col min="2588" max="2589" width="6.28515625" customWidth="1"/>
    <col min="2590" max="2590" width="4.85546875" customWidth="1"/>
    <col min="2591" max="2591" width="6.42578125" customWidth="1"/>
    <col min="2592" max="2592" width="6.7109375" customWidth="1"/>
    <col min="2593" max="2593" width="5" customWidth="1"/>
    <col min="2594" max="2594" width="5.7109375" customWidth="1"/>
    <col min="2595" max="2595" width="6.140625" customWidth="1"/>
    <col min="2596" max="2596" width="4.42578125" customWidth="1"/>
    <col min="2597" max="2597" width="5.85546875" customWidth="1"/>
    <col min="2598" max="2598" width="6.42578125" customWidth="1"/>
    <col min="2599" max="2599" width="4.28515625" customWidth="1"/>
    <col min="2818" max="2818" width="28.140625" customWidth="1"/>
    <col min="2819" max="2819" width="15.140625" customWidth="1"/>
    <col min="2820" max="2820" width="6.42578125" customWidth="1"/>
    <col min="2821" max="2821" width="6.140625" customWidth="1"/>
    <col min="2822" max="2822" width="5.28515625" customWidth="1"/>
    <col min="2823" max="2823" width="6" customWidth="1"/>
    <col min="2824" max="2824" width="6.85546875" customWidth="1"/>
    <col min="2825" max="2826" width="6.28515625" customWidth="1"/>
    <col min="2827" max="2827" width="6.7109375" customWidth="1"/>
    <col min="2828" max="2828" width="6.5703125" customWidth="1"/>
    <col min="2829" max="2829" width="6.28515625" customWidth="1"/>
    <col min="2830" max="2830" width="6.42578125" customWidth="1"/>
    <col min="2831" max="2831" width="6" customWidth="1"/>
    <col min="2832" max="2833" width="6.140625" customWidth="1"/>
    <col min="2834" max="2834" width="6.7109375" customWidth="1"/>
    <col min="2835" max="2835" width="5.7109375" customWidth="1"/>
    <col min="2836" max="2836" width="6.42578125" customWidth="1"/>
    <col min="2837" max="2837" width="5.42578125" customWidth="1"/>
    <col min="2838" max="2838" width="5.140625" customWidth="1"/>
    <col min="2839" max="2839" width="5.42578125" customWidth="1"/>
    <col min="2840" max="2840" width="5.28515625" customWidth="1"/>
    <col min="2841" max="2841" width="5.5703125" customWidth="1"/>
    <col min="2842" max="2842" width="5.42578125" customWidth="1"/>
    <col min="2843" max="2843" width="4.85546875" customWidth="1"/>
    <col min="2844" max="2845" width="6.28515625" customWidth="1"/>
    <col min="2846" max="2846" width="4.85546875" customWidth="1"/>
    <col min="2847" max="2847" width="6.42578125" customWidth="1"/>
    <col min="2848" max="2848" width="6.7109375" customWidth="1"/>
    <col min="2849" max="2849" width="5" customWidth="1"/>
    <col min="2850" max="2850" width="5.7109375" customWidth="1"/>
    <col min="2851" max="2851" width="6.140625" customWidth="1"/>
    <col min="2852" max="2852" width="4.42578125" customWidth="1"/>
    <col min="2853" max="2853" width="5.85546875" customWidth="1"/>
    <col min="2854" max="2854" width="6.42578125" customWidth="1"/>
    <col min="2855" max="2855" width="4.28515625" customWidth="1"/>
    <col min="3074" max="3074" width="28.140625" customWidth="1"/>
    <col min="3075" max="3075" width="15.140625" customWidth="1"/>
    <col min="3076" max="3076" width="6.42578125" customWidth="1"/>
    <col min="3077" max="3077" width="6.140625" customWidth="1"/>
    <col min="3078" max="3078" width="5.28515625" customWidth="1"/>
    <col min="3079" max="3079" width="6" customWidth="1"/>
    <col min="3080" max="3080" width="6.85546875" customWidth="1"/>
    <col min="3081" max="3082" width="6.28515625" customWidth="1"/>
    <col min="3083" max="3083" width="6.7109375" customWidth="1"/>
    <col min="3084" max="3084" width="6.5703125" customWidth="1"/>
    <col min="3085" max="3085" width="6.28515625" customWidth="1"/>
    <col min="3086" max="3086" width="6.42578125" customWidth="1"/>
    <col min="3087" max="3087" width="6" customWidth="1"/>
    <col min="3088" max="3089" width="6.140625" customWidth="1"/>
    <col min="3090" max="3090" width="6.7109375" customWidth="1"/>
    <col min="3091" max="3091" width="5.7109375" customWidth="1"/>
    <col min="3092" max="3092" width="6.42578125" customWidth="1"/>
    <col min="3093" max="3093" width="5.42578125" customWidth="1"/>
    <col min="3094" max="3094" width="5.140625" customWidth="1"/>
    <col min="3095" max="3095" width="5.42578125" customWidth="1"/>
    <col min="3096" max="3096" width="5.28515625" customWidth="1"/>
    <col min="3097" max="3097" width="5.5703125" customWidth="1"/>
    <col min="3098" max="3098" width="5.42578125" customWidth="1"/>
    <col min="3099" max="3099" width="4.85546875" customWidth="1"/>
    <col min="3100" max="3101" width="6.28515625" customWidth="1"/>
    <col min="3102" max="3102" width="4.85546875" customWidth="1"/>
    <col min="3103" max="3103" width="6.42578125" customWidth="1"/>
    <col min="3104" max="3104" width="6.7109375" customWidth="1"/>
    <col min="3105" max="3105" width="5" customWidth="1"/>
    <col min="3106" max="3106" width="5.7109375" customWidth="1"/>
    <col min="3107" max="3107" width="6.140625" customWidth="1"/>
    <col min="3108" max="3108" width="4.42578125" customWidth="1"/>
    <col min="3109" max="3109" width="5.85546875" customWidth="1"/>
    <col min="3110" max="3110" width="6.42578125" customWidth="1"/>
    <col min="3111" max="3111" width="4.28515625" customWidth="1"/>
    <col min="3330" max="3330" width="28.140625" customWidth="1"/>
    <col min="3331" max="3331" width="15.140625" customWidth="1"/>
    <col min="3332" max="3332" width="6.42578125" customWidth="1"/>
    <col min="3333" max="3333" width="6.140625" customWidth="1"/>
    <col min="3334" max="3334" width="5.28515625" customWidth="1"/>
    <col min="3335" max="3335" width="6" customWidth="1"/>
    <col min="3336" max="3336" width="6.85546875" customWidth="1"/>
    <col min="3337" max="3338" width="6.28515625" customWidth="1"/>
    <col min="3339" max="3339" width="6.7109375" customWidth="1"/>
    <col min="3340" max="3340" width="6.5703125" customWidth="1"/>
    <col min="3341" max="3341" width="6.28515625" customWidth="1"/>
    <col min="3342" max="3342" width="6.42578125" customWidth="1"/>
    <col min="3343" max="3343" width="6" customWidth="1"/>
    <col min="3344" max="3345" width="6.140625" customWidth="1"/>
    <col min="3346" max="3346" width="6.7109375" customWidth="1"/>
    <col min="3347" max="3347" width="5.7109375" customWidth="1"/>
    <col min="3348" max="3348" width="6.42578125" customWidth="1"/>
    <col min="3349" max="3349" width="5.42578125" customWidth="1"/>
    <col min="3350" max="3350" width="5.140625" customWidth="1"/>
    <col min="3351" max="3351" width="5.42578125" customWidth="1"/>
    <col min="3352" max="3352" width="5.28515625" customWidth="1"/>
    <col min="3353" max="3353" width="5.5703125" customWidth="1"/>
    <col min="3354" max="3354" width="5.42578125" customWidth="1"/>
    <col min="3355" max="3355" width="4.85546875" customWidth="1"/>
    <col min="3356" max="3357" width="6.28515625" customWidth="1"/>
    <col min="3358" max="3358" width="4.85546875" customWidth="1"/>
    <col min="3359" max="3359" width="6.42578125" customWidth="1"/>
    <col min="3360" max="3360" width="6.7109375" customWidth="1"/>
    <col min="3361" max="3361" width="5" customWidth="1"/>
    <col min="3362" max="3362" width="5.7109375" customWidth="1"/>
    <col min="3363" max="3363" width="6.140625" customWidth="1"/>
    <col min="3364" max="3364" width="4.42578125" customWidth="1"/>
    <col min="3365" max="3365" width="5.85546875" customWidth="1"/>
    <col min="3366" max="3366" width="6.42578125" customWidth="1"/>
    <col min="3367" max="3367" width="4.28515625" customWidth="1"/>
    <col min="3586" max="3586" width="28.140625" customWidth="1"/>
    <col min="3587" max="3587" width="15.140625" customWidth="1"/>
    <col min="3588" max="3588" width="6.42578125" customWidth="1"/>
    <col min="3589" max="3589" width="6.140625" customWidth="1"/>
    <col min="3590" max="3590" width="5.28515625" customWidth="1"/>
    <col min="3591" max="3591" width="6" customWidth="1"/>
    <col min="3592" max="3592" width="6.85546875" customWidth="1"/>
    <col min="3593" max="3594" width="6.28515625" customWidth="1"/>
    <col min="3595" max="3595" width="6.7109375" customWidth="1"/>
    <col min="3596" max="3596" width="6.5703125" customWidth="1"/>
    <col min="3597" max="3597" width="6.28515625" customWidth="1"/>
    <col min="3598" max="3598" width="6.42578125" customWidth="1"/>
    <col min="3599" max="3599" width="6" customWidth="1"/>
    <col min="3600" max="3601" width="6.140625" customWidth="1"/>
    <col min="3602" max="3602" width="6.7109375" customWidth="1"/>
    <col min="3603" max="3603" width="5.7109375" customWidth="1"/>
    <col min="3604" max="3604" width="6.42578125" customWidth="1"/>
    <col min="3605" max="3605" width="5.42578125" customWidth="1"/>
    <col min="3606" max="3606" width="5.140625" customWidth="1"/>
    <col min="3607" max="3607" width="5.42578125" customWidth="1"/>
    <col min="3608" max="3608" width="5.28515625" customWidth="1"/>
    <col min="3609" max="3609" width="5.5703125" customWidth="1"/>
    <col min="3610" max="3610" width="5.42578125" customWidth="1"/>
    <col min="3611" max="3611" width="4.85546875" customWidth="1"/>
    <col min="3612" max="3613" width="6.28515625" customWidth="1"/>
    <col min="3614" max="3614" width="4.85546875" customWidth="1"/>
    <col min="3615" max="3615" width="6.42578125" customWidth="1"/>
    <col min="3616" max="3616" width="6.7109375" customWidth="1"/>
    <col min="3617" max="3617" width="5" customWidth="1"/>
    <col min="3618" max="3618" width="5.7109375" customWidth="1"/>
    <col min="3619" max="3619" width="6.140625" customWidth="1"/>
    <col min="3620" max="3620" width="4.42578125" customWidth="1"/>
    <col min="3621" max="3621" width="5.85546875" customWidth="1"/>
    <col min="3622" max="3622" width="6.42578125" customWidth="1"/>
    <col min="3623" max="3623" width="4.28515625" customWidth="1"/>
    <col min="3842" max="3842" width="28.140625" customWidth="1"/>
    <col min="3843" max="3843" width="15.140625" customWidth="1"/>
    <col min="3844" max="3844" width="6.42578125" customWidth="1"/>
    <col min="3845" max="3845" width="6.140625" customWidth="1"/>
    <col min="3846" max="3846" width="5.28515625" customWidth="1"/>
    <col min="3847" max="3847" width="6" customWidth="1"/>
    <col min="3848" max="3848" width="6.85546875" customWidth="1"/>
    <col min="3849" max="3850" width="6.28515625" customWidth="1"/>
    <col min="3851" max="3851" width="6.7109375" customWidth="1"/>
    <col min="3852" max="3852" width="6.5703125" customWidth="1"/>
    <col min="3853" max="3853" width="6.28515625" customWidth="1"/>
    <col min="3854" max="3854" width="6.42578125" customWidth="1"/>
    <col min="3855" max="3855" width="6" customWidth="1"/>
    <col min="3856" max="3857" width="6.140625" customWidth="1"/>
    <col min="3858" max="3858" width="6.7109375" customWidth="1"/>
    <col min="3859" max="3859" width="5.7109375" customWidth="1"/>
    <col min="3860" max="3860" width="6.42578125" customWidth="1"/>
    <col min="3861" max="3861" width="5.42578125" customWidth="1"/>
    <col min="3862" max="3862" width="5.140625" customWidth="1"/>
    <col min="3863" max="3863" width="5.42578125" customWidth="1"/>
    <col min="3864" max="3864" width="5.28515625" customWidth="1"/>
    <col min="3865" max="3865" width="5.5703125" customWidth="1"/>
    <col min="3866" max="3866" width="5.42578125" customWidth="1"/>
    <col min="3867" max="3867" width="4.85546875" customWidth="1"/>
    <col min="3868" max="3869" width="6.28515625" customWidth="1"/>
    <col min="3870" max="3870" width="4.85546875" customWidth="1"/>
    <col min="3871" max="3871" width="6.42578125" customWidth="1"/>
    <col min="3872" max="3872" width="6.7109375" customWidth="1"/>
    <col min="3873" max="3873" width="5" customWidth="1"/>
    <col min="3874" max="3874" width="5.7109375" customWidth="1"/>
    <col min="3875" max="3875" width="6.140625" customWidth="1"/>
    <col min="3876" max="3876" width="4.42578125" customWidth="1"/>
    <col min="3877" max="3877" width="5.85546875" customWidth="1"/>
    <col min="3878" max="3878" width="6.42578125" customWidth="1"/>
    <col min="3879" max="3879" width="4.28515625" customWidth="1"/>
    <col min="4098" max="4098" width="28.140625" customWidth="1"/>
    <col min="4099" max="4099" width="15.140625" customWidth="1"/>
    <col min="4100" max="4100" width="6.42578125" customWidth="1"/>
    <col min="4101" max="4101" width="6.140625" customWidth="1"/>
    <col min="4102" max="4102" width="5.28515625" customWidth="1"/>
    <col min="4103" max="4103" width="6" customWidth="1"/>
    <col min="4104" max="4104" width="6.85546875" customWidth="1"/>
    <col min="4105" max="4106" width="6.28515625" customWidth="1"/>
    <col min="4107" max="4107" width="6.7109375" customWidth="1"/>
    <col min="4108" max="4108" width="6.5703125" customWidth="1"/>
    <col min="4109" max="4109" width="6.28515625" customWidth="1"/>
    <col min="4110" max="4110" width="6.42578125" customWidth="1"/>
    <col min="4111" max="4111" width="6" customWidth="1"/>
    <col min="4112" max="4113" width="6.140625" customWidth="1"/>
    <col min="4114" max="4114" width="6.7109375" customWidth="1"/>
    <col min="4115" max="4115" width="5.7109375" customWidth="1"/>
    <col min="4116" max="4116" width="6.42578125" customWidth="1"/>
    <col min="4117" max="4117" width="5.42578125" customWidth="1"/>
    <col min="4118" max="4118" width="5.140625" customWidth="1"/>
    <col min="4119" max="4119" width="5.42578125" customWidth="1"/>
    <col min="4120" max="4120" width="5.28515625" customWidth="1"/>
    <col min="4121" max="4121" width="5.5703125" customWidth="1"/>
    <col min="4122" max="4122" width="5.42578125" customWidth="1"/>
    <col min="4123" max="4123" width="4.85546875" customWidth="1"/>
    <col min="4124" max="4125" width="6.28515625" customWidth="1"/>
    <col min="4126" max="4126" width="4.85546875" customWidth="1"/>
    <col min="4127" max="4127" width="6.42578125" customWidth="1"/>
    <col min="4128" max="4128" width="6.7109375" customWidth="1"/>
    <col min="4129" max="4129" width="5" customWidth="1"/>
    <col min="4130" max="4130" width="5.7109375" customWidth="1"/>
    <col min="4131" max="4131" width="6.140625" customWidth="1"/>
    <col min="4132" max="4132" width="4.42578125" customWidth="1"/>
    <col min="4133" max="4133" width="5.85546875" customWidth="1"/>
    <col min="4134" max="4134" width="6.42578125" customWidth="1"/>
    <col min="4135" max="4135" width="4.28515625" customWidth="1"/>
    <col min="4354" max="4354" width="28.140625" customWidth="1"/>
    <col min="4355" max="4355" width="15.140625" customWidth="1"/>
    <col min="4356" max="4356" width="6.42578125" customWidth="1"/>
    <col min="4357" max="4357" width="6.140625" customWidth="1"/>
    <col min="4358" max="4358" width="5.28515625" customWidth="1"/>
    <col min="4359" max="4359" width="6" customWidth="1"/>
    <col min="4360" max="4360" width="6.85546875" customWidth="1"/>
    <col min="4361" max="4362" width="6.28515625" customWidth="1"/>
    <col min="4363" max="4363" width="6.7109375" customWidth="1"/>
    <col min="4364" max="4364" width="6.5703125" customWidth="1"/>
    <col min="4365" max="4365" width="6.28515625" customWidth="1"/>
    <col min="4366" max="4366" width="6.42578125" customWidth="1"/>
    <col min="4367" max="4367" width="6" customWidth="1"/>
    <col min="4368" max="4369" width="6.140625" customWidth="1"/>
    <col min="4370" max="4370" width="6.7109375" customWidth="1"/>
    <col min="4371" max="4371" width="5.7109375" customWidth="1"/>
    <col min="4372" max="4372" width="6.42578125" customWidth="1"/>
    <col min="4373" max="4373" width="5.42578125" customWidth="1"/>
    <col min="4374" max="4374" width="5.140625" customWidth="1"/>
    <col min="4375" max="4375" width="5.42578125" customWidth="1"/>
    <col min="4376" max="4376" width="5.28515625" customWidth="1"/>
    <col min="4377" max="4377" width="5.5703125" customWidth="1"/>
    <col min="4378" max="4378" width="5.42578125" customWidth="1"/>
    <col min="4379" max="4379" width="4.85546875" customWidth="1"/>
    <col min="4380" max="4381" width="6.28515625" customWidth="1"/>
    <col min="4382" max="4382" width="4.85546875" customWidth="1"/>
    <col min="4383" max="4383" width="6.42578125" customWidth="1"/>
    <col min="4384" max="4384" width="6.7109375" customWidth="1"/>
    <col min="4385" max="4385" width="5" customWidth="1"/>
    <col min="4386" max="4386" width="5.7109375" customWidth="1"/>
    <col min="4387" max="4387" width="6.140625" customWidth="1"/>
    <col min="4388" max="4388" width="4.42578125" customWidth="1"/>
    <col min="4389" max="4389" width="5.85546875" customWidth="1"/>
    <col min="4390" max="4390" width="6.42578125" customWidth="1"/>
    <col min="4391" max="4391" width="4.28515625" customWidth="1"/>
    <col min="4610" max="4610" width="28.140625" customWidth="1"/>
    <col min="4611" max="4611" width="15.140625" customWidth="1"/>
    <col min="4612" max="4612" width="6.42578125" customWidth="1"/>
    <col min="4613" max="4613" width="6.140625" customWidth="1"/>
    <col min="4614" max="4614" width="5.28515625" customWidth="1"/>
    <col min="4615" max="4615" width="6" customWidth="1"/>
    <col min="4616" max="4616" width="6.85546875" customWidth="1"/>
    <col min="4617" max="4618" width="6.28515625" customWidth="1"/>
    <col min="4619" max="4619" width="6.7109375" customWidth="1"/>
    <col min="4620" max="4620" width="6.5703125" customWidth="1"/>
    <col min="4621" max="4621" width="6.28515625" customWidth="1"/>
    <col min="4622" max="4622" width="6.42578125" customWidth="1"/>
    <col min="4623" max="4623" width="6" customWidth="1"/>
    <col min="4624" max="4625" width="6.140625" customWidth="1"/>
    <col min="4626" max="4626" width="6.7109375" customWidth="1"/>
    <col min="4627" max="4627" width="5.7109375" customWidth="1"/>
    <col min="4628" max="4628" width="6.42578125" customWidth="1"/>
    <col min="4629" max="4629" width="5.42578125" customWidth="1"/>
    <col min="4630" max="4630" width="5.140625" customWidth="1"/>
    <col min="4631" max="4631" width="5.42578125" customWidth="1"/>
    <col min="4632" max="4632" width="5.28515625" customWidth="1"/>
    <col min="4633" max="4633" width="5.5703125" customWidth="1"/>
    <col min="4634" max="4634" width="5.42578125" customWidth="1"/>
    <col min="4635" max="4635" width="4.85546875" customWidth="1"/>
    <col min="4636" max="4637" width="6.28515625" customWidth="1"/>
    <col min="4638" max="4638" width="4.85546875" customWidth="1"/>
    <col min="4639" max="4639" width="6.42578125" customWidth="1"/>
    <col min="4640" max="4640" width="6.7109375" customWidth="1"/>
    <col min="4641" max="4641" width="5" customWidth="1"/>
    <col min="4642" max="4642" width="5.7109375" customWidth="1"/>
    <col min="4643" max="4643" width="6.140625" customWidth="1"/>
    <col min="4644" max="4644" width="4.42578125" customWidth="1"/>
    <col min="4645" max="4645" width="5.85546875" customWidth="1"/>
    <col min="4646" max="4646" width="6.42578125" customWidth="1"/>
    <col min="4647" max="4647" width="4.28515625" customWidth="1"/>
    <col min="4866" max="4866" width="28.140625" customWidth="1"/>
    <col min="4867" max="4867" width="15.140625" customWidth="1"/>
    <col min="4868" max="4868" width="6.42578125" customWidth="1"/>
    <col min="4869" max="4869" width="6.140625" customWidth="1"/>
    <col min="4870" max="4870" width="5.28515625" customWidth="1"/>
    <col min="4871" max="4871" width="6" customWidth="1"/>
    <col min="4872" max="4872" width="6.85546875" customWidth="1"/>
    <col min="4873" max="4874" width="6.28515625" customWidth="1"/>
    <col min="4875" max="4875" width="6.7109375" customWidth="1"/>
    <col min="4876" max="4876" width="6.5703125" customWidth="1"/>
    <col min="4877" max="4877" width="6.28515625" customWidth="1"/>
    <col min="4878" max="4878" width="6.42578125" customWidth="1"/>
    <col min="4879" max="4879" width="6" customWidth="1"/>
    <col min="4880" max="4881" width="6.140625" customWidth="1"/>
    <col min="4882" max="4882" width="6.7109375" customWidth="1"/>
    <col min="4883" max="4883" width="5.7109375" customWidth="1"/>
    <col min="4884" max="4884" width="6.42578125" customWidth="1"/>
    <col min="4885" max="4885" width="5.42578125" customWidth="1"/>
    <col min="4886" max="4886" width="5.140625" customWidth="1"/>
    <col min="4887" max="4887" width="5.42578125" customWidth="1"/>
    <col min="4888" max="4888" width="5.28515625" customWidth="1"/>
    <col min="4889" max="4889" width="5.5703125" customWidth="1"/>
    <col min="4890" max="4890" width="5.42578125" customWidth="1"/>
    <col min="4891" max="4891" width="4.85546875" customWidth="1"/>
    <col min="4892" max="4893" width="6.28515625" customWidth="1"/>
    <col min="4894" max="4894" width="4.85546875" customWidth="1"/>
    <col min="4895" max="4895" width="6.42578125" customWidth="1"/>
    <col min="4896" max="4896" width="6.7109375" customWidth="1"/>
    <col min="4897" max="4897" width="5" customWidth="1"/>
    <col min="4898" max="4898" width="5.7109375" customWidth="1"/>
    <col min="4899" max="4899" width="6.140625" customWidth="1"/>
    <col min="4900" max="4900" width="4.42578125" customWidth="1"/>
    <col min="4901" max="4901" width="5.85546875" customWidth="1"/>
    <col min="4902" max="4902" width="6.42578125" customWidth="1"/>
    <col min="4903" max="4903" width="4.28515625" customWidth="1"/>
    <col min="5122" max="5122" width="28.140625" customWidth="1"/>
    <col min="5123" max="5123" width="15.140625" customWidth="1"/>
    <col min="5124" max="5124" width="6.42578125" customWidth="1"/>
    <col min="5125" max="5125" width="6.140625" customWidth="1"/>
    <col min="5126" max="5126" width="5.28515625" customWidth="1"/>
    <col min="5127" max="5127" width="6" customWidth="1"/>
    <col min="5128" max="5128" width="6.85546875" customWidth="1"/>
    <col min="5129" max="5130" width="6.28515625" customWidth="1"/>
    <col min="5131" max="5131" width="6.7109375" customWidth="1"/>
    <col min="5132" max="5132" width="6.5703125" customWidth="1"/>
    <col min="5133" max="5133" width="6.28515625" customWidth="1"/>
    <col min="5134" max="5134" width="6.42578125" customWidth="1"/>
    <col min="5135" max="5135" width="6" customWidth="1"/>
    <col min="5136" max="5137" width="6.140625" customWidth="1"/>
    <col min="5138" max="5138" width="6.7109375" customWidth="1"/>
    <col min="5139" max="5139" width="5.7109375" customWidth="1"/>
    <col min="5140" max="5140" width="6.42578125" customWidth="1"/>
    <col min="5141" max="5141" width="5.42578125" customWidth="1"/>
    <col min="5142" max="5142" width="5.140625" customWidth="1"/>
    <col min="5143" max="5143" width="5.42578125" customWidth="1"/>
    <col min="5144" max="5144" width="5.28515625" customWidth="1"/>
    <col min="5145" max="5145" width="5.5703125" customWidth="1"/>
    <col min="5146" max="5146" width="5.42578125" customWidth="1"/>
    <col min="5147" max="5147" width="4.85546875" customWidth="1"/>
    <col min="5148" max="5149" width="6.28515625" customWidth="1"/>
    <col min="5150" max="5150" width="4.85546875" customWidth="1"/>
    <col min="5151" max="5151" width="6.42578125" customWidth="1"/>
    <col min="5152" max="5152" width="6.7109375" customWidth="1"/>
    <col min="5153" max="5153" width="5" customWidth="1"/>
    <col min="5154" max="5154" width="5.7109375" customWidth="1"/>
    <col min="5155" max="5155" width="6.140625" customWidth="1"/>
    <col min="5156" max="5156" width="4.42578125" customWidth="1"/>
    <col min="5157" max="5157" width="5.85546875" customWidth="1"/>
    <col min="5158" max="5158" width="6.42578125" customWidth="1"/>
    <col min="5159" max="5159" width="4.28515625" customWidth="1"/>
    <col min="5378" max="5378" width="28.140625" customWidth="1"/>
    <col min="5379" max="5379" width="15.140625" customWidth="1"/>
    <col min="5380" max="5380" width="6.42578125" customWidth="1"/>
    <col min="5381" max="5381" width="6.140625" customWidth="1"/>
    <col min="5382" max="5382" width="5.28515625" customWidth="1"/>
    <col min="5383" max="5383" width="6" customWidth="1"/>
    <col min="5384" max="5384" width="6.85546875" customWidth="1"/>
    <col min="5385" max="5386" width="6.28515625" customWidth="1"/>
    <col min="5387" max="5387" width="6.7109375" customWidth="1"/>
    <col min="5388" max="5388" width="6.5703125" customWidth="1"/>
    <col min="5389" max="5389" width="6.28515625" customWidth="1"/>
    <col min="5390" max="5390" width="6.42578125" customWidth="1"/>
    <col min="5391" max="5391" width="6" customWidth="1"/>
    <col min="5392" max="5393" width="6.140625" customWidth="1"/>
    <col min="5394" max="5394" width="6.7109375" customWidth="1"/>
    <col min="5395" max="5395" width="5.7109375" customWidth="1"/>
    <col min="5396" max="5396" width="6.42578125" customWidth="1"/>
    <col min="5397" max="5397" width="5.42578125" customWidth="1"/>
    <col min="5398" max="5398" width="5.140625" customWidth="1"/>
    <col min="5399" max="5399" width="5.42578125" customWidth="1"/>
    <col min="5400" max="5400" width="5.28515625" customWidth="1"/>
    <col min="5401" max="5401" width="5.5703125" customWidth="1"/>
    <col min="5402" max="5402" width="5.42578125" customWidth="1"/>
    <col min="5403" max="5403" width="4.85546875" customWidth="1"/>
    <col min="5404" max="5405" width="6.28515625" customWidth="1"/>
    <col min="5406" max="5406" width="4.85546875" customWidth="1"/>
    <col min="5407" max="5407" width="6.42578125" customWidth="1"/>
    <col min="5408" max="5408" width="6.7109375" customWidth="1"/>
    <col min="5409" max="5409" width="5" customWidth="1"/>
    <col min="5410" max="5410" width="5.7109375" customWidth="1"/>
    <col min="5411" max="5411" width="6.140625" customWidth="1"/>
    <col min="5412" max="5412" width="4.42578125" customWidth="1"/>
    <col min="5413" max="5413" width="5.85546875" customWidth="1"/>
    <col min="5414" max="5414" width="6.42578125" customWidth="1"/>
    <col min="5415" max="5415" width="4.28515625" customWidth="1"/>
    <col min="5634" max="5634" width="28.140625" customWidth="1"/>
    <col min="5635" max="5635" width="15.140625" customWidth="1"/>
    <col min="5636" max="5636" width="6.42578125" customWidth="1"/>
    <col min="5637" max="5637" width="6.140625" customWidth="1"/>
    <col min="5638" max="5638" width="5.28515625" customWidth="1"/>
    <col min="5639" max="5639" width="6" customWidth="1"/>
    <col min="5640" max="5640" width="6.85546875" customWidth="1"/>
    <col min="5641" max="5642" width="6.28515625" customWidth="1"/>
    <col min="5643" max="5643" width="6.7109375" customWidth="1"/>
    <col min="5644" max="5644" width="6.5703125" customWidth="1"/>
    <col min="5645" max="5645" width="6.28515625" customWidth="1"/>
    <col min="5646" max="5646" width="6.42578125" customWidth="1"/>
    <col min="5647" max="5647" width="6" customWidth="1"/>
    <col min="5648" max="5649" width="6.140625" customWidth="1"/>
    <col min="5650" max="5650" width="6.7109375" customWidth="1"/>
    <col min="5651" max="5651" width="5.7109375" customWidth="1"/>
    <col min="5652" max="5652" width="6.42578125" customWidth="1"/>
    <col min="5653" max="5653" width="5.42578125" customWidth="1"/>
    <col min="5654" max="5654" width="5.140625" customWidth="1"/>
    <col min="5655" max="5655" width="5.42578125" customWidth="1"/>
    <col min="5656" max="5656" width="5.28515625" customWidth="1"/>
    <col min="5657" max="5657" width="5.5703125" customWidth="1"/>
    <col min="5658" max="5658" width="5.42578125" customWidth="1"/>
    <col min="5659" max="5659" width="4.85546875" customWidth="1"/>
    <col min="5660" max="5661" width="6.28515625" customWidth="1"/>
    <col min="5662" max="5662" width="4.85546875" customWidth="1"/>
    <col min="5663" max="5663" width="6.42578125" customWidth="1"/>
    <col min="5664" max="5664" width="6.7109375" customWidth="1"/>
    <col min="5665" max="5665" width="5" customWidth="1"/>
    <col min="5666" max="5666" width="5.7109375" customWidth="1"/>
    <col min="5667" max="5667" width="6.140625" customWidth="1"/>
    <col min="5668" max="5668" width="4.42578125" customWidth="1"/>
    <col min="5669" max="5669" width="5.85546875" customWidth="1"/>
    <col min="5670" max="5670" width="6.42578125" customWidth="1"/>
    <col min="5671" max="5671" width="4.28515625" customWidth="1"/>
    <col min="5890" max="5890" width="28.140625" customWidth="1"/>
    <col min="5891" max="5891" width="15.140625" customWidth="1"/>
    <col min="5892" max="5892" width="6.42578125" customWidth="1"/>
    <col min="5893" max="5893" width="6.140625" customWidth="1"/>
    <col min="5894" max="5894" width="5.28515625" customWidth="1"/>
    <col min="5895" max="5895" width="6" customWidth="1"/>
    <col min="5896" max="5896" width="6.85546875" customWidth="1"/>
    <col min="5897" max="5898" width="6.28515625" customWidth="1"/>
    <col min="5899" max="5899" width="6.7109375" customWidth="1"/>
    <col min="5900" max="5900" width="6.5703125" customWidth="1"/>
    <col min="5901" max="5901" width="6.28515625" customWidth="1"/>
    <col min="5902" max="5902" width="6.42578125" customWidth="1"/>
    <col min="5903" max="5903" width="6" customWidth="1"/>
    <col min="5904" max="5905" width="6.140625" customWidth="1"/>
    <col min="5906" max="5906" width="6.7109375" customWidth="1"/>
    <col min="5907" max="5907" width="5.7109375" customWidth="1"/>
    <col min="5908" max="5908" width="6.42578125" customWidth="1"/>
    <col min="5909" max="5909" width="5.42578125" customWidth="1"/>
    <col min="5910" max="5910" width="5.140625" customWidth="1"/>
    <col min="5911" max="5911" width="5.42578125" customWidth="1"/>
    <col min="5912" max="5912" width="5.28515625" customWidth="1"/>
    <col min="5913" max="5913" width="5.5703125" customWidth="1"/>
    <col min="5914" max="5914" width="5.42578125" customWidth="1"/>
    <col min="5915" max="5915" width="4.85546875" customWidth="1"/>
    <col min="5916" max="5917" width="6.28515625" customWidth="1"/>
    <col min="5918" max="5918" width="4.85546875" customWidth="1"/>
    <col min="5919" max="5919" width="6.42578125" customWidth="1"/>
    <col min="5920" max="5920" width="6.7109375" customWidth="1"/>
    <col min="5921" max="5921" width="5" customWidth="1"/>
    <col min="5922" max="5922" width="5.7109375" customWidth="1"/>
    <col min="5923" max="5923" width="6.140625" customWidth="1"/>
    <col min="5924" max="5924" width="4.42578125" customWidth="1"/>
    <col min="5925" max="5925" width="5.85546875" customWidth="1"/>
    <col min="5926" max="5926" width="6.42578125" customWidth="1"/>
    <col min="5927" max="5927" width="4.28515625" customWidth="1"/>
    <col min="6146" max="6146" width="28.140625" customWidth="1"/>
    <col min="6147" max="6147" width="15.140625" customWidth="1"/>
    <col min="6148" max="6148" width="6.42578125" customWidth="1"/>
    <col min="6149" max="6149" width="6.140625" customWidth="1"/>
    <col min="6150" max="6150" width="5.28515625" customWidth="1"/>
    <col min="6151" max="6151" width="6" customWidth="1"/>
    <col min="6152" max="6152" width="6.85546875" customWidth="1"/>
    <col min="6153" max="6154" width="6.28515625" customWidth="1"/>
    <col min="6155" max="6155" width="6.7109375" customWidth="1"/>
    <col min="6156" max="6156" width="6.5703125" customWidth="1"/>
    <col min="6157" max="6157" width="6.28515625" customWidth="1"/>
    <col min="6158" max="6158" width="6.42578125" customWidth="1"/>
    <col min="6159" max="6159" width="6" customWidth="1"/>
    <col min="6160" max="6161" width="6.140625" customWidth="1"/>
    <col min="6162" max="6162" width="6.7109375" customWidth="1"/>
    <col min="6163" max="6163" width="5.7109375" customWidth="1"/>
    <col min="6164" max="6164" width="6.42578125" customWidth="1"/>
    <col min="6165" max="6165" width="5.42578125" customWidth="1"/>
    <col min="6166" max="6166" width="5.140625" customWidth="1"/>
    <col min="6167" max="6167" width="5.42578125" customWidth="1"/>
    <col min="6168" max="6168" width="5.28515625" customWidth="1"/>
    <col min="6169" max="6169" width="5.5703125" customWidth="1"/>
    <col min="6170" max="6170" width="5.42578125" customWidth="1"/>
    <col min="6171" max="6171" width="4.85546875" customWidth="1"/>
    <col min="6172" max="6173" width="6.28515625" customWidth="1"/>
    <col min="6174" max="6174" width="4.85546875" customWidth="1"/>
    <col min="6175" max="6175" width="6.42578125" customWidth="1"/>
    <col min="6176" max="6176" width="6.7109375" customWidth="1"/>
    <col min="6177" max="6177" width="5" customWidth="1"/>
    <col min="6178" max="6178" width="5.7109375" customWidth="1"/>
    <col min="6179" max="6179" width="6.140625" customWidth="1"/>
    <col min="6180" max="6180" width="4.42578125" customWidth="1"/>
    <col min="6181" max="6181" width="5.85546875" customWidth="1"/>
    <col min="6182" max="6182" width="6.42578125" customWidth="1"/>
    <col min="6183" max="6183" width="4.28515625" customWidth="1"/>
    <col min="6402" max="6402" width="28.140625" customWidth="1"/>
    <col min="6403" max="6403" width="15.140625" customWidth="1"/>
    <col min="6404" max="6404" width="6.42578125" customWidth="1"/>
    <col min="6405" max="6405" width="6.140625" customWidth="1"/>
    <col min="6406" max="6406" width="5.28515625" customWidth="1"/>
    <col min="6407" max="6407" width="6" customWidth="1"/>
    <col min="6408" max="6408" width="6.85546875" customWidth="1"/>
    <col min="6409" max="6410" width="6.28515625" customWidth="1"/>
    <col min="6411" max="6411" width="6.7109375" customWidth="1"/>
    <col min="6412" max="6412" width="6.5703125" customWidth="1"/>
    <col min="6413" max="6413" width="6.28515625" customWidth="1"/>
    <col min="6414" max="6414" width="6.42578125" customWidth="1"/>
    <col min="6415" max="6415" width="6" customWidth="1"/>
    <col min="6416" max="6417" width="6.140625" customWidth="1"/>
    <col min="6418" max="6418" width="6.7109375" customWidth="1"/>
    <col min="6419" max="6419" width="5.7109375" customWidth="1"/>
    <col min="6420" max="6420" width="6.42578125" customWidth="1"/>
    <col min="6421" max="6421" width="5.42578125" customWidth="1"/>
    <col min="6422" max="6422" width="5.140625" customWidth="1"/>
    <col min="6423" max="6423" width="5.42578125" customWidth="1"/>
    <col min="6424" max="6424" width="5.28515625" customWidth="1"/>
    <col min="6425" max="6425" width="5.5703125" customWidth="1"/>
    <col min="6426" max="6426" width="5.42578125" customWidth="1"/>
    <col min="6427" max="6427" width="4.85546875" customWidth="1"/>
    <col min="6428" max="6429" width="6.28515625" customWidth="1"/>
    <col min="6430" max="6430" width="4.85546875" customWidth="1"/>
    <col min="6431" max="6431" width="6.42578125" customWidth="1"/>
    <col min="6432" max="6432" width="6.7109375" customWidth="1"/>
    <col min="6433" max="6433" width="5" customWidth="1"/>
    <col min="6434" max="6434" width="5.7109375" customWidth="1"/>
    <col min="6435" max="6435" width="6.140625" customWidth="1"/>
    <col min="6436" max="6436" width="4.42578125" customWidth="1"/>
    <col min="6437" max="6437" width="5.85546875" customWidth="1"/>
    <col min="6438" max="6438" width="6.42578125" customWidth="1"/>
    <col min="6439" max="6439" width="4.28515625" customWidth="1"/>
    <col min="6658" max="6658" width="28.140625" customWidth="1"/>
    <col min="6659" max="6659" width="15.140625" customWidth="1"/>
    <col min="6660" max="6660" width="6.42578125" customWidth="1"/>
    <col min="6661" max="6661" width="6.140625" customWidth="1"/>
    <col min="6662" max="6662" width="5.28515625" customWidth="1"/>
    <col min="6663" max="6663" width="6" customWidth="1"/>
    <col min="6664" max="6664" width="6.85546875" customWidth="1"/>
    <col min="6665" max="6666" width="6.28515625" customWidth="1"/>
    <col min="6667" max="6667" width="6.7109375" customWidth="1"/>
    <col min="6668" max="6668" width="6.5703125" customWidth="1"/>
    <col min="6669" max="6669" width="6.28515625" customWidth="1"/>
    <col min="6670" max="6670" width="6.42578125" customWidth="1"/>
    <col min="6671" max="6671" width="6" customWidth="1"/>
    <col min="6672" max="6673" width="6.140625" customWidth="1"/>
    <col min="6674" max="6674" width="6.7109375" customWidth="1"/>
    <col min="6675" max="6675" width="5.7109375" customWidth="1"/>
    <col min="6676" max="6676" width="6.42578125" customWidth="1"/>
    <col min="6677" max="6677" width="5.42578125" customWidth="1"/>
    <col min="6678" max="6678" width="5.140625" customWidth="1"/>
    <col min="6679" max="6679" width="5.42578125" customWidth="1"/>
    <col min="6680" max="6680" width="5.28515625" customWidth="1"/>
    <col min="6681" max="6681" width="5.5703125" customWidth="1"/>
    <col min="6682" max="6682" width="5.42578125" customWidth="1"/>
    <col min="6683" max="6683" width="4.85546875" customWidth="1"/>
    <col min="6684" max="6685" width="6.28515625" customWidth="1"/>
    <col min="6686" max="6686" width="4.85546875" customWidth="1"/>
    <col min="6687" max="6687" width="6.42578125" customWidth="1"/>
    <col min="6688" max="6688" width="6.7109375" customWidth="1"/>
    <col min="6689" max="6689" width="5" customWidth="1"/>
    <col min="6690" max="6690" width="5.7109375" customWidth="1"/>
    <col min="6691" max="6691" width="6.140625" customWidth="1"/>
    <col min="6692" max="6692" width="4.42578125" customWidth="1"/>
    <col min="6693" max="6693" width="5.85546875" customWidth="1"/>
    <col min="6694" max="6694" width="6.42578125" customWidth="1"/>
    <col min="6695" max="6695" width="4.28515625" customWidth="1"/>
    <col min="6914" max="6914" width="28.140625" customWidth="1"/>
    <col min="6915" max="6915" width="15.140625" customWidth="1"/>
    <col min="6916" max="6916" width="6.42578125" customWidth="1"/>
    <col min="6917" max="6917" width="6.140625" customWidth="1"/>
    <col min="6918" max="6918" width="5.28515625" customWidth="1"/>
    <col min="6919" max="6919" width="6" customWidth="1"/>
    <col min="6920" max="6920" width="6.85546875" customWidth="1"/>
    <col min="6921" max="6922" width="6.28515625" customWidth="1"/>
    <col min="6923" max="6923" width="6.7109375" customWidth="1"/>
    <col min="6924" max="6924" width="6.5703125" customWidth="1"/>
    <col min="6925" max="6925" width="6.28515625" customWidth="1"/>
    <col min="6926" max="6926" width="6.42578125" customWidth="1"/>
    <col min="6927" max="6927" width="6" customWidth="1"/>
    <col min="6928" max="6929" width="6.140625" customWidth="1"/>
    <col min="6930" max="6930" width="6.7109375" customWidth="1"/>
    <col min="6931" max="6931" width="5.7109375" customWidth="1"/>
    <col min="6932" max="6932" width="6.42578125" customWidth="1"/>
    <col min="6933" max="6933" width="5.42578125" customWidth="1"/>
    <col min="6934" max="6934" width="5.140625" customWidth="1"/>
    <col min="6935" max="6935" width="5.42578125" customWidth="1"/>
    <col min="6936" max="6936" width="5.28515625" customWidth="1"/>
    <col min="6937" max="6937" width="5.5703125" customWidth="1"/>
    <col min="6938" max="6938" width="5.42578125" customWidth="1"/>
    <col min="6939" max="6939" width="4.85546875" customWidth="1"/>
    <col min="6940" max="6941" width="6.28515625" customWidth="1"/>
    <col min="6942" max="6942" width="4.85546875" customWidth="1"/>
    <col min="6943" max="6943" width="6.42578125" customWidth="1"/>
    <col min="6944" max="6944" width="6.7109375" customWidth="1"/>
    <col min="6945" max="6945" width="5" customWidth="1"/>
    <col min="6946" max="6946" width="5.7109375" customWidth="1"/>
    <col min="6947" max="6947" width="6.140625" customWidth="1"/>
    <col min="6948" max="6948" width="4.42578125" customWidth="1"/>
    <col min="6949" max="6949" width="5.85546875" customWidth="1"/>
    <col min="6950" max="6950" width="6.42578125" customWidth="1"/>
    <col min="6951" max="6951" width="4.28515625" customWidth="1"/>
    <col min="7170" max="7170" width="28.140625" customWidth="1"/>
    <col min="7171" max="7171" width="15.140625" customWidth="1"/>
    <col min="7172" max="7172" width="6.42578125" customWidth="1"/>
    <col min="7173" max="7173" width="6.140625" customWidth="1"/>
    <col min="7174" max="7174" width="5.28515625" customWidth="1"/>
    <col min="7175" max="7175" width="6" customWidth="1"/>
    <col min="7176" max="7176" width="6.85546875" customWidth="1"/>
    <col min="7177" max="7178" width="6.28515625" customWidth="1"/>
    <col min="7179" max="7179" width="6.7109375" customWidth="1"/>
    <col min="7180" max="7180" width="6.5703125" customWidth="1"/>
    <col min="7181" max="7181" width="6.28515625" customWidth="1"/>
    <col min="7182" max="7182" width="6.42578125" customWidth="1"/>
    <col min="7183" max="7183" width="6" customWidth="1"/>
    <col min="7184" max="7185" width="6.140625" customWidth="1"/>
    <col min="7186" max="7186" width="6.7109375" customWidth="1"/>
    <col min="7187" max="7187" width="5.7109375" customWidth="1"/>
    <col min="7188" max="7188" width="6.42578125" customWidth="1"/>
    <col min="7189" max="7189" width="5.42578125" customWidth="1"/>
    <col min="7190" max="7190" width="5.140625" customWidth="1"/>
    <col min="7191" max="7191" width="5.42578125" customWidth="1"/>
    <col min="7192" max="7192" width="5.28515625" customWidth="1"/>
    <col min="7193" max="7193" width="5.5703125" customWidth="1"/>
    <col min="7194" max="7194" width="5.42578125" customWidth="1"/>
    <col min="7195" max="7195" width="4.85546875" customWidth="1"/>
    <col min="7196" max="7197" width="6.28515625" customWidth="1"/>
    <col min="7198" max="7198" width="4.85546875" customWidth="1"/>
    <col min="7199" max="7199" width="6.42578125" customWidth="1"/>
    <col min="7200" max="7200" width="6.7109375" customWidth="1"/>
    <col min="7201" max="7201" width="5" customWidth="1"/>
    <col min="7202" max="7202" width="5.7109375" customWidth="1"/>
    <col min="7203" max="7203" width="6.140625" customWidth="1"/>
    <col min="7204" max="7204" width="4.42578125" customWidth="1"/>
    <col min="7205" max="7205" width="5.85546875" customWidth="1"/>
    <col min="7206" max="7206" width="6.42578125" customWidth="1"/>
    <col min="7207" max="7207" width="4.28515625" customWidth="1"/>
    <col min="7426" max="7426" width="28.140625" customWidth="1"/>
    <col min="7427" max="7427" width="15.140625" customWidth="1"/>
    <col min="7428" max="7428" width="6.42578125" customWidth="1"/>
    <col min="7429" max="7429" width="6.140625" customWidth="1"/>
    <col min="7430" max="7430" width="5.28515625" customWidth="1"/>
    <col min="7431" max="7431" width="6" customWidth="1"/>
    <col min="7432" max="7432" width="6.85546875" customWidth="1"/>
    <col min="7433" max="7434" width="6.28515625" customWidth="1"/>
    <col min="7435" max="7435" width="6.7109375" customWidth="1"/>
    <col min="7436" max="7436" width="6.5703125" customWidth="1"/>
    <col min="7437" max="7437" width="6.28515625" customWidth="1"/>
    <col min="7438" max="7438" width="6.42578125" customWidth="1"/>
    <col min="7439" max="7439" width="6" customWidth="1"/>
    <col min="7440" max="7441" width="6.140625" customWidth="1"/>
    <col min="7442" max="7442" width="6.7109375" customWidth="1"/>
    <col min="7443" max="7443" width="5.7109375" customWidth="1"/>
    <col min="7444" max="7444" width="6.42578125" customWidth="1"/>
    <col min="7445" max="7445" width="5.42578125" customWidth="1"/>
    <col min="7446" max="7446" width="5.140625" customWidth="1"/>
    <col min="7447" max="7447" width="5.42578125" customWidth="1"/>
    <col min="7448" max="7448" width="5.28515625" customWidth="1"/>
    <col min="7449" max="7449" width="5.5703125" customWidth="1"/>
    <col min="7450" max="7450" width="5.42578125" customWidth="1"/>
    <col min="7451" max="7451" width="4.85546875" customWidth="1"/>
    <col min="7452" max="7453" width="6.28515625" customWidth="1"/>
    <col min="7454" max="7454" width="4.85546875" customWidth="1"/>
    <col min="7455" max="7455" width="6.42578125" customWidth="1"/>
    <col min="7456" max="7456" width="6.7109375" customWidth="1"/>
    <col min="7457" max="7457" width="5" customWidth="1"/>
    <col min="7458" max="7458" width="5.7109375" customWidth="1"/>
    <col min="7459" max="7459" width="6.140625" customWidth="1"/>
    <col min="7460" max="7460" width="4.42578125" customWidth="1"/>
    <col min="7461" max="7461" width="5.85546875" customWidth="1"/>
    <col min="7462" max="7462" width="6.42578125" customWidth="1"/>
    <col min="7463" max="7463" width="4.28515625" customWidth="1"/>
    <col min="7682" max="7682" width="28.140625" customWidth="1"/>
    <col min="7683" max="7683" width="15.140625" customWidth="1"/>
    <col min="7684" max="7684" width="6.42578125" customWidth="1"/>
    <col min="7685" max="7685" width="6.140625" customWidth="1"/>
    <col min="7686" max="7686" width="5.28515625" customWidth="1"/>
    <col min="7687" max="7687" width="6" customWidth="1"/>
    <col min="7688" max="7688" width="6.85546875" customWidth="1"/>
    <col min="7689" max="7690" width="6.28515625" customWidth="1"/>
    <col min="7691" max="7691" width="6.7109375" customWidth="1"/>
    <col min="7692" max="7692" width="6.5703125" customWidth="1"/>
    <col min="7693" max="7693" width="6.28515625" customWidth="1"/>
    <col min="7694" max="7694" width="6.42578125" customWidth="1"/>
    <col min="7695" max="7695" width="6" customWidth="1"/>
    <col min="7696" max="7697" width="6.140625" customWidth="1"/>
    <col min="7698" max="7698" width="6.7109375" customWidth="1"/>
    <col min="7699" max="7699" width="5.7109375" customWidth="1"/>
    <col min="7700" max="7700" width="6.42578125" customWidth="1"/>
    <col min="7701" max="7701" width="5.42578125" customWidth="1"/>
    <col min="7702" max="7702" width="5.140625" customWidth="1"/>
    <col min="7703" max="7703" width="5.42578125" customWidth="1"/>
    <col min="7704" max="7704" width="5.28515625" customWidth="1"/>
    <col min="7705" max="7705" width="5.5703125" customWidth="1"/>
    <col min="7706" max="7706" width="5.42578125" customWidth="1"/>
    <col min="7707" max="7707" width="4.85546875" customWidth="1"/>
    <col min="7708" max="7709" width="6.28515625" customWidth="1"/>
    <col min="7710" max="7710" width="4.85546875" customWidth="1"/>
    <col min="7711" max="7711" width="6.42578125" customWidth="1"/>
    <col min="7712" max="7712" width="6.7109375" customWidth="1"/>
    <col min="7713" max="7713" width="5" customWidth="1"/>
    <col min="7714" max="7714" width="5.7109375" customWidth="1"/>
    <col min="7715" max="7715" width="6.140625" customWidth="1"/>
    <col min="7716" max="7716" width="4.42578125" customWidth="1"/>
    <col min="7717" max="7717" width="5.85546875" customWidth="1"/>
    <col min="7718" max="7718" width="6.42578125" customWidth="1"/>
    <col min="7719" max="7719" width="4.28515625" customWidth="1"/>
    <col min="7938" max="7938" width="28.140625" customWidth="1"/>
    <col min="7939" max="7939" width="15.140625" customWidth="1"/>
    <col min="7940" max="7940" width="6.42578125" customWidth="1"/>
    <col min="7941" max="7941" width="6.140625" customWidth="1"/>
    <col min="7942" max="7942" width="5.28515625" customWidth="1"/>
    <col min="7943" max="7943" width="6" customWidth="1"/>
    <col min="7944" max="7944" width="6.85546875" customWidth="1"/>
    <col min="7945" max="7946" width="6.28515625" customWidth="1"/>
    <col min="7947" max="7947" width="6.7109375" customWidth="1"/>
    <col min="7948" max="7948" width="6.5703125" customWidth="1"/>
    <col min="7949" max="7949" width="6.28515625" customWidth="1"/>
    <col min="7950" max="7950" width="6.42578125" customWidth="1"/>
    <col min="7951" max="7951" width="6" customWidth="1"/>
    <col min="7952" max="7953" width="6.140625" customWidth="1"/>
    <col min="7954" max="7954" width="6.7109375" customWidth="1"/>
    <col min="7955" max="7955" width="5.7109375" customWidth="1"/>
    <col min="7956" max="7956" width="6.42578125" customWidth="1"/>
    <col min="7957" max="7957" width="5.42578125" customWidth="1"/>
    <col min="7958" max="7958" width="5.140625" customWidth="1"/>
    <col min="7959" max="7959" width="5.42578125" customWidth="1"/>
    <col min="7960" max="7960" width="5.28515625" customWidth="1"/>
    <col min="7961" max="7961" width="5.5703125" customWidth="1"/>
    <col min="7962" max="7962" width="5.42578125" customWidth="1"/>
    <col min="7963" max="7963" width="4.85546875" customWidth="1"/>
    <col min="7964" max="7965" width="6.28515625" customWidth="1"/>
    <col min="7966" max="7966" width="4.85546875" customWidth="1"/>
    <col min="7967" max="7967" width="6.42578125" customWidth="1"/>
    <col min="7968" max="7968" width="6.7109375" customWidth="1"/>
    <col min="7969" max="7969" width="5" customWidth="1"/>
    <col min="7970" max="7970" width="5.7109375" customWidth="1"/>
    <col min="7971" max="7971" width="6.140625" customWidth="1"/>
    <col min="7972" max="7972" width="4.42578125" customWidth="1"/>
    <col min="7973" max="7973" width="5.85546875" customWidth="1"/>
    <col min="7974" max="7974" width="6.42578125" customWidth="1"/>
    <col min="7975" max="7975" width="4.28515625" customWidth="1"/>
    <col min="8194" max="8194" width="28.140625" customWidth="1"/>
    <col min="8195" max="8195" width="15.140625" customWidth="1"/>
    <col min="8196" max="8196" width="6.42578125" customWidth="1"/>
    <col min="8197" max="8197" width="6.140625" customWidth="1"/>
    <col min="8198" max="8198" width="5.28515625" customWidth="1"/>
    <col min="8199" max="8199" width="6" customWidth="1"/>
    <col min="8200" max="8200" width="6.85546875" customWidth="1"/>
    <col min="8201" max="8202" width="6.28515625" customWidth="1"/>
    <col min="8203" max="8203" width="6.7109375" customWidth="1"/>
    <col min="8204" max="8204" width="6.5703125" customWidth="1"/>
    <col min="8205" max="8205" width="6.28515625" customWidth="1"/>
    <col min="8206" max="8206" width="6.42578125" customWidth="1"/>
    <col min="8207" max="8207" width="6" customWidth="1"/>
    <col min="8208" max="8209" width="6.140625" customWidth="1"/>
    <col min="8210" max="8210" width="6.7109375" customWidth="1"/>
    <col min="8211" max="8211" width="5.7109375" customWidth="1"/>
    <col min="8212" max="8212" width="6.42578125" customWidth="1"/>
    <col min="8213" max="8213" width="5.42578125" customWidth="1"/>
    <col min="8214" max="8214" width="5.140625" customWidth="1"/>
    <col min="8215" max="8215" width="5.42578125" customWidth="1"/>
    <col min="8216" max="8216" width="5.28515625" customWidth="1"/>
    <col min="8217" max="8217" width="5.5703125" customWidth="1"/>
    <col min="8218" max="8218" width="5.42578125" customWidth="1"/>
    <col min="8219" max="8219" width="4.85546875" customWidth="1"/>
    <col min="8220" max="8221" width="6.28515625" customWidth="1"/>
    <col min="8222" max="8222" width="4.85546875" customWidth="1"/>
    <col min="8223" max="8223" width="6.42578125" customWidth="1"/>
    <col min="8224" max="8224" width="6.7109375" customWidth="1"/>
    <col min="8225" max="8225" width="5" customWidth="1"/>
    <col min="8226" max="8226" width="5.7109375" customWidth="1"/>
    <col min="8227" max="8227" width="6.140625" customWidth="1"/>
    <col min="8228" max="8228" width="4.42578125" customWidth="1"/>
    <col min="8229" max="8229" width="5.85546875" customWidth="1"/>
    <col min="8230" max="8230" width="6.42578125" customWidth="1"/>
    <col min="8231" max="8231" width="4.28515625" customWidth="1"/>
    <col min="8450" max="8450" width="28.140625" customWidth="1"/>
    <col min="8451" max="8451" width="15.140625" customWidth="1"/>
    <col min="8452" max="8452" width="6.42578125" customWidth="1"/>
    <col min="8453" max="8453" width="6.140625" customWidth="1"/>
    <col min="8454" max="8454" width="5.28515625" customWidth="1"/>
    <col min="8455" max="8455" width="6" customWidth="1"/>
    <col min="8456" max="8456" width="6.85546875" customWidth="1"/>
    <col min="8457" max="8458" width="6.28515625" customWidth="1"/>
    <col min="8459" max="8459" width="6.7109375" customWidth="1"/>
    <col min="8460" max="8460" width="6.5703125" customWidth="1"/>
    <col min="8461" max="8461" width="6.28515625" customWidth="1"/>
    <col min="8462" max="8462" width="6.42578125" customWidth="1"/>
    <col min="8463" max="8463" width="6" customWidth="1"/>
    <col min="8464" max="8465" width="6.140625" customWidth="1"/>
    <col min="8466" max="8466" width="6.7109375" customWidth="1"/>
    <col min="8467" max="8467" width="5.7109375" customWidth="1"/>
    <col min="8468" max="8468" width="6.42578125" customWidth="1"/>
    <col min="8469" max="8469" width="5.42578125" customWidth="1"/>
    <col min="8470" max="8470" width="5.140625" customWidth="1"/>
    <col min="8471" max="8471" width="5.42578125" customWidth="1"/>
    <col min="8472" max="8472" width="5.28515625" customWidth="1"/>
    <col min="8473" max="8473" width="5.5703125" customWidth="1"/>
    <col min="8474" max="8474" width="5.42578125" customWidth="1"/>
    <col min="8475" max="8475" width="4.85546875" customWidth="1"/>
    <col min="8476" max="8477" width="6.28515625" customWidth="1"/>
    <col min="8478" max="8478" width="4.85546875" customWidth="1"/>
    <col min="8479" max="8479" width="6.42578125" customWidth="1"/>
    <col min="8480" max="8480" width="6.7109375" customWidth="1"/>
    <col min="8481" max="8481" width="5" customWidth="1"/>
    <col min="8482" max="8482" width="5.7109375" customWidth="1"/>
    <col min="8483" max="8483" width="6.140625" customWidth="1"/>
    <col min="8484" max="8484" width="4.42578125" customWidth="1"/>
    <col min="8485" max="8485" width="5.85546875" customWidth="1"/>
    <col min="8486" max="8486" width="6.42578125" customWidth="1"/>
    <col min="8487" max="8487" width="4.28515625" customWidth="1"/>
    <col min="8706" max="8706" width="28.140625" customWidth="1"/>
    <col min="8707" max="8707" width="15.140625" customWidth="1"/>
    <col min="8708" max="8708" width="6.42578125" customWidth="1"/>
    <col min="8709" max="8709" width="6.140625" customWidth="1"/>
    <col min="8710" max="8710" width="5.28515625" customWidth="1"/>
    <col min="8711" max="8711" width="6" customWidth="1"/>
    <col min="8712" max="8712" width="6.85546875" customWidth="1"/>
    <col min="8713" max="8714" width="6.28515625" customWidth="1"/>
    <col min="8715" max="8715" width="6.7109375" customWidth="1"/>
    <col min="8716" max="8716" width="6.5703125" customWidth="1"/>
    <col min="8717" max="8717" width="6.28515625" customWidth="1"/>
    <col min="8718" max="8718" width="6.42578125" customWidth="1"/>
    <col min="8719" max="8719" width="6" customWidth="1"/>
    <col min="8720" max="8721" width="6.140625" customWidth="1"/>
    <col min="8722" max="8722" width="6.7109375" customWidth="1"/>
    <col min="8723" max="8723" width="5.7109375" customWidth="1"/>
    <col min="8724" max="8724" width="6.42578125" customWidth="1"/>
    <col min="8725" max="8725" width="5.42578125" customWidth="1"/>
    <col min="8726" max="8726" width="5.140625" customWidth="1"/>
    <col min="8727" max="8727" width="5.42578125" customWidth="1"/>
    <col min="8728" max="8728" width="5.28515625" customWidth="1"/>
    <col min="8729" max="8729" width="5.5703125" customWidth="1"/>
    <col min="8730" max="8730" width="5.42578125" customWidth="1"/>
    <col min="8731" max="8731" width="4.85546875" customWidth="1"/>
    <col min="8732" max="8733" width="6.28515625" customWidth="1"/>
    <col min="8734" max="8734" width="4.85546875" customWidth="1"/>
    <col min="8735" max="8735" width="6.42578125" customWidth="1"/>
    <col min="8736" max="8736" width="6.7109375" customWidth="1"/>
    <col min="8737" max="8737" width="5" customWidth="1"/>
    <col min="8738" max="8738" width="5.7109375" customWidth="1"/>
    <col min="8739" max="8739" width="6.140625" customWidth="1"/>
    <col min="8740" max="8740" width="4.42578125" customWidth="1"/>
    <col min="8741" max="8741" width="5.85546875" customWidth="1"/>
    <col min="8742" max="8742" width="6.42578125" customWidth="1"/>
    <col min="8743" max="8743" width="4.28515625" customWidth="1"/>
    <col min="8962" max="8962" width="28.140625" customWidth="1"/>
    <col min="8963" max="8963" width="15.140625" customWidth="1"/>
    <col min="8964" max="8964" width="6.42578125" customWidth="1"/>
    <col min="8965" max="8965" width="6.140625" customWidth="1"/>
    <col min="8966" max="8966" width="5.28515625" customWidth="1"/>
    <col min="8967" max="8967" width="6" customWidth="1"/>
    <col min="8968" max="8968" width="6.85546875" customWidth="1"/>
    <col min="8969" max="8970" width="6.28515625" customWidth="1"/>
    <col min="8971" max="8971" width="6.7109375" customWidth="1"/>
    <col min="8972" max="8972" width="6.5703125" customWidth="1"/>
    <col min="8973" max="8973" width="6.28515625" customWidth="1"/>
    <col min="8974" max="8974" width="6.42578125" customWidth="1"/>
    <col min="8975" max="8975" width="6" customWidth="1"/>
    <col min="8976" max="8977" width="6.140625" customWidth="1"/>
    <col min="8978" max="8978" width="6.7109375" customWidth="1"/>
    <col min="8979" max="8979" width="5.7109375" customWidth="1"/>
    <col min="8980" max="8980" width="6.42578125" customWidth="1"/>
    <col min="8981" max="8981" width="5.42578125" customWidth="1"/>
    <col min="8982" max="8982" width="5.140625" customWidth="1"/>
    <col min="8983" max="8983" width="5.42578125" customWidth="1"/>
    <col min="8984" max="8984" width="5.28515625" customWidth="1"/>
    <col min="8985" max="8985" width="5.5703125" customWidth="1"/>
    <col min="8986" max="8986" width="5.42578125" customWidth="1"/>
    <col min="8987" max="8987" width="4.85546875" customWidth="1"/>
    <col min="8988" max="8989" width="6.28515625" customWidth="1"/>
    <col min="8990" max="8990" width="4.85546875" customWidth="1"/>
    <col min="8991" max="8991" width="6.42578125" customWidth="1"/>
    <col min="8992" max="8992" width="6.7109375" customWidth="1"/>
    <col min="8993" max="8993" width="5" customWidth="1"/>
    <col min="8994" max="8994" width="5.7109375" customWidth="1"/>
    <col min="8995" max="8995" width="6.140625" customWidth="1"/>
    <col min="8996" max="8996" width="4.42578125" customWidth="1"/>
    <col min="8997" max="8997" width="5.85546875" customWidth="1"/>
    <col min="8998" max="8998" width="6.42578125" customWidth="1"/>
    <col min="8999" max="8999" width="4.28515625" customWidth="1"/>
    <col min="9218" max="9218" width="28.140625" customWidth="1"/>
    <col min="9219" max="9219" width="15.140625" customWidth="1"/>
    <col min="9220" max="9220" width="6.42578125" customWidth="1"/>
    <col min="9221" max="9221" width="6.140625" customWidth="1"/>
    <col min="9222" max="9222" width="5.28515625" customWidth="1"/>
    <col min="9223" max="9223" width="6" customWidth="1"/>
    <col min="9224" max="9224" width="6.85546875" customWidth="1"/>
    <col min="9225" max="9226" width="6.28515625" customWidth="1"/>
    <col min="9227" max="9227" width="6.7109375" customWidth="1"/>
    <col min="9228" max="9228" width="6.5703125" customWidth="1"/>
    <col min="9229" max="9229" width="6.28515625" customWidth="1"/>
    <col min="9230" max="9230" width="6.42578125" customWidth="1"/>
    <col min="9231" max="9231" width="6" customWidth="1"/>
    <col min="9232" max="9233" width="6.140625" customWidth="1"/>
    <col min="9234" max="9234" width="6.7109375" customWidth="1"/>
    <col min="9235" max="9235" width="5.7109375" customWidth="1"/>
    <col min="9236" max="9236" width="6.42578125" customWidth="1"/>
    <col min="9237" max="9237" width="5.42578125" customWidth="1"/>
    <col min="9238" max="9238" width="5.140625" customWidth="1"/>
    <col min="9239" max="9239" width="5.42578125" customWidth="1"/>
    <col min="9240" max="9240" width="5.28515625" customWidth="1"/>
    <col min="9241" max="9241" width="5.5703125" customWidth="1"/>
    <col min="9242" max="9242" width="5.42578125" customWidth="1"/>
    <col min="9243" max="9243" width="4.85546875" customWidth="1"/>
    <col min="9244" max="9245" width="6.28515625" customWidth="1"/>
    <col min="9246" max="9246" width="4.85546875" customWidth="1"/>
    <col min="9247" max="9247" width="6.42578125" customWidth="1"/>
    <col min="9248" max="9248" width="6.7109375" customWidth="1"/>
    <col min="9249" max="9249" width="5" customWidth="1"/>
    <col min="9250" max="9250" width="5.7109375" customWidth="1"/>
    <col min="9251" max="9251" width="6.140625" customWidth="1"/>
    <col min="9252" max="9252" width="4.42578125" customWidth="1"/>
    <col min="9253" max="9253" width="5.85546875" customWidth="1"/>
    <col min="9254" max="9254" width="6.42578125" customWidth="1"/>
    <col min="9255" max="9255" width="4.28515625" customWidth="1"/>
    <col min="9474" max="9474" width="28.140625" customWidth="1"/>
    <col min="9475" max="9475" width="15.140625" customWidth="1"/>
    <col min="9476" max="9476" width="6.42578125" customWidth="1"/>
    <col min="9477" max="9477" width="6.140625" customWidth="1"/>
    <col min="9478" max="9478" width="5.28515625" customWidth="1"/>
    <col min="9479" max="9479" width="6" customWidth="1"/>
    <col min="9480" max="9480" width="6.85546875" customWidth="1"/>
    <col min="9481" max="9482" width="6.28515625" customWidth="1"/>
    <col min="9483" max="9483" width="6.7109375" customWidth="1"/>
    <col min="9484" max="9484" width="6.5703125" customWidth="1"/>
    <col min="9485" max="9485" width="6.28515625" customWidth="1"/>
    <col min="9486" max="9486" width="6.42578125" customWidth="1"/>
    <col min="9487" max="9487" width="6" customWidth="1"/>
    <col min="9488" max="9489" width="6.140625" customWidth="1"/>
    <col min="9490" max="9490" width="6.7109375" customWidth="1"/>
    <col min="9491" max="9491" width="5.7109375" customWidth="1"/>
    <col min="9492" max="9492" width="6.42578125" customWidth="1"/>
    <col min="9493" max="9493" width="5.42578125" customWidth="1"/>
    <col min="9494" max="9494" width="5.140625" customWidth="1"/>
    <col min="9495" max="9495" width="5.42578125" customWidth="1"/>
    <col min="9496" max="9496" width="5.28515625" customWidth="1"/>
    <col min="9497" max="9497" width="5.5703125" customWidth="1"/>
    <col min="9498" max="9498" width="5.42578125" customWidth="1"/>
    <col min="9499" max="9499" width="4.85546875" customWidth="1"/>
    <col min="9500" max="9501" width="6.28515625" customWidth="1"/>
    <col min="9502" max="9502" width="4.85546875" customWidth="1"/>
    <col min="9503" max="9503" width="6.42578125" customWidth="1"/>
    <col min="9504" max="9504" width="6.7109375" customWidth="1"/>
    <col min="9505" max="9505" width="5" customWidth="1"/>
    <col min="9506" max="9506" width="5.7109375" customWidth="1"/>
    <col min="9507" max="9507" width="6.140625" customWidth="1"/>
    <col min="9508" max="9508" width="4.42578125" customWidth="1"/>
    <col min="9509" max="9509" width="5.85546875" customWidth="1"/>
    <col min="9510" max="9510" width="6.42578125" customWidth="1"/>
    <col min="9511" max="9511" width="4.28515625" customWidth="1"/>
    <col min="9730" max="9730" width="28.140625" customWidth="1"/>
    <col min="9731" max="9731" width="15.140625" customWidth="1"/>
    <col min="9732" max="9732" width="6.42578125" customWidth="1"/>
    <col min="9733" max="9733" width="6.140625" customWidth="1"/>
    <col min="9734" max="9734" width="5.28515625" customWidth="1"/>
    <col min="9735" max="9735" width="6" customWidth="1"/>
    <col min="9736" max="9736" width="6.85546875" customWidth="1"/>
    <col min="9737" max="9738" width="6.28515625" customWidth="1"/>
    <col min="9739" max="9739" width="6.7109375" customWidth="1"/>
    <col min="9740" max="9740" width="6.5703125" customWidth="1"/>
    <col min="9741" max="9741" width="6.28515625" customWidth="1"/>
    <col min="9742" max="9742" width="6.42578125" customWidth="1"/>
    <col min="9743" max="9743" width="6" customWidth="1"/>
    <col min="9744" max="9745" width="6.140625" customWidth="1"/>
    <col min="9746" max="9746" width="6.7109375" customWidth="1"/>
    <col min="9747" max="9747" width="5.7109375" customWidth="1"/>
    <col min="9748" max="9748" width="6.42578125" customWidth="1"/>
    <col min="9749" max="9749" width="5.42578125" customWidth="1"/>
    <col min="9750" max="9750" width="5.140625" customWidth="1"/>
    <col min="9751" max="9751" width="5.42578125" customWidth="1"/>
    <col min="9752" max="9752" width="5.28515625" customWidth="1"/>
    <col min="9753" max="9753" width="5.5703125" customWidth="1"/>
    <col min="9754" max="9754" width="5.42578125" customWidth="1"/>
    <col min="9755" max="9755" width="4.85546875" customWidth="1"/>
    <col min="9756" max="9757" width="6.28515625" customWidth="1"/>
    <col min="9758" max="9758" width="4.85546875" customWidth="1"/>
    <col min="9759" max="9759" width="6.42578125" customWidth="1"/>
    <col min="9760" max="9760" width="6.7109375" customWidth="1"/>
    <col min="9761" max="9761" width="5" customWidth="1"/>
    <col min="9762" max="9762" width="5.7109375" customWidth="1"/>
    <col min="9763" max="9763" width="6.140625" customWidth="1"/>
    <col min="9764" max="9764" width="4.42578125" customWidth="1"/>
    <col min="9765" max="9765" width="5.85546875" customWidth="1"/>
    <col min="9766" max="9766" width="6.42578125" customWidth="1"/>
    <col min="9767" max="9767" width="4.28515625" customWidth="1"/>
    <col min="9986" max="9986" width="28.140625" customWidth="1"/>
    <col min="9987" max="9987" width="15.140625" customWidth="1"/>
    <col min="9988" max="9988" width="6.42578125" customWidth="1"/>
    <col min="9989" max="9989" width="6.140625" customWidth="1"/>
    <col min="9990" max="9990" width="5.28515625" customWidth="1"/>
    <col min="9991" max="9991" width="6" customWidth="1"/>
    <col min="9992" max="9992" width="6.85546875" customWidth="1"/>
    <col min="9993" max="9994" width="6.28515625" customWidth="1"/>
    <col min="9995" max="9995" width="6.7109375" customWidth="1"/>
    <col min="9996" max="9996" width="6.5703125" customWidth="1"/>
    <col min="9997" max="9997" width="6.28515625" customWidth="1"/>
    <col min="9998" max="9998" width="6.42578125" customWidth="1"/>
    <col min="9999" max="9999" width="6" customWidth="1"/>
    <col min="10000" max="10001" width="6.140625" customWidth="1"/>
    <col min="10002" max="10002" width="6.7109375" customWidth="1"/>
    <col min="10003" max="10003" width="5.7109375" customWidth="1"/>
    <col min="10004" max="10004" width="6.42578125" customWidth="1"/>
    <col min="10005" max="10005" width="5.42578125" customWidth="1"/>
    <col min="10006" max="10006" width="5.140625" customWidth="1"/>
    <col min="10007" max="10007" width="5.42578125" customWidth="1"/>
    <col min="10008" max="10008" width="5.28515625" customWidth="1"/>
    <col min="10009" max="10009" width="5.5703125" customWidth="1"/>
    <col min="10010" max="10010" width="5.42578125" customWidth="1"/>
    <col min="10011" max="10011" width="4.85546875" customWidth="1"/>
    <col min="10012" max="10013" width="6.28515625" customWidth="1"/>
    <col min="10014" max="10014" width="4.85546875" customWidth="1"/>
    <col min="10015" max="10015" width="6.42578125" customWidth="1"/>
    <col min="10016" max="10016" width="6.7109375" customWidth="1"/>
    <col min="10017" max="10017" width="5" customWidth="1"/>
    <col min="10018" max="10018" width="5.7109375" customWidth="1"/>
    <col min="10019" max="10019" width="6.140625" customWidth="1"/>
    <col min="10020" max="10020" width="4.42578125" customWidth="1"/>
    <col min="10021" max="10021" width="5.85546875" customWidth="1"/>
    <col min="10022" max="10022" width="6.42578125" customWidth="1"/>
    <col min="10023" max="10023" width="4.28515625" customWidth="1"/>
    <col min="10242" max="10242" width="28.140625" customWidth="1"/>
    <col min="10243" max="10243" width="15.140625" customWidth="1"/>
    <col min="10244" max="10244" width="6.42578125" customWidth="1"/>
    <col min="10245" max="10245" width="6.140625" customWidth="1"/>
    <col min="10246" max="10246" width="5.28515625" customWidth="1"/>
    <col min="10247" max="10247" width="6" customWidth="1"/>
    <col min="10248" max="10248" width="6.85546875" customWidth="1"/>
    <col min="10249" max="10250" width="6.28515625" customWidth="1"/>
    <col min="10251" max="10251" width="6.7109375" customWidth="1"/>
    <col min="10252" max="10252" width="6.5703125" customWidth="1"/>
    <col min="10253" max="10253" width="6.28515625" customWidth="1"/>
    <col min="10254" max="10254" width="6.42578125" customWidth="1"/>
    <col min="10255" max="10255" width="6" customWidth="1"/>
    <col min="10256" max="10257" width="6.140625" customWidth="1"/>
    <col min="10258" max="10258" width="6.7109375" customWidth="1"/>
    <col min="10259" max="10259" width="5.7109375" customWidth="1"/>
    <col min="10260" max="10260" width="6.42578125" customWidth="1"/>
    <col min="10261" max="10261" width="5.42578125" customWidth="1"/>
    <col min="10262" max="10262" width="5.140625" customWidth="1"/>
    <col min="10263" max="10263" width="5.42578125" customWidth="1"/>
    <col min="10264" max="10264" width="5.28515625" customWidth="1"/>
    <col min="10265" max="10265" width="5.5703125" customWidth="1"/>
    <col min="10266" max="10266" width="5.42578125" customWidth="1"/>
    <col min="10267" max="10267" width="4.85546875" customWidth="1"/>
    <col min="10268" max="10269" width="6.28515625" customWidth="1"/>
    <col min="10270" max="10270" width="4.85546875" customWidth="1"/>
    <col min="10271" max="10271" width="6.42578125" customWidth="1"/>
    <col min="10272" max="10272" width="6.7109375" customWidth="1"/>
    <col min="10273" max="10273" width="5" customWidth="1"/>
    <col min="10274" max="10274" width="5.7109375" customWidth="1"/>
    <col min="10275" max="10275" width="6.140625" customWidth="1"/>
    <col min="10276" max="10276" width="4.42578125" customWidth="1"/>
    <col min="10277" max="10277" width="5.85546875" customWidth="1"/>
    <col min="10278" max="10278" width="6.42578125" customWidth="1"/>
    <col min="10279" max="10279" width="4.28515625" customWidth="1"/>
    <col min="10498" max="10498" width="28.140625" customWidth="1"/>
    <col min="10499" max="10499" width="15.140625" customWidth="1"/>
    <col min="10500" max="10500" width="6.42578125" customWidth="1"/>
    <col min="10501" max="10501" width="6.140625" customWidth="1"/>
    <col min="10502" max="10502" width="5.28515625" customWidth="1"/>
    <col min="10503" max="10503" width="6" customWidth="1"/>
    <col min="10504" max="10504" width="6.85546875" customWidth="1"/>
    <col min="10505" max="10506" width="6.28515625" customWidth="1"/>
    <col min="10507" max="10507" width="6.7109375" customWidth="1"/>
    <col min="10508" max="10508" width="6.5703125" customWidth="1"/>
    <col min="10509" max="10509" width="6.28515625" customWidth="1"/>
    <col min="10510" max="10510" width="6.42578125" customWidth="1"/>
    <col min="10511" max="10511" width="6" customWidth="1"/>
    <col min="10512" max="10513" width="6.140625" customWidth="1"/>
    <col min="10514" max="10514" width="6.7109375" customWidth="1"/>
    <col min="10515" max="10515" width="5.7109375" customWidth="1"/>
    <col min="10516" max="10516" width="6.42578125" customWidth="1"/>
    <col min="10517" max="10517" width="5.42578125" customWidth="1"/>
    <col min="10518" max="10518" width="5.140625" customWidth="1"/>
    <col min="10519" max="10519" width="5.42578125" customWidth="1"/>
    <col min="10520" max="10520" width="5.28515625" customWidth="1"/>
    <col min="10521" max="10521" width="5.5703125" customWidth="1"/>
    <col min="10522" max="10522" width="5.42578125" customWidth="1"/>
    <col min="10523" max="10523" width="4.85546875" customWidth="1"/>
    <col min="10524" max="10525" width="6.28515625" customWidth="1"/>
    <col min="10526" max="10526" width="4.85546875" customWidth="1"/>
    <col min="10527" max="10527" width="6.42578125" customWidth="1"/>
    <col min="10528" max="10528" width="6.7109375" customWidth="1"/>
    <col min="10529" max="10529" width="5" customWidth="1"/>
    <col min="10530" max="10530" width="5.7109375" customWidth="1"/>
    <col min="10531" max="10531" width="6.140625" customWidth="1"/>
    <col min="10532" max="10532" width="4.42578125" customWidth="1"/>
    <col min="10533" max="10533" width="5.85546875" customWidth="1"/>
    <col min="10534" max="10534" width="6.42578125" customWidth="1"/>
    <col min="10535" max="10535" width="4.28515625" customWidth="1"/>
    <col min="10754" max="10754" width="28.140625" customWidth="1"/>
    <col min="10755" max="10755" width="15.140625" customWidth="1"/>
    <col min="10756" max="10756" width="6.42578125" customWidth="1"/>
    <col min="10757" max="10757" width="6.140625" customWidth="1"/>
    <col min="10758" max="10758" width="5.28515625" customWidth="1"/>
    <col min="10759" max="10759" width="6" customWidth="1"/>
    <col min="10760" max="10760" width="6.85546875" customWidth="1"/>
    <col min="10761" max="10762" width="6.28515625" customWidth="1"/>
    <col min="10763" max="10763" width="6.7109375" customWidth="1"/>
    <col min="10764" max="10764" width="6.5703125" customWidth="1"/>
    <col min="10765" max="10765" width="6.28515625" customWidth="1"/>
    <col min="10766" max="10766" width="6.42578125" customWidth="1"/>
    <col min="10767" max="10767" width="6" customWidth="1"/>
    <col min="10768" max="10769" width="6.140625" customWidth="1"/>
    <col min="10770" max="10770" width="6.7109375" customWidth="1"/>
    <col min="10771" max="10771" width="5.7109375" customWidth="1"/>
    <col min="10772" max="10772" width="6.42578125" customWidth="1"/>
    <col min="10773" max="10773" width="5.42578125" customWidth="1"/>
    <col min="10774" max="10774" width="5.140625" customWidth="1"/>
    <col min="10775" max="10775" width="5.42578125" customWidth="1"/>
    <col min="10776" max="10776" width="5.28515625" customWidth="1"/>
    <col min="10777" max="10777" width="5.5703125" customWidth="1"/>
    <col min="10778" max="10778" width="5.42578125" customWidth="1"/>
    <col min="10779" max="10779" width="4.85546875" customWidth="1"/>
    <col min="10780" max="10781" width="6.28515625" customWidth="1"/>
    <col min="10782" max="10782" width="4.85546875" customWidth="1"/>
    <col min="10783" max="10783" width="6.42578125" customWidth="1"/>
    <col min="10784" max="10784" width="6.7109375" customWidth="1"/>
    <col min="10785" max="10785" width="5" customWidth="1"/>
    <col min="10786" max="10786" width="5.7109375" customWidth="1"/>
    <col min="10787" max="10787" width="6.140625" customWidth="1"/>
    <col min="10788" max="10788" width="4.42578125" customWidth="1"/>
    <col min="10789" max="10789" width="5.85546875" customWidth="1"/>
    <col min="10790" max="10790" width="6.42578125" customWidth="1"/>
    <col min="10791" max="10791" width="4.28515625" customWidth="1"/>
    <col min="11010" max="11010" width="28.140625" customWidth="1"/>
    <col min="11011" max="11011" width="15.140625" customWidth="1"/>
    <col min="11012" max="11012" width="6.42578125" customWidth="1"/>
    <col min="11013" max="11013" width="6.140625" customWidth="1"/>
    <col min="11014" max="11014" width="5.28515625" customWidth="1"/>
    <col min="11015" max="11015" width="6" customWidth="1"/>
    <col min="11016" max="11016" width="6.85546875" customWidth="1"/>
    <col min="11017" max="11018" width="6.28515625" customWidth="1"/>
    <col min="11019" max="11019" width="6.7109375" customWidth="1"/>
    <col min="11020" max="11020" width="6.5703125" customWidth="1"/>
    <col min="11021" max="11021" width="6.28515625" customWidth="1"/>
    <col min="11022" max="11022" width="6.42578125" customWidth="1"/>
    <col min="11023" max="11023" width="6" customWidth="1"/>
    <col min="11024" max="11025" width="6.140625" customWidth="1"/>
    <col min="11026" max="11026" width="6.7109375" customWidth="1"/>
    <col min="11027" max="11027" width="5.7109375" customWidth="1"/>
    <col min="11028" max="11028" width="6.42578125" customWidth="1"/>
    <col min="11029" max="11029" width="5.42578125" customWidth="1"/>
    <col min="11030" max="11030" width="5.140625" customWidth="1"/>
    <col min="11031" max="11031" width="5.42578125" customWidth="1"/>
    <col min="11032" max="11032" width="5.28515625" customWidth="1"/>
    <col min="11033" max="11033" width="5.5703125" customWidth="1"/>
    <col min="11034" max="11034" width="5.42578125" customWidth="1"/>
    <col min="11035" max="11035" width="4.85546875" customWidth="1"/>
    <col min="11036" max="11037" width="6.28515625" customWidth="1"/>
    <col min="11038" max="11038" width="4.85546875" customWidth="1"/>
    <col min="11039" max="11039" width="6.42578125" customWidth="1"/>
    <col min="11040" max="11040" width="6.7109375" customWidth="1"/>
    <col min="11041" max="11041" width="5" customWidth="1"/>
    <col min="11042" max="11042" width="5.7109375" customWidth="1"/>
    <col min="11043" max="11043" width="6.140625" customWidth="1"/>
    <col min="11044" max="11044" width="4.42578125" customWidth="1"/>
    <col min="11045" max="11045" width="5.85546875" customWidth="1"/>
    <col min="11046" max="11046" width="6.42578125" customWidth="1"/>
    <col min="11047" max="11047" width="4.28515625" customWidth="1"/>
    <col min="11266" max="11266" width="28.140625" customWidth="1"/>
    <col min="11267" max="11267" width="15.140625" customWidth="1"/>
    <col min="11268" max="11268" width="6.42578125" customWidth="1"/>
    <col min="11269" max="11269" width="6.140625" customWidth="1"/>
    <col min="11270" max="11270" width="5.28515625" customWidth="1"/>
    <col min="11271" max="11271" width="6" customWidth="1"/>
    <col min="11272" max="11272" width="6.85546875" customWidth="1"/>
    <col min="11273" max="11274" width="6.28515625" customWidth="1"/>
    <col min="11275" max="11275" width="6.7109375" customWidth="1"/>
    <col min="11276" max="11276" width="6.5703125" customWidth="1"/>
    <col min="11277" max="11277" width="6.28515625" customWidth="1"/>
    <col min="11278" max="11278" width="6.42578125" customWidth="1"/>
    <col min="11279" max="11279" width="6" customWidth="1"/>
    <col min="11280" max="11281" width="6.140625" customWidth="1"/>
    <col min="11282" max="11282" width="6.7109375" customWidth="1"/>
    <col min="11283" max="11283" width="5.7109375" customWidth="1"/>
    <col min="11284" max="11284" width="6.42578125" customWidth="1"/>
    <col min="11285" max="11285" width="5.42578125" customWidth="1"/>
    <col min="11286" max="11286" width="5.140625" customWidth="1"/>
    <col min="11287" max="11287" width="5.42578125" customWidth="1"/>
    <col min="11288" max="11288" width="5.28515625" customWidth="1"/>
    <col min="11289" max="11289" width="5.5703125" customWidth="1"/>
    <col min="11290" max="11290" width="5.42578125" customWidth="1"/>
    <col min="11291" max="11291" width="4.85546875" customWidth="1"/>
    <col min="11292" max="11293" width="6.28515625" customWidth="1"/>
    <col min="11294" max="11294" width="4.85546875" customWidth="1"/>
    <col min="11295" max="11295" width="6.42578125" customWidth="1"/>
    <col min="11296" max="11296" width="6.7109375" customWidth="1"/>
    <col min="11297" max="11297" width="5" customWidth="1"/>
    <col min="11298" max="11298" width="5.7109375" customWidth="1"/>
    <col min="11299" max="11299" width="6.140625" customWidth="1"/>
    <col min="11300" max="11300" width="4.42578125" customWidth="1"/>
    <col min="11301" max="11301" width="5.85546875" customWidth="1"/>
    <col min="11302" max="11302" width="6.42578125" customWidth="1"/>
    <col min="11303" max="11303" width="4.28515625" customWidth="1"/>
    <col min="11522" max="11522" width="28.140625" customWidth="1"/>
    <col min="11523" max="11523" width="15.140625" customWidth="1"/>
    <col min="11524" max="11524" width="6.42578125" customWidth="1"/>
    <col min="11525" max="11525" width="6.140625" customWidth="1"/>
    <col min="11526" max="11526" width="5.28515625" customWidth="1"/>
    <col min="11527" max="11527" width="6" customWidth="1"/>
    <col min="11528" max="11528" width="6.85546875" customWidth="1"/>
    <col min="11529" max="11530" width="6.28515625" customWidth="1"/>
    <col min="11531" max="11531" width="6.7109375" customWidth="1"/>
    <col min="11532" max="11532" width="6.5703125" customWidth="1"/>
    <col min="11533" max="11533" width="6.28515625" customWidth="1"/>
    <col min="11534" max="11534" width="6.42578125" customWidth="1"/>
    <col min="11535" max="11535" width="6" customWidth="1"/>
    <col min="11536" max="11537" width="6.140625" customWidth="1"/>
    <col min="11538" max="11538" width="6.7109375" customWidth="1"/>
    <col min="11539" max="11539" width="5.7109375" customWidth="1"/>
    <col min="11540" max="11540" width="6.42578125" customWidth="1"/>
    <col min="11541" max="11541" width="5.42578125" customWidth="1"/>
    <col min="11542" max="11542" width="5.140625" customWidth="1"/>
    <col min="11543" max="11543" width="5.42578125" customWidth="1"/>
    <col min="11544" max="11544" width="5.28515625" customWidth="1"/>
    <col min="11545" max="11545" width="5.5703125" customWidth="1"/>
    <col min="11546" max="11546" width="5.42578125" customWidth="1"/>
    <col min="11547" max="11547" width="4.85546875" customWidth="1"/>
    <col min="11548" max="11549" width="6.28515625" customWidth="1"/>
    <col min="11550" max="11550" width="4.85546875" customWidth="1"/>
    <col min="11551" max="11551" width="6.42578125" customWidth="1"/>
    <col min="11552" max="11552" width="6.7109375" customWidth="1"/>
    <col min="11553" max="11553" width="5" customWidth="1"/>
    <col min="11554" max="11554" width="5.7109375" customWidth="1"/>
    <col min="11555" max="11555" width="6.140625" customWidth="1"/>
    <col min="11556" max="11556" width="4.42578125" customWidth="1"/>
    <col min="11557" max="11557" width="5.85546875" customWidth="1"/>
    <col min="11558" max="11558" width="6.42578125" customWidth="1"/>
    <col min="11559" max="11559" width="4.28515625" customWidth="1"/>
    <col min="11778" max="11778" width="28.140625" customWidth="1"/>
    <col min="11779" max="11779" width="15.140625" customWidth="1"/>
    <col min="11780" max="11780" width="6.42578125" customWidth="1"/>
    <col min="11781" max="11781" width="6.140625" customWidth="1"/>
    <col min="11782" max="11782" width="5.28515625" customWidth="1"/>
    <col min="11783" max="11783" width="6" customWidth="1"/>
    <col min="11784" max="11784" width="6.85546875" customWidth="1"/>
    <col min="11785" max="11786" width="6.28515625" customWidth="1"/>
    <col min="11787" max="11787" width="6.7109375" customWidth="1"/>
    <col min="11788" max="11788" width="6.5703125" customWidth="1"/>
    <col min="11789" max="11789" width="6.28515625" customWidth="1"/>
    <col min="11790" max="11790" width="6.42578125" customWidth="1"/>
    <col min="11791" max="11791" width="6" customWidth="1"/>
    <col min="11792" max="11793" width="6.140625" customWidth="1"/>
    <col min="11794" max="11794" width="6.7109375" customWidth="1"/>
    <col min="11795" max="11795" width="5.7109375" customWidth="1"/>
    <col min="11796" max="11796" width="6.42578125" customWidth="1"/>
    <col min="11797" max="11797" width="5.42578125" customWidth="1"/>
    <col min="11798" max="11798" width="5.140625" customWidth="1"/>
    <col min="11799" max="11799" width="5.42578125" customWidth="1"/>
    <col min="11800" max="11800" width="5.28515625" customWidth="1"/>
    <col min="11801" max="11801" width="5.5703125" customWidth="1"/>
    <col min="11802" max="11802" width="5.42578125" customWidth="1"/>
    <col min="11803" max="11803" width="4.85546875" customWidth="1"/>
    <col min="11804" max="11805" width="6.28515625" customWidth="1"/>
    <col min="11806" max="11806" width="4.85546875" customWidth="1"/>
    <col min="11807" max="11807" width="6.42578125" customWidth="1"/>
    <col min="11808" max="11808" width="6.7109375" customWidth="1"/>
    <col min="11809" max="11809" width="5" customWidth="1"/>
    <col min="11810" max="11810" width="5.7109375" customWidth="1"/>
    <col min="11811" max="11811" width="6.140625" customWidth="1"/>
    <col min="11812" max="11812" width="4.42578125" customWidth="1"/>
    <col min="11813" max="11813" width="5.85546875" customWidth="1"/>
    <col min="11814" max="11814" width="6.42578125" customWidth="1"/>
    <col min="11815" max="11815" width="4.28515625" customWidth="1"/>
    <col min="12034" max="12034" width="28.140625" customWidth="1"/>
    <col min="12035" max="12035" width="15.140625" customWidth="1"/>
    <col min="12036" max="12036" width="6.42578125" customWidth="1"/>
    <col min="12037" max="12037" width="6.140625" customWidth="1"/>
    <col min="12038" max="12038" width="5.28515625" customWidth="1"/>
    <col min="12039" max="12039" width="6" customWidth="1"/>
    <col min="12040" max="12040" width="6.85546875" customWidth="1"/>
    <col min="12041" max="12042" width="6.28515625" customWidth="1"/>
    <col min="12043" max="12043" width="6.7109375" customWidth="1"/>
    <col min="12044" max="12044" width="6.5703125" customWidth="1"/>
    <col min="12045" max="12045" width="6.28515625" customWidth="1"/>
    <col min="12046" max="12046" width="6.42578125" customWidth="1"/>
    <col min="12047" max="12047" width="6" customWidth="1"/>
    <col min="12048" max="12049" width="6.140625" customWidth="1"/>
    <col min="12050" max="12050" width="6.7109375" customWidth="1"/>
    <col min="12051" max="12051" width="5.7109375" customWidth="1"/>
    <col min="12052" max="12052" width="6.42578125" customWidth="1"/>
    <col min="12053" max="12053" width="5.42578125" customWidth="1"/>
    <col min="12054" max="12054" width="5.140625" customWidth="1"/>
    <col min="12055" max="12055" width="5.42578125" customWidth="1"/>
    <col min="12056" max="12056" width="5.28515625" customWidth="1"/>
    <col min="12057" max="12057" width="5.5703125" customWidth="1"/>
    <col min="12058" max="12058" width="5.42578125" customWidth="1"/>
    <col min="12059" max="12059" width="4.85546875" customWidth="1"/>
    <col min="12060" max="12061" width="6.28515625" customWidth="1"/>
    <col min="12062" max="12062" width="4.85546875" customWidth="1"/>
    <col min="12063" max="12063" width="6.42578125" customWidth="1"/>
    <col min="12064" max="12064" width="6.7109375" customWidth="1"/>
    <col min="12065" max="12065" width="5" customWidth="1"/>
    <col min="12066" max="12066" width="5.7109375" customWidth="1"/>
    <col min="12067" max="12067" width="6.140625" customWidth="1"/>
    <col min="12068" max="12068" width="4.42578125" customWidth="1"/>
    <col min="12069" max="12069" width="5.85546875" customWidth="1"/>
    <col min="12070" max="12070" width="6.42578125" customWidth="1"/>
    <col min="12071" max="12071" width="4.28515625" customWidth="1"/>
    <col min="12290" max="12290" width="28.140625" customWidth="1"/>
    <col min="12291" max="12291" width="15.140625" customWidth="1"/>
    <col min="12292" max="12292" width="6.42578125" customWidth="1"/>
    <col min="12293" max="12293" width="6.140625" customWidth="1"/>
    <col min="12294" max="12294" width="5.28515625" customWidth="1"/>
    <col min="12295" max="12295" width="6" customWidth="1"/>
    <col min="12296" max="12296" width="6.85546875" customWidth="1"/>
    <col min="12297" max="12298" width="6.28515625" customWidth="1"/>
    <col min="12299" max="12299" width="6.7109375" customWidth="1"/>
    <col min="12300" max="12300" width="6.5703125" customWidth="1"/>
    <col min="12301" max="12301" width="6.28515625" customWidth="1"/>
    <col min="12302" max="12302" width="6.42578125" customWidth="1"/>
    <col min="12303" max="12303" width="6" customWidth="1"/>
    <col min="12304" max="12305" width="6.140625" customWidth="1"/>
    <col min="12306" max="12306" width="6.7109375" customWidth="1"/>
    <col min="12307" max="12307" width="5.7109375" customWidth="1"/>
    <col min="12308" max="12308" width="6.42578125" customWidth="1"/>
    <col min="12309" max="12309" width="5.42578125" customWidth="1"/>
    <col min="12310" max="12310" width="5.140625" customWidth="1"/>
    <col min="12311" max="12311" width="5.42578125" customWidth="1"/>
    <col min="12312" max="12312" width="5.28515625" customWidth="1"/>
    <col min="12313" max="12313" width="5.5703125" customWidth="1"/>
    <col min="12314" max="12314" width="5.42578125" customWidth="1"/>
    <col min="12315" max="12315" width="4.85546875" customWidth="1"/>
    <col min="12316" max="12317" width="6.28515625" customWidth="1"/>
    <col min="12318" max="12318" width="4.85546875" customWidth="1"/>
    <col min="12319" max="12319" width="6.42578125" customWidth="1"/>
    <col min="12320" max="12320" width="6.7109375" customWidth="1"/>
    <col min="12321" max="12321" width="5" customWidth="1"/>
    <col min="12322" max="12322" width="5.7109375" customWidth="1"/>
    <col min="12323" max="12323" width="6.140625" customWidth="1"/>
    <col min="12324" max="12324" width="4.42578125" customWidth="1"/>
    <col min="12325" max="12325" width="5.85546875" customWidth="1"/>
    <col min="12326" max="12326" width="6.42578125" customWidth="1"/>
    <col min="12327" max="12327" width="4.28515625" customWidth="1"/>
    <col min="12546" max="12546" width="28.140625" customWidth="1"/>
    <col min="12547" max="12547" width="15.140625" customWidth="1"/>
    <col min="12548" max="12548" width="6.42578125" customWidth="1"/>
    <col min="12549" max="12549" width="6.140625" customWidth="1"/>
    <col min="12550" max="12550" width="5.28515625" customWidth="1"/>
    <col min="12551" max="12551" width="6" customWidth="1"/>
    <col min="12552" max="12552" width="6.85546875" customWidth="1"/>
    <col min="12553" max="12554" width="6.28515625" customWidth="1"/>
    <col min="12555" max="12555" width="6.7109375" customWidth="1"/>
    <col min="12556" max="12556" width="6.5703125" customWidth="1"/>
    <col min="12557" max="12557" width="6.28515625" customWidth="1"/>
    <col min="12558" max="12558" width="6.42578125" customWidth="1"/>
    <col min="12559" max="12559" width="6" customWidth="1"/>
    <col min="12560" max="12561" width="6.140625" customWidth="1"/>
    <col min="12562" max="12562" width="6.7109375" customWidth="1"/>
    <col min="12563" max="12563" width="5.7109375" customWidth="1"/>
    <col min="12564" max="12564" width="6.42578125" customWidth="1"/>
    <col min="12565" max="12565" width="5.42578125" customWidth="1"/>
    <col min="12566" max="12566" width="5.140625" customWidth="1"/>
    <col min="12567" max="12567" width="5.42578125" customWidth="1"/>
    <col min="12568" max="12568" width="5.28515625" customWidth="1"/>
    <col min="12569" max="12569" width="5.5703125" customWidth="1"/>
    <col min="12570" max="12570" width="5.42578125" customWidth="1"/>
    <col min="12571" max="12571" width="4.85546875" customWidth="1"/>
    <col min="12572" max="12573" width="6.28515625" customWidth="1"/>
    <col min="12574" max="12574" width="4.85546875" customWidth="1"/>
    <col min="12575" max="12575" width="6.42578125" customWidth="1"/>
    <col min="12576" max="12576" width="6.7109375" customWidth="1"/>
    <col min="12577" max="12577" width="5" customWidth="1"/>
    <col min="12578" max="12578" width="5.7109375" customWidth="1"/>
    <col min="12579" max="12579" width="6.140625" customWidth="1"/>
    <col min="12580" max="12580" width="4.42578125" customWidth="1"/>
    <col min="12581" max="12581" width="5.85546875" customWidth="1"/>
    <col min="12582" max="12582" width="6.42578125" customWidth="1"/>
    <col min="12583" max="12583" width="4.28515625" customWidth="1"/>
    <col min="12802" max="12802" width="28.140625" customWidth="1"/>
    <col min="12803" max="12803" width="15.140625" customWidth="1"/>
    <col min="12804" max="12804" width="6.42578125" customWidth="1"/>
    <col min="12805" max="12805" width="6.140625" customWidth="1"/>
    <col min="12806" max="12806" width="5.28515625" customWidth="1"/>
    <col min="12807" max="12807" width="6" customWidth="1"/>
    <col min="12808" max="12808" width="6.85546875" customWidth="1"/>
    <col min="12809" max="12810" width="6.28515625" customWidth="1"/>
    <col min="12811" max="12811" width="6.7109375" customWidth="1"/>
    <col min="12812" max="12812" width="6.5703125" customWidth="1"/>
    <col min="12813" max="12813" width="6.28515625" customWidth="1"/>
    <col min="12814" max="12814" width="6.42578125" customWidth="1"/>
    <col min="12815" max="12815" width="6" customWidth="1"/>
    <col min="12816" max="12817" width="6.140625" customWidth="1"/>
    <col min="12818" max="12818" width="6.7109375" customWidth="1"/>
    <col min="12819" max="12819" width="5.7109375" customWidth="1"/>
    <col min="12820" max="12820" width="6.42578125" customWidth="1"/>
    <col min="12821" max="12821" width="5.42578125" customWidth="1"/>
    <col min="12822" max="12822" width="5.140625" customWidth="1"/>
    <col min="12823" max="12823" width="5.42578125" customWidth="1"/>
    <col min="12824" max="12824" width="5.28515625" customWidth="1"/>
    <col min="12825" max="12825" width="5.5703125" customWidth="1"/>
    <col min="12826" max="12826" width="5.42578125" customWidth="1"/>
    <col min="12827" max="12827" width="4.85546875" customWidth="1"/>
    <col min="12828" max="12829" width="6.28515625" customWidth="1"/>
    <col min="12830" max="12830" width="4.85546875" customWidth="1"/>
    <col min="12831" max="12831" width="6.42578125" customWidth="1"/>
    <col min="12832" max="12832" width="6.7109375" customWidth="1"/>
    <col min="12833" max="12833" width="5" customWidth="1"/>
    <col min="12834" max="12834" width="5.7109375" customWidth="1"/>
    <col min="12835" max="12835" width="6.140625" customWidth="1"/>
    <col min="12836" max="12836" width="4.42578125" customWidth="1"/>
    <col min="12837" max="12837" width="5.85546875" customWidth="1"/>
    <col min="12838" max="12838" width="6.42578125" customWidth="1"/>
    <col min="12839" max="12839" width="4.28515625" customWidth="1"/>
    <col min="13058" max="13058" width="28.140625" customWidth="1"/>
    <col min="13059" max="13059" width="15.140625" customWidth="1"/>
    <col min="13060" max="13060" width="6.42578125" customWidth="1"/>
    <col min="13061" max="13061" width="6.140625" customWidth="1"/>
    <col min="13062" max="13062" width="5.28515625" customWidth="1"/>
    <col min="13063" max="13063" width="6" customWidth="1"/>
    <col min="13064" max="13064" width="6.85546875" customWidth="1"/>
    <col min="13065" max="13066" width="6.28515625" customWidth="1"/>
    <col min="13067" max="13067" width="6.7109375" customWidth="1"/>
    <col min="13068" max="13068" width="6.5703125" customWidth="1"/>
    <col min="13069" max="13069" width="6.28515625" customWidth="1"/>
    <col min="13070" max="13070" width="6.42578125" customWidth="1"/>
    <col min="13071" max="13071" width="6" customWidth="1"/>
    <col min="13072" max="13073" width="6.140625" customWidth="1"/>
    <col min="13074" max="13074" width="6.7109375" customWidth="1"/>
    <col min="13075" max="13075" width="5.7109375" customWidth="1"/>
    <col min="13076" max="13076" width="6.42578125" customWidth="1"/>
    <col min="13077" max="13077" width="5.42578125" customWidth="1"/>
    <col min="13078" max="13078" width="5.140625" customWidth="1"/>
    <col min="13079" max="13079" width="5.42578125" customWidth="1"/>
    <col min="13080" max="13080" width="5.28515625" customWidth="1"/>
    <col min="13081" max="13081" width="5.5703125" customWidth="1"/>
    <col min="13082" max="13082" width="5.42578125" customWidth="1"/>
    <col min="13083" max="13083" width="4.85546875" customWidth="1"/>
    <col min="13084" max="13085" width="6.28515625" customWidth="1"/>
    <col min="13086" max="13086" width="4.85546875" customWidth="1"/>
    <col min="13087" max="13087" width="6.42578125" customWidth="1"/>
    <col min="13088" max="13088" width="6.7109375" customWidth="1"/>
    <col min="13089" max="13089" width="5" customWidth="1"/>
    <col min="13090" max="13090" width="5.7109375" customWidth="1"/>
    <col min="13091" max="13091" width="6.140625" customWidth="1"/>
    <col min="13092" max="13092" width="4.42578125" customWidth="1"/>
    <col min="13093" max="13093" width="5.85546875" customWidth="1"/>
    <col min="13094" max="13094" width="6.42578125" customWidth="1"/>
    <col min="13095" max="13095" width="4.28515625" customWidth="1"/>
    <col min="13314" max="13314" width="28.140625" customWidth="1"/>
    <col min="13315" max="13315" width="15.140625" customWidth="1"/>
    <col min="13316" max="13316" width="6.42578125" customWidth="1"/>
    <col min="13317" max="13317" width="6.140625" customWidth="1"/>
    <col min="13318" max="13318" width="5.28515625" customWidth="1"/>
    <col min="13319" max="13319" width="6" customWidth="1"/>
    <col min="13320" max="13320" width="6.85546875" customWidth="1"/>
    <col min="13321" max="13322" width="6.28515625" customWidth="1"/>
    <col min="13323" max="13323" width="6.7109375" customWidth="1"/>
    <col min="13324" max="13324" width="6.5703125" customWidth="1"/>
    <col min="13325" max="13325" width="6.28515625" customWidth="1"/>
    <col min="13326" max="13326" width="6.42578125" customWidth="1"/>
    <col min="13327" max="13327" width="6" customWidth="1"/>
    <col min="13328" max="13329" width="6.140625" customWidth="1"/>
    <col min="13330" max="13330" width="6.7109375" customWidth="1"/>
    <col min="13331" max="13331" width="5.7109375" customWidth="1"/>
    <col min="13332" max="13332" width="6.42578125" customWidth="1"/>
    <col min="13333" max="13333" width="5.42578125" customWidth="1"/>
    <col min="13334" max="13334" width="5.140625" customWidth="1"/>
    <col min="13335" max="13335" width="5.42578125" customWidth="1"/>
    <col min="13336" max="13336" width="5.28515625" customWidth="1"/>
    <col min="13337" max="13337" width="5.5703125" customWidth="1"/>
    <col min="13338" max="13338" width="5.42578125" customWidth="1"/>
    <col min="13339" max="13339" width="4.85546875" customWidth="1"/>
    <col min="13340" max="13341" width="6.28515625" customWidth="1"/>
    <col min="13342" max="13342" width="4.85546875" customWidth="1"/>
    <col min="13343" max="13343" width="6.42578125" customWidth="1"/>
    <col min="13344" max="13344" width="6.7109375" customWidth="1"/>
    <col min="13345" max="13345" width="5" customWidth="1"/>
    <col min="13346" max="13346" width="5.7109375" customWidth="1"/>
    <col min="13347" max="13347" width="6.140625" customWidth="1"/>
    <col min="13348" max="13348" width="4.42578125" customWidth="1"/>
    <col min="13349" max="13349" width="5.85546875" customWidth="1"/>
    <col min="13350" max="13350" width="6.42578125" customWidth="1"/>
    <col min="13351" max="13351" width="4.28515625" customWidth="1"/>
    <col min="13570" max="13570" width="28.140625" customWidth="1"/>
    <col min="13571" max="13571" width="15.140625" customWidth="1"/>
    <col min="13572" max="13572" width="6.42578125" customWidth="1"/>
    <col min="13573" max="13573" width="6.140625" customWidth="1"/>
    <col min="13574" max="13574" width="5.28515625" customWidth="1"/>
    <col min="13575" max="13575" width="6" customWidth="1"/>
    <col min="13576" max="13576" width="6.85546875" customWidth="1"/>
    <col min="13577" max="13578" width="6.28515625" customWidth="1"/>
    <col min="13579" max="13579" width="6.7109375" customWidth="1"/>
    <col min="13580" max="13580" width="6.5703125" customWidth="1"/>
    <col min="13581" max="13581" width="6.28515625" customWidth="1"/>
    <col min="13582" max="13582" width="6.42578125" customWidth="1"/>
    <col min="13583" max="13583" width="6" customWidth="1"/>
    <col min="13584" max="13585" width="6.140625" customWidth="1"/>
    <col min="13586" max="13586" width="6.7109375" customWidth="1"/>
    <col min="13587" max="13587" width="5.7109375" customWidth="1"/>
    <col min="13588" max="13588" width="6.42578125" customWidth="1"/>
    <col min="13589" max="13589" width="5.42578125" customWidth="1"/>
    <col min="13590" max="13590" width="5.140625" customWidth="1"/>
    <col min="13591" max="13591" width="5.42578125" customWidth="1"/>
    <col min="13592" max="13592" width="5.28515625" customWidth="1"/>
    <col min="13593" max="13593" width="5.5703125" customWidth="1"/>
    <col min="13594" max="13594" width="5.42578125" customWidth="1"/>
    <col min="13595" max="13595" width="4.85546875" customWidth="1"/>
    <col min="13596" max="13597" width="6.28515625" customWidth="1"/>
    <col min="13598" max="13598" width="4.85546875" customWidth="1"/>
    <col min="13599" max="13599" width="6.42578125" customWidth="1"/>
    <col min="13600" max="13600" width="6.7109375" customWidth="1"/>
    <col min="13601" max="13601" width="5" customWidth="1"/>
    <col min="13602" max="13602" width="5.7109375" customWidth="1"/>
    <col min="13603" max="13603" width="6.140625" customWidth="1"/>
    <col min="13604" max="13604" width="4.42578125" customWidth="1"/>
    <col min="13605" max="13605" width="5.85546875" customWidth="1"/>
    <col min="13606" max="13606" width="6.42578125" customWidth="1"/>
    <col min="13607" max="13607" width="4.28515625" customWidth="1"/>
    <col min="13826" max="13826" width="28.140625" customWidth="1"/>
    <col min="13827" max="13827" width="15.140625" customWidth="1"/>
    <col min="13828" max="13828" width="6.42578125" customWidth="1"/>
    <col min="13829" max="13829" width="6.140625" customWidth="1"/>
    <col min="13830" max="13830" width="5.28515625" customWidth="1"/>
    <col min="13831" max="13831" width="6" customWidth="1"/>
    <col min="13832" max="13832" width="6.85546875" customWidth="1"/>
    <col min="13833" max="13834" width="6.28515625" customWidth="1"/>
    <col min="13835" max="13835" width="6.7109375" customWidth="1"/>
    <col min="13836" max="13836" width="6.5703125" customWidth="1"/>
    <col min="13837" max="13837" width="6.28515625" customWidth="1"/>
    <col min="13838" max="13838" width="6.42578125" customWidth="1"/>
    <col min="13839" max="13839" width="6" customWidth="1"/>
    <col min="13840" max="13841" width="6.140625" customWidth="1"/>
    <col min="13842" max="13842" width="6.7109375" customWidth="1"/>
    <col min="13843" max="13843" width="5.7109375" customWidth="1"/>
    <col min="13844" max="13844" width="6.42578125" customWidth="1"/>
    <col min="13845" max="13845" width="5.42578125" customWidth="1"/>
    <col min="13846" max="13846" width="5.140625" customWidth="1"/>
    <col min="13847" max="13847" width="5.42578125" customWidth="1"/>
    <col min="13848" max="13848" width="5.28515625" customWidth="1"/>
    <col min="13849" max="13849" width="5.5703125" customWidth="1"/>
    <col min="13850" max="13850" width="5.42578125" customWidth="1"/>
    <col min="13851" max="13851" width="4.85546875" customWidth="1"/>
    <col min="13852" max="13853" width="6.28515625" customWidth="1"/>
    <col min="13854" max="13854" width="4.85546875" customWidth="1"/>
    <col min="13855" max="13855" width="6.42578125" customWidth="1"/>
    <col min="13856" max="13856" width="6.7109375" customWidth="1"/>
    <col min="13857" max="13857" width="5" customWidth="1"/>
    <col min="13858" max="13858" width="5.7109375" customWidth="1"/>
    <col min="13859" max="13859" width="6.140625" customWidth="1"/>
    <col min="13860" max="13860" width="4.42578125" customWidth="1"/>
    <col min="13861" max="13861" width="5.85546875" customWidth="1"/>
    <col min="13862" max="13862" width="6.42578125" customWidth="1"/>
    <col min="13863" max="13863" width="4.28515625" customWidth="1"/>
    <col min="14082" max="14082" width="28.140625" customWidth="1"/>
    <col min="14083" max="14083" width="15.140625" customWidth="1"/>
    <col min="14084" max="14084" width="6.42578125" customWidth="1"/>
    <col min="14085" max="14085" width="6.140625" customWidth="1"/>
    <col min="14086" max="14086" width="5.28515625" customWidth="1"/>
    <col min="14087" max="14087" width="6" customWidth="1"/>
    <col min="14088" max="14088" width="6.85546875" customWidth="1"/>
    <col min="14089" max="14090" width="6.28515625" customWidth="1"/>
    <col min="14091" max="14091" width="6.7109375" customWidth="1"/>
    <col min="14092" max="14092" width="6.5703125" customWidth="1"/>
    <col min="14093" max="14093" width="6.28515625" customWidth="1"/>
    <col min="14094" max="14094" width="6.42578125" customWidth="1"/>
    <col min="14095" max="14095" width="6" customWidth="1"/>
    <col min="14096" max="14097" width="6.140625" customWidth="1"/>
    <col min="14098" max="14098" width="6.7109375" customWidth="1"/>
    <col min="14099" max="14099" width="5.7109375" customWidth="1"/>
    <col min="14100" max="14100" width="6.42578125" customWidth="1"/>
    <col min="14101" max="14101" width="5.42578125" customWidth="1"/>
    <col min="14102" max="14102" width="5.140625" customWidth="1"/>
    <col min="14103" max="14103" width="5.42578125" customWidth="1"/>
    <col min="14104" max="14104" width="5.28515625" customWidth="1"/>
    <col min="14105" max="14105" width="5.5703125" customWidth="1"/>
    <col min="14106" max="14106" width="5.42578125" customWidth="1"/>
    <col min="14107" max="14107" width="4.85546875" customWidth="1"/>
    <col min="14108" max="14109" width="6.28515625" customWidth="1"/>
    <col min="14110" max="14110" width="4.85546875" customWidth="1"/>
    <col min="14111" max="14111" width="6.42578125" customWidth="1"/>
    <col min="14112" max="14112" width="6.7109375" customWidth="1"/>
    <col min="14113" max="14113" width="5" customWidth="1"/>
    <col min="14114" max="14114" width="5.7109375" customWidth="1"/>
    <col min="14115" max="14115" width="6.140625" customWidth="1"/>
    <col min="14116" max="14116" width="4.42578125" customWidth="1"/>
    <col min="14117" max="14117" width="5.85546875" customWidth="1"/>
    <col min="14118" max="14118" width="6.42578125" customWidth="1"/>
    <col min="14119" max="14119" width="4.28515625" customWidth="1"/>
    <col min="14338" max="14338" width="28.140625" customWidth="1"/>
    <col min="14339" max="14339" width="15.140625" customWidth="1"/>
    <col min="14340" max="14340" width="6.42578125" customWidth="1"/>
    <col min="14341" max="14341" width="6.140625" customWidth="1"/>
    <col min="14342" max="14342" width="5.28515625" customWidth="1"/>
    <col min="14343" max="14343" width="6" customWidth="1"/>
    <col min="14344" max="14344" width="6.85546875" customWidth="1"/>
    <col min="14345" max="14346" width="6.28515625" customWidth="1"/>
    <col min="14347" max="14347" width="6.7109375" customWidth="1"/>
    <col min="14348" max="14348" width="6.5703125" customWidth="1"/>
    <col min="14349" max="14349" width="6.28515625" customWidth="1"/>
    <col min="14350" max="14350" width="6.42578125" customWidth="1"/>
    <col min="14351" max="14351" width="6" customWidth="1"/>
    <col min="14352" max="14353" width="6.140625" customWidth="1"/>
    <col min="14354" max="14354" width="6.7109375" customWidth="1"/>
    <col min="14355" max="14355" width="5.7109375" customWidth="1"/>
    <col min="14356" max="14356" width="6.42578125" customWidth="1"/>
    <col min="14357" max="14357" width="5.42578125" customWidth="1"/>
    <col min="14358" max="14358" width="5.140625" customWidth="1"/>
    <col min="14359" max="14359" width="5.42578125" customWidth="1"/>
    <col min="14360" max="14360" width="5.28515625" customWidth="1"/>
    <col min="14361" max="14361" width="5.5703125" customWidth="1"/>
    <col min="14362" max="14362" width="5.42578125" customWidth="1"/>
    <col min="14363" max="14363" width="4.85546875" customWidth="1"/>
    <col min="14364" max="14365" width="6.28515625" customWidth="1"/>
    <col min="14366" max="14366" width="4.85546875" customWidth="1"/>
    <col min="14367" max="14367" width="6.42578125" customWidth="1"/>
    <col min="14368" max="14368" width="6.7109375" customWidth="1"/>
    <col min="14369" max="14369" width="5" customWidth="1"/>
    <col min="14370" max="14370" width="5.7109375" customWidth="1"/>
    <col min="14371" max="14371" width="6.140625" customWidth="1"/>
    <col min="14372" max="14372" width="4.42578125" customWidth="1"/>
    <col min="14373" max="14373" width="5.85546875" customWidth="1"/>
    <col min="14374" max="14374" width="6.42578125" customWidth="1"/>
    <col min="14375" max="14375" width="4.28515625" customWidth="1"/>
    <col min="14594" max="14594" width="28.140625" customWidth="1"/>
    <col min="14595" max="14595" width="15.140625" customWidth="1"/>
    <col min="14596" max="14596" width="6.42578125" customWidth="1"/>
    <col min="14597" max="14597" width="6.140625" customWidth="1"/>
    <col min="14598" max="14598" width="5.28515625" customWidth="1"/>
    <col min="14599" max="14599" width="6" customWidth="1"/>
    <col min="14600" max="14600" width="6.85546875" customWidth="1"/>
    <col min="14601" max="14602" width="6.28515625" customWidth="1"/>
    <col min="14603" max="14603" width="6.7109375" customWidth="1"/>
    <col min="14604" max="14604" width="6.5703125" customWidth="1"/>
    <col min="14605" max="14605" width="6.28515625" customWidth="1"/>
    <col min="14606" max="14606" width="6.42578125" customWidth="1"/>
    <col min="14607" max="14607" width="6" customWidth="1"/>
    <col min="14608" max="14609" width="6.140625" customWidth="1"/>
    <col min="14610" max="14610" width="6.7109375" customWidth="1"/>
    <col min="14611" max="14611" width="5.7109375" customWidth="1"/>
    <col min="14612" max="14612" width="6.42578125" customWidth="1"/>
    <col min="14613" max="14613" width="5.42578125" customWidth="1"/>
    <col min="14614" max="14614" width="5.140625" customWidth="1"/>
    <col min="14615" max="14615" width="5.42578125" customWidth="1"/>
    <col min="14616" max="14616" width="5.28515625" customWidth="1"/>
    <col min="14617" max="14617" width="5.5703125" customWidth="1"/>
    <col min="14618" max="14618" width="5.42578125" customWidth="1"/>
    <col min="14619" max="14619" width="4.85546875" customWidth="1"/>
    <col min="14620" max="14621" width="6.28515625" customWidth="1"/>
    <col min="14622" max="14622" width="4.85546875" customWidth="1"/>
    <col min="14623" max="14623" width="6.42578125" customWidth="1"/>
    <col min="14624" max="14624" width="6.7109375" customWidth="1"/>
    <col min="14625" max="14625" width="5" customWidth="1"/>
    <col min="14626" max="14626" width="5.7109375" customWidth="1"/>
    <col min="14627" max="14627" width="6.140625" customWidth="1"/>
    <col min="14628" max="14628" width="4.42578125" customWidth="1"/>
    <col min="14629" max="14629" width="5.85546875" customWidth="1"/>
    <col min="14630" max="14630" width="6.42578125" customWidth="1"/>
    <col min="14631" max="14631" width="4.28515625" customWidth="1"/>
    <col min="14850" max="14850" width="28.140625" customWidth="1"/>
    <col min="14851" max="14851" width="15.140625" customWidth="1"/>
    <col min="14852" max="14852" width="6.42578125" customWidth="1"/>
    <col min="14853" max="14853" width="6.140625" customWidth="1"/>
    <col min="14854" max="14854" width="5.28515625" customWidth="1"/>
    <col min="14855" max="14855" width="6" customWidth="1"/>
    <col min="14856" max="14856" width="6.85546875" customWidth="1"/>
    <col min="14857" max="14858" width="6.28515625" customWidth="1"/>
    <col min="14859" max="14859" width="6.7109375" customWidth="1"/>
    <col min="14860" max="14860" width="6.5703125" customWidth="1"/>
    <col min="14861" max="14861" width="6.28515625" customWidth="1"/>
    <col min="14862" max="14862" width="6.42578125" customWidth="1"/>
    <col min="14863" max="14863" width="6" customWidth="1"/>
    <col min="14864" max="14865" width="6.140625" customWidth="1"/>
    <col min="14866" max="14866" width="6.7109375" customWidth="1"/>
    <col min="14867" max="14867" width="5.7109375" customWidth="1"/>
    <col min="14868" max="14868" width="6.42578125" customWidth="1"/>
    <col min="14869" max="14869" width="5.42578125" customWidth="1"/>
    <col min="14870" max="14870" width="5.140625" customWidth="1"/>
    <col min="14871" max="14871" width="5.42578125" customWidth="1"/>
    <col min="14872" max="14872" width="5.28515625" customWidth="1"/>
    <col min="14873" max="14873" width="5.5703125" customWidth="1"/>
    <col min="14874" max="14874" width="5.42578125" customWidth="1"/>
    <col min="14875" max="14875" width="4.85546875" customWidth="1"/>
    <col min="14876" max="14877" width="6.28515625" customWidth="1"/>
    <col min="14878" max="14878" width="4.85546875" customWidth="1"/>
    <col min="14879" max="14879" width="6.42578125" customWidth="1"/>
    <col min="14880" max="14880" width="6.7109375" customWidth="1"/>
    <col min="14881" max="14881" width="5" customWidth="1"/>
    <col min="14882" max="14882" width="5.7109375" customWidth="1"/>
    <col min="14883" max="14883" width="6.140625" customWidth="1"/>
    <col min="14884" max="14884" width="4.42578125" customWidth="1"/>
    <col min="14885" max="14885" width="5.85546875" customWidth="1"/>
    <col min="14886" max="14886" width="6.42578125" customWidth="1"/>
    <col min="14887" max="14887" width="4.28515625" customWidth="1"/>
    <col min="15106" max="15106" width="28.140625" customWidth="1"/>
    <col min="15107" max="15107" width="15.140625" customWidth="1"/>
    <col min="15108" max="15108" width="6.42578125" customWidth="1"/>
    <col min="15109" max="15109" width="6.140625" customWidth="1"/>
    <col min="15110" max="15110" width="5.28515625" customWidth="1"/>
    <col min="15111" max="15111" width="6" customWidth="1"/>
    <col min="15112" max="15112" width="6.85546875" customWidth="1"/>
    <col min="15113" max="15114" width="6.28515625" customWidth="1"/>
    <col min="15115" max="15115" width="6.7109375" customWidth="1"/>
    <col min="15116" max="15116" width="6.5703125" customWidth="1"/>
    <col min="15117" max="15117" width="6.28515625" customWidth="1"/>
    <col min="15118" max="15118" width="6.42578125" customWidth="1"/>
    <col min="15119" max="15119" width="6" customWidth="1"/>
    <col min="15120" max="15121" width="6.140625" customWidth="1"/>
    <col min="15122" max="15122" width="6.7109375" customWidth="1"/>
    <col min="15123" max="15123" width="5.7109375" customWidth="1"/>
    <col min="15124" max="15124" width="6.42578125" customWidth="1"/>
    <col min="15125" max="15125" width="5.42578125" customWidth="1"/>
    <col min="15126" max="15126" width="5.140625" customWidth="1"/>
    <col min="15127" max="15127" width="5.42578125" customWidth="1"/>
    <col min="15128" max="15128" width="5.28515625" customWidth="1"/>
    <col min="15129" max="15129" width="5.5703125" customWidth="1"/>
    <col min="15130" max="15130" width="5.42578125" customWidth="1"/>
    <col min="15131" max="15131" width="4.85546875" customWidth="1"/>
    <col min="15132" max="15133" width="6.28515625" customWidth="1"/>
    <col min="15134" max="15134" width="4.85546875" customWidth="1"/>
    <col min="15135" max="15135" width="6.42578125" customWidth="1"/>
    <col min="15136" max="15136" width="6.7109375" customWidth="1"/>
    <col min="15137" max="15137" width="5" customWidth="1"/>
    <col min="15138" max="15138" width="5.7109375" customWidth="1"/>
    <col min="15139" max="15139" width="6.140625" customWidth="1"/>
    <col min="15140" max="15140" width="4.42578125" customWidth="1"/>
    <col min="15141" max="15141" width="5.85546875" customWidth="1"/>
    <col min="15142" max="15142" width="6.42578125" customWidth="1"/>
    <col min="15143" max="15143" width="4.28515625" customWidth="1"/>
    <col min="15362" max="15362" width="28.140625" customWidth="1"/>
    <col min="15363" max="15363" width="15.140625" customWidth="1"/>
    <col min="15364" max="15364" width="6.42578125" customWidth="1"/>
    <col min="15365" max="15365" width="6.140625" customWidth="1"/>
    <col min="15366" max="15366" width="5.28515625" customWidth="1"/>
    <col min="15367" max="15367" width="6" customWidth="1"/>
    <col min="15368" max="15368" width="6.85546875" customWidth="1"/>
    <col min="15369" max="15370" width="6.28515625" customWidth="1"/>
    <col min="15371" max="15371" width="6.7109375" customWidth="1"/>
    <col min="15372" max="15372" width="6.5703125" customWidth="1"/>
    <col min="15373" max="15373" width="6.28515625" customWidth="1"/>
    <col min="15374" max="15374" width="6.42578125" customWidth="1"/>
    <col min="15375" max="15375" width="6" customWidth="1"/>
    <col min="15376" max="15377" width="6.140625" customWidth="1"/>
    <col min="15378" max="15378" width="6.7109375" customWidth="1"/>
    <col min="15379" max="15379" width="5.7109375" customWidth="1"/>
    <col min="15380" max="15380" width="6.42578125" customWidth="1"/>
    <col min="15381" max="15381" width="5.42578125" customWidth="1"/>
    <col min="15382" max="15382" width="5.140625" customWidth="1"/>
    <col min="15383" max="15383" width="5.42578125" customWidth="1"/>
    <col min="15384" max="15384" width="5.28515625" customWidth="1"/>
    <col min="15385" max="15385" width="5.5703125" customWidth="1"/>
    <col min="15386" max="15386" width="5.42578125" customWidth="1"/>
    <col min="15387" max="15387" width="4.85546875" customWidth="1"/>
    <col min="15388" max="15389" width="6.28515625" customWidth="1"/>
    <col min="15390" max="15390" width="4.85546875" customWidth="1"/>
    <col min="15391" max="15391" width="6.42578125" customWidth="1"/>
    <col min="15392" max="15392" width="6.7109375" customWidth="1"/>
    <col min="15393" max="15393" width="5" customWidth="1"/>
    <col min="15394" max="15394" width="5.7109375" customWidth="1"/>
    <col min="15395" max="15395" width="6.140625" customWidth="1"/>
    <col min="15396" max="15396" width="4.42578125" customWidth="1"/>
    <col min="15397" max="15397" width="5.85546875" customWidth="1"/>
    <col min="15398" max="15398" width="6.42578125" customWidth="1"/>
    <col min="15399" max="15399" width="4.28515625" customWidth="1"/>
    <col min="15618" max="15618" width="28.140625" customWidth="1"/>
    <col min="15619" max="15619" width="15.140625" customWidth="1"/>
    <col min="15620" max="15620" width="6.42578125" customWidth="1"/>
    <col min="15621" max="15621" width="6.140625" customWidth="1"/>
    <col min="15622" max="15622" width="5.28515625" customWidth="1"/>
    <col min="15623" max="15623" width="6" customWidth="1"/>
    <col min="15624" max="15624" width="6.85546875" customWidth="1"/>
    <col min="15625" max="15626" width="6.28515625" customWidth="1"/>
    <col min="15627" max="15627" width="6.7109375" customWidth="1"/>
    <col min="15628" max="15628" width="6.5703125" customWidth="1"/>
    <col min="15629" max="15629" width="6.28515625" customWidth="1"/>
    <col min="15630" max="15630" width="6.42578125" customWidth="1"/>
    <col min="15631" max="15631" width="6" customWidth="1"/>
    <col min="15632" max="15633" width="6.140625" customWidth="1"/>
    <col min="15634" max="15634" width="6.7109375" customWidth="1"/>
    <col min="15635" max="15635" width="5.7109375" customWidth="1"/>
    <col min="15636" max="15636" width="6.42578125" customWidth="1"/>
    <col min="15637" max="15637" width="5.42578125" customWidth="1"/>
    <col min="15638" max="15638" width="5.140625" customWidth="1"/>
    <col min="15639" max="15639" width="5.42578125" customWidth="1"/>
    <col min="15640" max="15640" width="5.28515625" customWidth="1"/>
    <col min="15641" max="15641" width="5.5703125" customWidth="1"/>
    <col min="15642" max="15642" width="5.42578125" customWidth="1"/>
    <col min="15643" max="15643" width="4.85546875" customWidth="1"/>
    <col min="15644" max="15645" width="6.28515625" customWidth="1"/>
    <col min="15646" max="15646" width="4.85546875" customWidth="1"/>
    <col min="15647" max="15647" width="6.42578125" customWidth="1"/>
    <col min="15648" max="15648" width="6.7109375" customWidth="1"/>
    <col min="15649" max="15649" width="5" customWidth="1"/>
    <col min="15650" max="15650" width="5.7109375" customWidth="1"/>
    <col min="15651" max="15651" width="6.140625" customWidth="1"/>
    <col min="15652" max="15652" width="4.42578125" customWidth="1"/>
    <col min="15653" max="15653" width="5.85546875" customWidth="1"/>
    <col min="15654" max="15654" width="6.42578125" customWidth="1"/>
    <col min="15655" max="15655" width="4.28515625" customWidth="1"/>
    <col min="15874" max="15874" width="28.140625" customWidth="1"/>
    <col min="15875" max="15875" width="15.140625" customWidth="1"/>
    <col min="15876" max="15876" width="6.42578125" customWidth="1"/>
    <col min="15877" max="15877" width="6.140625" customWidth="1"/>
    <col min="15878" max="15878" width="5.28515625" customWidth="1"/>
    <col min="15879" max="15879" width="6" customWidth="1"/>
    <col min="15880" max="15880" width="6.85546875" customWidth="1"/>
    <col min="15881" max="15882" width="6.28515625" customWidth="1"/>
    <col min="15883" max="15883" width="6.7109375" customWidth="1"/>
    <col min="15884" max="15884" width="6.5703125" customWidth="1"/>
    <col min="15885" max="15885" width="6.28515625" customWidth="1"/>
    <col min="15886" max="15886" width="6.42578125" customWidth="1"/>
    <col min="15887" max="15887" width="6" customWidth="1"/>
    <col min="15888" max="15889" width="6.140625" customWidth="1"/>
    <col min="15890" max="15890" width="6.7109375" customWidth="1"/>
    <col min="15891" max="15891" width="5.7109375" customWidth="1"/>
    <col min="15892" max="15892" width="6.42578125" customWidth="1"/>
    <col min="15893" max="15893" width="5.42578125" customWidth="1"/>
    <col min="15894" max="15894" width="5.140625" customWidth="1"/>
    <col min="15895" max="15895" width="5.42578125" customWidth="1"/>
    <col min="15896" max="15896" width="5.28515625" customWidth="1"/>
    <col min="15897" max="15897" width="5.5703125" customWidth="1"/>
    <col min="15898" max="15898" width="5.42578125" customWidth="1"/>
    <col min="15899" max="15899" width="4.85546875" customWidth="1"/>
    <col min="15900" max="15901" width="6.28515625" customWidth="1"/>
    <col min="15902" max="15902" width="4.85546875" customWidth="1"/>
    <col min="15903" max="15903" width="6.42578125" customWidth="1"/>
    <col min="15904" max="15904" width="6.7109375" customWidth="1"/>
    <col min="15905" max="15905" width="5" customWidth="1"/>
    <col min="15906" max="15906" width="5.7109375" customWidth="1"/>
    <col min="15907" max="15907" width="6.140625" customWidth="1"/>
    <col min="15908" max="15908" width="4.42578125" customWidth="1"/>
    <col min="15909" max="15909" width="5.85546875" customWidth="1"/>
    <col min="15910" max="15910" width="6.42578125" customWidth="1"/>
    <col min="15911" max="15911" width="4.28515625" customWidth="1"/>
    <col min="16130" max="16130" width="28.140625" customWidth="1"/>
    <col min="16131" max="16131" width="15.140625" customWidth="1"/>
    <col min="16132" max="16132" width="6.42578125" customWidth="1"/>
    <col min="16133" max="16133" width="6.140625" customWidth="1"/>
    <col min="16134" max="16134" width="5.28515625" customWidth="1"/>
    <col min="16135" max="16135" width="6" customWidth="1"/>
    <col min="16136" max="16136" width="6.85546875" customWidth="1"/>
    <col min="16137" max="16138" width="6.28515625" customWidth="1"/>
    <col min="16139" max="16139" width="6.7109375" customWidth="1"/>
    <col min="16140" max="16140" width="6.5703125" customWidth="1"/>
    <col min="16141" max="16141" width="6.28515625" customWidth="1"/>
    <col min="16142" max="16142" width="6.42578125" customWidth="1"/>
    <col min="16143" max="16143" width="6" customWidth="1"/>
    <col min="16144" max="16145" width="6.140625" customWidth="1"/>
    <col min="16146" max="16146" width="6.7109375" customWidth="1"/>
    <col min="16147" max="16147" width="5.7109375" customWidth="1"/>
    <col min="16148" max="16148" width="6.42578125" customWidth="1"/>
    <col min="16149" max="16149" width="5.42578125" customWidth="1"/>
    <col min="16150" max="16150" width="5.140625" customWidth="1"/>
    <col min="16151" max="16151" width="5.42578125" customWidth="1"/>
    <col min="16152" max="16152" width="5.28515625" customWidth="1"/>
    <col min="16153" max="16153" width="5.5703125" customWidth="1"/>
    <col min="16154" max="16154" width="5.42578125" customWidth="1"/>
    <col min="16155" max="16155" width="4.85546875" customWidth="1"/>
    <col min="16156" max="16157" width="6.28515625" customWidth="1"/>
    <col min="16158" max="16158" width="4.85546875" customWidth="1"/>
    <col min="16159" max="16159" width="6.42578125" customWidth="1"/>
    <col min="16160" max="16160" width="6.7109375" customWidth="1"/>
    <col min="16161" max="16161" width="5" customWidth="1"/>
    <col min="16162" max="16162" width="5.7109375" customWidth="1"/>
    <col min="16163" max="16163" width="6.140625" customWidth="1"/>
    <col min="16164" max="16164" width="4.42578125" customWidth="1"/>
    <col min="16165" max="16165" width="5.85546875" customWidth="1"/>
    <col min="16166" max="16166" width="6.42578125" customWidth="1"/>
    <col min="16167" max="16167" width="4.28515625" customWidth="1"/>
  </cols>
  <sheetData>
    <row r="1" spans="1:39" x14ac:dyDescent="0.25">
      <c r="A1" s="119" t="s">
        <v>0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119"/>
      <c r="T1" s="119"/>
      <c r="U1" s="119"/>
      <c r="V1" s="119"/>
      <c r="W1" s="119"/>
      <c r="X1" s="119"/>
      <c r="Y1" s="119"/>
      <c r="Z1" s="119"/>
      <c r="AA1" s="119"/>
      <c r="AB1" s="119"/>
      <c r="AC1" s="119"/>
      <c r="AD1" s="119"/>
      <c r="AE1" s="119"/>
      <c r="AF1" s="119"/>
      <c r="AG1" s="119"/>
      <c r="AH1" s="119"/>
      <c r="AI1" s="119"/>
      <c r="AJ1" s="119"/>
      <c r="AK1" s="119"/>
      <c r="AL1" s="119"/>
      <c r="AM1" s="119"/>
    </row>
    <row r="2" spans="1:39" x14ac:dyDescent="0.25">
      <c r="A2" s="119" t="s">
        <v>59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  <c r="T2" s="119"/>
      <c r="U2" s="119"/>
      <c r="V2" s="119"/>
      <c r="W2" s="119"/>
      <c r="X2" s="119"/>
      <c r="Y2" s="119"/>
      <c r="Z2" s="119"/>
      <c r="AA2" s="119"/>
      <c r="AB2" s="119"/>
      <c r="AC2" s="119"/>
      <c r="AD2" s="119"/>
      <c r="AE2" s="119"/>
      <c r="AF2" s="119"/>
      <c r="AG2" s="119"/>
      <c r="AH2" s="119"/>
      <c r="AI2" s="119"/>
      <c r="AJ2" s="119"/>
      <c r="AK2" s="119"/>
      <c r="AL2" s="119"/>
      <c r="AM2" s="119"/>
    </row>
    <row r="3" spans="1:39" x14ac:dyDescent="0.25">
      <c r="A3" s="69"/>
      <c r="B3" s="69"/>
      <c r="C3" s="69"/>
      <c r="D3" s="69"/>
      <c r="E3" s="69"/>
      <c r="F3" s="69"/>
    </row>
    <row r="4" spans="1:39" x14ac:dyDescent="0.25">
      <c r="A4" s="69"/>
      <c r="B4" s="69"/>
      <c r="C4" s="69"/>
      <c r="D4" s="2"/>
      <c r="E4" s="69"/>
      <c r="F4" s="69"/>
      <c r="K4" t="s">
        <v>1</v>
      </c>
      <c r="N4" s="3" t="s">
        <v>2</v>
      </c>
      <c r="O4" s="4" t="s">
        <v>3</v>
      </c>
    </row>
    <row r="5" spans="1:39" x14ac:dyDescent="0.25">
      <c r="A5" s="69"/>
      <c r="B5" s="69"/>
      <c r="C5" s="69"/>
      <c r="D5" s="69"/>
      <c r="E5" s="69"/>
      <c r="F5" s="69"/>
      <c r="K5" t="s">
        <v>4</v>
      </c>
      <c r="N5" s="3" t="s">
        <v>2</v>
      </c>
      <c r="O5" s="4" t="s">
        <v>5</v>
      </c>
    </row>
    <row r="6" spans="1:39" x14ac:dyDescent="0.25">
      <c r="A6" s="119"/>
      <c r="B6" s="119"/>
      <c r="C6" s="119"/>
      <c r="D6" s="119"/>
      <c r="E6" s="119"/>
      <c r="F6" s="119"/>
      <c r="K6" t="s">
        <v>6</v>
      </c>
      <c r="N6" s="3" t="s">
        <v>2</v>
      </c>
      <c r="O6" s="5" t="s">
        <v>23</v>
      </c>
    </row>
    <row r="7" spans="1:39" x14ac:dyDescent="0.25">
      <c r="K7" t="s">
        <v>8</v>
      </c>
      <c r="N7" s="3" t="s">
        <v>9</v>
      </c>
      <c r="O7" s="4">
        <v>2021</v>
      </c>
    </row>
    <row r="8" spans="1:39" x14ac:dyDescent="0.25">
      <c r="A8" s="120" t="s">
        <v>10</v>
      </c>
      <c r="B8" s="120" t="s">
        <v>11</v>
      </c>
      <c r="C8" s="6" t="s">
        <v>12</v>
      </c>
      <c r="D8" s="122" t="s">
        <v>13</v>
      </c>
      <c r="E8" s="123"/>
      <c r="F8" s="123"/>
      <c r="G8" s="123"/>
      <c r="H8" s="123"/>
      <c r="I8" s="123"/>
      <c r="J8" s="123"/>
      <c r="K8" s="123"/>
      <c r="L8" s="123"/>
      <c r="M8" s="123"/>
      <c r="N8" s="123"/>
      <c r="O8" s="123"/>
      <c r="P8" s="123"/>
      <c r="Q8" s="123"/>
      <c r="R8" s="123"/>
      <c r="S8" s="123"/>
      <c r="T8" s="123"/>
      <c r="U8" s="123"/>
      <c r="V8" s="123"/>
      <c r="W8" s="123"/>
      <c r="X8" s="123"/>
      <c r="Y8" s="123"/>
      <c r="Z8" s="123"/>
      <c r="AA8" s="123"/>
      <c r="AB8" s="123"/>
      <c r="AC8" s="123"/>
      <c r="AD8" s="123"/>
      <c r="AE8" s="123"/>
      <c r="AF8" s="123"/>
      <c r="AG8" s="123"/>
      <c r="AH8" s="123"/>
      <c r="AI8" s="123"/>
      <c r="AJ8" s="123"/>
      <c r="AK8" s="123"/>
      <c r="AL8" s="123"/>
      <c r="AM8" s="124"/>
    </row>
    <row r="9" spans="1:39" x14ac:dyDescent="0.25">
      <c r="A9" s="87"/>
      <c r="B9" s="87"/>
      <c r="C9" s="7" t="s">
        <v>14</v>
      </c>
      <c r="D9" s="112" t="s">
        <v>15</v>
      </c>
      <c r="E9" s="113"/>
      <c r="F9" s="114"/>
      <c r="G9" s="112" t="s">
        <v>16</v>
      </c>
      <c r="H9" s="113"/>
      <c r="I9" s="114"/>
      <c r="J9" s="112" t="s">
        <v>17</v>
      </c>
      <c r="K9" s="113"/>
      <c r="L9" s="114"/>
      <c r="M9" s="112" t="s">
        <v>18</v>
      </c>
      <c r="N9" s="113"/>
      <c r="O9" s="114"/>
      <c r="P9" s="112" t="s">
        <v>7</v>
      </c>
      <c r="Q9" s="113"/>
      <c r="R9" s="114"/>
      <c r="S9" s="112" t="s">
        <v>19</v>
      </c>
      <c r="T9" s="113"/>
      <c r="U9" s="114"/>
      <c r="V9" s="112" t="s">
        <v>20</v>
      </c>
      <c r="W9" s="113"/>
      <c r="X9" s="114"/>
      <c r="Y9" s="112" t="s">
        <v>21</v>
      </c>
      <c r="Z9" s="113"/>
      <c r="AA9" s="114"/>
      <c r="AB9" s="112" t="s">
        <v>22</v>
      </c>
      <c r="AC9" s="113"/>
      <c r="AD9" s="114"/>
      <c r="AE9" s="112" t="s">
        <v>23</v>
      </c>
      <c r="AF9" s="113"/>
      <c r="AG9" s="114"/>
      <c r="AH9" s="112" t="s">
        <v>24</v>
      </c>
      <c r="AI9" s="113"/>
      <c r="AJ9" s="114"/>
      <c r="AK9" s="112" t="s">
        <v>25</v>
      </c>
      <c r="AL9" s="113"/>
      <c r="AM9" s="114"/>
    </row>
    <row r="10" spans="1:39" ht="15.75" thickBot="1" x14ac:dyDescent="0.3">
      <c r="A10" s="121"/>
      <c r="B10" s="87"/>
      <c r="C10" s="8" t="s">
        <v>26</v>
      </c>
      <c r="D10" s="115"/>
      <c r="E10" s="116"/>
      <c r="F10" s="117"/>
      <c r="G10" s="115"/>
      <c r="H10" s="116"/>
      <c r="I10" s="117"/>
      <c r="J10" s="115"/>
      <c r="K10" s="116"/>
      <c r="L10" s="117"/>
      <c r="M10" s="115"/>
      <c r="N10" s="116"/>
      <c r="O10" s="117"/>
      <c r="P10" s="115"/>
      <c r="Q10" s="116"/>
      <c r="R10" s="117"/>
      <c r="S10" s="115"/>
      <c r="T10" s="116"/>
      <c r="U10" s="117"/>
      <c r="V10" s="115"/>
      <c r="W10" s="116"/>
      <c r="X10" s="117"/>
      <c r="Y10" s="115"/>
      <c r="Z10" s="116"/>
      <c r="AA10" s="117"/>
      <c r="AB10" s="115"/>
      <c r="AC10" s="116"/>
      <c r="AD10" s="117"/>
      <c r="AE10" s="115"/>
      <c r="AF10" s="116"/>
      <c r="AG10" s="117"/>
      <c r="AH10" s="115"/>
      <c r="AI10" s="116"/>
      <c r="AJ10" s="117"/>
      <c r="AK10" s="115"/>
      <c r="AL10" s="116"/>
      <c r="AM10" s="117"/>
    </row>
    <row r="11" spans="1:39" ht="15.75" thickTop="1" x14ac:dyDescent="0.25">
      <c r="A11" s="87">
        <v>1</v>
      </c>
      <c r="B11" s="118" t="s">
        <v>27</v>
      </c>
      <c r="C11" s="93">
        <v>1880900</v>
      </c>
      <c r="D11" s="9"/>
      <c r="E11" s="10">
        <f>1/12*100</f>
        <v>8.3333333333333321</v>
      </c>
      <c r="F11" s="11"/>
      <c r="G11" s="9"/>
      <c r="H11" s="10">
        <f>2/12*100</f>
        <v>16.666666666666664</v>
      </c>
      <c r="I11" s="11"/>
      <c r="J11" s="9"/>
      <c r="K11" s="10">
        <f>2/12*100</f>
        <v>16.666666666666664</v>
      </c>
      <c r="L11" s="11"/>
      <c r="M11" s="9"/>
      <c r="N11" s="10">
        <f>4/12*100</f>
        <v>33.333333333333329</v>
      </c>
      <c r="O11" s="11"/>
      <c r="P11" s="9"/>
      <c r="Q11" s="10">
        <f>5/12*100</f>
        <v>41.666666666666671</v>
      </c>
      <c r="R11" s="11"/>
      <c r="S11" s="9"/>
      <c r="T11" s="10">
        <f>6/12*100</f>
        <v>50</v>
      </c>
      <c r="U11" s="11"/>
      <c r="V11" s="9"/>
      <c r="W11" s="10">
        <f>7/12*100</f>
        <v>58.333333333333336</v>
      </c>
      <c r="X11" s="11"/>
      <c r="Y11" s="9"/>
      <c r="Z11" s="10">
        <f>8/12*100</f>
        <v>66.666666666666657</v>
      </c>
      <c r="AA11" s="11"/>
      <c r="AB11" s="9"/>
      <c r="AC11" s="10">
        <f>9/12*100</f>
        <v>75</v>
      </c>
      <c r="AD11" s="11"/>
      <c r="AE11" s="9"/>
      <c r="AF11" s="10">
        <f>10/12*100</f>
        <v>83.333333333333343</v>
      </c>
      <c r="AG11" s="11"/>
      <c r="AH11" s="9"/>
      <c r="AI11" s="10">
        <f>11/12*100</f>
        <v>91.666666666666657</v>
      </c>
      <c r="AJ11" s="11"/>
      <c r="AK11" s="9"/>
      <c r="AL11" s="12">
        <f>12/12*100</f>
        <v>100</v>
      </c>
      <c r="AM11" s="11"/>
    </row>
    <row r="12" spans="1:39" x14ac:dyDescent="0.25">
      <c r="A12" s="87"/>
      <c r="B12" s="118"/>
      <c r="C12" s="93"/>
      <c r="D12" s="9">
        <f>0/1880900*100</f>
        <v>0</v>
      </c>
      <c r="E12" s="10"/>
      <c r="F12" s="11">
        <f>R11</f>
        <v>0</v>
      </c>
      <c r="G12" s="9">
        <f>0/1880900*100</f>
        <v>0</v>
      </c>
      <c r="H12" s="10"/>
      <c r="I12" s="11">
        <f>R12</f>
        <v>0</v>
      </c>
      <c r="J12" s="9">
        <f>955900/1880900*100</f>
        <v>50.821415279919194</v>
      </c>
      <c r="K12" s="10"/>
      <c r="L12" s="11">
        <f>1880900/9559008*100</f>
        <v>19.67672796172992</v>
      </c>
      <c r="M12" s="9">
        <f>0/1880900*100</f>
        <v>0</v>
      </c>
      <c r="N12" s="10"/>
      <c r="O12" s="11">
        <f>0/1880900*100</f>
        <v>0</v>
      </c>
      <c r="P12" s="9">
        <f>0/1880900*100</f>
        <v>0</v>
      </c>
      <c r="Q12" s="10"/>
      <c r="R12" s="11">
        <f>0/18808008100</f>
        <v>0</v>
      </c>
      <c r="S12" s="9">
        <f>955900/C11*100</f>
        <v>50.821415279919194</v>
      </c>
      <c r="T12" s="10"/>
      <c r="U12" s="11">
        <f>0</f>
        <v>0</v>
      </c>
      <c r="V12" s="9">
        <v>50.8</v>
      </c>
      <c r="W12" s="10"/>
      <c r="X12" s="11">
        <v>0</v>
      </c>
      <c r="Y12" s="9">
        <f>955900/C11*100</f>
        <v>50.821415279919194</v>
      </c>
      <c r="Z12" s="10"/>
      <c r="AA12" s="11">
        <f>Z13</f>
        <v>0</v>
      </c>
      <c r="AB12" s="9">
        <f>955900/C11*100</f>
        <v>50.821415279919194</v>
      </c>
      <c r="AC12" s="10"/>
      <c r="AD12" s="11">
        <v>0</v>
      </c>
      <c r="AE12" s="9">
        <f>955900/C11*100</f>
        <v>50.821415279919194</v>
      </c>
      <c r="AF12" s="10"/>
      <c r="AG12" s="11">
        <v>0</v>
      </c>
      <c r="AH12" s="9"/>
      <c r="AI12" s="10"/>
      <c r="AJ12" s="11"/>
      <c r="AK12" s="13"/>
      <c r="AL12" s="12"/>
      <c r="AM12" s="14"/>
    </row>
    <row r="13" spans="1:39" x14ac:dyDescent="0.25">
      <c r="A13" s="88"/>
      <c r="B13" s="118"/>
      <c r="C13" s="94"/>
      <c r="D13" s="15"/>
      <c r="E13" s="16">
        <f>U13</f>
        <v>0</v>
      </c>
      <c r="F13" s="17"/>
      <c r="G13" s="15"/>
      <c r="H13" s="16">
        <f>U13</f>
        <v>0</v>
      </c>
      <c r="I13" s="17"/>
      <c r="J13" s="15"/>
      <c r="K13" s="16">
        <f>L12</f>
        <v>19.67672796172992</v>
      </c>
      <c r="L13" s="17"/>
      <c r="M13" s="15"/>
      <c r="N13" s="16">
        <f>L13</f>
        <v>0</v>
      </c>
      <c r="O13" s="17"/>
      <c r="P13" s="15"/>
      <c r="Q13" s="16">
        <f>0/1880900*100</f>
        <v>0</v>
      </c>
      <c r="R13" s="17"/>
      <c r="S13" s="15"/>
      <c r="T13" s="16">
        <f>U12</f>
        <v>0</v>
      </c>
      <c r="U13" s="17"/>
      <c r="V13" s="15"/>
      <c r="W13" s="16">
        <v>0</v>
      </c>
      <c r="X13" s="17"/>
      <c r="Y13" s="15"/>
      <c r="Z13" s="16">
        <v>0</v>
      </c>
      <c r="AA13" s="17"/>
      <c r="AB13" s="15"/>
      <c r="AC13" s="16">
        <v>0</v>
      </c>
      <c r="AD13" s="17"/>
      <c r="AE13" s="15"/>
      <c r="AF13" s="16">
        <v>0</v>
      </c>
      <c r="AG13" s="17"/>
      <c r="AH13" s="15"/>
      <c r="AI13" s="16"/>
      <c r="AJ13" s="17"/>
      <c r="AK13" s="15"/>
      <c r="AL13" s="18"/>
      <c r="AM13" s="17"/>
    </row>
    <row r="14" spans="1:39" x14ac:dyDescent="0.25">
      <c r="A14" s="86">
        <v>2</v>
      </c>
      <c r="B14" s="108" t="s">
        <v>28</v>
      </c>
      <c r="C14" s="105">
        <v>599800</v>
      </c>
      <c r="D14" s="19"/>
      <c r="E14" s="20">
        <f>1/12*100</f>
        <v>8.3333333333333321</v>
      </c>
      <c r="F14" s="21"/>
      <c r="G14" s="19"/>
      <c r="H14" s="20">
        <f>2/12*100</f>
        <v>16.666666666666664</v>
      </c>
      <c r="I14" s="21"/>
      <c r="J14" s="19"/>
      <c r="K14" s="20">
        <f>3/12*100</f>
        <v>25</v>
      </c>
      <c r="L14" s="21"/>
      <c r="M14" s="19"/>
      <c r="N14" s="20">
        <f>4/12*100</f>
        <v>33.333333333333329</v>
      </c>
      <c r="O14" s="21"/>
      <c r="P14" s="19"/>
      <c r="Q14" s="20">
        <f>5/12*100</f>
        <v>41.666666666666671</v>
      </c>
      <c r="R14" s="21"/>
      <c r="S14" s="19"/>
      <c r="T14" s="23">
        <v>100</v>
      </c>
      <c r="U14" s="21"/>
      <c r="V14" s="19"/>
      <c r="W14" s="20">
        <f>7/12*100</f>
        <v>58.333333333333336</v>
      </c>
      <c r="X14" s="21"/>
      <c r="Y14" s="19"/>
      <c r="Z14" s="20">
        <f>8/12*100</f>
        <v>66.666666666666657</v>
      </c>
      <c r="AA14" s="21"/>
      <c r="AB14" s="19"/>
      <c r="AC14" s="20">
        <f>9/12*100</f>
        <v>75</v>
      </c>
      <c r="AD14" s="21"/>
      <c r="AE14" s="19"/>
      <c r="AF14" s="20">
        <f>10/12*100</f>
        <v>83.333333333333343</v>
      </c>
      <c r="AG14" s="21"/>
      <c r="AH14" s="19"/>
      <c r="AI14" s="20">
        <f>11/12*100</f>
        <v>91.666666666666657</v>
      </c>
      <c r="AJ14" s="21"/>
      <c r="AK14" s="19"/>
      <c r="AL14" s="20">
        <v>100</v>
      </c>
      <c r="AM14" s="21"/>
    </row>
    <row r="15" spans="1:39" x14ac:dyDescent="0.25">
      <c r="A15" s="87"/>
      <c r="B15" s="109"/>
      <c r="C15" s="106"/>
      <c r="D15" s="9">
        <f>0/599800*100</f>
        <v>0</v>
      </c>
      <c r="E15" s="10"/>
      <c r="F15" s="11">
        <f>R14</f>
        <v>0</v>
      </c>
      <c r="G15" s="9">
        <f>0/599800*100</f>
        <v>0</v>
      </c>
      <c r="H15" s="10"/>
      <c r="I15" s="11">
        <f>U15</f>
        <v>0</v>
      </c>
      <c r="J15" s="9">
        <f>599800/599800*100</f>
        <v>100</v>
      </c>
      <c r="K15" s="10"/>
      <c r="L15" s="11">
        <f>599800/599800*100</f>
        <v>100</v>
      </c>
      <c r="M15" s="9">
        <f>0/599800*100</f>
        <v>0</v>
      </c>
      <c r="N15" s="10"/>
      <c r="O15" s="11">
        <f>0/599800*100</f>
        <v>0</v>
      </c>
      <c r="P15" s="9">
        <f>0/599800*100</f>
        <v>0</v>
      </c>
      <c r="Q15" s="10"/>
      <c r="R15" s="11">
        <f>0/5998008100</f>
        <v>0</v>
      </c>
      <c r="S15" s="13">
        <f>599800/C14*100</f>
        <v>100</v>
      </c>
      <c r="T15" s="10"/>
      <c r="U15" s="11">
        <v>0</v>
      </c>
      <c r="V15" s="9">
        <v>100</v>
      </c>
      <c r="W15" s="10"/>
      <c r="X15" s="11">
        <v>0</v>
      </c>
      <c r="Y15" s="9">
        <f>599800/C14*100</f>
        <v>100</v>
      </c>
      <c r="Z15" s="10"/>
      <c r="AA15" s="11">
        <v>0</v>
      </c>
      <c r="AB15" s="9">
        <f>599800/C14*100</f>
        <v>100</v>
      </c>
      <c r="AC15" s="10"/>
      <c r="AD15" s="11">
        <v>0</v>
      </c>
      <c r="AE15" s="9">
        <f>599800/C14*100</f>
        <v>100</v>
      </c>
      <c r="AF15" s="10"/>
      <c r="AG15" s="16">
        <v>0</v>
      </c>
      <c r="AH15" s="9"/>
      <c r="AI15" s="10"/>
      <c r="AJ15" s="11"/>
      <c r="AK15" s="9"/>
      <c r="AL15" s="10"/>
      <c r="AM15" s="11"/>
    </row>
    <row r="16" spans="1:39" x14ac:dyDescent="0.25">
      <c r="A16" s="88"/>
      <c r="B16" s="110"/>
      <c r="C16" s="107"/>
      <c r="D16" s="15"/>
      <c r="E16" s="16">
        <f>U16</f>
        <v>0</v>
      </c>
      <c r="F16" s="17"/>
      <c r="G16" s="15"/>
      <c r="H16" s="16">
        <f>R16</f>
        <v>0</v>
      </c>
      <c r="I16" s="17"/>
      <c r="J16" s="15"/>
      <c r="K16" s="16">
        <f>599800/599800*100</f>
        <v>100</v>
      </c>
      <c r="L16" s="17"/>
      <c r="M16" s="15"/>
      <c r="N16" s="16">
        <f>L16</f>
        <v>0</v>
      </c>
      <c r="O16" s="17"/>
      <c r="P16" s="15"/>
      <c r="Q16" s="16">
        <f>0/5998008100</f>
        <v>0</v>
      </c>
      <c r="R16" s="17"/>
      <c r="S16" s="15"/>
      <c r="T16" s="16">
        <v>0</v>
      </c>
      <c r="U16" s="17"/>
      <c r="V16" s="15"/>
      <c r="W16" s="16">
        <v>0</v>
      </c>
      <c r="X16" s="17"/>
      <c r="Y16" s="15"/>
      <c r="Z16" s="16">
        <v>0</v>
      </c>
      <c r="AA16" s="17"/>
      <c r="AB16" s="15"/>
      <c r="AC16" s="16">
        <v>0</v>
      </c>
      <c r="AD16" s="17"/>
      <c r="AE16" s="15"/>
      <c r="AF16" s="16">
        <v>0</v>
      </c>
      <c r="AG16" s="17"/>
      <c r="AH16" s="15"/>
      <c r="AI16" s="16"/>
      <c r="AJ16" s="17"/>
      <c r="AK16" s="15"/>
      <c r="AL16" s="16"/>
      <c r="AM16" s="17"/>
    </row>
    <row r="17" spans="1:39" x14ac:dyDescent="0.25">
      <c r="A17" s="87">
        <v>3</v>
      </c>
      <c r="B17" s="109" t="s">
        <v>29</v>
      </c>
      <c r="C17" s="106">
        <v>2065650000</v>
      </c>
      <c r="D17" s="19"/>
      <c r="E17" s="20">
        <f>1/12*100</f>
        <v>8.3333333333333321</v>
      </c>
      <c r="F17" s="21"/>
      <c r="G17" s="19"/>
      <c r="H17" s="20">
        <f>2/12*100</f>
        <v>16.666666666666664</v>
      </c>
      <c r="I17" s="21"/>
      <c r="J17" s="19"/>
      <c r="K17" s="20">
        <f>3/12*100</f>
        <v>25</v>
      </c>
      <c r="L17" s="21"/>
      <c r="M17" s="19"/>
      <c r="N17" s="20">
        <f>4/12*100</f>
        <v>33.333333333333329</v>
      </c>
      <c r="O17" s="21"/>
      <c r="P17" s="19"/>
      <c r="Q17" s="20">
        <f>5/12*100</f>
        <v>41.666666666666671</v>
      </c>
      <c r="R17" s="21"/>
      <c r="S17" s="19"/>
      <c r="T17" s="20">
        <f>6/12*100</f>
        <v>50</v>
      </c>
      <c r="U17" s="21"/>
      <c r="V17" s="19"/>
      <c r="W17" s="20">
        <f>7/12*100</f>
        <v>58.333333333333336</v>
      </c>
      <c r="X17" s="21"/>
      <c r="Y17" s="19"/>
      <c r="Z17" s="20">
        <f>8/12*100</f>
        <v>66.666666666666657</v>
      </c>
      <c r="AA17" s="21"/>
      <c r="AB17" s="19"/>
      <c r="AC17" s="20">
        <f>9/12*100</f>
        <v>75</v>
      </c>
      <c r="AD17" s="21"/>
      <c r="AE17" s="19"/>
      <c r="AF17" s="20">
        <f>10/12*100</f>
        <v>83.333333333333343</v>
      </c>
      <c r="AG17" s="21"/>
      <c r="AH17" s="19"/>
      <c r="AI17" s="20">
        <f>11/12*100</f>
        <v>91.666666666666657</v>
      </c>
      <c r="AJ17" s="21"/>
      <c r="AK17" s="22"/>
      <c r="AL17" s="23">
        <f>12/12*100</f>
        <v>100</v>
      </c>
      <c r="AM17" s="24"/>
    </row>
    <row r="18" spans="1:39" x14ac:dyDescent="0.25">
      <c r="A18" s="87"/>
      <c r="B18" s="109"/>
      <c r="C18" s="106"/>
      <c r="D18" s="9">
        <f>62623800/2065650000*100</f>
        <v>3.0316752596035146</v>
      </c>
      <c r="E18" s="10"/>
      <c r="F18" s="11">
        <f>62623200/2065650000*100</f>
        <v>3.031646213056423</v>
      </c>
      <c r="G18" s="9">
        <f>62623200/2065650000*100</f>
        <v>3.031646213056423</v>
      </c>
      <c r="H18" s="10"/>
      <c r="I18" s="11">
        <f>125160000/2065650000*100</f>
        <v>6.0591097233316393</v>
      </c>
      <c r="J18" s="9">
        <f>188016500/2065650000*100</f>
        <v>9.1020502021155565</v>
      </c>
      <c r="K18" s="10"/>
      <c r="L18" s="11">
        <f>188016500/2065650000*100</f>
        <v>9.1020502021155565</v>
      </c>
      <c r="M18" s="9">
        <f>250873000/2065650000*100</f>
        <v>12.144990680899474</v>
      </c>
      <c r="N18" s="10"/>
      <c r="O18" s="11">
        <f>250873000/2065650000*100</f>
        <v>12.144990680899474</v>
      </c>
      <c r="P18" s="9">
        <f>314393100/2065650000*100</f>
        <v>15.220056640766829</v>
      </c>
      <c r="Q18" s="10"/>
      <c r="R18" s="11">
        <f>314393100/2065650000*100</f>
        <v>15.220056640766829</v>
      </c>
      <c r="S18" s="9">
        <f>955849379/C17*100</f>
        <v>46.27353999951589</v>
      </c>
      <c r="T18" s="10"/>
      <c r="U18" s="11">
        <f>215998239/C17*100</f>
        <v>10.456671701401495</v>
      </c>
      <c r="V18" s="9">
        <v>52.8</v>
      </c>
      <c r="W18" s="10"/>
      <c r="X18" s="11">
        <f>W19</f>
        <v>6.6</v>
      </c>
      <c r="Y18" s="9">
        <f>1167712589/C17*100</f>
        <v>56.530031176627219</v>
      </c>
      <c r="Z18" s="10"/>
      <c r="AA18" s="11">
        <f>Z19</f>
        <v>3.6842263210127562</v>
      </c>
      <c r="AB18" s="9">
        <f>1349802626/C17*100</f>
        <v>65.345175901048094</v>
      </c>
      <c r="AC18" s="10"/>
      <c r="AD18" s="11">
        <f>AC19</f>
        <v>8.8151447244208843</v>
      </c>
      <c r="AE18" s="9">
        <f>1482862524/C17*100</f>
        <v>71.786726889840963</v>
      </c>
      <c r="AF18" s="10"/>
      <c r="AG18" s="11">
        <f>AF19</f>
        <v>6.4415509887928737</v>
      </c>
      <c r="AH18" s="9"/>
      <c r="AI18" s="10"/>
      <c r="AJ18" s="11"/>
      <c r="AK18" s="13"/>
      <c r="AL18" s="25"/>
      <c r="AM18" s="14"/>
    </row>
    <row r="19" spans="1:39" x14ac:dyDescent="0.25">
      <c r="A19" s="87"/>
      <c r="B19" s="109"/>
      <c r="C19" s="106"/>
      <c r="D19" s="15"/>
      <c r="E19" s="16">
        <f>62623200/2065650000*100</f>
        <v>3.031646213056423</v>
      </c>
      <c r="F19" s="17"/>
      <c r="G19" s="15"/>
      <c r="H19" s="16">
        <f>125160000/2065650000*100</f>
        <v>6.0591097233316393</v>
      </c>
      <c r="I19" s="17"/>
      <c r="J19" s="15"/>
      <c r="K19" s="16">
        <f>L18</f>
        <v>9.1020502021155565</v>
      </c>
      <c r="L19" s="17"/>
      <c r="M19" s="15"/>
      <c r="N19" s="16">
        <f>250873000/2065650000*100</f>
        <v>12.144990680899474</v>
      </c>
      <c r="O19" s="17"/>
      <c r="P19" s="15"/>
      <c r="Q19" s="16">
        <f>314393100/2065650000*100</f>
        <v>15.220056640766829</v>
      </c>
      <c r="R19" s="17"/>
      <c r="S19" s="15"/>
      <c r="T19" s="16">
        <f>U18</f>
        <v>10.456671701401495</v>
      </c>
      <c r="U19" s="17"/>
      <c r="V19" s="15"/>
      <c r="W19" s="16">
        <v>6.6</v>
      </c>
      <c r="X19" s="17"/>
      <c r="Y19" s="15"/>
      <c r="Z19" s="16">
        <f>76103221/C17*100</f>
        <v>3.6842263210127562</v>
      </c>
      <c r="AA19" s="17"/>
      <c r="AB19" s="15"/>
      <c r="AC19" s="16">
        <f>182090037/C17*100</f>
        <v>8.8151447244208843</v>
      </c>
      <c r="AD19" s="17"/>
      <c r="AE19" s="15"/>
      <c r="AF19" s="16">
        <f>133059898/C17*100</f>
        <v>6.4415509887928737</v>
      </c>
      <c r="AG19" s="17"/>
      <c r="AH19" s="15"/>
      <c r="AI19" s="16"/>
      <c r="AJ19" s="17"/>
      <c r="AK19" s="26"/>
      <c r="AL19" s="27"/>
      <c r="AM19" s="28"/>
    </row>
    <row r="20" spans="1:39" x14ac:dyDescent="0.25">
      <c r="A20" s="86">
        <v>4</v>
      </c>
      <c r="B20" s="108" t="s">
        <v>30</v>
      </c>
      <c r="C20" s="105">
        <v>3000000</v>
      </c>
      <c r="D20" s="19"/>
      <c r="E20" s="20">
        <f>1/12*100</f>
        <v>8.3333333333333321</v>
      </c>
      <c r="F20" s="21"/>
      <c r="G20" s="19"/>
      <c r="H20" s="20">
        <f>2/12*100</f>
        <v>16.666666666666664</v>
      </c>
      <c r="I20" s="21"/>
      <c r="J20" s="19"/>
      <c r="K20" s="20">
        <f>3/12*100</f>
        <v>25</v>
      </c>
      <c r="L20" s="21"/>
      <c r="M20" s="19"/>
      <c r="N20" s="20">
        <f>4/12*100</f>
        <v>33.333333333333329</v>
      </c>
      <c r="O20" s="21"/>
      <c r="P20" s="19"/>
      <c r="Q20" s="20">
        <f>5/12*100</f>
        <v>41.666666666666671</v>
      </c>
      <c r="R20" s="21"/>
      <c r="S20" s="19"/>
      <c r="T20" s="20">
        <f>6/12*100</f>
        <v>50</v>
      </c>
      <c r="U20" s="21"/>
      <c r="V20" s="19"/>
      <c r="W20" s="20">
        <f>7/12*100</f>
        <v>58.333333333333336</v>
      </c>
      <c r="X20" s="21"/>
      <c r="Y20" s="19"/>
      <c r="Z20" s="20">
        <f>8/12*100</f>
        <v>66.666666666666657</v>
      </c>
      <c r="AA20" s="21"/>
      <c r="AB20" s="19"/>
      <c r="AC20" s="20">
        <f>9/12*100</f>
        <v>75</v>
      </c>
      <c r="AD20" s="21"/>
      <c r="AE20" s="19"/>
      <c r="AF20" s="20">
        <f>10/12*100</f>
        <v>83.333333333333343</v>
      </c>
      <c r="AG20" s="21"/>
      <c r="AH20" s="19"/>
      <c r="AI20" s="20">
        <f>11/12*100</f>
        <v>91.666666666666657</v>
      </c>
      <c r="AJ20" s="21"/>
      <c r="AK20" s="22"/>
      <c r="AL20" s="23">
        <f>12/12*100</f>
        <v>100</v>
      </c>
      <c r="AM20" s="24"/>
    </row>
    <row r="21" spans="1:39" x14ac:dyDescent="0.25">
      <c r="A21" s="87"/>
      <c r="B21" s="109"/>
      <c r="C21" s="106"/>
      <c r="D21" s="9">
        <f>0/3000000*100</f>
        <v>0</v>
      </c>
      <c r="E21" s="10"/>
      <c r="F21" s="11">
        <f>U20</f>
        <v>0</v>
      </c>
      <c r="G21" s="9">
        <f>792000/3000000*100</f>
        <v>26.400000000000002</v>
      </c>
      <c r="H21" s="10"/>
      <c r="I21" s="11">
        <f>792000/3000000*100</f>
        <v>26.400000000000002</v>
      </c>
      <c r="J21" s="9">
        <f>0/3000000*100</f>
        <v>0</v>
      </c>
      <c r="K21" s="10"/>
      <c r="L21" s="11">
        <f>M20</f>
        <v>0</v>
      </c>
      <c r="M21" s="9">
        <f>1418000/3000000*100</f>
        <v>47.266666666666666</v>
      </c>
      <c r="N21" s="10"/>
      <c r="O21" s="11">
        <f>1418000/3000000*100</f>
        <v>47.266666666666666</v>
      </c>
      <c r="P21" s="9">
        <f>1418000/3000000*100</f>
        <v>47.266666666666666</v>
      </c>
      <c r="Q21" s="10"/>
      <c r="R21" s="11">
        <f>1418000/3000000*100</f>
        <v>47.266666666666666</v>
      </c>
      <c r="S21" s="9">
        <f>1418000/C20*100</f>
        <v>47.266666666666666</v>
      </c>
      <c r="T21" s="10"/>
      <c r="U21" s="11">
        <f>0</f>
        <v>0</v>
      </c>
      <c r="V21" s="9">
        <v>66.400000000000006</v>
      </c>
      <c r="W21" s="10"/>
      <c r="X21" s="11">
        <v>19.100000000000001</v>
      </c>
      <c r="Y21" s="9">
        <f>2443200/C20*100</f>
        <v>81.44</v>
      </c>
      <c r="Z21" s="10"/>
      <c r="AA21" s="11">
        <f>Z22</f>
        <v>15.033333333333335</v>
      </c>
      <c r="AB21" s="9">
        <f>2764000/C20*100</f>
        <v>92.13333333333334</v>
      </c>
      <c r="AC21" s="10"/>
      <c r="AD21" s="11">
        <f>AC22</f>
        <v>10.7</v>
      </c>
      <c r="AE21" s="9">
        <f>2764000/C20*100</f>
        <v>92.13333333333334</v>
      </c>
      <c r="AF21" s="10"/>
      <c r="AG21" s="11">
        <v>0</v>
      </c>
      <c r="AH21" s="9"/>
      <c r="AI21" s="10"/>
      <c r="AJ21" s="11"/>
      <c r="AK21" s="13"/>
      <c r="AL21" s="25"/>
      <c r="AM21" s="14"/>
    </row>
    <row r="22" spans="1:39" x14ac:dyDescent="0.25">
      <c r="A22" s="88"/>
      <c r="B22" s="110"/>
      <c r="C22" s="107"/>
      <c r="D22" s="15"/>
      <c r="E22" s="16">
        <f>R21</f>
        <v>47.266666666666666</v>
      </c>
      <c r="F22" s="17"/>
      <c r="G22" s="15"/>
      <c r="H22" s="16">
        <f>792000/3000000*100</f>
        <v>26.400000000000002</v>
      </c>
      <c r="I22" s="17"/>
      <c r="J22" s="15"/>
      <c r="K22" s="16">
        <f>L21</f>
        <v>0</v>
      </c>
      <c r="L22" s="17"/>
      <c r="M22" s="15"/>
      <c r="N22" s="16">
        <f>1418000/3000000*100</f>
        <v>47.266666666666666</v>
      </c>
      <c r="O22" s="17"/>
      <c r="P22" s="15"/>
      <c r="Q22" s="16">
        <f>1418000/3000000*100</f>
        <v>47.266666666666666</v>
      </c>
      <c r="R22" s="17"/>
      <c r="S22" s="15"/>
      <c r="T22" s="16">
        <f>U21</f>
        <v>0</v>
      </c>
      <c r="U22" s="17"/>
      <c r="V22" s="15"/>
      <c r="W22" s="16">
        <v>19.100000000000001</v>
      </c>
      <c r="X22" s="17"/>
      <c r="Y22" s="15"/>
      <c r="Z22" s="16">
        <f>451000/C20*100</f>
        <v>15.033333333333335</v>
      </c>
      <c r="AA22" s="17"/>
      <c r="AB22" s="15"/>
      <c r="AC22" s="16">
        <f>321000/C20*100</f>
        <v>10.7</v>
      </c>
      <c r="AD22" s="17"/>
      <c r="AE22" s="15"/>
      <c r="AF22" s="16">
        <v>0</v>
      </c>
      <c r="AG22" s="17"/>
      <c r="AH22" s="15"/>
      <c r="AI22" s="16"/>
      <c r="AJ22" s="17"/>
      <c r="AK22" s="26"/>
      <c r="AL22" s="27"/>
      <c r="AM22" s="28"/>
    </row>
    <row r="23" spans="1:39" x14ac:dyDescent="0.25">
      <c r="A23" s="87">
        <v>5</v>
      </c>
      <c r="B23" s="109" t="s">
        <v>31</v>
      </c>
      <c r="C23" s="93">
        <v>11034600</v>
      </c>
      <c r="D23" s="19"/>
      <c r="E23" s="20">
        <f>1/12*100</f>
        <v>8.3333333333333321</v>
      </c>
      <c r="F23" s="21"/>
      <c r="G23" s="19"/>
      <c r="H23" s="20">
        <f>2/12*100</f>
        <v>16.666666666666664</v>
      </c>
      <c r="I23" s="21"/>
      <c r="J23" s="19"/>
      <c r="K23" s="20">
        <f>3/12*100</f>
        <v>25</v>
      </c>
      <c r="L23" s="21"/>
      <c r="M23" s="19"/>
      <c r="N23" s="20">
        <f>4/12*100</f>
        <v>33.333333333333329</v>
      </c>
      <c r="O23" s="21"/>
      <c r="P23" s="19"/>
      <c r="Q23" s="20">
        <f>5/12*100</f>
        <v>41.666666666666671</v>
      </c>
      <c r="R23" s="21"/>
      <c r="S23" s="19"/>
      <c r="T23" s="20">
        <f>6/12*100</f>
        <v>50</v>
      </c>
      <c r="U23" s="21"/>
      <c r="V23" s="19"/>
      <c r="W23" s="20">
        <f>7/12*100</f>
        <v>58.333333333333336</v>
      </c>
      <c r="X23" s="21"/>
      <c r="Y23" s="19"/>
      <c r="Z23" s="20">
        <f>8/12*100</f>
        <v>66.666666666666657</v>
      </c>
      <c r="AA23" s="21"/>
      <c r="AB23" s="19"/>
      <c r="AC23" s="20">
        <f>9/12*100</f>
        <v>75</v>
      </c>
      <c r="AD23" s="21"/>
      <c r="AE23" s="19"/>
      <c r="AF23" s="20">
        <f>10/12*100</f>
        <v>83.333333333333343</v>
      </c>
      <c r="AG23" s="21"/>
      <c r="AH23" s="19"/>
      <c r="AI23" s="20">
        <f>11/12*100</f>
        <v>91.666666666666657</v>
      </c>
      <c r="AJ23" s="21"/>
      <c r="AK23" s="22"/>
      <c r="AL23" s="23">
        <f>12/12*100</f>
        <v>100</v>
      </c>
      <c r="AM23" s="24"/>
    </row>
    <row r="24" spans="1:39" x14ac:dyDescent="0.25">
      <c r="A24" s="87"/>
      <c r="B24" s="109"/>
      <c r="C24" s="93"/>
      <c r="D24" s="9">
        <f>0/11034600*100</f>
        <v>0</v>
      </c>
      <c r="E24" s="10"/>
      <c r="F24" s="11">
        <f>U23</f>
        <v>0</v>
      </c>
      <c r="G24" s="9">
        <f>1620500/11034600*100</f>
        <v>14.685625215232086</v>
      </c>
      <c r="H24" s="10"/>
      <c r="I24" s="11">
        <f>1620500/11034600*100</f>
        <v>14.685625215232086</v>
      </c>
      <c r="J24" s="9">
        <f>0/11034600*100</f>
        <v>0</v>
      </c>
      <c r="K24" s="10"/>
      <c r="L24" s="11">
        <f>0/11034600*100</f>
        <v>0</v>
      </c>
      <c r="M24" s="9">
        <f>2276800/11034600*100</f>
        <v>20.633280771391803</v>
      </c>
      <c r="N24" s="10"/>
      <c r="O24" s="11">
        <f>2276800/11034600*100</f>
        <v>20.633280771391803</v>
      </c>
      <c r="P24" s="9">
        <f>3214200/11034600*100</f>
        <v>29.128378010983635</v>
      </c>
      <c r="Q24" s="10"/>
      <c r="R24" s="11">
        <f>3214200/11034600*100</f>
        <v>29.128378010983635</v>
      </c>
      <c r="S24" s="9">
        <f>4536900/C23*100</f>
        <v>41.115219400793869</v>
      </c>
      <c r="T24" s="10"/>
      <c r="U24" s="11">
        <f>1322700/C23*100</f>
        <v>11.986841389810234</v>
      </c>
      <c r="V24" s="9">
        <v>61.2</v>
      </c>
      <c r="W24" s="10"/>
      <c r="X24" s="11">
        <v>20.100000000000001</v>
      </c>
      <c r="Y24" s="9">
        <f>8029500/C23*100</f>
        <v>72.766570605187326</v>
      </c>
      <c r="Z24" s="10"/>
      <c r="AA24" s="16">
        <f>Z25</f>
        <v>11.578126982400812</v>
      </c>
      <c r="AB24" s="9">
        <f>8876600/C23*100</f>
        <v>80.443332789589107</v>
      </c>
      <c r="AC24" s="10"/>
      <c r="AD24" s="11">
        <f>AC25</f>
        <v>7.6767621844017908</v>
      </c>
      <c r="AE24" s="9">
        <f>9691200/C23*100</f>
        <v>87.825566853352186</v>
      </c>
      <c r="AF24" s="10"/>
      <c r="AG24" s="11">
        <f>AF25</f>
        <v>7.3822340637630726</v>
      </c>
      <c r="AH24" s="9"/>
      <c r="AI24" s="10"/>
      <c r="AJ24" s="11"/>
      <c r="AK24" s="13"/>
      <c r="AL24" s="25"/>
      <c r="AM24" s="14"/>
    </row>
    <row r="25" spans="1:39" x14ac:dyDescent="0.25">
      <c r="A25" s="87"/>
      <c r="B25" s="109"/>
      <c r="C25" s="93"/>
      <c r="D25" s="15"/>
      <c r="E25" s="16">
        <f>R24</f>
        <v>29.128378010983635</v>
      </c>
      <c r="F25" s="17"/>
      <c r="G25" s="15"/>
      <c r="H25" s="16">
        <f>1620500/11034600*100</f>
        <v>14.685625215232086</v>
      </c>
      <c r="I25" s="17"/>
      <c r="J25" s="15"/>
      <c r="K25" s="16">
        <f>L24</f>
        <v>0</v>
      </c>
      <c r="L25" s="17"/>
      <c r="M25" s="15"/>
      <c r="N25" s="16">
        <f>2276800/11034600*100</f>
        <v>20.633280771391803</v>
      </c>
      <c r="O25" s="17"/>
      <c r="P25" s="15"/>
      <c r="Q25" s="16">
        <f>3214200/11034600*100</f>
        <v>29.128378010983635</v>
      </c>
      <c r="R25" s="17"/>
      <c r="S25" s="15"/>
      <c r="T25" s="16">
        <f>U24</f>
        <v>11.986841389810234</v>
      </c>
      <c r="U25" s="17"/>
      <c r="V25" s="15"/>
      <c r="W25" s="16">
        <v>20.100000000000001</v>
      </c>
      <c r="X25" s="17"/>
      <c r="Y25" s="15"/>
      <c r="Z25" s="16">
        <f>1277600/C23*100</f>
        <v>11.578126982400812</v>
      </c>
      <c r="AA25" s="17"/>
      <c r="AB25" s="15"/>
      <c r="AC25" s="16">
        <f>847100/C23*100</f>
        <v>7.6767621844017908</v>
      </c>
      <c r="AD25" s="17"/>
      <c r="AE25" s="15"/>
      <c r="AF25" s="16">
        <f>814600/C23*100</f>
        <v>7.3822340637630726</v>
      </c>
      <c r="AG25" s="17"/>
      <c r="AH25" s="15"/>
      <c r="AI25" s="16"/>
      <c r="AJ25" s="17"/>
      <c r="AK25" s="26"/>
      <c r="AL25" s="27"/>
      <c r="AM25" s="28"/>
    </row>
    <row r="26" spans="1:39" x14ac:dyDescent="0.25">
      <c r="A26" s="86">
        <v>6</v>
      </c>
      <c r="B26" s="95" t="s">
        <v>32</v>
      </c>
      <c r="C26" s="92">
        <v>6324500</v>
      </c>
      <c r="D26" s="19"/>
      <c r="E26" s="20">
        <f>1/12*100</f>
        <v>8.3333333333333321</v>
      </c>
      <c r="F26" s="21"/>
      <c r="G26" s="19"/>
      <c r="H26" s="20">
        <f>2/12*100</f>
        <v>16.666666666666664</v>
      </c>
      <c r="I26" s="21"/>
      <c r="J26" s="19"/>
      <c r="K26" s="20">
        <f>3/12*100</f>
        <v>25</v>
      </c>
      <c r="L26" s="21"/>
      <c r="M26" s="19"/>
      <c r="N26" s="20">
        <f>4/12*100</f>
        <v>33.333333333333329</v>
      </c>
      <c r="O26" s="21"/>
      <c r="P26" s="19"/>
      <c r="Q26" s="20">
        <f>5/12*100</f>
        <v>41.666666666666671</v>
      </c>
      <c r="R26" s="21"/>
      <c r="S26" s="19"/>
      <c r="T26" s="20">
        <f>6/12*100</f>
        <v>50</v>
      </c>
      <c r="U26" s="21"/>
      <c r="V26" s="19"/>
      <c r="W26" s="20">
        <f>7/12*100</f>
        <v>58.333333333333336</v>
      </c>
      <c r="X26" s="21"/>
      <c r="Y26" s="19"/>
      <c r="Z26" s="20">
        <f>8/12*100</f>
        <v>66.666666666666657</v>
      </c>
      <c r="AA26" s="21"/>
      <c r="AB26" s="19"/>
      <c r="AC26" s="20">
        <f>9/12*100</f>
        <v>75</v>
      </c>
      <c r="AD26" s="21"/>
      <c r="AE26" s="19"/>
      <c r="AF26" s="20">
        <f>10/12*100</f>
        <v>83.333333333333343</v>
      </c>
      <c r="AG26" s="21"/>
      <c r="AH26" s="19"/>
      <c r="AI26" s="20">
        <f>11/12*100</f>
        <v>91.666666666666657</v>
      </c>
      <c r="AJ26" s="21"/>
      <c r="AK26" s="22"/>
      <c r="AL26" s="23">
        <f>12/12*100</f>
        <v>100</v>
      </c>
      <c r="AM26" s="24"/>
    </row>
    <row r="27" spans="1:39" x14ac:dyDescent="0.25">
      <c r="A27" s="87"/>
      <c r="B27" s="90"/>
      <c r="C27" s="93"/>
      <c r="D27" s="9">
        <f>0/6324500*100</f>
        <v>0</v>
      </c>
      <c r="E27" s="10"/>
      <c r="F27" s="11">
        <f>U26</f>
        <v>0</v>
      </c>
      <c r="G27" s="9">
        <f>526650/6324500*100</f>
        <v>8.3271404854138673</v>
      </c>
      <c r="H27" s="10"/>
      <c r="I27" s="11">
        <f>526650/6324500*100</f>
        <v>8.3271404854138673</v>
      </c>
      <c r="J27" s="9">
        <f>626650/6324500*100</f>
        <v>9.9082931457032171</v>
      </c>
      <c r="K27" s="10"/>
      <c r="L27" s="11">
        <f>626650/6324500*100</f>
        <v>9.9082931457032171</v>
      </c>
      <c r="M27" s="9">
        <f>1805050/6324500*100</f>
        <v>28.540596094552928</v>
      </c>
      <c r="N27" s="10"/>
      <c r="O27" s="11">
        <f>1805050/6324500*100</f>
        <v>28.540596094552928</v>
      </c>
      <c r="P27" s="9">
        <f>2315050/6324500*100</f>
        <v>36.604474662028622</v>
      </c>
      <c r="Q27" s="10"/>
      <c r="R27" s="11">
        <f>2315050/6324500*100</f>
        <v>36.604474662028622</v>
      </c>
      <c r="S27" s="9">
        <f>2871000/C26*100</f>
        <v>45.394892876907264</v>
      </c>
      <c r="T27" s="10"/>
      <c r="U27" s="11">
        <f>555950/C26*100</f>
        <v>8.7904182148786472</v>
      </c>
      <c r="V27" s="9">
        <v>58.3</v>
      </c>
      <c r="W27" s="10"/>
      <c r="X27" s="11">
        <v>12.9</v>
      </c>
      <c r="Y27" s="9">
        <f>4604150/C26*100</f>
        <v>72.798640208712158</v>
      </c>
      <c r="Z27" s="10"/>
      <c r="AA27" s="11">
        <f>Z28</f>
        <v>14.489682978891613</v>
      </c>
      <c r="AB27" s="9">
        <f>5487100/C26*100</f>
        <v>86.759427622736979</v>
      </c>
      <c r="AC27" s="10"/>
      <c r="AD27" s="11">
        <f>AC28</f>
        <v>13.960787414024825</v>
      </c>
      <c r="AE27" s="9">
        <f>5963950/C26*100</f>
        <v>94.299154083326741</v>
      </c>
      <c r="AF27" s="10"/>
      <c r="AG27" s="11">
        <f>AF28</f>
        <v>7.5397264605897698</v>
      </c>
      <c r="AH27" s="9"/>
      <c r="AI27" s="10"/>
      <c r="AJ27" s="11"/>
      <c r="AK27" s="13"/>
      <c r="AL27" s="25"/>
      <c r="AM27" s="14"/>
    </row>
    <row r="28" spans="1:39" x14ac:dyDescent="0.25">
      <c r="A28" s="88"/>
      <c r="B28" s="91"/>
      <c r="C28" s="94"/>
      <c r="D28" s="15"/>
      <c r="E28" s="16">
        <f>R28</f>
        <v>0</v>
      </c>
      <c r="F28" s="17"/>
      <c r="G28" s="15"/>
      <c r="H28" s="16">
        <f>526650/6324500*100</f>
        <v>8.3271404854138673</v>
      </c>
      <c r="I28" s="17"/>
      <c r="J28" s="15"/>
      <c r="K28" s="16">
        <f>L27</f>
        <v>9.9082931457032171</v>
      </c>
      <c r="L28" s="17"/>
      <c r="M28" s="15"/>
      <c r="N28" s="16">
        <f>1805050/6324500*100</f>
        <v>28.540596094552928</v>
      </c>
      <c r="O28" s="17"/>
      <c r="P28" s="15"/>
      <c r="Q28" s="16">
        <f>2315050/6324500*100</f>
        <v>36.604474662028622</v>
      </c>
      <c r="R28" s="17"/>
      <c r="S28" s="15"/>
      <c r="T28" s="16">
        <f>U27</f>
        <v>8.7904182148786472</v>
      </c>
      <c r="U28" s="17"/>
      <c r="V28" s="15"/>
      <c r="W28" s="16">
        <v>12.9</v>
      </c>
      <c r="X28" s="17"/>
      <c r="Y28" s="15"/>
      <c r="Z28" s="16">
        <f>916400/C26*100</f>
        <v>14.489682978891613</v>
      </c>
      <c r="AA28" s="17"/>
      <c r="AB28" s="15"/>
      <c r="AC28" s="16">
        <f>882950/C26*100</f>
        <v>13.960787414024825</v>
      </c>
      <c r="AD28" s="17"/>
      <c r="AE28" s="15"/>
      <c r="AF28" s="16">
        <f>476850/C26*100</f>
        <v>7.5397264605897698</v>
      </c>
      <c r="AG28" s="17"/>
      <c r="AH28" s="15"/>
      <c r="AI28" s="16"/>
      <c r="AJ28" s="17"/>
      <c r="AK28" s="26"/>
      <c r="AL28" s="27"/>
      <c r="AM28" s="28"/>
    </row>
    <row r="29" spans="1:39" x14ac:dyDescent="0.25">
      <c r="A29" s="86">
        <v>7</v>
      </c>
      <c r="B29" s="95" t="s">
        <v>33</v>
      </c>
      <c r="C29" s="92">
        <v>3999000</v>
      </c>
      <c r="D29" s="9"/>
      <c r="E29" s="10">
        <f>1/12*100</f>
        <v>8.3333333333333321</v>
      </c>
      <c r="F29" s="11"/>
      <c r="G29" s="9"/>
      <c r="H29" s="10">
        <f>2/12*100</f>
        <v>16.666666666666664</v>
      </c>
      <c r="I29" s="11"/>
      <c r="J29" s="9"/>
      <c r="K29" s="10">
        <f>3/12*100</f>
        <v>25</v>
      </c>
      <c r="L29" s="11"/>
      <c r="M29" s="9"/>
      <c r="N29" s="10">
        <f>4/12*100</f>
        <v>33.333333333333329</v>
      </c>
      <c r="O29" s="11"/>
      <c r="P29" s="9"/>
      <c r="Q29" s="10">
        <f>5/12*100</f>
        <v>41.666666666666671</v>
      </c>
      <c r="R29" s="11"/>
      <c r="S29" s="9"/>
      <c r="T29" s="10">
        <f>6/12*100</f>
        <v>50</v>
      </c>
      <c r="U29" s="11"/>
      <c r="V29" s="9"/>
      <c r="W29" s="10">
        <f>7/12*100</f>
        <v>58.333333333333336</v>
      </c>
      <c r="X29" s="11"/>
      <c r="Y29" s="9"/>
      <c r="Z29" s="10">
        <f>8/12*100</f>
        <v>66.666666666666657</v>
      </c>
      <c r="AA29" s="11"/>
      <c r="AB29" s="9"/>
      <c r="AC29" s="10">
        <f>9/12*100</f>
        <v>75</v>
      </c>
      <c r="AD29" s="11"/>
      <c r="AE29" s="9"/>
      <c r="AF29" s="10">
        <f>10/12*100</f>
        <v>83.333333333333343</v>
      </c>
      <c r="AG29" s="11"/>
      <c r="AH29" s="9"/>
      <c r="AI29" s="10">
        <f>11/12*100</f>
        <v>91.666666666666657</v>
      </c>
      <c r="AJ29" s="11"/>
      <c r="AK29" s="13"/>
      <c r="AL29" s="25">
        <f>12/12*100</f>
        <v>100</v>
      </c>
      <c r="AM29" s="14"/>
    </row>
    <row r="30" spans="1:39" x14ac:dyDescent="0.25">
      <c r="A30" s="87"/>
      <c r="B30" s="90"/>
      <c r="C30" s="93"/>
      <c r="D30" s="9">
        <f>0/3999000*100</f>
        <v>0</v>
      </c>
      <c r="E30" s="10"/>
      <c r="F30" s="11">
        <f>U29</f>
        <v>0</v>
      </c>
      <c r="G30" s="9">
        <f>376500/3999999*100</f>
        <v>9.4125023531255891</v>
      </c>
      <c r="H30" s="10"/>
      <c r="I30" s="11">
        <f>376500/3999000*100</f>
        <v>9.4148537134283572</v>
      </c>
      <c r="J30" s="9">
        <f>750000/3999000*100</f>
        <v>18.754688672168044</v>
      </c>
      <c r="K30" s="10"/>
      <c r="L30" s="11">
        <f>750000/3999000*100</f>
        <v>18.754688672168044</v>
      </c>
      <c r="M30" s="9">
        <f>1262700/3999000*100</f>
        <v>31.575393848462113</v>
      </c>
      <c r="N30" s="10"/>
      <c r="O30" s="11">
        <f>1262700/3999000*100</f>
        <v>31.575393848462113</v>
      </c>
      <c r="P30" s="9">
        <f>2087700/3999000*100</f>
        <v>52.20555138784696</v>
      </c>
      <c r="Q30" s="10"/>
      <c r="R30" s="11">
        <f>2087700/3999000*100</f>
        <v>52.20555138784696</v>
      </c>
      <c r="S30" s="9">
        <f>2455200/C29*100</f>
        <v>61.395348837209305</v>
      </c>
      <c r="T30" s="10"/>
      <c r="U30" s="11">
        <f>367500/C29*100</f>
        <v>9.1897974493623398</v>
      </c>
      <c r="V30" s="9">
        <v>96.1</v>
      </c>
      <c r="W30" s="10"/>
      <c r="X30" s="11">
        <v>34.700000000000003</v>
      </c>
      <c r="Y30" s="9">
        <f>3842700/C29*100</f>
        <v>96.091522880720177</v>
      </c>
      <c r="Z30" s="10"/>
      <c r="AA30" s="11">
        <v>0</v>
      </c>
      <c r="AB30" s="9">
        <f>3842700/C29*100</f>
        <v>96.091522880720177</v>
      </c>
      <c r="AC30" s="10"/>
      <c r="AD30" s="11">
        <v>0</v>
      </c>
      <c r="AE30" s="9">
        <f>3842700/C29*100</f>
        <v>96.091522880720177</v>
      </c>
      <c r="AF30" s="10"/>
      <c r="AG30" s="11">
        <v>0</v>
      </c>
      <c r="AH30" s="9"/>
      <c r="AI30" s="10"/>
      <c r="AJ30" s="11"/>
      <c r="AK30" s="13"/>
      <c r="AL30" s="25"/>
      <c r="AM30" s="14"/>
    </row>
    <row r="31" spans="1:39" x14ac:dyDescent="0.25">
      <c r="A31" s="88"/>
      <c r="B31" s="91"/>
      <c r="C31" s="94"/>
      <c r="D31" s="9"/>
      <c r="E31" s="10">
        <f>R30</f>
        <v>52.20555138784696</v>
      </c>
      <c r="F31" s="11"/>
      <c r="G31" s="9"/>
      <c r="H31" s="10">
        <f>376500/3999000*100</f>
        <v>9.4148537134283572</v>
      </c>
      <c r="I31" s="11"/>
      <c r="J31" s="9"/>
      <c r="K31" s="10">
        <f>L30</f>
        <v>18.754688672168044</v>
      </c>
      <c r="L31" s="11"/>
      <c r="M31" s="9"/>
      <c r="N31" s="10">
        <f>1262700/3999000*100</f>
        <v>31.575393848462113</v>
      </c>
      <c r="O31" s="11"/>
      <c r="P31" s="9"/>
      <c r="Q31" s="10">
        <f>2087700/3999000*100</f>
        <v>52.20555138784696</v>
      </c>
      <c r="R31" s="11"/>
      <c r="S31" s="9"/>
      <c r="T31" s="10">
        <f>U30</f>
        <v>9.1897974493623398</v>
      </c>
      <c r="U31" s="11"/>
      <c r="V31" s="9"/>
      <c r="W31" s="10">
        <v>34.700000000000003</v>
      </c>
      <c r="X31" s="11"/>
      <c r="Y31" s="9"/>
      <c r="Z31" s="10">
        <v>0</v>
      </c>
      <c r="AA31" s="11"/>
      <c r="AB31" s="9"/>
      <c r="AC31" s="10">
        <v>0</v>
      </c>
      <c r="AD31" s="11"/>
      <c r="AE31" s="9"/>
      <c r="AF31" s="10">
        <v>0</v>
      </c>
      <c r="AG31" s="11"/>
      <c r="AH31" s="9"/>
      <c r="AI31" s="10"/>
      <c r="AJ31" s="11"/>
      <c r="AK31" s="13"/>
      <c r="AL31" s="25"/>
      <c r="AM31" s="14"/>
    </row>
    <row r="32" spans="1:39" x14ac:dyDescent="0.25">
      <c r="A32" s="86">
        <v>8</v>
      </c>
      <c r="B32" s="89" t="s">
        <v>34</v>
      </c>
      <c r="C32" s="93">
        <v>1440000</v>
      </c>
      <c r="D32" s="19"/>
      <c r="E32" s="20">
        <f>1/12*100</f>
        <v>8.3333333333333321</v>
      </c>
      <c r="F32" s="21"/>
      <c r="G32" s="19"/>
      <c r="H32" s="20">
        <f>2/12*100</f>
        <v>16.666666666666664</v>
      </c>
      <c r="I32" s="21"/>
      <c r="J32" s="19"/>
      <c r="K32" s="20">
        <f>3/12*100</f>
        <v>25</v>
      </c>
      <c r="L32" s="21"/>
      <c r="M32" s="19"/>
      <c r="N32" s="20">
        <f>4/12*100</f>
        <v>33.333333333333329</v>
      </c>
      <c r="O32" s="21"/>
      <c r="P32" s="19"/>
      <c r="Q32" s="20">
        <f>4/12*100</f>
        <v>33.333333333333329</v>
      </c>
      <c r="R32" s="21"/>
      <c r="S32" s="19"/>
      <c r="T32" s="20">
        <f>6/12*100</f>
        <v>50</v>
      </c>
      <c r="U32" s="21"/>
      <c r="V32" s="19"/>
      <c r="W32" s="20">
        <f>7/12*100</f>
        <v>58.333333333333336</v>
      </c>
      <c r="X32" s="21"/>
      <c r="Y32" s="19"/>
      <c r="Z32" s="20">
        <f>8/12*100</f>
        <v>66.666666666666657</v>
      </c>
      <c r="AA32" s="21"/>
      <c r="AB32" s="19"/>
      <c r="AC32" s="20">
        <f>9/12*100</f>
        <v>75</v>
      </c>
      <c r="AD32" s="21"/>
      <c r="AE32" s="19"/>
      <c r="AF32" s="20">
        <f>10/12*100</f>
        <v>83.333333333333343</v>
      </c>
      <c r="AG32" s="21"/>
      <c r="AH32" s="19"/>
      <c r="AI32" s="20">
        <f>11/12*100</f>
        <v>91.666666666666657</v>
      </c>
      <c r="AJ32" s="21"/>
      <c r="AK32" s="22"/>
      <c r="AL32" s="23">
        <f>12/12*100</f>
        <v>100</v>
      </c>
      <c r="AM32" s="24"/>
    </row>
    <row r="33" spans="1:39" x14ac:dyDescent="0.25">
      <c r="A33" s="87"/>
      <c r="B33" s="90"/>
      <c r="C33" s="93"/>
      <c r="D33" s="9">
        <f>0/1440000*100</f>
        <v>0</v>
      </c>
      <c r="E33" s="10"/>
      <c r="F33" s="11">
        <f>U32</f>
        <v>0</v>
      </c>
      <c r="G33" s="9">
        <f>120000/1440000*100</f>
        <v>8.3333333333333321</v>
      </c>
      <c r="H33" s="10"/>
      <c r="I33" s="11">
        <f>120000/1440000*100</f>
        <v>8.3333333333333321</v>
      </c>
      <c r="J33" s="9">
        <f>240000/1440000*100</f>
        <v>16.666666666666664</v>
      </c>
      <c r="K33" s="10"/>
      <c r="L33" s="11">
        <f>240000/1440000*100</f>
        <v>16.666666666666664</v>
      </c>
      <c r="M33" s="9">
        <f>360000/1440000*100</f>
        <v>25</v>
      </c>
      <c r="N33" s="10"/>
      <c r="O33" s="11">
        <f>360000/1440000*100</f>
        <v>25</v>
      </c>
      <c r="P33" s="9">
        <f>480000/1440000*100</f>
        <v>33.333333333333329</v>
      </c>
      <c r="Q33" s="10"/>
      <c r="R33" s="11">
        <f>480000/1440000*100</f>
        <v>33.333333333333329</v>
      </c>
      <c r="S33" s="9">
        <f>600000/C32*100</f>
        <v>41.666666666666671</v>
      </c>
      <c r="T33" s="10"/>
      <c r="U33" s="11">
        <f>120000/C32*100</f>
        <v>8.3333333333333321</v>
      </c>
      <c r="V33" s="9">
        <v>58.3</v>
      </c>
      <c r="W33" s="10"/>
      <c r="X33" s="11">
        <v>16.7</v>
      </c>
      <c r="Y33" s="9">
        <f>960000/C32*100</f>
        <v>66.666666666666657</v>
      </c>
      <c r="Z33" s="10"/>
      <c r="AA33" s="11">
        <f>Z34</f>
        <v>8.3333333333333321</v>
      </c>
      <c r="AB33" s="9">
        <f>1080000/C32*100</f>
        <v>75</v>
      </c>
      <c r="AC33" s="10"/>
      <c r="AD33" s="11">
        <f>AC34</f>
        <v>8.3333333333333321</v>
      </c>
      <c r="AE33" s="9">
        <f>1080000/C32*100</f>
        <v>75</v>
      </c>
      <c r="AF33" s="10"/>
      <c r="AG33" s="11">
        <v>0</v>
      </c>
      <c r="AH33" s="9"/>
      <c r="AI33" s="10"/>
      <c r="AJ33" s="11"/>
      <c r="AK33" s="13"/>
      <c r="AL33" s="25"/>
      <c r="AM33" s="14"/>
    </row>
    <row r="34" spans="1:39" x14ac:dyDescent="0.25">
      <c r="A34" s="88"/>
      <c r="B34" s="91"/>
      <c r="C34" s="94"/>
      <c r="D34" s="15"/>
      <c r="E34" s="16">
        <f>R33</f>
        <v>33.333333333333329</v>
      </c>
      <c r="F34" s="17"/>
      <c r="G34" s="15"/>
      <c r="H34" s="16">
        <f>120000/1440000*100</f>
        <v>8.3333333333333321</v>
      </c>
      <c r="I34" s="17"/>
      <c r="J34" s="15"/>
      <c r="K34" s="16">
        <f>240000/1440000*100</f>
        <v>16.666666666666664</v>
      </c>
      <c r="L34" s="17"/>
      <c r="M34" s="15"/>
      <c r="N34" s="16">
        <f>360000/1440000*100</f>
        <v>25</v>
      </c>
      <c r="O34" s="17"/>
      <c r="P34" s="15"/>
      <c r="Q34" s="16">
        <f>480000/1440000*100</f>
        <v>33.333333333333329</v>
      </c>
      <c r="R34" s="17"/>
      <c r="S34" s="15"/>
      <c r="T34" s="16">
        <f>U33</f>
        <v>8.3333333333333321</v>
      </c>
      <c r="U34" s="17"/>
      <c r="V34" s="15"/>
      <c r="W34" s="16">
        <v>16.7</v>
      </c>
      <c r="X34" s="17"/>
      <c r="Y34" s="15"/>
      <c r="Z34" s="16">
        <f>120000/C32*100</f>
        <v>8.3333333333333321</v>
      </c>
      <c r="AA34" s="17"/>
      <c r="AB34" s="15"/>
      <c r="AC34" s="16">
        <f>120000/C32*100</f>
        <v>8.3333333333333321</v>
      </c>
      <c r="AD34" s="17"/>
      <c r="AE34" s="15"/>
      <c r="AF34" s="16">
        <v>0</v>
      </c>
      <c r="AG34" s="17"/>
      <c r="AH34" s="15"/>
      <c r="AI34" s="16"/>
      <c r="AJ34" s="17"/>
      <c r="AK34" s="26"/>
      <c r="AL34" s="27"/>
      <c r="AM34" s="28"/>
    </row>
    <row r="35" spans="1:39" x14ac:dyDescent="0.25">
      <c r="A35" s="86">
        <v>9</v>
      </c>
      <c r="B35" s="108" t="s">
        <v>35</v>
      </c>
      <c r="C35" s="105">
        <v>3790700</v>
      </c>
      <c r="D35" s="19"/>
      <c r="E35" s="20">
        <f>1/12*100</f>
        <v>8.3333333333333321</v>
      </c>
      <c r="F35" s="21"/>
      <c r="G35" s="19"/>
      <c r="H35" s="20">
        <f>2/12*100</f>
        <v>16.666666666666664</v>
      </c>
      <c r="I35" s="21"/>
      <c r="J35" s="19"/>
      <c r="K35" s="20">
        <f>3/12*100</f>
        <v>25</v>
      </c>
      <c r="L35" s="21"/>
      <c r="M35" s="19"/>
      <c r="N35" s="20">
        <f>4/12*100</f>
        <v>33.333333333333329</v>
      </c>
      <c r="O35" s="21"/>
      <c r="P35" s="19"/>
      <c r="Q35" s="20">
        <f>5/12*100</f>
        <v>41.666666666666671</v>
      </c>
      <c r="R35" s="21"/>
      <c r="S35" s="19"/>
      <c r="T35" s="20">
        <f>6/12*100</f>
        <v>50</v>
      </c>
      <c r="U35" s="21"/>
      <c r="V35" s="19"/>
      <c r="W35" s="20">
        <f>7/12*100</f>
        <v>58.333333333333336</v>
      </c>
      <c r="X35" s="21"/>
      <c r="Y35" s="19"/>
      <c r="Z35" s="20">
        <f>8/12*100</f>
        <v>66.666666666666657</v>
      </c>
      <c r="AA35" s="21"/>
      <c r="AB35" s="19"/>
      <c r="AC35" s="20">
        <f>9/12*100</f>
        <v>75</v>
      </c>
      <c r="AD35" s="21"/>
      <c r="AE35" s="19"/>
      <c r="AF35" s="20">
        <f>10/12*100</f>
        <v>83.333333333333343</v>
      </c>
      <c r="AG35" s="21"/>
      <c r="AH35" s="19"/>
      <c r="AI35" s="20">
        <f>11/12*100</f>
        <v>91.666666666666657</v>
      </c>
      <c r="AJ35" s="21"/>
      <c r="AK35" s="22"/>
      <c r="AL35" s="23">
        <f>12/12*100</f>
        <v>100</v>
      </c>
      <c r="AM35" s="24"/>
    </row>
    <row r="36" spans="1:39" x14ac:dyDescent="0.25">
      <c r="A36" s="87"/>
      <c r="B36" s="109"/>
      <c r="C36" s="106"/>
      <c r="D36" s="9">
        <f>0/3790700*100</f>
        <v>0</v>
      </c>
      <c r="E36" s="10"/>
      <c r="F36" s="11">
        <f>R36</f>
        <v>10.549502730366424</v>
      </c>
      <c r="G36" s="9">
        <f>399900/3790700*100</f>
        <v>10.549502730366424</v>
      </c>
      <c r="H36" s="10"/>
      <c r="I36" s="11">
        <f>399900/3790700*100</f>
        <v>10.549502730366424</v>
      </c>
      <c r="J36" s="9">
        <f>399900/3790700*100</f>
        <v>10.549502730366424</v>
      </c>
      <c r="K36" s="10"/>
      <c r="L36" s="11">
        <f>399900/3790700*100</f>
        <v>10.549502730366424</v>
      </c>
      <c r="M36" s="9">
        <f>399900/3790700*100</f>
        <v>10.549502730366424</v>
      </c>
      <c r="N36" s="10"/>
      <c r="O36" s="11">
        <f>399900/3790700*100</f>
        <v>10.549502730366424</v>
      </c>
      <c r="P36" s="9">
        <f>399900/3790700*100</f>
        <v>10.549502730366424</v>
      </c>
      <c r="Q36" s="10"/>
      <c r="R36" s="11">
        <f>399900/3790700*100</f>
        <v>10.549502730366424</v>
      </c>
      <c r="S36" s="9">
        <f>1120050/C35*100</f>
        <v>29.547313161157568</v>
      </c>
      <c r="T36" s="10"/>
      <c r="U36" s="11">
        <f>720150/C35*100</f>
        <v>18.997810430791144</v>
      </c>
      <c r="V36" s="9">
        <v>42</v>
      </c>
      <c r="W36" s="10"/>
      <c r="X36" s="11">
        <v>12.5</v>
      </c>
      <c r="Y36" s="9">
        <f>1593400/C35*100</f>
        <v>42.034452739599551</v>
      </c>
      <c r="Z36" s="10"/>
      <c r="AA36" s="11">
        <v>0</v>
      </c>
      <c r="AB36" s="9">
        <f>2237700/C35*100</f>
        <v>59.031313477721795</v>
      </c>
      <c r="AC36" s="10"/>
      <c r="AD36" s="11">
        <f>AC37</f>
        <v>16.996860738122248</v>
      </c>
      <c r="AE36" s="9">
        <f>2237700/C35*100</f>
        <v>59.031313477721795</v>
      </c>
      <c r="AF36" s="10"/>
      <c r="AG36" s="11">
        <v>0</v>
      </c>
      <c r="AH36" s="9"/>
      <c r="AI36" s="10"/>
      <c r="AJ36" s="11"/>
      <c r="AK36" s="13"/>
      <c r="AL36" s="25"/>
      <c r="AM36" s="14"/>
    </row>
    <row r="37" spans="1:39" x14ac:dyDescent="0.25">
      <c r="A37" s="88"/>
      <c r="B37" s="110"/>
      <c r="C37" s="107"/>
      <c r="D37" s="15"/>
      <c r="E37" s="16">
        <f>U37</f>
        <v>0</v>
      </c>
      <c r="F37" s="17"/>
      <c r="G37" s="15"/>
      <c r="H37" s="16">
        <f>399900/3790700*100</f>
        <v>10.549502730366424</v>
      </c>
      <c r="I37" s="17"/>
      <c r="J37" s="15"/>
      <c r="K37" s="16">
        <f>L36</f>
        <v>10.549502730366424</v>
      </c>
      <c r="L37" s="17"/>
      <c r="M37" s="15"/>
      <c r="N37" s="16">
        <f>399900/3790700*100</f>
        <v>10.549502730366424</v>
      </c>
      <c r="O37" s="17"/>
      <c r="P37" s="15"/>
      <c r="Q37" s="16">
        <f>399900/3790700*100</f>
        <v>10.549502730366424</v>
      </c>
      <c r="R37" s="17"/>
      <c r="S37" s="15"/>
      <c r="T37" s="16">
        <f>U36</f>
        <v>18.997810430791144</v>
      </c>
      <c r="U37" s="17"/>
      <c r="V37" s="15"/>
      <c r="W37" s="16">
        <v>12.5</v>
      </c>
      <c r="X37" s="17"/>
      <c r="Y37" s="15"/>
      <c r="Z37" s="16">
        <v>0</v>
      </c>
      <c r="AA37" s="17"/>
      <c r="AB37" s="15"/>
      <c r="AC37" s="16">
        <f>644300/C35*100</f>
        <v>16.996860738122248</v>
      </c>
      <c r="AD37" s="17"/>
      <c r="AE37" s="15"/>
      <c r="AF37" s="16">
        <v>0</v>
      </c>
      <c r="AG37" s="17"/>
      <c r="AH37" s="15"/>
      <c r="AI37" s="16"/>
      <c r="AJ37" s="17"/>
      <c r="AK37" s="26"/>
      <c r="AL37" s="27"/>
      <c r="AM37" s="28"/>
    </row>
    <row r="38" spans="1:39" x14ac:dyDescent="0.25">
      <c r="A38" s="86">
        <v>10</v>
      </c>
      <c r="B38" s="108" t="s">
        <v>36</v>
      </c>
      <c r="C38" s="105">
        <v>22600000</v>
      </c>
      <c r="D38" s="9"/>
      <c r="E38" s="10">
        <f>1/12*100</f>
        <v>8.3333333333333321</v>
      </c>
      <c r="F38" s="11"/>
      <c r="G38" s="9"/>
      <c r="H38" s="10">
        <f>2/12*100</f>
        <v>16.666666666666664</v>
      </c>
      <c r="I38" s="11"/>
      <c r="J38" s="9"/>
      <c r="K38" s="10">
        <f>3/12*100</f>
        <v>25</v>
      </c>
      <c r="L38" s="11"/>
      <c r="M38" s="9"/>
      <c r="N38" s="25">
        <f>4/12*100</f>
        <v>33.333333333333329</v>
      </c>
      <c r="O38" s="14"/>
      <c r="P38" s="13"/>
      <c r="Q38" s="25">
        <f>5/12*100</f>
        <v>41.666666666666671</v>
      </c>
      <c r="R38" s="14"/>
      <c r="S38" s="13"/>
      <c r="T38" s="25">
        <f>6/12*100</f>
        <v>50</v>
      </c>
      <c r="U38" s="14"/>
      <c r="V38" s="13"/>
      <c r="W38" s="25">
        <f>7/12*100</f>
        <v>58.333333333333336</v>
      </c>
      <c r="X38" s="14"/>
      <c r="Y38" s="13"/>
      <c r="Z38" s="25">
        <f>8/12*100</f>
        <v>66.666666666666657</v>
      </c>
      <c r="AA38" s="14"/>
      <c r="AB38" s="13"/>
      <c r="AC38" s="10">
        <f>9/12*100</f>
        <v>75</v>
      </c>
      <c r="AD38" s="14"/>
      <c r="AE38" s="13"/>
      <c r="AF38" s="25">
        <f>10/12*100</f>
        <v>83.333333333333343</v>
      </c>
      <c r="AG38" s="11"/>
      <c r="AH38" s="9"/>
      <c r="AI38" s="10">
        <f>11/12*100</f>
        <v>91.666666666666657</v>
      </c>
      <c r="AJ38" s="11"/>
      <c r="AK38" s="13"/>
      <c r="AL38" s="25">
        <f>12/12*100</f>
        <v>100</v>
      </c>
      <c r="AM38" s="14"/>
    </row>
    <row r="39" spans="1:39" x14ac:dyDescent="0.25">
      <c r="A39" s="87"/>
      <c r="B39" s="109"/>
      <c r="C39" s="106"/>
      <c r="D39" s="9">
        <f>0/22600000*100</f>
        <v>0</v>
      </c>
      <c r="E39" s="10"/>
      <c r="F39" s="11">
        <f>U38</f>
        <v>0</v>
      </c>
      <c r="G39" s="9">
        <f>1275000/22600000*100</f>
        <v>5.6415929203539816</v>
      </c>
      <c r="H39" s="10"/>
      <c r="I39" s="11">
        <f>1275000/22600000*100</f>
        <v>5.6415929203539816</v>
      </c>
      <c r="J39" s="9">
        <f>2550000/22600000*100</f>
        <v>11.283185840707963</v>
      </c>
      <c r="K39" s="10"/>
      <c r="L39" s="11">
        <f>2550000/22600000*100</f>
        <v>11.283185840707963</v>
      </c>
      <c r="M39" s="9">
        <f>4764000/22600000*100</f>
        <v>21.079646017699115</v>
      </c>
      <c r="N39" s="10"/>
      <c r="O39" s="11">
        <f>4764000/22600000*100</f>
        <v>21.079646017699115</v>
      </c>
      <c r="P39" s="29">
        <f>(6039000/22600000)*100</f>
        <v>26.721238938053098</v>
      </c>
      <c r="Q39" s="10"/>
      <c r="R39" s="11">
        <f>6039000/22600000*100</f>
        <v>26.721238938053098</v>
      </c>
      <c r="S39" s="30" t="s">
        <v>60</v>
      </c>
      <c r="T39" s="10"/>
      <c r="U39" s="11">
        <f>2545000/C38*100</f>
        <v>11.261061946902656</v>
      </c>
      <c r="V39" s="9">
        <v>43.6</v>
      </c>
      <c r="W39" s="10"/>
      <c r="X39" s="11">
        <v>5.6</v>
      </c>
      <c r="Y39" s="9">
        <f>12409000/C38*100</f>
        <v>54.907079646017699</v>
      </c>
      <c r="Z39" s="10"/>
      <c r="AA39" s="11">
        <f>Z40</f>
        <v>11.283185840707963</v>
      </c>
      <c r="AB39" s="9">
        <f>13684000/C38*100</f>
        <v>60.548672566371685</v>
      </c>
      <c r="AC39" s="10"/>
      <c r="AD39" s="11">
        <f>AC40</f>
        <v>5.6415929203539816</v>
      </c>
      <c r="AE39" s="9">
        <f>21034000/C38*100</f>
        <v>93.070796460176993</v>
      </c>
      <c r="AF39" s="10"/>
      <c r="AG39" s="11">
        <f>AF40</f>
        <v>32.522123893805308</v>
      </c>
      <c r="AH39" s="9"/>
      <c r="AI39" s="10"/>
      <c r="AJ39" s="11"/>
      <c r="AK39" s="13"/>
      <c r="AL39" s="25"/>
      <c r="AM39" s="14"/>
    </row>
    <row r="40" spans="1:39" x14ac:dyDescent="0.25">
      <c r="A40" s="88"/>
      <c r="B40" s="110"/>
      <c r="C40" s="107"/>
      <c r="D40" s="15"/>
      <c r="E40" s="16">
        <f>R40</f>
        <v>0</v>
      </c>
      <c r="F40" s="17"/>
      <c r="G40" s="15"/>
      <c r="H40" s="16">
        <f>1275000/22600000*100</f>
        <v>5.6415929203539816</v>
      </c>
      <c r="I40" s="17"/>
      <c r="J40" s="15"/>
      <c r="K40" s="16">
        <f>L39</f>
        <v>11.283185840707963</v>
      </c>
      <c r="L40" s="17"/>
      <c r="M40" s="15"/>
      <c r="N40" s="16">
        <f>4764000/22600000*100</f>
        <v>21.079646017699115</v>
      </c>
      <c r="O40" s="17"/>
      <c r="P40" s="15"/>
      <c r="Q40" s="16">
        <f>6039000/22600000*100</f>
        <v>26.721238938053098</v>
      </c>
      <c r="R40" s="17"/>
      <c r="S40" s="15"/>
      <c r="T40" s="16">
        <f>U39</f>
        <v>11.261061946902656</v>
      </c>
      <c r="U40" s="17"/>
      <c r="V40" s="15"/>
      <c r="W40" s="16">
        <v>5.6</v>
      </c>
      <c r="X40" s="17"/>
      <c r="Y40" s="15"/>
      <c r="Z40" s="16">
        <f>2550000/C38*100</f>
        <v>11.283185840707963</v>
      </c>
      <c r="AA40" s="17"/>
      <c r="AB40" s="15"/>
      <c r="AC40" s="16">
        <f>1275000/C38*100</f>
        <v>5.6415929203539816</v>
      </c>
      <c r="AD40" s="17"/>
      <c r="AE40" s="15"/>
      <c r="AF40" s="16">
        <f>7350000/C38*100</f>
        <v>32.522123893805308</v>
      </c>
      <c r="AG40" s="17"/>
      <c r="AH40" s="15"/>
      <c r="AI40" s="16"/>
      <c r="AJ40" s="17"/>
      <c r="AK40" s="26"/>
      <c r="AL40" s="27"/>
      <c r="AM40" s="28"/>
    </row>
    <row r="41" spans="1:39" x14ac:dyDescent="0.25">
      <c r="A41" s="86">
        <v>11</v>
      </c>
      <c r="B41" s="108" t="s">
        <v>37</v>
      </c>
      <c r="C41" s="92">
        <v>2200000</v>
      </c>
      <c r="D41" s="19"/>
      <c r="E41" s="20">
        <f>1/12*100</f>
        <v>8.3333333333333321</v>
      </c>
      <c r="F41" s="21"/>
      <c r="G41" s="19"/>
      <c r="H41" s="20">
        <f>2/12*100</f>
        <v>16.666666666666664</v>
      </c>
      <c r="I41" s="21"/>
      <c r="J41" s="19"/>
      <c r="K41" s="20">
        <f>3/12*100</f>
        <v>25</v>
      </c>
      <c r="L41" s="21"/>
      <c r="M41" s="19"/>
      <c r="N41" s="20">
        <f>4/12*100</f>
        <v>33.333333333333329</v>
      </c>
      <c r="O41" s="21"/>
      <c r="P41" s="19"/>
      <c r="Q41" s="20">
        <f>5/12*100</f>
        <v>41.666666666666671</v>
      </c>
      <c r="R41" s="21"/>
      <c r="S41" s="19"/>
      <c r="T41" s="23">
        <f>S42</f>
        <v>100</v>
      </c>
      <c r="U41" s="21"/>
      <c r="V41" s="19"/>
      <c r="W41" s="20">
        <f>7/12*100</f>
        <v>58.333333333333336</v>
      </c>
      <c r="X41" s="21"/>
      <c r="Y41" s="19"/>
      <c r="Z41" s="20">
        <f>8/12*100</f>
        <v>66.666666666666657</v>
      </c>
      <c r="AA41" s="21"/>
      <c r="AB41" s="19"/>
      <c r="AC41" s="20">
        <f>9/12*100</f>
        <v>75</v>
      </c>
      <c r="AD41" s="21"/>
      <c r="AE41" s="19"/>
      <c r="AF41" s="20">
        <f>10/12*100</f>
        <v>83.333333333333343</v>
      </c>
      <c r="AG41" s="21"/>
      <c r="AH41" s="19"/>
      <c r="AI41" s="20">
        <f>11/12*100</f>
        <v>91.666666666666657</v>
      </c>
      <c r="AJ41" s="21"/>
      <c r="AK41" s="22"/>
      <c r="AL41" s="23">
        <f>12/12*100</f>
        <v>100</v>
      </c>
      <c r="AM41" s="24"/>
    </row>
    <row r="42" spans="1:39" x14ac:dyDescent="0.25">
      <c r="A42" s="87"/>
      <c r="B42" s="109"/>
      <c r="C42" s="93"/>
      <c r="D42" s="9">
        <f>0/379700*100</f>
        <v>0</v>
      </c>
      <c r="E42" s="10"/>
      <c r="F42" s="11">
        <f>U41</f>
        <v>0</v>
      </c>
      <c r="G42" s="9">
        <f>2200000/2200000*100</f>
        <v>100</v>
      </c>
      <c r="H42" s="10"/>
      <c r="I42" s="11">
        <f>2200000/2200000*100</f>
        <v>100</v>
      </c>
      <c r="J42" s="9">
        <f>2200000/2200000*100</f>
        <v>100</v>
      </c>
      <c r="K42" s="10"/>
      <c r="L42" s="11">
        <f>2200000/2200000*100</f>
        <v>100</v>
      </c>
      <c r="M42" s="9">
        <f>2200000/2200000*100</f>
        <v>100</v>
      </c>
      <c r="N42" s="10"/>
      <c r="O42" s="11">
        <f>2200000/2200000*100</f>
        <v>100</v>
      </c>
      <c r="P42" s="9">
        <f>2200000/2200000*100</f>
        <v>100</v>
      </c>
      <c r="Q42" s="10"/>
      <c r="R42" s="11">
        <f>2200000/2200000*100</f>
        <v>100</v>
      </c>
      <c r="S42" s="13">
        <f>2200000/C41*100</f>
        <v>100</v>
      </c>
      <c r="T42" s="10"/>
      <c r="U42" s="11">
        <v>0</v>
      </c>
      <c r="V42" s="9">
        <v>100</v>
      </c>
      <c r="W42" s="10"/>
      <c r="X42" s="11">
        <v>0</v>
      </c>
      <c r="Y42" s="13">
        <f>2200000/C41*100</f>
        <v>100</v>
      </c>
      <c r="Z42" s="10"/>
      <c r="AA42" s="11">
        <v>0</v>
      </c>
      <c r="AB42" s="13">
        <f>2200000/C41*100</f>
        <v>100</v>
      </c>
      <c r="AC42" s="10"/>
      <c r="AD42" s="11">
        <v>0</v>
      </c>
      <c r="AE42" s="13">
        <v>100</v>
      </c>
      <c r="AF42" s="10"/>
      <c r="AG42" s="11">
        <v>0</v>
      </c>
      <c r="AH42" s="9"/>
      <c r="AI42" s="10"/>
      <c r="AJ42" s="11"/>
      <c r="AK42" s="13"/>
      <c r="AL42" s="25"/>
      <c r="AM42" s="14"/>
    </row>
    <row r="43" spans="1:39" x14ac:dyDescent="0.25">
      <c r="A43" s="88"/>
      <c r="B43" s="110"/>
      <c r="C43" s="94"/>
      <c r="D43" s="15"/>
      <c r="E43" s="16">
        <f>R43</f>
        <v>0</v>
      </c>
      <c r="F43" s="17"/>
      <c r="G43" s="15"/>
      <c r="H43" s="16">
        <f>2200000/2200000*100</f>
        <v>100</v>
      </c>
      <c r="I43" s="17"/>
      <c r="J43" s="15"/>
      <c r="K43" s="16">
        <f>2200000/2200000*100</f>
        <v>100</v>
      </c>
      <c r="L43" s="17"/>
      <c r="M43" s="15"/>
      <c r="N43" s="16">
        <f>2200000/2200000*100</f>
        <v>100</v>
      </c>
      <c r="O43" s="17"/>
      <c r="P43" s="15"/>
      <c r="Q43" s="16">
        <f>2200000/2200000*100</f>
        <v>100</v>
      </c>
      <c r="R43" s="17"/>
      <c r="S43" s="15"/>
      <c r="T43" s="16">
        <f>U42</f>
        <v>0</v>
      </c>
      <c r="U43" s="17"/>
      <c r="V43" s="15"/>
      <c r="W43" s="16">
        <v>0</v>
      </c>
      <c r="X43" s="17"/>
      <c r="Y43" s="15"/>
      <c r="Z43" s="16">
        <v>0</v>
      </c>
      <c r="AA43" s="17"/>
      <c r="AB43" s="15"/>
      <c r="AC43" s="16">
        <v>0</v>
      </c>
      <c r="AD43" s="17"/>
      <c r="AE43" s="15"/>
      <c r="AF43" s="16">
        <v>0</v>
      </c>
      <c r="AG43" s="17"/>
      <c r="AH43" s="15"/>
      <c r="AI43" s="16"/>
      <c r="AJ43" s="17"/>
      <c r="AK43" s="26"/>
      <c r="AL43" s="27"/>
      <c r="AM43" s="28"/>
    </row>
    <row r="44" spans="1:39" x14ac:dyDescent="0.25">
      <c r="A44" s="86">
        <v>12</v>
      </c>
      <c r="B44" s="95" t="s">
        <v>38</v>
      </c>
      <c r="C44" s="92">
        <v>58194700</v>
      </c>
      <c r="D44" s="9"/>
      <c r="E44" s="10">
        <f>1/12*100</f>
        <v>8.3333333333333321</v>
      </c>
      <c r="F44" s="11"/>
      <c r="G44" s="9"/>
      <c r="H44" s="10">
        <f>2/12*100</f>
        <v>16.666666666666664</v>
      </c>
      <c r="I44" s="11"/>
      <c r="J44" s="9"/>
      <c r="K44" s="10">
        <f>3/12*100</f>
        <v>25</v>
      </c>
      <c r="L44" s="11"/>
      <c r="M44" s="9"/>
      <c r="N44" s="10">
        <f>4/12*100</f>
        <v>33.333333333333329</v>
      </c>
      <c r="O44" s="11"/>
      <c r="P44" s="9"/>
      <c r="Q44" s="10">
        <f>5/12*100</f>
        <v>41.666666666666671</v>
      </c>
      <c r="R44" s="11"/>
      <c r="S44" s="9"/>
      <c r="T44" s="10">
        <f>6/12*100</f>
        <v>50</v>
      </c>
      <c r="U44" s="11"/>
      <c r="V44" s="9"/>
      <c r="W44" s="10">
        <f>7/12*100</f>
        <v>58.333333333333336</v>
      </c>
      <c r="X44" s="11"/>
      <c r="Y44" s="9"/>
      <c r="Z44" s="10">
        <f>8/12*100</f>
        <v>66.666666666666657</v>
      </c>
      <c r="AA44" s="11"/>
      <c r="AB44" s="9"/>
      <c r="AC44" s="10">
        <f>9/12*100</f>
        <v>75</v>
      </c>
      <c r="AD44" s="11"/>
      <c r="AE44" s="9"/>
      <c r="AF44" s="10">
        <f>10/12*100</f>
        <v>83.333333333333343</v>
      </c>
      <c r="AG44" s="11"/>
      <c r="AH44" s="9"/>
      <c r="AI44" s="10">
        <f>11/12*100</f>
        <v>91.666666666666657</v>
      </c>
      <c r="AJ44" s="11"/>
      <c r="AK44" s="13"/>
      <c r="AL44" s="25">
        <f>12/12*100</f>
        <v>100</v>
      </c>
      <c r="AM44" s="14"/>
    </row>
    <row r="45" spans="1:39" x14ac:dyDescent="0.25">
      <c r="A45" s="87"/>
      <c r="B45" s="90"/>
      <c r="C45" s="93"/>
      <c r="D45" s="9">
        <f>0/58194700*100</f>
        <v>0</v>
      </c>
      <c r="E45" s="10"/>
      <c r="F45" s="11">
        <f>U44</f>
        <v>0</v>
      </c>
      <c r="G45" s="9">
        <f>4840000/58194700*100</f>
        <v>8.3169085844587229</v>
      </c>
      <c r="H45" s="10"/>
      <c r="I45" s="11">
        <f>4840000/58194700*100</f>
        <v>8.3169085844587229</v>
      </c>
      <c r="J45" s="9">
        <f>9680000/58194700*100</f>
        <v>16.633817168917446</v>
      </c>
      <c r="K45" s="10"/>
      <c r="L45" s="11">
        <f>9680000/58194700*100</f>
        <v>16.633817168917446</v>
      </c>
      <c r="M45" s="9">
        <f>14530000/58194700*100</f>
        <v>24.967909448798604</v>
      </c>
      <c r="N45" s="10"/>
      <c r="O45" s="11">
        <f>14530000/58194700*100</f>
        <v>24.967909448798604</v>
      </c>
      <c r="P45" s="9">
        <f>19380000/58194700*100</f>
        <v>33.302001728679755</v>
      </c>
      <c r="Q45" s="10"/>
      <c r="R45" s="11">
        <f>19380000/58194700*100</f>
        <v>33.302001728679755</v>
      </c>
      <c r="S45" s="9">
        <f>24220000/C44*100</f>
        <v>41.618910313138478</v>
      </c>
      <c r="T45" s="10"/>
      <c r="U45" s="11">
        <f>4840000/C44*100</f>
        <v>8.3169085844587229</v>
      </c>
      <c r="V45" s="9">
        <v>58.3</v>
      </c>
      <c r="W45" s="10"/>
      <c r="X45" s="11">
        <v>16.7</v>
      </c>
      <c r="Y45" s="9">
        <f>38780000/C44*100</f>
        <v>66.638370848204389</v>
      </c>
      <c r="Z45" s="10"/>
      <c r="AA45" s="11">
        <f>Z46</f>
        <v>8.3340922798811565</v>
      </c>
      <c r="AB45" s="9">
        <f>43630000/C44*100</f>
        <v>74.972463128085536</v>
      </c>
      <c r="AC45" s="10"/>
      <c r="AD45" s="11">
        <f>AC46</f>
        <v>8.3340922798811565</v>
      </c>
      <c r="AE45" s="9">
        <f>43630000/C44*100</f>
        <v>74.972463128085536</v>
      </c>
      <c r="AF45" s="10"/>
      <c r="AG45" s="11">
        <v>0</v>
      </c>
      <c r="AH45" s="9"/>
      <c r="AI45" s="10"/>
      <c r="AJ45" s="11"/>
      <c r="AK45" s="13"/>
      <c r="AL45" s="25"/>
      <c r="AM45" s="14"/>
    </row>
    <row r="46" spans="1:39" ht="16.5" customHeight="1" x14ac:dyDescent="0.25">
      <c r="A46" s="88"/>
      <c r="B46" s="91"/>
      <c r="C46" s="94"/>
      <c r="D46" s="9"/>
      <c r="E46" s="10">
        <f>R46</f>
        <v>0</v>
      </c>
      <c r="F46" s="11"/>
      <c r="G46" s="9"/>
      <c r="H46" s="10">
        <f>4840000/58194700*100</f>
        <v>8.3169085844587229</v>
      </c>
      <c r="I46" s="11"/>
      <c r="J46" s="9"/>
      <c r="K46" s="10">
        <f>L45</f>
        <v>16.633817168917446</v>
      </c>
      <c r="L46" s="11"/>
      <c r="M46" s="9"/>
      <c r="N46" s="10">
        <f>14530000/58194700*100</f>
        <v>24.967909448798604</v>
      </c>
      <c r="O46" s="11"/>
      <c r="P46" s="9"/>
      <c r="Q46" s="10">
        <f>19380000/58194700*100</f>
        <v>33.302001728679755</v>
      </c>
      <c r="R46" s="11"/>
      <c r="S46" s="9"/>
      <c r="T46" s="10">
        <f>U45</f>
        <v>8.3169085844587229</v>
      </c>
      <c r="U46" s="11"/>
      <c r="V46" s="9"/>
      <c r="W46" s="10">
        <v>16.7</v>
      </c>
      <c r="X46" s="11"/>
      <c r="Y46" s="9"/>
      <c r="Z46" s="10">
        <f>4850000/C44*100</f>
        <v>8.3340922798811565</v>
      </c>
      <c r="AA46" s="11"/>
      <c r="AB46" s="9"/>
      <c r="AC46" s="10">
        <f>4850000/C44*100</f>
        <v>8.3340922798811565</v>
      </c>
      <c r="AD46" s="11"/>
      <c r="AE46" s="9"/>
      <c r="AF46" s="10">
        <v>0</v>
      </c>
      <c r="AG46" s="11"/>
      <c r="AH46" s="9"/>
      <c r="AI46" s="10"/>
      <c r="AJ46" s="11"/>
      <c r="AK46" s="13"/>
      <c r="AL46" s="25"/>
      <c r="AM46" s="14"/>
    </row>
    <row r="47" spans="1:39" x14ac:dyDescent="0.25">
      <c r="A47" s="86">
        <v>13</v>
      </c>
      <c r="B47" s="108" t="s">
        <v>39</v>
      </c>
      <c r="C47" s="105">
        <v>21000000</v>
      </c>
      <c r="D47" s="19"/>
      <c r="E47" s="20">
        <f>1/12*100</f>
        <v>8.3333333333333321</v>
      </c>
      <c r="F47" s="21"/>
      <c r="G47" s="19"/>
      <c r="H47" s="20">
        <f>2/12*100</f>
        <v>16.666666666666664</v>
      </c>
      <c r="I47" s="21"/>
      <c r="J47" s="19"/>
      <c r="K47" s="20">
        <f>3/12*100</f>
        <v>25</v>
      </c>
      <c r="L47" s="21"/>
      <c r="M47" s="19"/>
      <c r="N47" s="20">
        <f>4/12*100</f>
        <v>33.333333333333329</v>
      </c>
      <c r="O47" s="21"/>
      <c r="P47" s="19"/>
      <c r="Q47" s="20">
        <f>5/12*100</f>
        <v>41.666666666666671</v>
      </c>
      <c r="R47" s="21"/>
      <c r="S47" s="19"/>
      <c r="T47" s="20">
        <f>6/12*100</f>
        <v>50</v>
      </c>
      <c r="U47" s="21"/>
      <c r="V47" s="19"/>
      <c r="W47" s="20">
        <f>7/12*100</f>
        <v>58.333333333333336</v>
      </c>
      <c r="X47" s="21"/>
      <c r="Y47" s="19"/>
      <c r="Z47" s="20">
        <f>8/12*100</f>
        <v>66.666666666666657</v>
      </c>
      <c r="AA47" s="21"/>
      <c r="AB47" s="19"/>
      <c r="AC47" s="20">
        <f>9/12*100</f>
        <v>75</v>
      </c>
      <c r="AD47" s="21"/>
      <c r="AE47" s="19"/>
      <c r="AF47" s="20">
        <f>10/12*100</f>
        <v>83.333333333333343</v>
      </c>
      <c r="AG47" s="21"/>
      <c r="AH47" s="19"/>
      <c r="AI47" s="20">
        <f>11/12*100</f>
        <v>91.666666666666657</v>
      </c>
      <c r="AJ47" s="21"/>
      <c r="AK47" s="31"/>
      <c r="AL47" s="32">
        <f>12/12*100</f>
        <v>100</v>
      </c>
      <c r="AM47" s="33"/>
    </row>
    <row r="48" spans="1:39" ht="15.75" customHeight="1" x14ac:dyDescent="0.25">
      <c r="A48" s="87"/>
      <c r="B48" s="109"/>
      <c r="C48" s="106"/>
      <c r="D48" s="9">
        <f>0/21000000*100</f>
        <v>0</v>
      </c>
      <c r="E48" s="10"/>
      <c r="F48" s="11">
        <f>U47</f>
        <v>0</v>
      </c>
      <c r="G48" s="9">
        <f>1769505/21000000*100</f>
        <v>8.4262142857142859</v>
      </c>
      <c r="H48" s="10"/>
      <c r="I48" s="11">
        <f>1769505/21000000*1000</f>
        <v>84.262142857142848</v>
      </c>
      <c r="J48" s="9">
        <f>3597628/21000000*100</f>
        <v>17.131561904761906</v>
      </c>
      <c r="K48" s="10"/>
      <c r="L48" s="11">
        <f>3597628/21000000*100</f>
        <v>17.131561904761906</v>
      </c>
      <c r="M48" s="9">
        <f>5348082/21000000*100</f>
        <v>25.46705714285714</v>
      </c>
      <c r="N48" s="10"/>
      <c r="O48" s="11">
        <f>5348082/21000000*100</f>
        <v>25.46705714285714</v>
      </c>
      <c r="P48" s="9">
        <f>7149536/21000000*100</f>
        <v>34.045409523809525</v>
      </c>
      <c r="Q48" s="10"/>
      <c r="R48" s="11">
        <f>7149536/21000000*100</f>
        <v>34.045409523809525</v>
      </c>
      <c r="S48" s="9">
        <f>8920163/C47*100</f>
        <v>42.476966666666662</v>
      </c>
      <c r="T48" s="10"/>
      <c r="U48" s="11">
        <f>1770627/C47*100</f>
        <v>8.4315571428571428</v>
      </c>
      <c r="V48" s="9">
        <v>59.3</v>
      </c>
      <c r="W48" s="10"/>
      <c r="X48" s="11">
        <v>16.899999999999999</v>
      </c>
      <c r="Y48" s="9">
        <f>14289581/C47*100</f>
        <v>68.045623809523818</v>
      </c>
      <c r="Z48" s="10"/>
      <c r="AA48" s="11">
        <f>Z49</f>
        <v>8.6856809523809524</v>
      </c>
      <c r="AB48" s="9">
        <f>16165032/C47*100</f>
        <v>76.976342857142853</v>
      </c>
      <c r="AC48" s="10"/>
      <c r="AD48" s="11">
        <f>AC49</f>
        <v>8.9450047619047623</v>
      </c>
      <c r="AE48" s="9">
        <f>16165032/C47*100</f>
        <v>76.976342857142853</v>
      </c>
      <c r="AF48" s="10"/>
      <c r="AG48" s="11">
        <v>0</v>
      </c>
      <c r="AH48" s="9"/>
      <c r="AI48" s="10"/>
      <c r="AJ48" s="11"/>
      <c r="AK48" s="34"/>
      <c r="AL48" s="35"/>
      <c r="AM48" s="36"/>
    </row>
    <row r="49" spans="1:39" ht="20.25" customHeight="1" x14ac:dyDescent="0.25">
      <c r="A49" s="88"/>
      <c r="B49" s="110"/>
      <c r="C49" s="107"/>
      <c r="D49" s="15"/>
      <c r="E49" s="16">
        <f>R49</f>
        <v>0</v>
      </c>
      <c r="F49" s="17"/>
      <c r="G49" s="15"/>
      <c r="H49" s="16">
        <f>1769505/21000000*100</f>
        <v>8.4262142857142859</v>
      </c>
      <c r="I49" s="17"/>
      <c r="J49" s="15"/>
      <c r="K49" s="16">
        <f>L48</f>
        <v>17.131561904761906</v>
      </c>
      <c r="L49" s="17"/>
      <c r="M49" s="15"/>
      <c r="N49" s="16">
        <f>5348082/21000000*100</f>
        <v>25.46705714285714</v>
      </c>
      <c r="O49" s="17"/>
      <c r="P49" s="15"/>
      <c r="Q49" s="16">
        <f>7149536/21000000*100</f>
        <v>34.045409523809525</v>
      </c>
      <c r="R49" s="17"/>
      <c r="S49" s="15"/>
      <c r="T49" s="16">
        <f>U48</f>
        <v>8.4315571428571428</v>
      </c>
      <c r="U49" s="17"/>
      <c r="V49" s="15"/>
      <c r="W49" s="16">
        <v>16.899999999999999</v>
      </c>
      <c r="X49" s="17"/>
      <c r="Y49" s="15"/>
      <c r="Z49" s="16">
        <f>1823993/C47*100</f>
        <v>8.6856809523809524</v>
      </c>
      <c r="AA49" s="17"/>
      <c r="AB49" s="15"/>
      <c r="AC49" s="16">
        <f>1878451/C47*100</f>
        <v>8.9450047619047623</v>
      </c>
      <c r="AD49" s="17"/>
      <c r="AE49" s="15"/>
      <c r="AF49" s="16">
        <v>0</v>
      </c>
      <c r="AG49" s="17"/>
      <c r="AH49" s="15"/>
      <c r="AI49" s="16"/>
      <c r="AJ49" s="17"/>
      <c r="AK49" s="37"/>
      <c r="AL49" s="38"/>
      <c r="AM49" s="39"/>
    </row>
    <row r="50" spans="1:39" x14ac:dyDescent="0.25">
      <c r="A50" s="86">
        <v>14</v>
      </c>
      <c r="B50" s="111" t="s">
        <v>40</v>
      </c>
      <c r="C50" s="92">
        <v>45360000</v>
      </c>
      <c r="D50" s="9"/>
      <c r="E50" s="10">
        <f>1/12*100</f>
        <v>8.3333333333333321</v>
      </c>
      <c r="F50" s="11"/>
      <c r="G50" s="9"/>
      <c r="H50" s="10">
        <f>2/12*100</f>
        <v>16.666666666666664</v>
      </c>
      <c r="I50" s="11"/>
      <c r="J50" s="9"/>
      <c r="K50" s="10">
        <f>3/12*100</f>
        <v>25</v>
      </c>
      <c r="L50" s="11"/>
      <c r="M50" s="9"/>
      <c r="N50" s="10">
        <f>4/12*100</f>
        <v>33.333333333333329</v>
      </c>
      <c r="O50" s="11"/>
      <c r="P50" s="13"/>
      <c r="Q50" s="25">
        <f>5/12*100</f>
        <v>41.666666666666671</v>
      </c>
      <c r="R50" s="14"/>
      <c r="S50" s="13"/>
      <c r="T50" s="25">
        <f>6/12*100</f>
        <v>50</v>
      </c>
      <c r="U50" s="14"/>
      <c r="V50" s="13"/>
      <c r="W50" s="25">
        <f>7/12*100</f>
        <v>58.333333333333336</v>
      </c>
      <c r="X50" s="14"/>
      <c r="Y50" s="13"/>
      <c r="Z50" s="25">
        <f>8/12*100</f>
        <v>66.666666666666657</v>
      </c>
      <c r="AA50" s="14"/>
      <c r="AB50" s="13"/>
      <c r="AC50" s="25">
        <f>9/12*100</f>
        <v>75</v>
      </c>
      <c r="AD50" s="14"/>
      <c r="AE50" s="13"/>
      <c r="AF50" s="25">
        <f>10/12*100</f>
        <v>83.333333333333343</v>
      </c>
      <c r="AG50" s="14"/>
      <c r="AH50" s="13"/>
      <c r="AI50" s="25">
        <f>11/12*100</f>
        <v>91.666666666666657</v>
      </c>
      <c r="AJ50" s="14"/>
      <c r="AK50" s="34"/>
      <c r="AL50" s="35">
        <f>12/12*100</f>
        <v>100</v>
      </c>
      <c r="AM50" s="36"/>
    </row>
    <row r="51" spans="1:39" x14ac:dyDescent="0.25">
      <c r="A51" s="87"/>
      <c r="B51" s="90"/>
      <c r="C51" s="93"/>
      <c r="D51" s="9">
        <f>0/453600000</f>
        <v>0</v>
      </c>
      <c r="E51" s="10"/>
      <c r="F51" s="11">
        <f>U50</f>
        <v>0</v>
      </c>
      <c r="G51" s="9">
        <f>3780000/45360000*100</f>
        <v>8.3333333333333321</v>
      </c>
      <c r="H51" s="10"/>
      <c r="I51" s="11">
        <f>3780000/45360000*100</f>
        <v>8.3333333333333321</v>
      </c>
      <c r="J51" s="9">
        <f>7560000/45360000*100</f>
        <v>16.666666666666664</v>
      </c>
      <c r="K51" s="10"/>
      <c r="L51" s="11">
        <f>7560000/45360000*100</f>
        <v>16.666666666666664</v>
      </c>
      <c r="M51" s="9">
        <f>11340000/45360000*100</f>
        <v>25</v>
      </c>
      <c r="N51" s="10"/>
      <c r="O51" s="11">
        <f>11340000/45360000*100</f>
        <v>25</v>
      </c>
      <c r="P51" s="13">
        <f>15120000/45360000*100</f>
        <v>33.333333333333329</v>
      </c>
      <c r="Q51" s="25"/>
      <c r="R51" s="14">
        <f>15120000/45360000*100</f>
        <v>33.333333333333329</v>
      </c>
      <c r="S51" s="13">
        <f>18900000/C50*100</f>
        <v>41.666666666666671</v>
      </c>
      <c r="T51" s="25"/>
      <c r="U51" s="44">
        <f>3780000/C50*100</f>
        <v>8.3333333333333321</v>
      </c>
      <c r="V51" s="13">
        <v>58</v>
      </c>
      <c r="W51" s="25"/>
      <c r="X51" s="14">
        <v>17</v>
      </c>
      <c r="Y51" s="9">
        <f>30240000/C50*100</f>
        <v>66.666666666666657</v>
      </c>
      <c r="Z51" s="25"/>
      <c r="AA51" s="11">
        <f>Z52</f>
        <v>8.3333333333333321</v>
      </c>
      <c r="AB51" s="9">
        <f>34020000/C50*100</f>
        <v>75</v>
      </c>
      <c r="AC51" s="25"/>
      <c r="AD51" s="11">
        <f>AC52</f>
        <v>8.3333333333333321</v>
      </c>
      <c r="AE51" s="13">
        <f>34000000/C50*100</f>
        <v>74.95590828924162</v>
      </c>
      <c r="AF51" s="25"/>
      <c r="AG51" s="14">
        <v>0</v>
      </c>
      <c r="AH51" s="13"/>
      <c r="AI51" s="25"/>
      <c r="AJ51" s="14"/>
      <c r="AK51" s="34"/>
      <c r="AL51" s="35"/>
      <c r="AM51" s="36"/>
    </row>
    <row r="52" spans="1:39" x14ac:dyDescent="0.25">
      <c r="A52" s="88"/>
      <c r="B52" s="91"/>
      <c r="C52" s="94"/>
      <c r="D52" s="9"/>
      <c r="E52" s="10">
        <f>R52</f>
        <v>0</v>
      </c>
      <c r="F52" s="11"/>
      <c r="G52" s="9"/>
      <c r="H52" s="10">
        <f>3780000/45360000*100</f>
        <v>8.3333333333333321</v>
      </c>
      <c r="I52" s="11"/>
      <c r="J52" s="9"/>
      <c r="K52" s="10">
        <f>L51</f>
        <v>16.666666666666664</v>
      </c>
      <c r="L52" s="11"/>
      <c r="M52" s="9"/>
      <c r="N52" s="10">
        <f>11340000/45360000*100</f>
        <v>25</v>
      </c>
      <c r="O52" s="11"/>
      <c r="P52" s="13"/>
      <c r="Q52" s="25">
        <f>15120000/45360000*100</f>
        <v>33.333333333333329</v>
      </c>
      <c r="R52" s="14"/>
      <c r="S52" s="13"/>
      <c r="T52" s="10">
        <f>U51</f>
        <v>8.3333333333333321</v>
      </c>
      <c r="U52" s="14"/>
      <c r="V52" s="13"/>
      <c r="W52" s="25">
        <v>17</v>
      </c>
      <c r="X52" s="14"/>
      <c r="Y52" s="13"/>
      <c r="Z52" s="67">
        <f>3780000/C50*100</f>
        <v>8.3333333333333321</v>
      </c>
      <c r="AA52" s="14"/>
      <c r="AB52" s="13"/>
      <c r="AC52" s="10">
        <f>3780000/C50*100</f>
        <v>8.3333333333333321</v>
      </c>
      <c r="AD52" s="14"/>
      <c r="AE52" s="13"/>
      <c r="AF52" s="25">
        <v>0</v>
      </c>
      <c r="AG52" s="14"/>
      <c r="AH52" s="13"/>
      <c r="AI52" s="25"/>
      <c r="AJ52" s="14"/>
      <c r="AK52" s="34"/>
      <c r="AL52" s="35"/>
      <c r="AM52" s="36"/>
    </row>
    <row r="53" spans="1:39" x14ac:dyDescent="0.25">
      <c r="A53" s="86">
        <v>15</v>
      </c>
      <c r="B53" s="108" t="s">
        <v>41</v>
      </c>
      <c r="C53" s="105">
        <v>32222200</v>
      </c>
      <c r="D53" s="19"/>
      <c r="E53" s="20">
        <f>1/12*100</f>
        <v>8.3333333333333321</v>
      </c>
      <c r="F53" s="21"/>
      <c r="G53" s="19"/>
      <c r="H53" s="20">
        <f>2/12*100</f>
        <v>16.666666666666664</v>
      </c>
      <c r="I53" s="21"/>
      <c r="J53" s="19"/>
      <c r="K53" s="20">
        <f>3/12*100</f>
        <v>25</v>
      </c>
      <c r="L53" s="21"/>
      <c r="M53" s="19"/>
      <c r="N53" s="20">
        <f>4/12*100</f>
        <v>33.333333333333329</v>
      </c>
      <c r="O53" s="21"/>
      <c r="P53" s="19"/>
      <c r="Q53" s="20">
        <f>5/12*100</f>
        <v>41.666666666666671</v>
      </c>
      <c r="R53" s="21"/>
      <c r="S53" s="19"/>
      <c r="T53" s="20">
        <f>6/12*100</f>
        <v>50</v>
      </c>
      <c r="U53" s="21"/>
      <c r="V53" s="19"/>
      <c r="W53" s="20">
        <f>7/12*100</f>
        <v>58.333333333333336</v>
      </c>
      <c r="X53" s="21"/>
      <c r="Y53" s="19"/>
      <c r="Z53" s="20">
        <f>8/12*100</f>
        <v>66.666666666666657</v>
      </c>
      <c r="AA53" s="21"/>
      <c r="AB53" s="19"/>
      <c r="AC53" s="20">
        <f>9/12*100</f>
        <v>75</v>
      </c>
      <c r="AD53" s="21"/>
      <c r="AE53" s="19"/>
      <c r="AF53" s="20">
        <f>10/12*100</f>
        <v>83.333333333333343</v>
      </c>
      <c r="AG53" s="21"/>
      <c r="AH53" s="19"/>
      <c r="AI53" s="23">
        <f>11/12*100</f>
        <v>91.666666666666657</v>
      </c>
      <c r="AJ53" s="21"/>
      <c r="AK53" s="31"/>
      <c r="AL53" s="32">
        <f>12/12*100</f>
        <v>100</v>
      </c>
      <c r="AM53" s="33"/>
    </row>
    <row r="54" spans="1:39" x14ac:dyDescent="0.25">
      <c r="A54" s="87"/>
      <c r="B54" s="109"/>
      <c r="C54" s="106"/>
      <c r="D54" s="9">
        <f>0/32222200</f>
        <v>0</v>
      </c>
      <c r="E54" s="10"/>
      <c r="F54" s="11">
        <f>U53</f>
        <v>0</v>
      </c>
      <c r="G54" s="9">
        <f>2000000/32222200*100</f>
        <v>6.2069008323454016</v>
      </c>
      <c r="H54" s="10"/>
      <c r="I54" s="11">
        <f>2000000/32222200*100</f>
        <v>6.2069008323454016</v>
      </c>
      <c r="J54" s="9">
        <f>2500000/32222200*100</f>
        <v>7.7586260404317517</v>
      </c>
      <c r="K54" s="10"/>
      <c r="L54" s="11">
        <f>2500000/32222200*100</f>
        <v>7.7586260404317517</v>
      </c>
      <c r="M54" s="9">
        <f>7268000/32222000*100</f>
        <v>22.556017627707778</v>
      </c>
      <c r="N54" s="10"/>
      <c r="O54" s="11">
        <f>7268000/32222200*100</f>
        <v>22.555877624743189</v>
      </c>
      <c r="P54" s="9">
        <f>10340500/32222200*100</f>
        <v>32.091229028433816</v>
      </c>
      <c r="Q54" s="10"/>
      <c r="R54" s="11">
        <f>10340500/32222200*100</f>
        <v>32.091229028433816</v>
      </c>
      <c r="S54" s="9">
        <f>14345998/C53*100</f>
        <v>44.522093463512732</v>
      </c>
      <c r="T54" s="10"/>
      <c r="U54" s="11">
        <f>4005498/C53*100</f>
        <v>12.430864435078922</v>
      </c>
      <c r="V54" s="9">
        <v>56.9</v>
      </c>
      <c r="W54" s="10"/>
      <c r="X54" s="11">
        <v>12.4</v>
      </c>
      <c r="Y54" s="9">
        <f>20408998/C53*100</f>
        <v>63.338313336767818</v>
      </c>
      <c r="Z54" s="10"/>
      <c r="AA54" s="11">
        <f>Z55</f>
        <v>6.4024182085642813</v>
      </c>
      <c r="AB54" s="9">
        <f>22008998/C53*100</f>
        <v>68.303834002644138</v>
      </c>
      <c r="AC54" s="10"/>
      <c r="AD54" s="11">
        <f>AC55</f>
        <v>4.9655206658763209</v>
      </c>
      <c r="AE54" s="9">
        <f>22008998/C53*100</f>
        <v>68.303834002644138</v>
      </c>
      <c r="AF54" s="10"/>
      <c r="AG54" s="11">
        <v>0</v>
      </c>
      <c r="AH54" s="9"/>
      <c r="AI54" s="10"/>
      <c r="AJ54" s="11"/>
      <c r="AK54" s="34"/>
      <c r="AL54" s="35"/>
      <c r="AM54" s="36"/>
    </row>
    <row r="55" spans="1:39" x14ac:dyDescent="0.25">
      <c r="A55" s="88"/>
      <c r="B55" s="110"/>
      <c r="C55" s="107"/>
      <c r="D55" s="15"/>
      <c r="E55" s="16">
        <f>R55</f>
        <v>0</v>
      </c>
      <c r="F55" s="17"/>
      <c r="G55" s="15"/>
      <c r="H55" s="16">
        <f>2000000/32222200*100</f>
        <v>6.2069008323454016</v>
      </c>
      <c r="I55" s="17"/>
      <c r="J55" s="15"/>
      <c r="K55" s="16">
        <f>L54</f>
        <v>7.7586260404317517</v>
      </c>
      <c r="L55" s="17"/>
      <c r="M55" s="15"/>
      <c r="N55" s="16">
        <f>7268000/32222200*100</f>
        <v>22.555877624743189</v>
      </c>
      <c r="O55" s="17"/>
      <c r="P55" s="15"/>
      <c r="Q55" s="16">
        <f>10340500/32222200*100</f>
        <v>32.091229028433816</v>
      </c>
      <c r="R55" s="17"/>
      <c r="S55" s="15"/>
      <c r="T55" s="16">
        <f>U54</f>
        <v>12.430864435078922</v>
      </c>
      <c r="U55" s="17"/>
      <c r="V55" s="15"/>
      <c r="W55" s="16">
        <v>12.4</v>
      </c>
      <c r="X55" s="17"/>
      <c r="Y55" s="15"/>
      <c r="Z55" s="16">
        <f>2063000/C53*100</f>
        <v>6.4024182085642813</v>
      </c>
      <c r="AA55" s="17"/>
      <c r="AB55" s="15"/>
      <c r="AC55" s="16">
        <f>1600000/C53*100</f>
        <v>4.9655206658763209</v>
      </c>
      <c r="AD55" s="17"/>
      <c r="AE55" s="15"/>
      <c r="AF55" s="16">
        <v>0</v>
      </c>
      <c r="AG55" s="17"/>
      <c r="AH55" s="15"/>
      <c r="AI55" s="16"/>
      <c r="AJ55" s="17"/>
      <c r="AK55" s="37"/>
      <c r="AL55" s="38"/>
      <c r="AM55" s="39"/>
    </row>
    <row r="56" spans="1:39" x14ac:dyDescent="0.25">
      <c r="A56" s="86">
        <v>16</v>
      </c>
      <c r="B56" s="95" t="s">
        <v>42</v>
      </c>
      <c r="C56" s="92">
        <v>5720000</v>
      </c>
      <c r="D56" s="9"/>
      <c r="E56" s="10">
        <f>1/12*100</f>
        <v>8.3333333333333321</v>
      </c>
      <c r="F56" s="11"/>
      <c r="G56" s="9"/>
      <c r="H56" s="10">
        <f>2/12*100</f>
        <v>16.666666666666664</v>
      </c>
      <c r="I56" s="11"/>
      <c r="J56" s="9"/>
      <c r="K56" s="35">
        <f>3/12*100</f>
        <v>25</v>
      </c>
      <c r="L56" s="36"/>
      <c r="M56" s="9"/>
      <c r="N56" s="35">
        <f>4/12*100</f>
        <v>33.333333333333329</v>
      </c>
      <c r="O56" s="36"/>
      <c r="P56" s="9"/>
      <c r="Q56" s="35">
        <f>5/12*100</f>
        <v>41.666666666666671</v>
      </c>
      <c r="R56" s="36"/>
      <c r="S56" s="9"/>
      <c r="T56" s="35">
        <f>6/12*100</f>
        <v>50</v>
      </c>
      <c r="U56" s="36"/>
      <c r="V56" s="9"/>
      <c r="W56" s="35">
        <f>7/12*100</f>
        <v>58.333333333333336</v>
      </c>
      <c r="X56" s="36"/>
      <c r="Y56" s="9"/>
      <c r="Z56" s="35">
        <f>8/12*100</f>
        <v>66.666666666666657</v>
      </c>
      <c r="AA56" s="36"/>
      <c r="AB56" s="9"/>
      <c r="AC56" s="43">
        <f>9/12*100</f>
        <v>75</v>
      </c>
      <c r="AD56" s="36"/>
      <c r="AE56" s="9"/>
      <c r="AF56" s="35">
        <f>10/12*100</f>
        <v>83.333333333333343</v>
      </c>
      <c r="AG56" s="36"/>
      <c r="AH56" s="9"/>
      <c r="AI56" s="35">
        <f>11/12*100</f>
        <v>91.666666666666657</v>
      </c>
      <c r="AJ56" s="36"/>
      <c r="AK56" s="9"/>
      <c r="AL56" s="35">
        <f>12/12*100</f>
        <v>100</v>
      </c>
      <c r="AM56" s="36"/>
    </row>
    <row r="57" spans="1:39" x14ac:dyDescent="0.25">
      <c r="A57" s="87"/>
      <c r="B57" s="90"/>
      <c r="C57" s="93"/>
      <c r="D57" s="9">
        <f>0/572000*100</f>
        <v>0</v>
      </c>
      <c r="E57" s="10"/>
      <c r="F57" s="11">
        <f>U56</f>
        <v>0</v>
      </c>
      <c r="G57" s="9">
        <f>730000/5720000*100</f>
        <v>12.762237762237763</v>
      </c>
      <c r="H57" s="10"/>
      <c r="I57" s="11">
        <f>730000/5720000*100</f>
        <v>12.762237762237763</v>
      </c>
      <c r="J57" s="9">
        <f>730000/5720000*100</f>
        <v>12.762237762237763</v>
      </c>
      <c r="K57" s="35"/>
      <c r="L57" s="36">
        <f>730000/5720000*100</f>
        <v>12.762237762237763</v>
      </c>
      <c r="M57" s="9">
        <f>1420000/5720000*100</f>
        <v>24.825174825174827</v>
      </c>
      <c r="N57" s="35"/>
      <c r="O57" s="36">
        <f>1420000/5720000*100</f>
        <v>24.825174825174827</v>
      </c>
      <c r="P57" s="9">
        <f>2150000/5720000*100</f>
        <v>37.587412587412587</v>
      </c>
      <c r="Q57" s="35"/>
      <c r="R57" s="36">
        <f>2150000/5720000*100</f>
        <v>37.587412587412587</v>
      </c>
      <c r="S57" s="9">
        <f>2150000/C56*100</f>
        <v>37.587412587412587</v>
      </c>
      <c r="T57" s="35"/>
      <c r="U57" s="42">
        <f>0</f>
        <v>0</v>
      </c>
      <c r="V57" s="9">
        <v>50.3</v>
      </c>
      <c r="W57" s="35"/>
      <c r="X57" s="36">
        <v>13</v>
      </c>
      <c r="Y57" s="9">
        <f>3610000/C56*100</f>
        <v>63.111888111888113</v>
      </c>
      <c r="Z57" s="35"/>
      <c r="AA57" s="42">
        <f>Z58</f>
        <v>12.762237762237763</v>
      </c>
      <c r="AB57" s="9">
        <f>3610000/C56*100</f>
        <v>63.111888111888113</v>
      </c>
      <c r="AC57" s="35"/>
      <c r="AD57" s="42">
        <v>0</v>
      </c>
      <c r="AE57" s="9">
        <f>5030000/C56*100</f>
        <v>87.937062937062933</v>
      </c>
      <c r="AF57" s="35"/>
      <c r="AG57" s="36">
        <f>AF58</f>
        <v>24.825174825174827</v>
      </c>
      <c r="AH57" s="9"/>
      <c r="AI57" s="35"/>
      <c r="AJ57" s="36"/>
      <c r="AK57" s="9"/>
      <c r="AL57" s="35"/>
      <c r="AM57" s="36"/>
    </row>
    <row r="58" spans="1:39" x14ac:dyDescent="0.25">
      <c r="A58" s="88"/>
      <c r="B58" s="91"/>
      <c r="C58" s="94"/>
      <c r="D58" s="9"/>
      <c r="E58" s="10">
        <f>R58</f>
        <v>0</v>
      </c>
      <c r="F58" s="11"/>
      <c r="G58" s="9"/>
      <c r="H58" s="10">
        <f>730000/5720000*100</f>
        <v>12.762237762237763</v>
      </c>
      <c r="I58" s="11"/>
      <c r="J58" s="9"/>
      <c r="K58" s="35">
        <f>L57</f>
        <v>12.762237762237763</v>
      </c>
      <c r="L58" s="36"/>
      <c r="M58" s="9"/>
      <c r="N58" s="35">
        <f>1420000/5720000*100</f>
        <v>24.825174825174827</v>
      </c>
      <c r="O58" s="36"/>
      <c r="P58" s="9"/>
      <c r="Q58" s="35">
        <f>2150000/5720000*100</f>
        <v>37.587412587412587</v>
      </c>
      <c r="R58" s="36"/>
      <c r="S58" s="9"/>
      <c r="T58" s="43">
        <f>U57</f>
        <v>0</v>
      </c>
      <c r="U58" s="36"/>
      <c r="V58" s="9"/>
      <c r="W58" s="35">
        <v>13</v>
      </c>
      <c r="X58" s="36"/>
      <c r="Y58" s="9"/>
      <c r="Z58" s="35">
        <f>730000/C56*100</f>
        <v>12.762237762237763</v>
      </c>
      <c r="AA58" s="36"/>
      <c r="AB58" s="9"/>
      <c r="AC58" s="43">
        <v>0</v>
      </c>
      <c r="AD58" s="36"/>
      <c r="AE58" s="9"/>
      <c r="AF58" s="35">
        <f>1420000/C56*100</f>
        <v>24.825174825174827</v>
      </c>
      <c r="AG58" s="36"/>
      <c r="AH58" s="9"/>
      <c r="AI58" s="35"/>
      <c r="AJ58" s="36"/>
      <c r="AK58" s="9"/>
      <c r="AL58" s="35"/>
      <c r="AM58" s="36"/>
    </row>
    <row r="59" spans="1:39" ht="15" customHeight="1" x14ac:dyDescent="0.25">
      <c r="A59" s="86">
        <v>17</v>
      </c>
      <c r="B59" s="95" t="s">
        <v>43</v>
      </c>
      <c r="C59" s="105">
        <v>10062200</v>
      </c>
      <c r="D59" s="19"/>
      <c r="E59" s="20">
        <f>1/12*100</f>
        <v>8.3333333333333321</v>
      </c>
      <c r="F59" s="21"/>
      <c r="G59" s="19"/>
      <c r="H59" s="20">
        <f>2/12*100</f>
        <v>16.666666666666664</v>
      </c>
      <c r="I59" s="21"/>
      <c r="J59" s="19"/>
      <c r="K59" s="20">
        <f>3/12*100</f>
        <v>25</v>
      </c>
      <c r="L59" s="21"/>
      <c r="M59" s="19"/>
      <c r="N59" s="20">
        <f>4/12*100</f>
        <v>33.333333333333329</v>
      </c>
      <c r="O59" s="21"/>
      <c r="P59" s="19"/>
      <c r="Q59" s="20">
        <f>5/12*100</f>
        <v>41.666666666666671</v>
      </c>
      <c r="R59" s="21"/>
      <c r="S59" s="19"/>
      <c r="T59" s="20">
        <f>S60</f>
        <v>80.250839776589615</v>
      </c>
      <c r="U59" s="21"/>
      <c r="V59" s="19"/>
      <c r="W59" s="20">
        <f>7/12*100</f>
        <v>58.333333333333336</v>
      </c>
      <c r="X59" s="21"/>
      <c r="Y59" s="19"/>
      <c r="Z59" s="20">
        <f>8/12*100</f>
        <v>66.666666666666657</v>
      </c>
      <c r="AA59" s="21"/>
      <c r="AB59" s="19"/>
      <c r="AC59" s="20">
        <f>9/12*100</f>
        <v>75</v>
      </c>
      <c r="AD59" s="21"/>
      <c r="AE59" s="19"/>
      <c r="AF59" s="20">
        <f>10/12*100</f>
        <v>83.333333333333343</v>
      </c>
      <c r="AG59" s="21"/>
      <c r="AH59" s="19"/>
      <c r="AI59" s="20">
        <f>11/12*100</f>
        <v>91.666666666666657</v>
      </c>
      <c r="AJ59" s="21"/>
      <c r="AK59" s="31"/>
      <c r="AL59" s="32">
        <f>12/12*100</f>
        <v>100</v>
      </c>
      <c r="AM59" s="33"/>
    </row>
    <row r="60" spans="1:39" ht="15" customHeight="1" x14ac:dyDescent="0.25">
      <c r="A60" s="87"/>
      <c r="B60" s="90"/>
      <c r="C60" s="106"/>
      <c r="D60" s="9">
        <f>0/10062200*100</f>
        <v>0</v>
      </c>
      <c r="E60" s="10"/>
      <c r="F60" s="11">
        <f>U59</f>
        <v>0</v>
      </c>
      <c r="G60" s="9">
        <f ca="1">G60</f>
        <v>0</v>
      </c>
      <c r="H60" s="10"/>
      <c r="I60" s="11">
        <f ca="1">G60</f>
        <v>0</v>
      </c>
      <c r="J60" s="9">
        <f>0/10062200*100</f>
        <v>0</v>
      </c>
      <c r="K60" s="10"/>
      <c r="L60" s="11">
        <f>0/10062200*100</f>
        <v>0</v>
      </c>
      <c r="M60" s="9">
        <f>0/10062200*100</f>
        <v>0</v>
      </c>
      <c r="N60" s="10"/>
      <c r="O60" s="11">
        <f>0/10062000*100</f>
        <v>0</v>
      </c>
      <c r="P60" s="9">
        <f>0/1499800*100</f>
        <v>0</v>
      </c>
      <c r="Q60" s="10"/>
      <c r="R60" s="11">
        <f>0/1499800*100</f>
        <v>0</v>
      </c>
      <c r="S60" s="9">
        <f>8075000/C59*100</f>
        <v>80.250839776589615</v>
      </c>
      <c r="T60" s="10"/>
      <c r="U60" s="11">
        <f>8075000/C59*100</f>
        <v>80.250839776589615</v>
      </c>
      <c r="V60" s="9">
        <v>100</v>
      </c>
      <c r="W60" s="10"/>
      <c r="X60" s="11">
        <v>19.7</v>
      </c>
      <c r="Y60" s="9">
        <f>10062200/C59*100</f>
        <v>100</v>
      </c>
      <c r="Z60" s="10"/>
      <c r="AA60" s="11">
        <v>0</v>
      </c>
      <c r="AB60" s="9">
        <f>10062200/C59*100</f>
        <v>100</v>
      </c>
      <c r="AC60" s="10"/>
      <c r="AD60" s="11">
        <v>0</v>
      </c>
      <c r="AE60" s="9">
        <f>10062200/C59*100</f>
        <v>100</v>
      </c>
      <c r="AF60" s="10"/>
      <c r="AG60" s="11">
        <v>0</v>
      </c>
      <c r="AH60" s="9"/>
      <c r="AI60" s="10"/>
      <c r="AJ60" s="11"/>
      <c r="AK60" s="34"/>
      <c r="AL60" s="35"/>
      <c r="AM60" s="36"/>
    </row>
    <row r="61" spans="1:39" ht="21" customHeight="1" x14ac:dyDescent="0.25">
      <c r="A61" s="88"/>
      <c r="B61" s="91"/>
      <c r="C61" s="107"/>
      <c r="D61" s="15"/>
      <c r="E61" s="16">
        <f>R61</f>
        <v>0</v>
      </c>
      <c r="F61" s="17"/>
      <c r="G61" s="15"/>
      <c r="H61" s="16">
        <f ca="1">G60</f>
        <v>0</v>
      </c>
      <c r="I61" s="17"/>
      <c r="J61" s="15"/>
      <c r="K61" s="16">
        <f>L60</f>
        <v>0</v>
      </c>
      <c r="L61" s="17"/>
      <c r="M61" s="15"/>
      <c r="N61" s="16">
        <f>0/10062000*100</f>
        <v>0</v>
      </c>
      <c r="O61" s="17"/>
      <c r="P61" s="15"/>
      <c r="Q61" s="16">
        <f>0/1499800*100</f>
        <v>0</v>
      </c>
      <c r="R61" s="17"/>
      <c r="S61" s="15"/>
      <c r="T61" s="16">
        <f>U60</f>
        <v>80.250839776589615</v>
      </c>
      <c r="U61" s="17"/>
      <c r="V61" s="15"/>
      <c r="W61" s="16">
        <v>19.7</v>
      </c>
      <c r="X61" s="17"/>
      <c r="Y61" s="15"/>
      <c r="Z61" s="16">
        <v>0</v>
      </c>
      <c r="AA61" s="17"/>
      <c r="AB61" s="15"/>
      <c r="AC61" s="16">
        <v>0</v>
      </c>
      <c r="AD61" s="17"/>
      <c r="AE61" s="15"/>
      <c r="AF61" s="16">
        <v>0</v>
      </c>
      <c r="AG61" s="17"/>
      <c r="AH61" s="15"/>
      <c r="AI61" s="16"/>
      <c r="AJ61" s="17"/>
      <c r="AK61" s="37"/>
      <c r="AL61" s="38"/>
      <c r="AM61" s="39"/>
    </row>
    <row r="62" spans="1:39" x14ac:dyDescent="0.25">
      <c r="A62" s="86">
        <v>18</v>
      </c>
      <c r="B62" s="95" t="s">
        <v>44</v>
      </c>
      <c r="C62" s="92">
        <v>1499800</v>
      </c>
      <c r="D62" s="9"/>
      <c r="E62" s="10">
        <f>1/12*100</f>
        <v>8.3333333333333321</v>
      </c>
      <c r="F62" s="11"/>
      <c r="G62" s="9"/>
      <c r="H62" s="10">
        <f>2/12*100</f>
        <v>16.666666666666664</v>
      </c>
      <c r="I62" s="11"/>
      <c r="J62" s="9"/>
      <c r="K62" s="10">
        <f>3/12*100</f>
        <v>25</v>
      </c>
      <c r="L62" s="11"/>
      <c r="M62" s="9"/>
      <c r="N62" s="10">
        <f>4/12*100</f>
        <v>33.333333333333329</v>
      </c>
      <c r="O62" s="11"/>
      <c r="P62" s="9"/>
      <c r="Q62" s="10">
        <f>5/12*100</f>
        <v>41.666666666666671</v>
      </c>
      <c r="R62" s="11"/>
      <c r="S62" s="9"/>
      <c r="T62" s="10">
        <f>6/12*100</f>
        <v>50</v>
      </c>
      <c r="U62" s="11"/>
      <c r="V62" s="9"/>
      <c r="W62" s="10">
        <f>7/12*100</f>
        <v>58.333333333333336</v>
      </c>
      <c r="X62" s="11"/>
      <c r="Y62" s="9"/>
      <c r="Z62" s="10">
        <f>8/12*100</f>
        <v>66.666666666666657</v>
      </c>
      <c r="AA62" s="40"/>
      <c r="AB62" s="34"/>
      <c r="AC62" s="43">
        <f>9/12*100</f>
        <v>75</v>
      </c>
      <c r="AD62" s="36"/>
      <c r="AE62" s="34"/>
      <c r="AF62" s="35">
        <f>10/12*100</f>
        <v>83.333333333333343</v>
      </c>
      <c r="AG62" s="36"/>
      <c r="AH62" s="34"/>
      <c r="AI62" s="35">
        <f>11/12*100</f>
        <v>91.666666666666657</v>
      </c>
      <c r="AJ62" s="36"/>
      <c r="AK62" s="34"/>
      <c r="AL62" s="35">
        <f>12/12*100</f>
        <v>100</v>
      </c>
      <c r="AM62" s="36"/>
    </row>
    <row r="63" spans="1:39" x14ac:dyDescent="0.25">
      <c r="A63" s="87"/>
      <c r="B63" s="90"/>
      <c r="C63" s="93"/>
      <c r="D63" s="9">
        <f>0/1499800*100</f>
        <v>0</v>
      </c>
      <c r="E63" s="10"/>
      <c r="F63" s="11">
        <f>U62</f>
        <v>0</v>
      </c>
      <c r="G63" s="9">
        <f ca="1">G63</f>
        <v>0</v>
      </c>
      <c r="H63" s="10"/>
      <c r="I63" s="11">
        <f ca="1">I63</f>
        <v>0</v>
      </c>
      <c r="J63" s="9">
        <f>0/1499800*100</f>
        <v>0</v>
      </c>
      <c r="K63" s="10"/>
      <c r="L63" s="11">
        <f>0/1499800*100</f>
        <v>0</v>
      </c>
      <c r="M63" s="9">
        <f>0/1499800*100</f>
        <v>0</v>
      </c>
      <c r="N63" s="10"/>
      <c r="O63" s="11">
        <f>0/1499800*100</f>
        <v>0</v>
      </c>
      <c r="P63" s="9">
        <f>0/1499800*100</f>
        <v>0</v>
      </c>
      <c r="Q63" s="10"/>
      <c r="R63" s="11">
        <f>0/14998008100</f>
        <v>0</v>
      </c>
      <c r="S63" s="9">
        <f>0</f>
        <v>0</v>
      </c>
      <c r="T63" s="10"/>
      <c r="U63" s="11">
        <f>0</f>
        <v>0</v>
      </c>
      <c r="V63" s="9">
        <v>50</v>
      </c>
      <c r="W63" s="10"/>
      <c r="X63" s="11">
        <v>50</v>
      </c>
      <c r="Y63" s="10">
        <f>749900/C62*100</f>
        <v>50</v>
      </c>
      <c r="Z63" s="25"/>
      <c r="AA63" s="11">
        <v>0</v>
      </c>
      <c r="AB63" s="43">
        <f>749900/C62*100</f>
        <v>50</v>
      </c>
      <c r="AC63" s="35"/>
      <c r="AD63" s="42">
        <v>0</v>
      </c>
      <c r="AE63" s="35">
        <f>749900/C62*100</f>
        <v>50</v>
      </c>
      <c r="AF63" s="35"/>
      <c r="AG63" s="36">
        <v>0</v>
      </c>
      <c r="AH63" s="35"/>
      <c r="AI63" s="35"/>
      <c r="AJ63" s="36"/>
      <c r="AK63" s="35"/>
      <c r="AL63" s="35"/>
      <c r="AM63" s="36"/>
    </row>
    <row r="64" spans="1:39" x14ac:dyDescent="0.25">
      <c r="A64" s="88"/>
      <c r="B64" s="91"/>
      <c r="C64" s="94"/>
      <c r="D64" s="15"/>
      <c r="E64" s="16">
        <f>R64</f>
        <v>0</v>
      </c>
      <c r="F64" s="17"/>
      <c r="G64" s="15"/>
      <c r="H64" s="16">
        <f ca="1">H64</f>
        <v>0</v>
      </c>
      <c r="I64" s="17"/>
      <c r="J64" s="15"/>
      <c r="K64" s="16">
        <f>L63</f>
        <v>0</v>
      </c>
      <c r="L64" s="17"/>
      <c r="M64" s="15"/>
      <c r="N64" s="16">
        <f>0/1499800*100</f>
        <v>0</v>
      </c>
      <c r="O64" s="17"/>
      <c r="P64" s="15"/>
      <c r="Q64" s="16">
        <f>0/1499800*100</f>
        <v>0</v>
      </c>
      <c r="R64" s="17"/>
      <c r="S64" s="15"/>
      <c r="T64" s="16">
        <f>U63</f>
        <v>0</v>
      </c>
      <c r="U64" s="17"/>
      <c r="V64" s="15"/>
      <c r="W64" s="16">
        <v>50</v>
      </c>
      <c r="X64" s="17"/>
      <c r="Y64" s="26"/>
      <c r="Z64" s="16">
        <v>0</v>
      </c>
      <c r="AA64" s="28"/>
      <c r="AB64" s="37"/>
      <c r="AC64" s="70">
        <v>0</v>
      </c>
      <c r="AD64" s="39"/>
      <c r="AE64" s="37"/>
      <c r="AF64" s="38">
        <v>0</v>
      </c>
      <c r="AG64" s="39"/>
      <c r="AH64" s="37"/>
      <c r="AI64" s="38"/>
      <c r="AJ64" s="39"/>
      <c r="AK64" s="37"/>
      <c r="AL64" s="38"/>
      <c r="AM64" s="39"/>
    </row>
    <row r="65" spans="1:95" x14ac:dyDescent="0.25">
      <c r="A65" s="86">
        <v>19</v>
      </c>
      <c r="B65" s="95" t="s">
        <v>45</v>
      </c>
      <c r="C65" s="92">
        <v>9999300</v>
      </c>
      <c r="D65" s="9"/>
      <c r="E65" s="10">
        <f>1/12*100</f>
        <v>8.3333333333333321</v>
      </c>
      <c r="F65" s="11"/>
      <c r="G65" s="9"/>
      <c r="H65" s="10">
        <f>2/12*100</f>
        <v>16.666666666666664</v>
      </c>
      <c r="I65" s="11"/>
      <c r="J65" s="9"/>
      <c r="K65" s="10">
        <f>3/12*100</f>
        <v>25</v>
      </c>
      <c r="L65" s="11"/>
      <c r="M65" s="9"/>
      <c r="N65" s="10">
        <f>4/12*100</f>
        <v>33.333333333333329</v>
      </c>
      <c r="O65" s="11"/>
      <c r="P65" s="9"/>
      <c r="Q65" s="10">
        <f>5/12*100</f>
        <v>41.666666666666671</v>
      </c>
      <c r="R65" s="11"/>
      <c r="S65" s="9"/>
      <c r="T65" s="10">
        <f>6/12*100</f>
        <v>50</v>
      </c>
      <c r="U65" s="11"/>
      <c r="V65" s="9"/>
      <c r="W65" s="10">
        <f>7/12*100</f>
        <v>58.333333333333336</v>
      </c>
      <c r="X65" s="11"/>
      <c r="Y65" s="13"/>
      <c r="Z65" s="25">
        <f>8/12*100</f>
        <v>66.666666666666657</v>
      </c>
      <c r="AA65" s="14"/>
      <c r="AB65" s="34"/>
      <c r="AC65" s="43">
        <f>9/12*100</f>
        <v>75</v>
      </c>
      <c r="AD65" s="36"/>
      <c r="AE65" s="34"/>
      <c r="AF65" s="35">
        <f>10/12*100</f>
        <v>83.333333333333343</v>
      </c>
      <c r="AG65" s="36"/>
      <c r="AH65" s="34"/>
      <c r="AI65" s="35">
        <f>11/12*100</f>
        <v>91.666666666666657</v>
      </c>
      <c r="AJ65" s="36"/>
      <c r="AK65" s="34"/>
      <c r="AL65" s="35">
        <f>12/12*100</f>
        <v>100</v>
      </c>
      <c r="AM65" s="36"/>
    </row>
    <row r="66" spans="1:95" x14ac:dyDescent="0.25">
      <c r="A66" s="87"/>
      <c r="B66" s="90"/>
      <c r="C66" s="93"/>
      <c r="D66" s="9">
        <f>0/9999300*100</f>
        <v>0</v>
      </c>
      <c r="E66" s="10"/>
      <c r="F66" s="11">
        <f>U65</f>
        <v>0</v>
      </c>
      <c r="G66" s="9">
        <f ca="1">G66</f>
        <v>0</v>
      </c>
      <c r="H66" s="10"/>
      <c r="I66" s="11">
        <f ca="1">I66</f>
        <v>0</v>
      </c>
      <c r="J66" s="9">
        <f>5850000/9999300*100</f>
        <v>58.504095286670065</v>
      </c>
      <c r="K66" s="10"/>
      <c r="L66" s="11">
        <f>5850000/9999300*100</f>
        <v>58.504095286670065</v>
      </c>
      <c r="M66" s="9">
        <f>7359300/9999300*100</f>
        <v>73.598151870630943</v>
      </c>
      <c r="N66" s="10"/>
      <c r="O66" s="11">
        <f>7359300/9999300*100</f>
        <v>73.598151870630943</v>
      </c>
      <c r="P66" s="9">
        <f>7359300/9999300*100</f>
        <v>73.598151870630943</v>
      </c>
      <c r="Q66" s="10"/>
      <c r="R66" s="41">
        <f>7359300/9999300*100</f>
        <v>73.598151870630943</v>
      </c>
      <c r="S66" s="9">
        <f>7359300/C65*100</f>
        <v>73.598151870630943</v>
      </c>
      <c r="T66" s="10"/>
      <c r="U66" s="11">
        <f>0</f>
        <v>0</v>
      </c>
      <c r="V66" s="9">
        <v>73.599999999999994</v>
      </c>
      <c r="W66" s="10"/>
      <c r="X66" s="11">
        <v>0</v>
      </c>
      <c r="Y66" s="9">
        <f>7359300/C65*100</f>
        <v>73.598151870630943</v>
      </c>
      <c r="Z66" s="25"/>
      <c r="AA66" s="11">
        <v>0</v>
      </c>
      <c r="AB66" s="71">
        <f>7359300/C65*100</f>
        <v>73.598151870630943</v>
      </c>
      <c r="AC66" s="35"/>
      <c r="AD66" s="42">
        <v>0</v>
      </c>
      <c r="AE66" s="34">
        <f>9999300/C65*100</f>
        <v>100</v>
      </c>
      <c r="AF66" s="35"/>
      <c r="AG66" s="36">
        <f>AF67</f>
        <v>26.401848129369053</v>
      </c>
      <c r="AH66" s="34"/>
      <c r="AI66" s="35"/>
      <c r="AJ66" s="36"/>
      <c r="AK66" s="34"/>
      <c r="AL66" s="35"/>
      <c r="AM66" s="36"/>
    </row>
    <row r="67" spans="1:95" ht="22.5" customHeight="1" x14ac:dyDescent="0.25">
      <c r="A67" s="88"/>
      <c r="B67" s="91"/>
      <c r="C67" s="94"/>
      <c r="D67" s="15"/>
      <c r="E67" s="16">
        <f>R67</f>
        <v>0</v>
      </c>
      <c r="F67" s="17"/>
      <c r="G67" s="15"/>
      <c r="H67" s="16">
        <f ca="1">H67</f>
        <v>0</v>
      </c>
      <c r="I67" s="17"/>
      <c r="J67" s="15"/>
      <c r="K67" s="16">
        <f>L66</f>
        <v>58.504095286670065</v>
      </c>
      <c r="L67" s="17"/>
      <c r="M67" s="15"/>
      <c r="N67" s="16">
        <f>7359300/9999300*100</f>
        <v>73.598151870630943</v>
      </c>
      <c r="O67" s="17"/>
      <c r="P67" s="15"/>
      <c r="Q67" s="16">
        <f>7359300/9999300*100</f>
        <v>73.598151870630943</v>
      </c>
      <c r="R67" s="17"/>
      <c r="S67" s="15"/>
      <c r="T67" s="16">
        <f>U66</f>
        <v>0</v>
      </c>
      <c r="U67" s="17"/>
      <c r="V67" s="15"/>
      <c r="W67" s="16">
        <v>0</v>
      </c>
      <c r="X67" s="17"/>
      <c r="Y67" s="26"/>
      <c r="Z67" s="16">
        <v>0</v>
      </c>
      <c r="AA67" s="28"/>
      <c r="AB67" s="37"/>
      <c r="AC67" s="70">
        <v>0</v>
      </c>
      <c r="AD67" s="39"/>
      <c r="AE67" s="37"/>
      <c r="AF67" s="38">
        <f>2640000/C65*100</f>
        <v>26.401848129369053</v>
      </c>
      <c r="AG67" s="39"/>
      <c r="AH67" s="37"/>
      <c r="AI67" s="38"/>
      <c r="AJ67" s="39"/>
      <c r="AK67" s="37"/>
      <c r="AL67" s="38"/>
      <c r="AM67" s="39"/>
    </row>
    <row r="68" spans="1:95" x14ac:dyDescent="0.25">
      <c r="A68" s="86">
        <v>20</v>
      </c>
      <c r="B68" s="89" t="s">
        <v>46</v>
      </c>
      <c r="C68" s="92">
        <v>1938000</v>
      </c>
      <c r="D68" s="9"/>
      <c r="E68" s="10">
        <f>1/12*100</f>
        <v>8.3333333333333321</v>
      </c>
      <c r="F68" s="11"/>
      <c r="G68" s="9"/>
      <c r="H68" s="10">
        <f>2/12*100</f>
        <v>16.666666666666664</v>
      </c>
      <c r="I68" s="11"/>
      <c r="J68" s="9"/>
      <c r="K68" s="10">
        <f>3/12*100</f>
        <v>25</v>
      </c>
      <c r="L68" s="11"/>
      <c r="M68" s="9"/>
      <c r="N68" s="10">
        <f>4/12*100</f>
        <v>33.333333333333329</v>
      </c>
      <c r="O68" s="11"/>
      <c r="P68" s="9"/>
      <c r="Q68" s="10">
        <f>5/12*100</f>
        <v>41.666666666666671</v>
      </c>
      <c r="R68" s="11"/>
      <c r="S68" s="9"/>
      <c r="T68" s="10">
        <f>6/12*100</f>
        <v>50</v>
      </c>
      <c r="U68" s="11"/>
      <c r="V68" s="9"/>
      <c r="W68" s="10">
        <f>7/12*100</f>
        <v>58.333333333333336</v>
      </c>
      <c r="X68" s="11"/>
      <c r="Y68" s="9"/>
      <c r="Z68" s="10">
        <f>8/12*100</f>
        <v>66.666666666666657</v>
      </c>
      <c r="AA68" s="40"/>
      <c r="AB68" s="34"/>
      <c r="AC68" s="43">
        <f>9/12*100</f>
        <v>75</v>
      </c>
      <c r="AD68" s="36"/>
      <c r="AE68" s="34"/>
      <c r="AF68" s="35">
        <f>10/12*100</f>
        <v>83.333333333333343</v>
      </c>
      <c r="AG68" s="36"/>
      <c r="AH68" s="34"/>
      <c r="AI68" s="35">
        <f>11/12*100</f>
        <v>91.666666666666657</v>
      </c>
      <c r="AJ68" s="36"/>
      <c r="AK68" s="34"/>
      <c r="AL68" s="35">
        <f>12/12*100</f>
        <v>100</v>
      </c>
      <c r="AM68" s="36"/>
    </row>
    <row r="69" spans="1:95" x14ac:dyDescent="0.25">
      <c r="A69" s="87"/>
      <c r="B69" s="90"/>
      <c r="C69" s="93"/>
      <c r="D69" s="9">
        <f>0/19380008100</f>
        <v>0</v>
      </c>
      <c r="E69" s="10"/>
      <c r="F69" s="11">
        <f>U69</f>
        <v>0</v>
      </c>
      <c r="G69" s="9">
        <f ca="1">G69</f>
        <v>0</v>
      </c>
      <c r="H69" s="10"/>
      <c r="I69" s="11">
        <f ca="1">I69</f>
        <v>0</v>
      </c>
      <c r="J69" s="9">
        <f>0/1938000*100</f>
        <v>0</v>
      </c>
      <c r="K69" s="10"/>
      <c r="L69" s="11">
        <f>0/1938000*100</f>
        <v>0</v>
      </c>
      <c r="M69" s="9">
        <f>0/1938000*100</f>
        <v>0</v>
      </c>
      <c r="N69" s="10"/>
      <c r="O69" s="11">
        <f>0/1938000*100</f>
        <v>0</v>
      </c>
      <c r="P69" s="9">
        <f>0/1938000*100</f>
        <v>0</v>
      </c>
      <c r="Q69" s="10"/>
      <c r="R69" s="11">
        <f>0/1938000*100</f>
        <v>0</v>
      </c>
      <c r="S69" s="9">
        <f>0</f>
        <v>0</v>
      </c>
      <c r="T69" s="10"/>
      <c r="U69" s="11">
        <v>0</v>
      </c>
      <c r="V69" s="9">
        <v>0</v>
      </c>
      <c r="W69" s="10"/>
      <c r="X69" s="11">
        <v>0</v>
      </c>
      <c r="Y69" s="10">
        <v>0</v>
      </c>
      <c r="Z69" s="25"/>
      <c r="AA69" s="11">
        <v>0</v>
      </c>
      <c r="AB69" s="43">
        <v>0</v>
      </c>
      <c r="AC69" s="35"/>
      <c r="AD69" s="42">
        <v>0</v>
      </c>
      <c r="AE69" s="35">
        <f>1938000/C68*100</f>
        <v>100</v>
      </c>
      <c r="AF69" s="35"/>
      <c r="AG69" s="36">
        <f>AF70</f>
        <v>100</v>
      </c>
      <c r="AH69" s="35"/>
      <c r="AI69" s="35"/>
      <c r="AJ69" s="36"/>
      <c r="AK69" s="35"/>
      <c r="AL69" s="35"/>
      <c r="AM69" s="36"/>
    </row>
    <row r="70" spans="1:95" x14ac:dyDescent="0.25">
      <c r="A70" s="88"/>
      <c r="B70" s="91"/>
      <c r="C70" s="94"/>
      <c r="D70" s="15"/>
      <c r="E70" s="16">
        <f>R70</f>
        <v>0</v>
      </c>
      <c r="F70" s="17"/>
      <c r="G70" s="15"/>
      <c r="H70" s="16">
        <f ca="1">H70</f>
        <v>0</v>
      </c>
      <c r="I70" s="17"/>
      <c r="J70" s="15"/>
      <c r="K70" s="16">
        <f>0/1938000*100</f>
        <v>0</v>
      </c>
      <c r="L70" s="17"/>
      <c r="M70" s="15"/>
      <c r="N70" s="16">
        <f>0/1938000*100</f>
        <v>0</v>
      </c>
      <c r="O70" s="17"/>
      <c r="P70" s="15"/>
      <c r="Q70" s="16">
        <f>0/1938000*100</f>
        <v>0</v>
      </c>
      <c r="R70" s="17"/>
      <c r="S70" s="15"/>
      <c r="T70" s="16">
        <f>U69</f>
        <v>0</v>
      </c>
      <c r="U70" s="17"/>
      <c r="V70" s="15"/>
      <c r="W70" s="16">
        <v>0</v>
      </c>
      <c r="X70" s="17"/>
      <c r="Y70" s="26"/>
      <c r="Z70" s="16">
        <v>0</v>
      </c>
      <c r="AA70" s="28"/>
      <c r="AB70" s="37"/>
      <c r="AC70" s="70">
        <v>0</v>
      </c>
      <c r="AD70" s="39"/>
      <c r="AE70" s="37"/>
      <c r="AF70" s="38">
        <f>1938000/C68*100</f>
        <v>100</v>
      </c>
      <c r="AG70" s="39"/>
      <c r="AH70" s="37"/>
      <c r="AI70" s="38"/>
      <c r="AJ70" s="39"/>
      <c r="AK70" s="37"/>
      <c r="AL70" s="38"/>
      <c r="AM70" s="39"/>
    </row>
    <row r="71" spans="1:95" x14ac:dyDescent="0.25">
      <c r="A71" s="86">
        <v>21</v>
      </c>
      <c r="B71" s="95" t="s">
        <v>47</v>
      </c>
      <c r="C71" s="92">
        <v>9994500</v>
      </c>
      <c r="D71" s="9"/>
      <c r="E71" s="10">
        <f>1/12*100</f>
        <v>8.3333333333333321</v>
      </c>
      <c r="F71" s="11"/>
      <c r="G71" s="9"/>
      <c r="H71" s="10">
        <f>2/12*100</f>
        <v>16.666666666666664</v>
      </c>
      <c r="I71" s="11"/>
      <c r="J71" s="9"/>
      <c r="K71" s="10">
        <f>3/12*100</f>
        <v>25</v>
      </c>
      <c r="L71" s="11"/>
      <c r="M71" s="9"/>
      <c r="N71" s="10">
        <f>4/12*100</f>
        <v>33.333333333333329</v>
      </c>
      <c r="O71" s="11"/>
      <c r="P71" s="9"/>
      <c r="Q71" s="10">
        <f>5/12*100</f>
        <v>41.666666666666671</v>
      </c>
      <c r="R71" s="11"/>
      <c r="S71" s="9"/>
      <c r="T71" s="10">
        <f>6/12*100</f>
        <v>50</v>
      </c>
      <c r="U71" s="11"/>
      <c r="V71" s="9"/>
      <c r="W71" s="10">
        <f>7/12*100</f>
        <v>58.333333333333336</v>
      </c>
      <c r="X71" s="11"/>
      <c r="Y71" s="13"/>
      <c r="Z71" s="25">
        <f>8/12*100</f>
        <v>66.666666666666657</v>
      </c>
      <c r="AA71" s="14"/>
      <c r="AB71" s="34"/>
      <c r="AC71" s="43">
        <f>9/12*100</f>
        <v>75</v>
      </c>
      <c r="AD71" s="36"/>
      <c r="AE71" s="34"/>
      <c r="AF71" s="35">
        <f>10/12*100</f>
        <v>83.333333333333343</v>
      </c>
      <c r="AG71" s="36"/>
      <c r="AH71" s="34"/>
      <c r="AI71" s="35">
        <f>11/12*100</f>
        <v>91.666666666666657</v>
      </c>
      <c r="AJ71" s="36"/>
      <c r="AK71" s="34"/>
      <c r="AL71" s="35">
        <f>12/12*100</f>
        <v>100</v>
      </c>
      <c r="AM71" s="36"/>
    </row>
    <row r="72" spans="1:95" x14ac:dyDescent="0.25">
      <c r="A72" s="87"/>
      <c r="B72" s="90"/>
      <c r="C72" s="93"/>
      <c r="D72" s="9">
        <f>0/9994500*100</f>
        <v>0</v>
      </c>
      <c r="E72" s="10"/>
      <c r="F72" s="11">
        <f>U72</f>
        <v>4.5024763619990997</v>
      </c>
      <c r="G72" s="9">
        <f>450000/9994500*100</f>
        <v>4.5024763619990997</v>
      </c>
      <c r="H72" s="10"/>
      <c r="I72" s="11">
        <f>450000/9994500*100</f>
        <v>4.5024763619990997</v>
      </c>
      <c r="J72" s="9">
        <f>2109500/9994500*100</f>
        <v>21.106608634749115</v>
      </c>
      <c r="K72" s="10"/>
      <c r="L72" s="11">
        <f>2109500/9994500*100</f>
        <v>21.106608634749115</v>
      </c>
      <c r="M72" s="9">
        <f>2919500/9994500*100</f>
        <v>29.211066086347493</v>
      </c>
      <c r="N72" s="10"/>
      <c r="O72" s="11">
        <f>2919500/9994500*100</f>
        <v>29.211066086347493</v>
      </c>
      <c r="P72" s="9">
        <f>3369500/9994500*100</f>
        <v>33.713542448346587</v>
      </c>
      <c r="Q72" s="10"/>
      <c r="R72" s="41">
        <f>3369500/9994500*100</f>
        <v>33.713542448346587</v>
      </c>
      <c r="S72" s="9">
        <f>3819500/C71*100</f>
        <v>38.216018810345695</v>
      </c>
      <c r="T72" s="10"/>
      <c r="U72" s="11">
        <f>450000/C71*100</f>
        <v>4.5024763619990997</v>
      </c>
      <c r="V72" s="9">
        <v>54.8</v>
      </c>
      <c r="W72" s="10"/>
      <c r="X72" s="11">
        <v>16.600000000000001</v>
      </c>
      <c r="Y72" s="9">
        <f>5929400/C71*100</f>
        <v>59.32662964630547</v>
      </c>
      <c r="Z72" s="25"/>
      <c r="AA72" s="11">
        <f>Z73</f>
        <v>4.5024763619990997</v>
      </c>
      <c r="AB72" s="71">
        <f>6379400/C71*100</f>
        <v>63.829106008304571</v>
      </c>
      <c r="AC72" s="35"/>
      <c r="AD72" s="42">
        <f>AC73</f>
        <v>4.5024763619990997</v>
      </c>
      <c r="AE72" s="34"/>
      <c r="AF72" s="35"/>
      <c r="AG72" s="36"/>
      <c r="AH72" s="34"/>
      <c r="AI72" s="35"/>
      <c r="AJ72" s="36"/>
      <c r="AK72" s="34"/>
      <c r="AL72" s="35"/>
      <c r="AM72" s="36"/>
    </row>
    <row r="73" spans="1:95" x14ac:dyDescent="0.25">
      <c r="A73" s="88"/>
      <c r="B73" s="91"/>
      <c r="C73" s="94"/>
      <c r="D73" s="15"/>
      <c r="E73" s="16">
        <f>R73</f>
        <v>0</v>
      </c>
      <c r="F73" s="17"/>
      <c r="G73" s="15"/>
      <c r="H73" s="16">
        <f>450000/9994500*100</f>
        <v>4.5024763619990997</v>
      </c>
      <c r="I73" s="17"/>
      <c r="J73" s="15"/>
      <c r="K73" s="16">
        <f>L72</f>
        <v>21.106608634749115</v>
      </c>
      <c r="L73" s="17"/>
      <c r="M73" s="15"/>
      <c r="N73" s="16">
        <f>2919500/9994500*100</f>
        <v>29.211066086347493</v>
      </c>
      <c r="O73" s="17"/>
      <c r="P73" s="15"/>
      <c r="Q73" s="16">
        <f>3369500/9994500*100</f>
        <v>33.713542448346587</v>
      </c>
      <c r="R73" s="17"/>
      <c r="S73" s="15"/>
      <c r="T73" s="16">
        <f>U72</f>
        <v>4.5024763619990997</v>
      </c>
      <c r="U73" s="17"/>
      <c r="V73" s="15"/>
      <c r="W73" s="16">
        <v>16.600000000000001</v>
      </c>
      <c r="X73" s="17"/>
      <c r="Y73" s="26"/>
      <c r="Z73" s="16">
        <f>450000/C71*100</f>
        <v>4.5024763619990997</v>
      </c>
      <c r="AA73" s="28"/>
      <c r="AB73" s="37"/>
      <c r="AC73" s="70">
        <f>450000/C71*100</f>
        <v>4.5024763619990997</v>
      </c>
      <c r="AD73" s="39"/>
      <c r="AE73" s="37"/>
      <c r="AF73" s="38"/>
      <c r="AG73" s="39"/>
      <c r="AH73" s="37"/>
      <c r="AI73" s="38"/>
      <c r="AJ73" s="39"/>
      <c r="AK73" s="37"/>
      <c r="AL73" s="38"/>
      <c r="AM73" s="39"/>
    </row>
    <row r="74" spans="1:95" s="45" customFormat="1" x14ac:dyDescent="0.25">
      <c r="A74" s="96">
        <v>22</v>
      </c>
      <c r="B74" s="99" t="s">
        <v>48</v>
      </c>
      <c r="C74" s="102">
        <v>52200000</v>
      </c>
      <c r="D74" s="46"/>
      <c r="E74" s="47">
        <f>1/12*100</f>
        <v>8.3333333333333321</v>
      </c>
      <c r="F74" s="48"/>
      <c r="G74" s="46"/>
      <c r="H74" s="47">
        <f>2/12*100</f>
        <v>16.666666666666664</v>
      </c>
      <c r="I74" s="48"/>
      <c r="J74" s="46"/>
      <c r="K74" s="47">
        <f>3/12*100</f>
        <v>25</v>
      </c>
      <c r="L74" s="48"/>
      <c r="M74" s="46"/>
      <c r="N74" s="47">
        <f>4/12*100</f>
        <v>33.333333333333329</v>
      </c>
      <c r="O74" s="48"/>
      <c r="P74" s="46"/>
      <c r="Q74" s="47">
        <f>5/12*100</f>
        <v>41.666666666666671</v>
      </c>
      <c r="R74" s="48"/>
      <c r="S74" s="46"/>
      <c r="T74" s="47">
        <f>6/12*100</f>
        <v>50</v>
      </c>
      <c r="U74" s="48"/>
      <c r="V74" s="46"/>
      <c r="W74" s="47">
        <f>7/12*100</f>
        <v>58.333333333333336</v>
      </c>
      <c r="X74" s="48"/>
      <c r="Y74" s="46"/>
      <c r="Z74" s="47">
        <f>8/12*100</f>
        <v>66.666666666666657</v>
      </c>
      <c r="AA74" s="48"/>
      <c r="AB74" s="46"/>
      <c r="AC74" s="47">
        <f>9/12*100</f>
        <v>75</v>
      </c>
      <c r="AD74" s="48"/>
      <c r="AE74" s="46"/>
      <c r="AF74" s="47">
        <f>10/12*100</f>
        <v>83.333333333333343</v>
      </c>
      <c r="AG74" s="48"/>
      <c r="AH74" s="46"/>
      <c r="AI74" s="47">
        <f>11/12*100</f>
        <v>91.666666666666657</v>
      </c>
      <c r="AJ74" s="48"/>
      <c r="AK74" s="49"/>
      <c r="AL74" s="50">
        <f>12/12*100</f>
        <v>100</v>
      </c>
      <c r="AM74" s="51"/>
      <c r="AN74" s="52"/>
      <c r="AO74" s="52"/>
      <c r="AP74" s="52"/>
      <c r="AQ74" s="52"/>
      <c r="AR74" s="52"/>
      <c r="AS74" s="52"/>
      <c r="AT74" s="52"/>
      <c r="AU74" s="52"/>
      <c r="AV74" s="52"/>
      <c r="AW74" s="52"/>
      <c r="AX74" s="52"/>
      <c r="AY74" s="52"/>
      <c r="AZ74" s="52"/>
      <c r="BA74" s="52"/>
      <c r="BB74" s="52"/>
      <c r="BC74" s="52"/>
      <c r="BD74" s="52"/>
      <c r="BE74" s="52"/>
      <c r="BF74" s="52"/>
      <c r="BG74" s="52"/>
      <c r="BH74" s="52"/>
      <c r="BI74" s="52"/>
      <c r="BJ74" s="52"/>
      <c r="BK74" s="52"/>
      <c r="BL74" s="52"/>
      <c r="BM74" s="52"/>
      <c r="BN74" s="52"/>
      <c r="BO74" s="52"/>
      <c r="BP74" s="52"/>
      <c r="BQ74" s="52"/>
      <c r="BR74" s="52"/>
      <c r="BS74" s="52"/>
      <c r="BT74" s="52"/>
      <c r="BU74" s="52"/>
      <c r="BV74" s="52"/>
      <c r="BW74" s="52"/>
      <c r="BX74" s="52"/>
      <c r="BY74" s="52"/>
      <c r="BZ74" s="52"/>
      <c r="CA74" s="52"/>
      <c r="CB74" s="52"/>
      <c r="CC74" s="52"/>
      <c r="CD74" s="52"/>
      <c r="CE74" s="52"/>
      <c r="CF74" s="52"/>
      <c r="CG74" s="52"/>
      <c r="CH74" s="52"/>
      <c r="CI74" s="52"/>
      <c r="CJ74" s="52"/>
      <c r="CK74" s="52"/>
      <c r="CL74" s="52"/>
      <c r="CM74" s="52"/>
      <c r="CN74" s="52"/>
      <c r="CO74" s="52"/>
      <c r="CP74" s="52"/>
      <c r="CQ74" s="52"/>
    </row>
    <row r="75" spans="1:95" s="45" customFormat="1" x14ac:dyDescent="0.25">
      <c r="A75" s="97"/>
      <c r="B75" s="100"/>
      <c r="C75" s="103"/>
      <c r="D75" s="53">
        <f>0/27200000</f>
        <v>0</v>
      </c>
      <c r="E75" s="54"/>
      <c r="F75" s="55">
        <f>U74</f>
        <v>0</v>
      </c>
      <c r="G75" s="53">
        <f>1800000/27200000*100</f>
        <v>6.6176470588235299</v>
      </c>
      <c r="H75" s="54"/>
      <c r="I75" s="55">
        <f>1800000/27200000*100</f>
        <v>6.6176470588235299</v>
      </c>
      <c r="J75" s="53">
        <f>3600000/27200000*100</f>
        <v>13.23529411764706</v>
      </c>
      <c r="K75" s="54"/>
      <c r="L75" s="55">
        <f>3600000/27200000*100</f>
        <v>13.23529411764706</v>
      </c>
      <c r="M75" s="53">
        <f>5400000/27200000*100</f>
        <v>19.852941176470587</v>
      </c>
      <c r="N75" s="54"/>
      <c r="O75" s="55">
        <f>5400000/27200000*100</f>
        <v>19.852941176470587</v>
      </c>
      <c r="P75" s="53">
        <f>11370000/27200000*100</f>
        <v>41.801470588235297</v>
      </c>
      <c r="Q75" s="54"/>
      <c r="R75" s="55">
        <f>11370000/27200000*100</f>
        <v>41.801470588235297</v>
      </c>
      <c r="S75" s="56">
        <f>28700000/C74*100</f>
        <v>54.980842911877389</v>
      </c>
      <c r="T75" s="54"/>
      <c r="U75" s="55">
        <f>17330000/C74*100</f>
        <v>33.199233716475099</v>
      </c>
      <c r="V75" s="53">
        <v>74.7</v>
      </c>
      <c r="W75" s="54"/>
      <c r="X75" s="55">
        <v>19.7</v>
      </c>
      <c r="Y75" s="53">
        <f>41500000/C74*100</f>
        <v>79.501915708812263</v>
      </c>
      <c r="Z75" s="54"/>
      <c r="AA75" s="55">
        <f>Z76</f>
        <v>4.7892720306513414</v>
      </c>
      <c r="AB75" s="53">
        <f>43300000/C74*100</f>
        <v>82.950191570881231</v>
      </c>
      <c r="AC75" s="54"/>
      <c r="AD75" s="55">
        <f>AC76</f>
        <v>3.4482758620689653</v>
      </c>
      <c r="AE75" s="53"/>
      <c r="AF75" s="54"/>
      <c r="AG75" s="55"/>
      <c r="AH75" s="53"/>
      <c r="AI75" s="54"/>
      <c r="AJ75" s="55"/>
      <c r="AK75" s="57"/>
      <c r="AL75" s="58"/>
      <c r="AM75" s="59"/>
      <c r="AN75" s="52"/>
      <c r="AO75" s="52"/>
      <c r="AP75" s="52"/>
      <c r="AQ75" s="52"/>
      <c r="AR75" s="52"/>
      <c r="AS75" s="52"/>
      <c r="AT75" s="52"/>
      <c r="AU75" s="52"/>
      <c r="AV75" s="52"/>
      <c r="AW75" s="52"/>
      <c r="AX75" s="52"/>
      <c r="AY75" s="52"/>
      <c r="AZ75" s="52"/>
      <c r="BA75" s="52"/>
      <c r="BB75" s="52"/>
      <c r="BC75" s="52"/>
      <c r="BD75" s="52"/>
      <c r="BE75" s="52"/>
      <c r="BF75" s="52"/>
      <c r="BG75" s="52"/>
      <c r="BH75" s="52"/>
      <c r="BI75" s="52"/>
      <c r="BJ75" s="52"/>
      <c r="BK75" s="52"/>
      <c r="BL75" s="52"/>
      <c r="BM75" s="52"/>
      <c r="BN75" s="52"/>
      <c r="BO75" s="52"/>
      <c r="BP75" s="52"/>
      <c r="BQ75" s="52"/>
      <c r="BR75" s="52"/>
      <c r="BS75" s="52"/>
      <c r="BT75" s="52"/>
      <c r="BU75" s="52"/>
      <c r="BV75" s="52"/>
      <c r="BW75" s="52"/>
      <c r="BX75" s="52"/>
      <c r="BY75" s="52"/>
      <c r="BZ75" s="52"/>
      <c r="CA75" s="52"/>
      <c r="CB75" s="52"/>
      <c r="CC75" s="52"/>
      <c r="CD75" s="52"/>
      <c r="CE75" s="52"/>
      <c r="CF75" s="52"/>
      <c r="CG75" s="52"/>
      <c r="CH75" s="52"/>
      <c r="CI75" s="52"/>
      <c r="CJ75" s="52"/>
      <c r="CK75" s="52"/>
      <c r="CL75" s="52"/>
      <c r="CM75" s="52"/>
      <c r="CN75" s="52"/>
      <c r="CO75" s="52"/>
      <c r="CP75" s="52"/>
      <c r="CQ75" s="52"/>
    </row>
    <row r="76" spans="1:95" s="45" customFormat="1" x14ac:dyDescent="0.25">
      <c r="A76" s="98"/>
      <c r="B76" s="101"/>
      <c r="C76" s="104"/>
      <c r="D76" s="60"/>
      <c r="E76" s="61">
        <f>R76</f>
        <v>0</v>
      </c>
      <c r="F76" s="62"/>
      <c r="G76" s="60"/>
      <c r="H76" s="61">
        <f>1800000/27200000*100</f>
        <v>6.6176470588235299</v>
      </c>
      <c r="I76" s="62"/>
      <c r="J76" s="60"/>
      <c r="K76" s="61">
        <f>L75</f>
        <v>13.23529411764706</v>
      </c>
      <c r="L76" s="62"/>
      <c r="M76" s="60"/>
      <c r="N76" s="61">
        <f>5400000/27200000*100</f>
        <v>19.852941176470587</v>
      </c>
      <c r="O76" s="62"/>
      <c r="P76" s="60"/>
      <c r="Q76" s="61">
        <f>11370000/27200000*100</f>
        <v>41.801470588235297</v>
      </c>
      <c r="R76" s="62"/>
      <c r="S76" s="60"/>
      <c r="T76" s="61">
        <f>U75</f>
        <v>33.199233716475099</v>
      </c>
      <c r="U76" s="62"/>
      <c r="V76" s="60"/>
      <c r="W76" s="61">
        <v>19.7</v>
      </c>
      <c r="X76" s="62"/>
      <c r="Y76" s="60"/>
      <c r="Z76" s="61">
        <f>2500000/C74*100</f>
        <v>4.7892720306513414</v>
      </c>
      <c r="AA76" s="62"/>
      <c r="AB76" s="60"/>
      <c r="AC76" s="61">
        <f>1800000/C74*100</f>
        <v>3.4482758620689653</v>
      </c>
      <c r="AD76" s="62"/>
      <c r="AE76" s="60"/>
      <c r="AF76" s="61"/>
      <c r="AG76" s="62"/>
      <c r="AH76" s="60"/>
      <c r="AI76" s="61"/>
      <c r="AJ76" s="62"/>
      <c r="AK76" s="63"/>
      <c r="AL76" s="64"/>
      <c r="AM76" s="65"/>
      <c r="AN76" s="52"/>
      <c r="AO76" s="52"/>
      <c r="AP76" s="52"/>
      <c r="AQ76" s="52"/>
      <c r="AR76" s="52"/>
      <c r="AS76" s="52"/>
      <c r="AT76" s="52"/>
      <c r="AU76" s="52"/>
      <c r="AV76" s="52"/>
      <c r="AW76" s="52"/>
      <c r="AX76" s="52"/>
      <c r="AY76" s="52"/>
      <c r="AZ76" s="52"/>
      <c r="BA76" s="52"/>
      <c r="BB76" s="52"/>
      <c r="BC76" s="52"/>
      <c r="BD76" s="52"/>
      <c r="BE76" s="52"/>
      <c r="BF76" s="52"/>
      <c r="BG76" s="52"/>
      <c r="BH76" s="52"/>
      <c r="BI76" s="52"/>
      <c r="BJ76" s="52"/>
      <c r="BK76" s="52"/>
      <c r="BL76" s="52"/>
      <c r="BM76" s="52"/>
      <c r="BN76" s="52"/>
      <c r="BO76" s="52"/>
      <c r="BP76" s="52"/>
      <c r="BQ76" s="52"/>
      <c r="BR76" s="52"/>
      <c r="BS76" s="52"/>
      <c r="BT76" s="52"/>
      <c r="BU76" s="52"/>
      <c r="BV76" s="52"/>
      <c r="BW76" s="52"/>
      <c r="BX76" s="52"/>
      <c r="BY76" s="52"/>
      <c r="BZ76" s="52"/>
      <c r="CA76" s="52"/>
      <c r="CB76" s="52"/>
      <c r="CC76" s="52"/>
      <c r="CD76" s="52"/>
      <c r="CE76" s="52"/>
      <c r="CF76" s="52"/>
      <c r="CG76" s="52"/>
      <c r="CH76" s="52"/>
      <c r="CI76" s="52"/>
      <c r="CJ76" s="52"/>
      <c r="CK76" s="52"/>
      <c r="CL76" s="52"/>
      <c r="CM76" s="52"/>
      <c r="CN76" s="52"/>
      <c r="CO76" s="52"/>
      <c r="CP76" s="52"/>
      <c r="CQ76" s="52"/>
    </row>
    <row r="77" spans="1:95" x14ac:dyDescent="0.25">
      <c r="A77" s="86">
        <v>23</v>
      </c>
      <c r="B77" s="89" t="s">
        <v>49</v>
      </c>
      <c r="C77" s="92">
        <v>14535000</v>
      </c>
      <c r="D77" s="9"/>
      <c r="E77" s="10">
        <f>1/12*100</f>
        <v>8.3333333333333321</v>
      </c>
      <c r="F77" s="11"/>
      <c r="G77" s="9"/>
      <c r="H77" s="10">
        <f>2/12*100</f>
        <v>16.666666666666664</v>
      </c>
      <c r="I77" s="11"/>
      <c r="J77" s="9"/>
      <c r="K77" s="10">
        <f>3/12*100</f>
        <v>25</v>
      </c>
      <c r="L77" s="11"/>
      <c r="M77" s="9"/>
      <c r="N77" s="10">
        <f>4/12*100</f>
        <v>33.333333333333329</v>
      </c>
      <c r="O77" s="11"/>
      <c r="P77" s="9"/>
      <c r="Q77" s="10">
        <f>5/12*100</f>
        <v>41.666666666666671</v>
      </c>
      <c r="R77" s="11"/>
      <c r="S77" s="9"/>
      <c r="T77" s="10">
        <f>6/12*100</f>
        <v>50</v>
      </c>
      <c r="U77" s="11"/>
      <c r="V77" s="9"/>
      <c r="W77" s="10">
        <f>7/12*100</f>
        <v>58.333333333333336</v>
      </c>
      <c r="X77" s="11"/>
      <c r="Y77" s="9"/>
      <c r="Z77" s="10">
        <f>8/12*100</f>
        <v>66.666666666666657</v>
      </c>
      <c r="AA77" s="40"/>
      <c r="AB77" s="34"/>
      <c r="AC77" s="43">
        <f>9/12*100</f>
        <v>75</v>
      </c>
      <c r="AD77" s="36"/>
      <c r="AE77" s="34"/>
      <c r="AF77" s="35">
        <f>10/12*100</f>
        <v>83.333333333333343</v>
      </c>
      <c r="AG77" s="36"/>
      <c r="AH77" s="34"/>
      <c r="AI77" s="35">
        <f>11/12*100</f>
        <v>91.666666666666657</v>
      </c>
      <c r="AJ77" s="36"/>
      <c r="AK77" s="34"/>
      <c r="AL77" s="35">
        <f>12/12*100</f>
        <v>100</v>
      </c>
      <c r="AM77" s="36"/>
    </row>
    <row r="78" spans="1:95" x14ac:dyDescent="0.25">
      <c r="A78" s="87"/>
      <c r="B78" s="90"/>
      <c r="C78" s="93"/>
      <c r="D78" s="9">
        <f>0/14535000*100</f>
        <v>0</v>
      </c>
      <c r="E78" s="10"/>
      <c r="F78" s="11">
        <f>U23</f>
        <v>0</v>
      </c>
      <c r="G78" s="9">
        <f ca="1">G78</f>
        <v>0</v>
      </c>
      <c r="H78" s="10"/>
      <c r="I78" s="11">
        <f ca="1">I78</f>
        <v>0</v>
      </c>
      <c r="J78" s="9">
        <f>0/14535000*100</f>
        <v>0</v>
      </c>
      <c r="K78" s="10"/>
      <c r="L78" s="11">
        <f>0/14535000*100</f>
        <v>0</v>
      </c>
      <c r="M78" s="9">
        <f>0/14535000*100</f>
        <v>0</v>
      </c>
      <c r="N78" s="10"/>
      <c r="O78" s="11">
        <f>0/14535000*100</f>
        <v>0</v>
      </c>
      <c r="P78" s="9">
        <f>0/14535000*100</f>
        <v>0</v>
      </c>
      <c r="Q78" s="10"/>
      <c r="R78" s="11">
        <f>0/14535000*100</f>
        <v>0</v>
      </c>
      <c r="S78" s="9">
        <f>0</f>
        <v>0</v>
      </c>
      <c r="T78" s="10"/>
      <c r="U78" s="11">
        <v>0</v>
      </c>
      <c r="V78" s="9">
        <v>0</v>
      </c>
      <c r="W78" s="10"/>
      <c r="X78" s="11">
        <v>0</v>
      </c>
      <c r="Y78" s="10">
        <f>300000/C77*100</f>
        <v>2.0639834881320951</v>
      </c>
      <c r="Z78" s="25"/>
      <c r="AA78" s="11">
        <f>Z79</f>
        <v>2.0639834881320951</v>
      </c>
      <c r="AB78" s="43">
        <f>7950000/C77*100</f>
        <v>54.695562435500513</v>
      </c>
      <c r="AC78" s="35"/>
      <c r="AD78" s="42">
        <f>AC79</f>
        <v>52.631578947368418</v>
      </c>
      <c r="AE78" s="35"/>
      <c r="AF78" s="35"/>
      <c r="AG78" s="36"/>
      <c r="AH78" s="35"/>
      <c r="AI78" s="35"/>
      <c r="AJ78" s="36"/>
      <c r="AK78" s="35"/>
      <c r="AL78" s="35"/>
      <c r="AM78" s="36"/>
    </row>
    <row r="79" spans="1:95" ht="19.5" customHeight="1" x14ac:dyDescent="0.25">
      <c r="A79" s="88"/>
      <c r="B79" s="91"/>
      <c r="C79" s="94"/>
      <c r="D79" s="15"/>
      <c r="E79" s="16">
        <f>R79</f>
        <v>0</v>
      </c>
      <c r="F79" s="17"/>
      <c r="G79" s="15"/>
      <c r="H79" s="16">
        <f ca="1">H79</f>
        <v>0</v>
      </c>
      <c r="I79" s="17"/>
      <c r="J79" s="15"/>
      <c r="K79" s="16">
        <f>L78</f>
        <v>0</v>
      </c>
      <c r="L79" s="17"/>
      <c r="M79" s="15"/>
      <c r="N79" s="16">
        <f>0/14535000*100</f>
        <v>0</v>
      </c>
      <c r="O79" s="17"/>
      <c r="P79" s="15"/>
      <c r="Q79" s="16">
        <f>0/14535000*100</f>
        <v>0</v>
      </c>
      <c r="R79" s="17"/>
      <c r="S79" s="15"/>
      <c r="T79" s="16">
        <f>U78</f>
        <v>0</v>
      </c>
      <c r="U79" s="17"/>
      <c r="V79" s="15"/>
      <c r="W79" s="16">
        <v>0</v>
      </c>
      <c r="X79" s="17"/>
      <c r="Y79" s="26"/>
      <c r="Z79" s="16">
        <f>300000/C77*100</f>
        <v>2.0639834881320951</v>
      </c>
      <c r="AA79" s="28"/>
      <c r="AB79" s="37"/>
      <c r="AC79" s="70">
        <f>7650000/C77*100</f>
        <v>52.631578947368418</v>
      </c>
      <c r="AD79" s="39"/>
      <c r="AE79" s="37"/>
      <c r="AF79" s="38"/>
      <c r="AG79" s="39"/>
      <c r="AH79" s="37"/>
      <c r="AI79" s="38"/>
      <c r="AJ79" s="39"/>
      <c r="AK79" s="37"/>
      <c r="AL79" s="38"/>
      <c r="AM79" s="39"/>
    </row>
    <row r="80" spans="1:95" x14ac:dyDescent="0.25">
      <c r="A80" s="86">
        <v>24</v>
      </c>
      <c r="B80" s="95" t="s">
        <v>50</v>
      </c>
      <c r="C80" s="92">
        <v>4998500</v>
      </c>
      <c r="D80" s="9"/>
      <c r="E80" s="10">
        <f>1/12*100</f>
        <v>8.3333333333333321</v>
      </c>
      <c r="F80" s="11"/>
      <c r="G80" s="9"/>
      <c r="H80" s="10">
        <f>2/12*100</f>
        <v>16.666666666666664</v>
      </c>
      <c r="I80" s="11"/>
      <c r="J80" s="9"/>
      <c r="K80" s="10">
        <f>3/12*100</f>
        <v>25</v>
      </c>
      <c r="L80" s="11"/>
      <c r="M80" s="9"/>
      <c r="N80" s="10">
        <f>4/12*100</f>
        <v>33.333333333333329</v>
      </c>
      <c r="O80" s="11"/>
      <c r="P80" s="9"/>
      <c r="Q80" s="10">
        <f>5/12*100</f>
        <v>41.666666666666671</v>
      </c>
      <c r="R80" s="11"/>
      <c r="S80" s="9"/>
      <c r="T80" s="10">
        <f>6/12*100</f>
        <v>50</v>
      </c>
      <c r="U80" s="11"/>
      <c r="V80" s="9"/>
      <c r="W80" s="10">
        <f>7/12*100</f>
        <v>58.333333333333336</v>
      </c>
      <c r="X80" s="11"/>
      <c r="Y80" s="13"/>
      <c r="Z80" s="25">
        <f>8/12*100</f>
        <v>66.666666666666657</v>
      </c>
      <c r="AA80" s="14"/>
      <c r="AB80" s="34"/>
      <c r="AC80" s="43">
        <f>9/12*100</f>
        <v>75</v>
      </c>
      <c r="AD80" s="36"/>
      <c r="AE80" s="34"/>
      <c r="AF80" s="35">
        <f>10/12*100</f>
        <v>83.333333333333343</v>
      </c>
      <c r="AG80" s="36"/>
      <c r="AH80" s="34"/>
      <c r="AI80" s="35">
        <f>11/12*100</f>
        <v>91.666666666666657</v>
      </c>
      <c r="AJ80" s="36"/>
      <c r="AK80" s="34"/>
      <c r="AL80" s="35">
        <f>12/12*100</f>
        <v>100</v>
      </c>
      <c r="AM80" s="36"/>
    </row>
    <row r="81" spans="1:39" x14ac:dyDescent="0.25">
      <c r="A81" s="87"/>
      <c r="B81" s="90"/>
      <c r="C81" s="93"/>
      <c r="D81" s="9">
        <f>0/4998500*100</f>
        <v>0</v>
      </c>
      <c r="E81" s="10"/>
      <c r="F81" s="11">
        <f>U80</f>
        <v>0</v>
      </c>
      <c r="G81" s="9">
        <f ca="1">G81</f>
        <v>0</v>
      </c>
      <c r="H81" s="10"/>
      <c r="I81" s="11">
        <f ca="1">I81</f>
        <v>0</v>
      </c>
      <c r="J81" s="9">
        <f>0/4998500*100</f>
        <v>0</v>
      </c>
      <c r="K81" s="10"/>
      <c r="L81" s="11">
        <f>0/4998500*100</f>
        <v>0</v>
      </c>
      <c r="M81" s="9">
        <f>0/4998500*100</f>
        <v>0</v>
      </c>
      <c r="N81" s="10"/>
      <c r="O81" s="11">
        <f>0/4998500*100</f>
        <v>0</v>
      </c>
      <c r="P81" s="9">
        <f>0/4998500*100</f>
        <v>0</v>
      </c>
      <c r="Q81" s="10"/>
      <c r="R81" s="41">
        <f>0/4998500*100</f>
        <v>0</v>
      </c>
      <c r="S81" s="9">
        <f>0</f>
        <v>0</v>
      </c>
      <c r="T81" s="10"/>
      <c r="U81" s="11">
        <v>0</v>
      </c>
      <c r="V81" s="9">
        <v>0</v>
      </c>
      <c r="W81" s="10"/>
      <c r="X81" s="11">
        <v>0</v>
      </c>
      <c r="Y81" s="9">
        <v>0</v>
      </c>
      <c r="Z81" s="25"/>
      <c r="AA81" s="11">
        <v>0</v>
      </c>
      <c r="AB81" s="71">
        <v>0</v>
      </c>
      <c r="AC81" s="35"/>
      <c r="AD81" s="42">
        <v>0</v>
      </c>
      <c r="AE81" s="34"/>
      <c r="AF81" s="35"/>
      <c r="AG81" s="36"/>
      <c r="AH81" s="34"/>
      <c r="AI81" s="35"/>
      <c r="AJ81" s="36"/>
      <c r="AK81" s="34"/>
      <c r="AL81" s="35"/>
      <c r="AM81" s="36"/>
    </row>
    <row r="82" spans="1:39" x14ac:dyDescent="0.25">
      <c r="A82" s="88"/>
      <c r="B82" s="91"/>
      <c r="C82" s="94"/>
      <c r="D82" s="15"/>
      <c r="E82" s="16">
        <f>R82</f>
        <v>0</v>
      </c>
      <c r="F82" s="17"/>
      <c r="G82" s="15"/>
      <c r="H82" s="16">
        <f ca="1">H82</f>
        <v>0</v>
      </c>
      <c r="I82" s="17"/>
      <c r="J82" s="15"/>
      <c r="K82" s="16">
        <f>0/4998500*100</f>
        <v>0</v>
      </c>
      <c r="L82" s="17"/>
      <c r="M82" s="15"/>
      <c r="N82" s="16">
        <f>0/4998500*100</f>
        <v>0</v>
      </c>
      <c r="O82" s="17"/>
      <c r="P82" s="15"/>
      <c r="Q82" s="16">
        <f>0/4998500*100</f>
        <v>0</v>
      </c>
      <c r="R82" s="17"/>
      <c r="S82" s="15"/>
      <c r="T82" s="16">
        <f>U81</f>
        <v>0</v>
      </c>
      <c r="U82" s="17"/>
      <c r="V82" s="15"/>
      <c r="W82" s="16">
        <v>0</v>
      </c>
      <c r="X82" s="17"/>
      <c r="Y82" s="26"/>
      <c r="Z82" s="16">
        <v>0</v>
      </c>
      <c r="AA82" s="28"/>
      <c r="AB82" s="37"/>
      <c r="AC82" s="70">
        <v>0</v>
      </c>
      <c r="AD82" s="39"/>
      <c r="AE82" s="37"/>
      <c r="AF82" s="38"/>
      <c r="AG82" s="39"/>
      <c r="AH82" s="37"/>
      <c r="AI82" s="38"/>
      <c r="AJ82" s="39"/>
      <c r="AK82" s="37"/>
      <c r="AL82" s="38"/>
      <c r="AM82" s="39"/>
    </row>
    <row r="83" spans="1:39" x14ac:dyDescent="0.25">
      <c r="A83" s="86">
        <v>25</v>
      </c>
      <c r="B83" s="89" t="s">
        <v>51</v>
      </c>
      <c r="C83" s="92">
        <v>9900000</v>
      </c>
      <c r="D83" s="9"/>
      <c r="E83" s="10">
        <f>1/12*100</f>
        <v>8.3333333333333321</v>
      </c>
      <c r="F83" s="11"/>
      <c r="G83" s="9"/>
      <c r="H83" s="10">
        <f>2/12*100</f>
        <v>16.666666666666664</v>
      </c>
      <c r="I83" s="11"/>
      <c r="J83" s="9"/>
      <c r="K83" s="10">
        <f>3/12*100</f>
        <v>25</v>
      </c>
      <c r="L83" s="11"/>
      <c r="M83" s="9"/>
      <c r="N83" s="10">
        <f>4/12*100</f>
        <v>33.333333333333329</v>
      </c>
      <c r="O83" s="11"/>
      <c r="P83" s="9"/>
      <c r="Q83" s="10">
        <f>5/12*100</f>
        <v>41.666666666666671</v>
      </c>
      <c r="R83" s="11"/>
      <c r="S83" s="9"/>
      <c r="T83" s="10">
        <f>6/12*100</f>
        <v>50</v>
      </c>
      <c r="U83" s="11"/>
      <c r="V83" s="9"/>
      <c r="W83" s="10">
        <f>7/12*100</f>
        <v>58.333333333333336</v>
      </c>
      <c r="X83" s="11"/>
      <c r="Y83" s="9"/>
      <c r="Z83" s="10">
        <f>8/12*100</f>
        <v>66.666666666666657</v>
      </c>
      <c r="AA83" s="40"/>
      <c r="AB83" s="34"/>
      <c r="AC83" s="43">
        <f>9/12*100</f>
        <v>75</v>
      </c>
      <c r="AD83" s="36"/>
      <c r="AE83" s="34"/>
      <c r="AF83" s="35">
        <f>10/12*100</f>
        <v>83.333333333333343</v>
      </c>
      <c r="AG83" s="36"/>
      <c r="AH83" s="34"/>
      <c r="AI83" s="35">
        <f>11/12*100</f>
        <v>91.666666666666657</v>
      </c>
      <c r="AJ83" s="36"/>
      <c r="AK83" s="34"/>
      <c r="AL83" s="35">
        <f>12/12*100</f>
        <v>100</v>
      </c>
      <c r="AM83" s="36"/>
    </row>
    <row r="84" spans="1:39" x14ac:dyDescent="0.25">
      <c r="A84" s="87"/>
      <c r="B84" s="90"/>
      <c r="C84" s="93"/>
      <c r="D84" s="9">
        <f>0/9900000*100</f>
        <v>0</v>
      </c>
      <c r="E84" s="10"/>
      <c r="F84" s="11">
        <f>U84</f>
        <v>0</v>
      </c>
      <c r="G84" s="9">
        <f ca="1">G84</f>
        <v>0</v>
      </c>
      <c r="H84" s="10"/>
      <c r="I84" s="11">
        <f ca="1">I84</f>
        <v>0</v>
      </c>
      <c r="J84" s="9">
        <f>0/9900000*100</f>
        <v>0</v>
      </c>
      <c r="K84" s="10"/>
      <c r="L84" s="11">
        <f>0/9900000*100</f>
        <v>0</v>
      </c>
      <c r="M84" s="9">
        <f>0/9900000*100</f>
        <v>0</v>
      </c>
      <c r="N84" s="10"/>
      <c r="O84" s="11">
        <f>0/990000*100</f>
        <v>0</v>
      </c>
      <c r="P84" s="9">
        <f>0/9900000*100</f>
        <v>0</v>
      </c>
      <c r="Q84" s="10"/>
      <c r="R84" s="11">
        <f>0/9900000*100</f>
        <v>0</v>
      </c>
      <c r="S84" s="9">
        <f>0</f>
        <v>0</v>
      </c>
      <c r="T84" s="10"/>
      <c r="U84" s="11">
        <f>0</f>
        <v>0</v>
      </c>
      <c r="V84" s="9">
        <v>0</v>
      </c>
      <c r="W84" s="10"/>
      <c r="X84" s="11">
        <v>0</v>
      </c>
      <c r="Y84" s="10">
        <v>0</v>
      </c>
      <c r="Z84" s="25"/>
      <c r="AA84" s="11">
        <v>0</v>
      </c>
      <c r="AB84" s="43">
        <v>0</v>
      </c>
      <c r="AC84" s="35"/>
      <c r="AD84" s="42">
        <v>0</v>
      </c>
      <c r="AE84" s="35"/>
      <c r="AF84" s="35"/>
      <c r="AG84" s="36"/>
      <c r="AH84" s="35"/>
      <c r="AI84" s="35"/>
      <c r="AJ84" s="36"/>
      <c r="AK84" s="35"/>
      <c r="AL84" s="35"/>
      <c r="AM84" s="36"/>
    </row>
    <row r="85" spans="1:39" x14ac:dyDescent="0.25">
      <c r="A85" s="88"/>
      <c r="B85" s="91"/>
      <c r="C85" s="94"/>
      <c r="D85" s="15"/>
      <c r="E85" s="16">
        <f>R85</f>
        <v>0</v>
      </c>
      <c r="F85" s="17"/>
      <c r="G85" s="15"/>
      <c r="H85" s="16">
        <f ca="1">H85</f>
        <v>0</v>
      </c>
      <c r="I85" s="17"/>
      <c r="J85" s="15"/>
      <c r="K85" s="16">
        <f>0/9900000*100</f>
        <v>0</v>
      </c>
      <c r="L85" s="17"/>
      <c r="M85" s="15"/>
      <c r="N85" s="16">
        <f>0/9900000*100</f>
        <v>0</v>
      </c>
      <c r="O85" s="17"/>
      <c r="P85" s="15"/>
      <c r="Q85" s="16">
        <f>0/9900000*100</f>
        <v>0</v>
      </c>
      <c r="R85" s="17"/>
      <c r="S85" s="15"/>
      <c r="T85" s="16">
        <f>U84</f>
        <v>0</v>
      </c>
      <c r="U85" s="17"/>
      <c r="V85" s="15"/>
      <c r="W85" s="16">
        <v>0</v>
      </c>
      <c r="X85" s="17"/>
      <c r="Y85" s="26"/>
      <c r="Z85" s="16">
        <v>0</v>
      </c>
      <c r="AA85" s="28"/>
      <c r="AB85" s="37"/>
      <c r="AC85" s="70">
        <v>0</v>
      </c>
      <c r="AD85" s="39"/>
      <c r="AE85" s="37"/>
      <c r="AF85" s="38"/>
      <c r="AG85" s="39"/>
      <c r="AH85" s="37"/>
      <c r="AI85" s="38"/>
      <c r="AJ85" s="39"/>
      <c r="AK85" s="37"/>
      <c r="AL85" s="38"/>
      <c r="AM85" s="39"/>
    </row>
    <row r="86" spans="1:39" x14ac:dyDescent="0.25">
      <c r="A86" s="86">
        <v>26</v>
      </c>
      <c r="B86" s="95" t="s">
        <v>52</v>
      </c>
      <c r="C86" s="92">
        <v>4999700</v>
      </c>
      <c r="D86" s="9"/>
      <c r="E86" s="10">
        <f>1/12*100</f>
        <v>8.3333333333333321</v>
      </c>
      <c r="F86" s="11"/>
      <c r="G86" s="9"/>
      <c r="H86" s="10">
        <f>2/12*100</f>
        <v>16.666666666666664</v>
      </c>
      <c r="I86" s="11"/>
      <c r="J86" s="9"/>
      <c r="K86" s="10">
        <f>3/12*100</f>
        <v>25</v>
      </c>
      <c r="L86" s="11"/>
      <c r="M86" s="9"/>
      <c r="N86" s="10">
        <f>4/12*100</f>
        <v>33.333333333333329</v>
      </c>
      <c r="O86" s="11"/>
      <c r="P86" s="9"/>
      <c r="Q86" s="10">
        <f>5/12*100</f>
        <v>41.666666666666671</v>
      </c>
      <c r="R86" s="11"/>
      <c r="S86" s="9"/>
      <c r="T86" s="10">
        <f>6/12*100</f>
        <v>50</v>
      </c>
      <c r="U86" s="11"/>
      <c r="V86" s="9"/>
      <c r="W86" s="10">
        <f>7/12*100</f>
        <v>58.333333333333336</v>
      </c>
      <c r="X86" s="11"/>
      <c r="Y86" s="13"/>
      <c r="Z86" s="25">
        <f>8/12*100</f>
        <v>66.666666666666657</v>
      </c>
      <c r="AA86" s="14"/>
      <c r="AB86" s="34"/>
      <c r="AC86" s="43">
        <f>9/12*100</f>
        <v>75</v>
      </c>
      <c r="AD86" s="36"/>
      <c r="AE86" s="34"/>
      <c r="AF86" s="35">
        <f>10/12*100</f>
        <v>83.333333333333343</v>
      </c>
      <c r="AG86" s="36"/>
      <c r="AH86" s="34"/>
      <c r="AI86" s="35">
        <f>11/12*100</f>
        <v>91.666666666666657</v>
      </c>
      <c r="AJ86" s="36"/>
      <c r="AK86" s="34"/>
      <c r="AL86" s="35">
        <f>12/12*100</f>
        <v>100</v>
      </c>
      <c r="AM86" s="36"/>
    </row>
    <row r="87" spans="1:39" x14ac:dyDescent="0.25">
      <c r="A87" s="87"/>
      <c r="B87" s="90"/>
      <c r="C87" s="93"/>
      <c r="D87" s="9">
        <f>0/4999700*100</f>
        <v>0</v>
      </c>
      <c r="E87" s="10"/>
      <c r="F87" s="11">
        <f>U87</f>
        <v>0</v>
      </c>
      <c r="G87" s="9">
        <f>1530000/4999700*100</f>
        <v>30.601836110166609</v>
      </c>
      <c r="H87" s="10"/>
      <c r="I87" s="11">
        <f>1530000/4999700*100</f>
        <v>30.601836110166609</v>
      </c>
      <c r="J87" s="9">
        <f>1530000/4999700*100</f>
        <v>30.601836110166609</v>
      </c>
      <c r="K87" s="10"/>
      <c r="L87" s="11">
        <f>1530000/4999700*100</f>
        <v>30.601836110166609</v>
      </c>
      <c r="M87" s="9">
        <f>1530000/4999700*100</f>
        <v>30.601836110166609</v>
      </c>
      <c r="N87" s="10"/>
      <c r="O87" s="11">
        <f>1530000/4999700*100</f>
        <v>30.601836110166609</v>
      </c>
      <c r="P87" s="9">
        <f>1530000/4999700*100</f>
        <v>30.601836110166609</v>
      </c>
      <c r="Q87" s="10"/>
      <c r="R87" s="41">
        <f>1530000/4999700*100</f>
        <v>30.601836110166609</v>
      </c>
      <c r="S87" s="9">
        <f>1530000/C86*100</f>
        <v>30.601836110166609</v>
      </c>
      <c r="T87" s="10"/>
      <c r="U87" s="11">
        <f>0</f>
        <v>0</v>
      </c>
      <c r="V87" s="9">
        <v>30.6</v>
      </c>
      <c r="W87" s="10"/>
      <c r="X87" s="11">
        <v>0</v>
      </c>
      <c r="Y87" s="9">
        <f>1530000/C86*100</f>
        <v>30.601836110166609</v>
      </c>
      <c r="Z87" s="25"/>
      <c r="AA87" s="11">
        <v>0</v>
      </c>
      <c r="AB87" s="71">
        <f>1530000/C86*100</f>
        <v>30.601836110166609</v>
      </c>
      <c r="AC87" s="35"/>
      <c r="AD87" s="42">
        <v>0</v>
      </c>
      <c r="AE87" s="34"/>
      <c r="AF87" s="35"/>
      <c r="AG87" s="36"/>
      <c r="AH87" s="34"/>
      <c r="AI87" s="35"/>
      <c r="AJ87" s="36"/>
      <c r="AK87" s="34"/>
      <c r="AL87" s="35"/>
      <c r="AM87" s="36"/>
    </row>
    <row r="88" spans="1:39" x14ac:dyDescent="0.25">
      <c r="A88" s="88"/>
      <c r="B88" s="91"/>
      <c r="C88" s="94"/>
      <c r="D88" s="15"/>
      <c r="E88" s="16">
        <f>88</f>
        <v>88</v>
      </c>
      <c r="F88" s="17"/>
      <c r="G88" s="15"/>
      <c r="H88" s="16">
        <f>1530000/4999700*100</f>
        <v>30.601836110166609</v>
      </c>
      <c r="I88" s="17"/>
      <c r="J88" s="15"/>
      <c r="K88" s="16">
        <f>L87</f>
        <v>30.601836110166609</v>
      </c>
      <c r="L88" s="17"/>
      <c r="M88" s="15"/>
      <c r="N88" s="16">
        <f>1530000/4999700*100</f>
        <v>30.601836110166609</v>
      </c>
      <c r="O88" s="17"/>
      <c r="P88" s="15"/>
      <c r="Q88" s="16">
        <f>1530000/4999700*100</f>
        <v>30.601836110166609</v>
      </c>
      <c r="R88" s="17"/>
      <c r="S88" s="15"/>
      <c r="T88" s="16">
        <f>0</f>
        <v>0</v>
      </c>
      <c r="U88" s="17"/>
      <c r="V88" s="15"/>
      <c r="W88" s="16">
        <v>0</v>
      </c>
      <c r="X88" s="17"/>
      <c r="Y88" s="26"/>
      <c r="Z88" s="16">
        <v>0</v>
      </c>
      <c r="AA88" s="28"/>
      <c r="AB88" s="37"/>
      <c r="AC88" s="70">
        <v>0</v>
      </c>
      <c r="AD88" s="39"/>
      <c r="AE88" s="37"/>
      <c r="AF88" s="38"/>
      <c r="AG88" s="39"/>
      <c r="AH88" s="37"/>
      <c r="AI88" s="38"/>
      <c r="AJ88" s="39"/>
      <c r="AK88" s="37"/>
      <c r="AL88" s="38"/>
      <c r="AM88" s="39"/>
    </row>
    <row r="89" spans="1:39" x14ac:dyDescent="0.25">
      <c r="A89" s="86">
        <v>27</v>
      </c>
      <c r="B89" s="89" t="s">
        <v>53</v>
      </c>
      <c r="C89" s="92">
        <v>4996800</v>
      </c>
      <c r="D89" s="9"/>
      <c r="E89" s="10">
        <f>1/12*100</f>
        <v>8.3333333333333321</v>
      </c>
      <c r="F89" s="11"/>
      <c r="G89" s="9"/>
      <c r="H89" s="10">
        <f>2/12*100</f>
        <v>16.666666666666664</v>
      </c>
      <c r="I89" s="11"/>
      <c r="J89" s="9"/>
      <c r="K89" s="10">
        <f>3/12*100</f>
        <v>25</v>
      </c>
      <c r="L89" s="11"/>
      <c r="M89" s="9"/>
      <c r="N89" s="10">
        <f>4/12*100</f>
        <v>33.333333333333329</v>
      </c>
      <c r="O89" s="11"/>
      <c r="P89" s="9"/>
      <c r="Q89" s="10">
        <f>5/12*100</f>
        <v>41.666666666666671</v>
      </c>
      <c r="R89" s="11"/>
      <c r="S89" s="9"/>
      <c r="T89" s="10">
        <f>6/12*100</f>
        <v>50</v>
      </c>
      <c r="U89" s="11"/>
      <c r="V89" s="9"/>
      <c r="W89" s="10">
        <f>7/12*100</f>
        <v>58.333333333333336</v>
      </c>
      <c r="X89" s="11"/>
      <c r="Y89" s="9"/>
      <c r="Z89" s="10">
        <f>8/12*100</f>
        <v>66.666666666666657</v>
      </c>
      <c r="AA89" s="40"/>
      <c r="AB89" s="34"/>
      <c r="AC89" s="43">
        <f>9/12*100</f>
        <v>75</v>
      </c>
      <c r="AD89" s="36"/>
      <c r="AE89" s="34"/>
      <c r="AF89" s="35">
        <f>10/12*100</f>
        <v>83.333333333333343</v>
      </c>
      <c r="AG89" s="36"/>
      <c r="AH89" s="34"/>
      <c r="AI89" s="35">
        <f>11/12*100</f>
        <v>91.666666666666657</v>
      </c>
      <c r="AJ89" s="36"/>
      <c r="AK89" s="34"/>
      <c r="AL89" s="35">
        <f>12/12*100</f>
        <v>100</v>
      </c>
      <c r="AM89" s="36"/>
    </row>
    <row r="90" spans="1:39" x14ac:dyDescent="0.25">
      <c r="A90" s="87"/>
      <c r="B90" s="90"/>
      <c r="C90" s="93"/>
      <c r="D90" s="9">
        <f>0/4996800*100</f>
        <v>0</v>
      </c>
      <c r="E90" s="10"/>
      <c r="F90" s="11">
        <f>U90</f>
        <v>0</v>
      </c>
      <c r="G90" s="9">
        <f ca="1">G90</f>
        <v>0</v>
      </c>
      <c r="H90" s="10"/>
      <c r="I90" s="11">
        <f ca="1">I90</f>
        <v>0</v>
      </c>
      <c r="J90" s="9">
        <f>0/4996800*100</f>
        <v>0</v>
      </c>
      <c r="K90" s="10"/>
      <c r="L90" s="11">
        <f>0/4996800*100</f>
        <v>0</v>
      </c>
      <c r="M90" s="9">
        <f>1800600/4996800*100</f>
        <v>36.035062439961571</v>
      </c>
      <c r="N90" s="10"/>
      <c r="O90" s="11">
        <f>1800600/4996800*100</f>
        <v>36.035062439961571</v>
      </c>
      <c r="P90" s="9">
        <f>3466800/4996800*100</f>
        <v>69.380403458213252</v>
      </c>
      <c r="Q90" s="10"/>
      <c r="R90" s="11">
        <f>3466800/4996800*100</f>
        <v>69.380403458213252</v>
      </c>
      <c r="S90" s="9">
        <f>3466800/C89*100</f>
        <v>69.380403458213252</v>
      </c>
      <c r="T90" s="10"/>
      <c r="U90" s="11">
        <v>0</v>
      </c>
      <c r="V90" s="9">
        <v>69.400000000000006</v>
      </c>
      <c r="W90" s="10"/>
      <c r="X90" s="11">
        <v>0</v>
      </c>
      <c r="Y90" s="10">
        <f>3466800/C89*100</f>
        <v>69.380403458213252</v>
      </c>
      <c r="Z90" s="25"/>
      <c r="AA90" s="11">
        <v>0</v>
      </c>
      <c r="AB90" s="43">
        <f>3466800/C89*100</f>
        <v>69.380403458213252</v>
      </c>
      <c r="AC90" s="35"/>
      <c r="AD90" s="36">
        <v>0</v>
      </c>
      <c r="AE90" s="35"/>
      <c r="AF90" s="35"/>
      <c r="AG90" s="36"/>
      <c r="AH90" s="35"/>
      <c r="AI90" s="35"/>
      <c r="AJ90" s="36"/>
      <c r="AK90" s="35"/>
      <c r="AL90" s="35"/>
      <c r="AM90" s="36"/>
    </row>
    <row r="91" spans="1:39" x14ac:dyDescent="0.25">
      <c r="A91" s="88"/>
      <c r="B91" s="91"/>
      <c r="C91" s="94"/>
      <c r="D91" s="15"/>
      <c r="E91" s="16">
        <f>R91</f>
        <v>0</v>
      </c>
      <c r="F91" s="17"/>
      <c r="G91" s="15"/>
      <c r="H91" s="16">
        <f ca="1">H91</f>
        <v>0</v>
      </c>
      <c r="I91" s="17"/>
      <c r="J91" s="15"/>
      <c r="K91" s="16">
        <f>L90</f>
        <v>0</v>
      </c>
      <c r="L91" s="17"/>
      <c r="M91" s="15"/>
      <c r="N91" s="16">
        <f>1800600/4996800*100</f>
        <v>36.035062439961571</v>
      </c>
      <c r="O91" s="17"/>
      <c r="P91" s="15"/>
      <c r="Q91" s="16">
        <f>3466800/4996800*100</f>
        <v>69.380403458213252</v>
      </c>
      <c r="R91" s="17"/>
      <c r="S91" s="15"/>
      <c r="T91" s="16">
        <f>U90</f>
        <v>0</v>
      </c>
      <c r="U91" s="17"/>
      <c r="V91" s="15"/>
      <c r="W91" s="16">
        <v>0</v>
      </c>
      <c r="X91" s="17"/>
      <c r="Y91" s="26"/>
      <c r="Z91" s="16">
        <v>0</v>
      </c>
      <c r="AA91" s="28"/>
      <c r="AB91" s="37"/>
      <c r="AC91" s="38">
        <v>0</v>
      </c>
      <c r="AD91" s="39"/>
      <c r="AE91" s="37"/>
      <c r="AF91" s="38"/>
      <c r="AG91" s="39"/>
      <c r="AH91" s="37"/>
      <c r="AI91" s="38"/>
      <c r="AJ91" s="39"/>
      <c r="AK91" s="37"/>
      <c r="AL91" s="38"/>
      <c r="AM91" s="39"/>
    </row>
    <row r="92" spans="1:39" x14ac:dyDescent="0.25">
      <c r="A92" s="86">
        <v>28</v>
      </c>
      <c r="B92" s="95" t="s">
        <v>54</v>
      </c>
      <c r="C92" s="92">
        <v>3709800</v>
      </c>
      <c r="D92" s="9"/>
      <c r="E92" s="10">
        <f>1/12*100</f>
        <v>8.3333333333333321</v>
      </c>
      <c r="F92" s="11"/>
      <c r="G92" s="9"/>
      <c r="H92" s="10">
        <f>2/12*100</f>
        <v>16.666666666666664</v>
      </c>
      <c r="I92" s="11"/>
      <c r="J92" s="9"/>
      <c r="K92" s="10">
        <f>3/12*100</f>
        <v>25</v>
      </c>
      <c r="L92" s="11"/>
      <c r="M92" s="9"/>
      <c r="N92" s="10">
        <f>4/12*100</f>
        <v>33.333333333333329</v>
      </c>
      <c r="O92" s="11"/>
      <c r="P92" s="9"/>
      <c r="Q92" s="10">
        <f>5/12*100</f>
        <v>41.666666666666671</v>
      </c>
      <c r="R92" s="11"/>
      <c r="S92" s="9"/>
      <c r="T92" s="10">
        <f>6/12*100</f>
        <v>50</v>
      </c>
      <c r="U92" s="11"/>
      <c r="V92" s="9"/>
      <c r="W92" s="10">
        <f>7/12*100</f>
        <v>58.333333333333336</v>
      </c>
      <c r="X92" s="11"/>
      <c r="Y92" s="13"/>
      <c r="Z92" s="25">
        <f>8/12*100</f>
        <v>66.666666666666657</v>
      </c>
      <c r="AA92" s="14"/>
      <c r="AB92" s="34"/>
      <c r="AC92" s="43">
        <f>9/12*100</f>
        <v>75</v>
      </c>
      <c r="AD92" s="36"/>
      <c r="AE92" s="34"/>
      <c r="AF92" s="35">
        <f>10/12*100</f>
        <v>83.333333333333343</v>
      </c>
      <c r="AG92" s="36"/>
      <c r="AH92" s="34"/>
      <c r="AI92" s="35">
        <f>11/12*100</f>
        <v>91.666666666666657</v>
      </c>
      <c r="AJ92" s="36"/>
      <c r="AK92" s="34"/>
      <c r="AL92" s="35">
        <f>12/12*100</f>
        <v>100</v>
      </c>
      <c r="AM92" s="36"/>
    </row>
    <row r="93" spans="1:39" x14ac:dyDescent="0.25">
      <c r="A93" s="87"/>
      <c r="B93" s="90"/>
      <c r="C93" s="93"/>
      <c r="D93" s="9">
        <f>0/3709800*100</f>
        <v>0</v>
      </c>
      <c r="E93" s="10"/>
      <c r="F93" s="11">
        <f>U93</f>
        <v>41.242115477923335</v>
      </c>
      <c r="G93" s="9">
        <f ca="1">G93</f>
        <v>0</v>
      </c>
      <c r="H93" s="10"/>
      <c r="I93" s="11">
        <f ca="1">I93</f>
        <v>0</v>
      </c>
      <c r="J93" s="9">
        <f>0/3709800*100</f>
        <v>0</v>
      </c>
      <c r="K93" s="10"/>
      <c r="L93" s="11">
        <f>0/3709800*100</f>
        <v>0</v>
      </c>
      <c r="M93" s="9">
        <f>0/37098008100</f>
        <v>0</v>
      </c>
      <c r="N93" s="10"/>
      <c r="O93" s="11">
        <f>0/3709800*100</f>
        <v>0</v>
      </c>
      <c r="P93" s="9">
        <f>0/3709800*100</f>
        <v>0</v>
      </c>
      <c r="Q93" s="10"/>
      <c r="R93" s="41">
        <f>0/3709800*100</f>
        <v>0</v>
      </c>
      <c r="S93" s="9">
        <f>1530000/C92*100</f>
        <v>41.242115477923335</v>
      </c>
      <c r="T93" s="10"/>
      <c r="U93" s="11">
        <f>1530000/C92*100</f>
        <v>41.242115477923335</v>
      </c>
      <c r="V93" s="9">
        <v>41.2</v>
      </c>
      <c r="W93" s="10"/>
      <c r="X93" s="11">
        <v>0</v>
      </c>
      <c r="Y93" s="9">
        <f>1530000/C92*100</f>
        <v>41.242115477923335</v>
      </c>
      <c r="Z93" s="25"/>
      <c r="AA93" s="11">
        <v>0</v>
      </c>
      <c r="AB93" s="71">
        <f>1530000/C92*100</f>
        <v>41.242115477923335</v>
      </c>
      <c r="AC93" s="35"/>
      <c r="AD93" s="42">
        <v>0</v>
      </c>
      <c r="AE93" s="34"/>
      <c r="AF93" s="35"/>
      <c r="AG93" s="36"/>
      <c r="AH93" s="34"/>
      <c r="AI93" s="35"/>
      <c r="AJ93" s="36"/>
      <c r="AK93" s="34"/>
      <c r="AL93" s="35"/>
      <c r="AM93" s="36"/>
    </row>
    <row r="94" spans="1:39" x14ac:dyDescent="0.25">
      <c r="A94" s="88"/>
      <c r="B94" s="91"/>
      <c r="C94" s="94"/>
      <c r="D94" s="15"/>
      <c r="E94" s="16">
        <f>R94</f>
        <v>0</v>
      </c>
      <c r="F94" s="17"/>
      <c r="G94" s="15"/>
      <c r="H94" s="16">
        <f ca="1">H94</f>
        <v>0</v>
      </c>
      <c r="I94" s="17"/>
      <c r="J94" s="15"/>
      <c r="K94" s="16">
        <f>L93</f>
        <v>0</v>
      </c>
      <c r="L94" s="17"/>
      <c r="M94" s="15"/>
      <c r="N94" s="16">
        <f>0/3709800*100</f>
        <v>0</v>
      </c>
      <c r="O94" s="17"/>
      <c r="P94" s="15"/>
      <c r="Q94" s="16">
        <f>0/3709800*100</f>
        <v>0</v>
      </c>
      <c r="R94" s="17"/>
      <c r="S94" s="15"/>
      <c r="T94" s="16">
        <f>U93</f>
        <v>41.242115477923335</v>
      </c>
      <c r="U94" s="17"/>
      <c r="V94" s="15"/>
      <c r="W94" s="16">
        <v>0</v>
      </c>
      <c r="X94" s="17"/>
      <c r="Y94" s="26"/>
      <c r="Z94" s="16">
        <v>0</v>
      </c>
      <c r="AA94" s="28"/>
      <c r="AB94" s="37"/>
      <c r="AC94" s="70">
        <v>0</v>
      </c>
      <c r="AD94" s="39"/>
      <c r="AE94" s="37"/>
      <c r="AF94" s="38"/>
      <c r="AG94" s="39"/>
      <c r="AH94" s="37"/>
      <c r="AI94" s="38"/>
      <c r="AJ94" s="39"/>
      <c r="AK94" s="37"/>
      <c r="AL94" s="38"/>
      <c r="AM94" s="39"/>
    </row>
    <row r="96" spans="1:39" x14ac:dyDescent="0.25">
      <c r="AD96" t="s">
        <v>67</v>
      </c>
    </row>
    <row r="98" spans="30:30" x14ac:dyDescent="0.25">
      <c r="AD98" t="s">
        <v>55</v>
      </c>
    </row>
    <row r="102" spans="30:30" x14ac:dyDescent="0.25">
      <c r="AD102" t="s">
        <v>63</v>
      </c>
    </row>
    <row r="103" spans="30:30" x14ac:dyDescent="0.25">
      <c r="AD103" t="s">
        <v>68</v>
      </c>
    </row>
    <row r="104" spans="30:30" x14ac:dyDescent="0.25">
      <c r="AD104" t="s">
        <v>65</v>
      </c>
    </row>
  </sheetData>
  <mergeCells count="102">
    <mergeCell ref="A92:A94"/>
    <mergeCell ref="B92:B94"/>
    <mergeCell ref="C92:C94"/>
    <mergeCell ref="A89:A91"/>
    <mergeCell ref="B89:B91"/>
    <mergeCell ref="C89:C91"/>
    <mergeCell ref="A83:A85"/>
    <mergeCell ref="B83:B85"/>
    <mergeCell ref="C83:C85"/>
    <mergeCell ref="A86:A88"/>
    <mergeCell ref="B86:B88"/>
    <mergeCell ref="C86:C88"/>
    <mergeCell ref="A77:A79"/>
    <mergeCell ref="B77:B79"/>
    <mergeCell ref="C77:C79"/>
    <mergeCell ref="A80:A82"/>
    <mergeCell ref="B80:B82"/>
    <mergeCell ref="C80:C82"/>
    <mergeCell ref="A71:A73"/>
    <mergeCell ref="B71:B73"/>
    <mergeCell ref="C71:C73"/>
    <mergeCell ref="A74:A76"/>
    <mergeCell ref="B74:B76"/>
    <mergeCell ref="C74:C76"/>
    <mergeCell ref="A65:A67"/>
    <mergeCell ref="B65:B67"/>
    <mergeCell ref="C65:C67"/>
    <mergeCell ref="A68:A70"/>
    <mergeCell ref="B68:B70"/>
    <mergeCell ref="C68:C70"/>
    <mergeCell ref="A59:A61"/>
    <mergeCell ref="B59:B61"/>
    <mergeCell ref="C59:C61"/>
    <mergeCell ref="A62:A64"/>
    <mergeCell ref="B62:B64"/>
    <mergeCell ref="C62:C64"/>
    <mergeCell ref="A53:A55"/>
    <mergeCell ref="B53:B55"/>
    <mergeCell ref="C53:C55"/>
    <mergeCell ref="A56:A58"/>
    <mergeCell ref="B56:B58"/>
    <mergeCell ref="C56:C58"/>
    <mergeCell ref="A47:A49"/>
    <mergeCell ref="B47:B49"/>
    <mergeCell ref="C47:C49"/>
    <mergeCell ref="A50:A52"/>
    <mergeCell ref="B50:B52"/>
    <mergeCell ref="C50:C52"/>
    <mergeCell ref="A41:A43"/>
    <mergeCell ref="B41:B43"/>
    <mergeCell ref="C41:C43"/>
    <mergeCell ref="A44:A46"/>
    <mergeCell ref="B44:B46"/>
    <mergeCell ref="C44:C46"/>
    <mergeCell ref="A35:A37"/>
    <mergeCell ref="B35:B37"/>
    <mergeCell ref="C35:C37"/>
    <mergeCell ref="A38:A40"/>
    <mergeCell ref="B38:B40"/>
    <mergeCell ref="C38:C40"/>
    <mergeCell ref="A29:A31"/>
    <mergeCell ref="B29:B31"/>
    <mergeCell ref="C29:C31"/>
    <mergeCell ref="A32:A34"/>
    <mergeCell ref="B32:B34"/>
    <mergeCell ref="C32:C34"/>
    <mergeCell ref="A23:A25"/>
    <mergeCell ref="B23:B25"/>
    <mergeCell ref="C23:C25"/>
    <mergeCell ref="A26:A28"/>
    <mergeCell ref="B26:B28"/>
    <mergeCell ref="C26:C28"/>
    <mergeCell ref="A17:A19"/>
    <mergeCell ref="B17:B19"/>
    <mergeCell ref="C17:C19"/>
    <mergeCell ref="A20:A22"/>
    <mergeCell ref="B20:B22"/>
    <mergeCell ref="C20:C22"/>
    <mergeCell ref="AH9:AJ10"/>
    <mergeCell ref="AK9:AM10"/>
    <mergeCell ref="A11:A13"/>
    <mergeCell ref="B11:B13"/>
    <mergeCell ref="C11:C13"/>
    <mergeCell ref="A14:A16"/>
    <mergeCell ref="B14:B16"/>
    <mergeCell ref="C14:C16"/>
    <mergeCell ref="P9:R10"/>
    <mergeCell ref="S9:U10"/>
    <mergeCell ref="V9:X10"/>
    <mergeCell ref="Y9:AA10"/>
    <mergeCell ref="AB9:AD10"/>
    <mergeCell ref="AE9:AG10"/>
    <mergeCell ref="A1:AM1"/>
    <mergeCell ref="A2:AM2"/>
    <mergeCell ref="A6:F6"/>
    <mergeCell ref="A8:A10"/>
    <mergeCell ref="B8:B10"/>
    <mergeCell ref="D8:AM8"/>
    <mergeCell ref="D9:F10"/>
    <mergeCell ref="G9:I10"/>
    <mergeCell ref="J9:L10"/>
    <mergeCell ref="M9:O10"/>
  </mergeCells>
  <printOptions horizontalCentered="1"/>
  <pageMargins left="0.39370078740157483" right="0.19685039370078741" top="0.74803149606299213" bottom="0.74803149606299213" header="0.31496062992125984" footer="0.31496062992125984"/>
  <pageSetup paperSize="5" scale="60" orientation="landscape" horizontalDpi="0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Q107"/>
  <sheetViews>
    <sheetView topLeftCell="N2" workbookViewId="0">
      <selection activeCell="AG102" sqref="AG102"/>
    </sheetView>
  </sheetViews>
  <sheetFormatPr defaultRowHeight="15" x14ac:dyDescent="0.25"/>
  <cols>
    <col min="2" max="2" width="28.140625" customWidth="1"/>
    <col min="3" max="3" width="15.140625" customWidth="1"/>
    <col min="4" max="4" width="6.42578125" customWidth="1"/>
    <col min="5" max="5" width="6.140625" customWidth="1"/>
    <col min="6" max="6" width="5.28515625" customWidth="1"/>
    <col min="7" max="7" width="6" customWidth="1"/>
    <col min="8" max="8" width="6.85546875" customWidth="1"/>
    <col min="9" max="10" width="6.28515625" customWidth="1"/>
    <col min="11" max="11" width="6.7109375" customWidth="1"/>
    <col min="12" max="12" width="6.5703125" customWidth="1"/>
    <col min="13" max="13" width="6.28515625" customWidth="1"/>
    <col min="14" max="14" width="6.42578125" customWidth="1"/>
    <col min="15" max="15" width="6" customWidth="1"/>
    <col min="16" max="17" width="6.140625" customWidth="1"/>
    <col min="18" max="18" width="6.7109375" customWidth="1"/>
    <col min="19" max="19" width="5.5703125" customWidth="1"/>
    <col min="20" max="20" width="6.42578125" customWidth="1"/>
    <col min="21" max="21" width="5.42578125" customWidth="1"/>
    <col min="22" max="22" width="7" customWidth="1"/>
    <col min="23" max="23" width="5.42578125" customWidth="1"/>
    <col min="24" max="24" width="5.28515625" customWidth="1"/>
    <col min="25" max="26" width="6.140625" customWidth="1"/>
    <col min="27" max="27" width="5.85546875" customWidth="1"/>
    <col min="28" max="28" width="6.85546875" customWidth="1"/>
    <col min="29" max="29" width="6.28515625" customWidth="1"/>
    <col min="30" max="30" width="5.140625" customWidth="1"/>
    <col min="31" max="31" width="6" customWidth="1"/>
    <col min="32" max="32" width="6.7109375" customWidth="1"/>
    <col min="33" max="33" width="6" customWidth="1"/>
    <col min="34" max="34" width="7.28515625" customWidth="1"/>
    <col min="35" max="35" width="5.140625" customWidth="1"/>
    <col min="36" max="36" width="5" customWidth="1"/>
    <col min="37" max="37" width="3.140625" customWidth="1"/>
    <col min="38" max="38" width="5.42578125" customWidth="1"/>
    <col min="39" max="39" width="2.7109375" customWidth="1"/>
    <col min="258" max="258" width="28.140625" customWidth="1"/>
    <col min="259" max="259" width="15.140625" customWidth="1"/>
    <col min="260" max="260" width="6.42578125" customWidth="1"/>
    <col min="261" max="261" width="6.140625" customWidth="1"/>
    <col min="262" max="262" width="5.28515625" customWidth="1"/>
    <col min="263" max="263" width="6" customWidth="1"/>
    <col min="264" max="264" width="6.85546875" customWidth="1"/>
    <col min="265" max="266" width="6.28515625" customWidth="1"/>
    <col min="267" max="267" width="6.7109375" customWidth="1"/>
    <col min="268" max="268" width="6.5703125" customWidth="1"/>
    <col min="269" max="269" width="6.28515625" customWidth="1"/>
    <col min="270" max="270" width="6.42578125" customWidth="1"/>
    <col min="271" max="271" width="6" customWidth="1"/>
    <col min="272" max="273" width="6.140625" customWidth="1"/>
    <col min="274" max="274" width="6.7109375" customWidth="1"/>
    <col min="275" max="275" width="5.7109375" customWidth="1"/>
    <col min="276" max="276" width="6.42578125" customWidth="1"/>
    <col min="277" max="277" width="5.42578125" customWidth="1"/>
    <col min="278" max="278" width="5.140625" customWidth="1"/>
    <col min="279" max="279" width="5.42578125" customWidth="1"/>
    <col min="280" max="280" width="5.28515625" customWidth="1"/>
    <col min="281" max="281" width="5.5703125" customWidth="1"/>
    <col min="282" max="282" width="5.42578125" customWidth="1"/>
    <col min="283" max="283" width="4.85546875" customWidth="1"/>
    <col min="284" max="285" width="6.28515625" customWidth="1"/>
    <col min="286" max="286" width="4.85546875" customWidth="1"/>
    <col min="287" max="287" width="6.42578125" customWidth="1"/>
    <col min="288" max="288" width="6.7109375" customWidth="1"/>
    <col min="289" max="289" width="5" customWidth="1"/>
    <col min="290" max="290" width="5.7109375" customWidth="1"/>
    <col min="291" max="291" width="6.140625" customWidth="1"/>
    <col min="292" max="292" width="4.42578125" customWidth="1"/>
    <col min="293" max="293" width="5.85546875" customWidth="1"/>
    <col min="294" max="294" width="6.42578125" customWidth="1"/>
    <col min="295" max="295" width="4.28515625" customWidth="1"/>
    <col min="514" max="514" width="28.140625" customWidth="1"/>
    <col min="515" max="515" width="15.140625" customWidth="1"/>
    <col min="516" max="516" width="6.42578125" customWidth="1"/>
    <col min="517" max="517" width="6.140625" customWidth="1"/>
    <col min="518" max="518" width="5.28515625" customWidth="1"/>
    <col min="519" max="519" width="6" customWidth="1"/>
    <col min="520" max="520" width="6.85546875" customWidth="1"/>
    <col min="521" max="522" width="6.28515625" customWidth="1"/>
    <col min="523" max="523" width="6.7109375" customWidth="1"/>
    <col min="524" max="524" width="6.5703125" customWidth="1"/>
    <col min="525" max="525" width="6.28515625" customWidth="1"/>
    <col min="526" max="526" width="6.42578125" customWidth="1"/>
    <col min="527" max="527" width="6" customWidth="1"/>
    <col min="528" max="529" width="6.140625" customWidth="1"/>
    <col min="530" max="530" width="6.7109375" customWidth="1"/>
    <col min="531" max="531" width="5.7109375" customWidth="1"/>
    <col min="532" max="532" width="6.42578125" customWidth="1"/>
    <col min="533" max="533" width="5.42578125" customWidth="1"/>
    <col min="534" max="534" width="5.140625" customWidth="1"/>
    <col min="535" max="535" width="5.42578125" customWidth="1"/>
    <col min="536" max="536" width="5.28515625" customWidth="1"/>
    <col min="537" max="537" width="5.5703125" customWidth="1"/>
    <col min="538" max="538" width="5.42578125" customWidth="1"/>
    <col min="539" max="539" width="4.85546875" customWidth="1"/>
    <col min="540" max="541" width="6.28515625" customWidth="1"/>
    <col min="542" max="542" width="4.85546875" customWidth="1"/>
    <col min="543" max="543" width="6.42578125" customWidth="1"/>
    <col min="544" max="544" width="6.7109375" customWidth="1"/>
    <col min="545" max="545" width="5" customWidth="1"/>
    <col min="546" max="546" width="5.7109375" customWidth="1"/>
    <col min="547" max="547" width="6.140625" customWidth="1"/>
    <col min="548" max="548" width="4.42578125" customWidth="1"/>
    <col min="549" max="549" width="5.85546875" customWidth="1"/>
    <col min="550" max="550" width="6.42578125" customWidth="1"/>
    <col min="551" max="551" width="4.28515625" customWidth="1"/>
    <col min="770" max="770" width="28.140625" customWidth="1"/>
    <col min="771" max="771" width="15.140625" customWidth="1"/>
    <col min="772" max="772" width="6.42578125" customWidth="1"/>
    <col min="773" max="773" width="6.140625" customWidth="1"/>
    <col min="774" max="774" width="5.28515625" customWidth="1"/>
    <col min="775" max="775" width="6" customWidth="1"/>
    <col min="776" max="776" width="6.85546875" customWidth="1"/>
    <col min="777" max="778" width="6.28515625" customWidth="1"/>
    <col min="779" max="779" width="6.7109375" customWidth="1"/>
    <col min="780" max="780" width="6.5703125" customWidth="1"/>
    <col min="781" max="781" width="6.28515625" customWidth="1"/>
    <col min="782" max="782" width="6.42578125" customWidth="1"/>
    <col min="783" max="783" width="6" customWidth="1"/>
    <col min="784" max="785" width="6.140625" customWidth="1"/>
    <col min="786" max="786" width="6.7109375" customWidth="1"/>
    <col min="787" max="787" width="5.7109375" customWidth="1"/>
    <col min="788" max="788" width="6.42578125" customWidth="1"/>
    <col min="789" max="789" width="5.42578125" customWidth="1"/>
    <col min="790" max="790" width="5.140625" customWidth="1"/>
    <col min="791" max="791" width="5.42578125" customWidth="1"/>
    <col min="792" max="792" width="5.28515625" customWidth="1"/>
    <col min="793" max="793" width="5.5703125" customWidth="1"/>
    <col min="794" max="794" width="5.42578125" customWidth="1"/>
    <col min="795" max="795" width="4.85546875" customWidth="1"/>
    <col min="796" max="797" width="6.28515625" customWidth="1"/>
    <col min="798" max="798" width="4.85546875" customWidth="1"/>
    <col min="799" max="799" width="6.42578125" customWidth="1"/>
    <col min="800" max="800" width="6.7109375" customWidth="1"/>
    <col min="801" max="801" width="5" customWidth="1"/>
    <col min="802" max="802" width="5.7109375" customWidth="1"/>
    <col min="803" max="803" width="6.140625" customWidth="1"/>
    <col min="804" max="804" width="4.42578125" customWidth="1"/>
    <col min="805" max="805" width="5.85546875" customWidth="1"/>
    <col min="806" max="806" width="6.42578125" customWidth="1"/>
    <col min="807" max="807" width="4.28515625" customWidth="1"/>
    <col min="1026" max="1026" width="28.140625" customWidth="1"/>
    <col min="1027" max="1027" width="15.140625" customWidth="1"/>
    <col min="1028" max="1028" width="6.42578125" customWidth="1"/>
    <col min="1029" max="1029" width="6.140625" customWidth="1"/>
    <col min="1030" max="1030" width="5.28515625" customWidth="1"/>
    <col min="1031" max="1031" width="6" customWidth="1"/>
    <col min="1032" max="1032" width="6.85546875" customWidth="1"/>
    <col min="1033" max="1034" width="6.28515625" customWidth="1"/>
    <col min="1035" max="1035" width="6.7109375" customWidth="1"/>
    <col min="1036" max="1036" width="6.5703125" customWidth="1"/>
    <col min="1037" max="1037" width="6.28515625" customWidth="1"/>
    <col min="1038" max="1038" width="6.42578125" customWidth="1"/>
    <col min="1039" max="1039" width="6" customWidth="1"/>
    <col min="1040" max="1041" width="6.140625" customWidth="1"/>
    <col min="1042" max="1042" width="6.7109375" customWidth="1"/>
    <col min="1043" max="1043" width="5.7109375" customWidth="1"/>
    <col min="1044" max="1044" width="6.42578125" customWidth="1"/>
    <col min="1045" max="1045" width="5.42578125" customWidth="1"/>
    <col min="1046" max="1046" width="5.140625" customWidth="1"/>
    <col min="1047" max="1047" width="5.42578125" customWidth="1"/>
    <col min="1048" max="1048" width="5.28515625" customWidth="1"/>
    <col min="1049" max="1049" width="5.5703125" customWidth="1"/>
    <col min="1050" max="1050" width="5.42578125" customWidth="1"/>
    <col min="1051" max="1051" width="4.85546875" customWidth="1"/>
    <col min="1052" max="1053" width="6.28515625" customWidth="1"/>
    <col min="1054" max="1054" width="4.85546875" customWidth="1"/>
    <col min="1055" max="1055" width="6.42578125" customWidth="1"/>
    <col min="1056" max="1056" width="6.7109375" customWidth="1"/>
    <col min="1057" max="1057" width="5" customWidth="1"/>
    <col min="1058" max="1058" width="5.7109375" customWidth="1"/>
    <col min="1059" max="1059" width="6.140625" customWidth="1"/>
    <col min="1060" max="1060" width="4.42578125" customWidth="1"/>
    <col min="1061" max="1061" width="5.85546875" customWidth="1"/>
    <col min="1062" max="1062" width="6.42578125" customWidth="1"/>
    <col min="1063" max="1063" width="4.28515625" customWidth="1"/>
    <col min="1282" max="1282" width="28.140625" customWidth="1"/>
    <col min="1283" max="1283" width="15.140625" customWidth="1"/>
    <col min="1284" max="1284" width="6.42578125" customWidth="1"/>
    <col min="1285" max="1285" width="6.140625" customWidth="1"/>
    <col min="1286" max="1286" width="5.28515625" customWidth="1"/>
    <col min="1287" max="1287" width="6" customWidth="1"/>
    <col min="1288" max="1288" width="6.85546875" customWidth="1"/>
    <col min="1289" max="1290" width="6.28515625" customWidth="1"/>
    <col min="1291" max="1291" width="6.7109375" customWidth="1"/>
    <col min="1292" max="1292" width="6.5703125" customWidth="1"/>
    <col min="1293" max="1293" width="6.28515625" customWidth="1"/>
    <col min="1294" max="1294" width="6.42578125" customWidth="1"/>
    <col min="1295" max="1295" width="6" customWidth="1"/>
    <col min="1296" max="1297" width="6.140625" customWidth="1"/>
    <col min="1298" max="1298" width="6.7109375" customWidth="1"/>
    <col min="1299" max="1299" width="5.7109375" customWidth="1"/>
    <col min="1300" max="1300" width="6.42578125" customWidth="1"/>
    <col min="1301" max="1301" width="5.42578125" customWidth="1"/>
    <col min="1302" max="1302" width="5.140625" customWidth="1"/>
    <col min="1303" max="1303" width="5.42578125" customWidth="1"/>
    <col min="1304" max="1304" width="5.28515625" customWidth="1"/>
    <col min="1305" max="1305" width="5.5703125" customWidth="1"/>
    <col min="1306" max="1306" width="5.42578125" customWidth="1"/>
    <col min="1307" max="1307" width="4.85546875" customWidth="1"/>
    <col min="1308" max="1309" width="6.28515625" customWidth="1"/>
    <col min="1310" max="1310" width="4.85546875" customWidth="1"/>
    <col min="1311" max="1311" width="6.42578125" customWidth="1"/>
    <col min="1312" max="1312" width="6.7109375" customWidth="1"/>
    <col min="1313" max="1313" width="5" customWidth="1"/>
    <col min="1314" max="1314" width="5.7109375" customWidth="1"/>
    <col min="1315" max="1315" width="6.140625" customWidth="1"/>
    <col min="1316" max="1316" width="4.42578125" customWidth="1"/>
    <col min="1317" max="1317" width="5.85546875" customWidth="1"/>
    <col min="1318" max="1318" width="6.42578125" customWidth="1"/>
    <col min="1319" max="1319" width="4.28515625" customWidth="1"/>
    <col min="1538" max="1538" width="28.140625" customWidth="1"/>
    <col min="1539" max="1539" width="15.140625" customWidth="1"/>
    <col min="1540" max="1540" width="6.42578125" customWidth="1"/>
    <col min="1541" max="1541" width="6.140625" customWidth="1"/>
    <col min="1542" max="1542" width="5.28515625" customWidth="1"/>
    <col min="1543" max="1543" width="6" customWidth="1"/>
    <col min="1544" max="1544" width="6.85546875" customWidth="1"/>
    <col min="1545" max="1546" width="6.28515625" customWidth="1"/>
    <col min="1547" max="1547" width="6.7109375" customWidth="1"/>
    <col min="1548" max="1548" width="6.5703125" customWidth="1"/>
    <col min="1549" max="1549" width="6.28515625" customWidth="1"/>
    <col min="1550" max="1550" width="6.42578125" customWidth="1"/>
    <col min="1551" max="1551" width="6" customWidth="1"/>
    <col min="1552" max="1553" width="6.140625" customWidth="1"/>
    <col min="1554" max="1554" width="6.7109375" customWidth="1"/>
    <col min="1555" max="1555" width="5.7109375" customWidth="1"/>
    <col min="1556" max="1556" width="6.42578125" customWidth="1"/>
    <col min="1557" max="1557" width="5.42578125" customWidth="1"/>
    <col min="1558" max="1558" width="5.140625" customWidth="1"/>
    <col min="1559" max="1559" width="5.42578125" customWidth="1"/>
    <col min="1560" max="1560" width="5.28515625" customWidth="1"/>
    <col min="1561" max="1561" width="5.5703125" customWidth="1"/>
    <col min="1562" max="1562" width="5.42578125" customWidth="1"/>
    <col min="1563" max="1563" width="4.85546875" customWidth="1"/>
    <col min="1564" max="1565" width="6.28515625" customWidth="1"/>
    <col min="1566" max="1566" width="4.85546875" customWidth="1"/>
    <col min="1567" max="1567" width="6.42578125" customWidth="1"/>
    <col min="1568" max="1568" width="6.7109375" customWidth="1"/>
    <col min="1569" max="1569" width="5" customWidth="1"/>
    <col min="1570" max="1570" width="5.7109375" customWidth="1"/>
    <col min="1571" max="1571" width="6.140625" customWidth="1"/>
    <col min="1572" max="1572" width="4.42578125" customWidth="1"/>
    <col min="1573" max="1573" width="5.85546875" customWidth="1"/>
    <col min="1574" max="1574" width="6.42578125" customWidth="1"/>
    <col min="1575" max="1575" width="4.28515625" customWidth="1"/>
    <col min="1794" max="1794" width="28.140625" customWidth="1"/>
    <col min="1795" max="1795" width="15.140625" customWidth="1"/>
    <col min="1796" max="1796" width="6.42578125" customWidth="1"/>
    <col min="1797" max="1797" width="6.140625" customWidth="1"/>
    <col min="1798" max="1798" width="5.28515625" customWidth="1"/>
    <col min="1799" max="1799" width="6" customWidth="1"/>
    <col min="1800" max="1800" width="6.85546875" customWidth="1"/>
    <col min="1801" max="1802" width="6.28515625" customWidth="1"/>
    <col min="1803" max="1803" width="6.7109375" customWidth="1"/>
    <col min="1804" max="1804" width="6.5703125" customWidth="1"/>
    <col min="1805" max="1805" width="6.28515625" customWidth="1"/>
    <col min="1806" max="1806" width="6.42578125" customWidth="1"/>
    <col min="1807" max="1807" width="6" customWidth="1"/>
    <col min="1808" max="1809" width="6.140625" customWidth="1"/>
    <col min="1810" max="1810" width="6.7109375" customWidth="1"/>
    <col min="1811" max="1811" width="5.7109375" customWidth="1"/>
    <col min="1812" max="1812" width="6.42578125" customWidth="1"/>
    <col min="1813" max="1813" width="5.42578125" customWidth="1"/>
    <col min="1814" max="1814" width="5.140625" customWidth="1"/>
    <col min="1815" max="1815" width="5.42578125" customWidth="1"/>
    <col min="1816" max="1816" width="5.28515625" customWidth="1"/>
    <col min="1817" max="1817" width="5.5703125" customWidth="1"/>
    <col min="1818" max="1818" width="5.42578125" customWidth="1"/>
    <col min="1819" max="1819" width="4.85546875" customWidth="1"/>
    <col min="1820" max="1821" width="6.28515625" customWidth="1"/>
    <col min="1822" max="1822" width="4.85546875" customWidth="1"/>
    <col min="1823" max="1823" width="6.42578125" customWidth="1"/>
    <col min="1824" max="1824" width="6.7109375" customWidth="1"/>
    <col min="1825" max="1825" width="5" customWidth="1"/>
    <col min="1826" max="1826" width="5.7109375" customWidth="1"/>
    <col min="1827" max="1827" width="6.140625" customWidth="1"/>
    <col min="1828" max="1828" width="4.42578125" customWidth="1"/>
    <col min="1829" max="1829" width="5.85546875" customWidth="1"/>
    <col min="1830" max="1830" width="6.42578125" customWidth="1"/>
    <col min="1831" max="1831" width="4.28515625" customWidth="1"/>
    <col min="2050" max="2050" width="28.140625" customWidth="1"/>
    <col min="2051" max="2051" width="15.140625" customWidth="1"/>
    <col min="2052" max="2052" width="6.42578125" customWidth="1"/>
    <col min="2053" max="2053" width="6.140625" customWidth="1"/>
    <col min="2054" max="2054" width="5.28515625" customWidth="1"/>
    <col min="2055" max="2055" width="6" customWidth="1"/>
    <col min="2056" max="2056" width="6.85546875" customWidth="1"/>
    <col min="2057" max="2058" width="6.28515625" customWidth="1"/>
    <col min="2059" max="2059" width="6.7109375" customWidth="1"/>
    <col min="2060" max="2060" width="6.5703125" customWidth="1"/>
    <col min="2061" max="2061" width="6.28515625" customWidth="1"/>
    <col min="2062" max="2062" width="6.42578125" customWidth="1"/>
    <col min="2063" max="2063" width="6" customWidth="1"/>
    <col min="2064" max="2065" width="6.140625" customWidth="1"/>
    <col min="2066" max="2066" width="6.7109375" customWidth="1"/>
    <col min="2067" max="2067" width="5.7109375" customWidth="1"/>
    <col min="2068" max="2068" width="6.42578125" customWidth="1"/>
    <col min="2069" max="2069" width="5.42578125" customWidth="1"/>
    <col min="2070" max="2070" width="5.140625" customWidth="1"/>
    <col min="2071" max="2071" width="5.42578125" customWidth="1"/>
    <col min="2072" max="2072" width="5.28515625" customWidth="1"/>
    <col min="2073" max="2073" width="5.5703125" customWidth="1"/>
    <col min="2074" max="2074" width="5.42578125" customWidth="1"/>
    <col min="2075" max="2075" width="4.85546875" customWidth="1"/>
    <col min="2076" max="2077" width="6.28515625" customWidth="1"/>
    <col min="2078" max="2078" width="4.85546875" customWidth="1"/>
    <col min="2079" max="2079" width="6.42578125" customWidth="1"/>
    <col min="2080" max="2080" width="6.7109375" customWidth="1"/>
    <col min="2081" max="2081" width="5" customWidth="1"/>
    <col min="2082" max="2082" width="5.7109375" customWidth="1"/>
    <col min="2083" max="2083" width="6.140625" customWidth="1"/>
    <col min="2084" max="2084" width="4.42578125" customWidth="1"/>
    <col min="2085" max="2085" width="5.85546875" customWidth="1"/>
    <col min="2086" max="2086" width="6.42578125" customWidth="1"/>
    <col min="2087" max="2087" width="4.28515625" customWidth="1"/>
    <col min="2306" max="2306" width="28.140625" customWidth="1"/>
    <col min="2307" max="2307" width="15.140625" customWidth="1"/>
    <col min="2308" max="2308" width="6.42578125" customWidth="1"/>
    <col min="2309" max="2309" width="6.140625" customWidth="1"/>
    <col min="2310" max="2310" width="5.28515625" customWidth="1"/>
    <col min="2311" max="2311" width="6" customWidth="1"/>
    <col min="2312" max="2312" width="6.85546875" customWidth="1"/>
    <col min="2313" max="2314" width="6.28515625" customWidth="1"/>
    <col min="2315" max="2315" width="6.7109375" customWidth="1"/>
    <col min="2316" max="2316" width="6.5703125" customWidth="1"/>
    <col min="2317" max="2317" width="6.28515625" customWidth="1"/>
    <col min="2318" max="2318" width="6.42578125" customWidth="1"/>
    <col min="2319" max="2319" width="6" customWidth="1"/>
    <col min="2320" max="2321" width="6.140625" customWidth="1"/>
    <col min="2322" max="2322" width="6.7109375" customWidth="1"/>
    <col min="2323" max="2323" width="5.7109375" customWidth="1"/>
    <col min="2324" max="2324" width="6.42578125" customWidth="1"/>
    <col min="2325" max="2325" width="5.42578125" customWidth="1"/>
    <col min="2326" max="2326" width="5.140625" customWidth="1"/>
    <col min="2327" max="2327" width="5.42578125" customWidth="1"/>
    <col min="2328" max="2328" width="5.28515625" customWidth="1"/>
    <col min="2329" max="2329" width="5.5703125" customWidth="1"/>
    <col min="2330" max="2330" width="5.42578125" customWidth="1"/>
    <col min="2331" max="2331" width="4.85546875" customWidth="1"/>
    <col min="2332" max="2333" width="6.28515625" customWidth="1"/>
    <col min="2334" max="2334" width="4.85546875" customWidth="1"/>
    <col min="2335" max="2335" width="6.42578125" customWidth="1"/>
    <col min="2336" max="2336" width="6.7109375" customWidth="1"/>
    <col min="2337" max="2337" width="5" customWidth="1"/>
    <col min="2338" max="2338" width="5.7109375" customWidth="1"/>
    <col min="2339" max="2339" width="6.140625" customWidth="1"/>
    <col min="2340" max="2340" width="4.42578125" customWidth="1"/>
    <col min="2341" max="2341" width="5.85546875" customWidth="1"/>
    <col min="2342" max="2342" width="6.42578125" customWidth="1"/>
    <col min="2343" max="2343" width="4.28515625" customWidth="1"/>
    <col min="2562" max="2562" width="28.140625" customWidth="1"/>
    <col min="2563" max="2563" width="15.140625" customWidth="1"/>
    <col min="2564" max="2564" width="6.42578125" customWidth="1"/>
    <col min="2565" max="2565" width="6.140625" customWidth="1"/>
    <col min="2566" max="2566" width="5.28515625" customWidth="1"/>
    <col min="2567" max="2567" width="6" customWidth="1"/>
    <col min="2568" max="2568" width="6.85546875" customWidth="1"/>
    <col min="2569" max="2570" width="6.28515625" customWidth="1"/>
    <col min="2571" max="2571" width="6.7109375" customWidth="1"/>
    <col min="2572" max="2572" width="6.5703125" customWidth="1"/>
    <col min="2573" max="2573" width="6.28515625" customWidth="1"/>
    <col min="2574" max="2574" width="6.42578125" customWidth="1"/>
    <col min="2575" max="2575" width="6" customWidth="1"/>
    <col min="2576" max="2577" width="6.140625" customWidth="1"/>
    <col min="2578" max="2578" width="6.7109375" customWidth="1"/>
    <col min="2579" max="2579" width="5.7109375" customWidth="1"/>
    <col min="2580" max="2580" width="6.42578125" customWidth="1"/>
    <col min="2581" max="2581" width="5.42578125" customWidth="1"/>
    <col min="2582" max="2582" width="5.140625" customWidth="1"/>
    <col min="2583" max="2583" width="5.42578125" customWidth="1"/>
    <col min="2584" max="2584" width="5.28515625" customWidth="1"/>
    <col min="2585" max="2585" width="5.5703125" customWidth="1"/>
    <col min="2586" max="2586" width="5.42578125" customWidth="1"/>
    <col min="2587" max="2587" width="4.85546875" customWidth="1"/>
    <col min="2588" max="2589" width="6.28515625" customWidth="1"/>
    <col min="2590" max="2590" width="4.85546875" customWidth="1"/>
    <col min="2591" max="2591" width="6.42578125" customWidth="1"/>
    <col min="2592" max="2592" width="6.7109375" customWidth="1"/>
    <col min="2593" max="2593" width="5" customWidth="1"/>
    <col min="2594" max="2594" width="5.7109375" customWidth="1"/>
    <col min="2595" max="2595" width="6.140625" customWidth="1"/>
    <col min="2596" max="2596" width="4.42578125" customWidth="1"/>
    <col min="2597" max="2597" width="5.85546875" customWidth="1"/>
    <col min="2598" max="2598" width="6.42578125" customWidth="1"/>
    <col min="2599" max="2599" width="4.28515625" customWidth="1"/>
    <col min="2818" max="2818" width="28.140625" customWidth="1"/>
    <col min="2819" max="2819" width="15.140625" customWidth="1"/>
    <col min="2820" max="2820" width="6.42578125" customWidth="1"/>
    <col min="2821" max="2821" width="6.140625" customWidth="1"/>
    <col min="2822" max="2822" width="5.28515625" customWidth="1"/>
    <col min="2823" max="2823" width="6" customWidth="1"/>
    <col min="2824" max="2824" width="6.85546875" customWidth="1"/>
    <col min="2825" max="2826" width="6.28515625" customWidth="1"/>
    <col min="2827" max="2827" width="6.7109375" customWidth="1"/>
    <col min="2828" max="2828" width="6.5703125" customWidth="1"/>
    <col min="2829" max="2829" width="6.28515625" customWidth="1"/>
    <col min="2830" max="2830" width="6.42578125" customWidth="1"/>
    <col min="2831" max="2831" width="6" customWidth="1"/>
    <col min="2832" max="2833" width="6.140625" customWidth="1"/>
    <col min="2834" max="2834" width="6.7109375" customWidth="1"/>
    <col min="2835" max="2835" width="5.7109375" customWidth="1"/>
    <col min="2836" max="2836" width="6.42578125" customWidth="1"/>
    <col min="2837" max="2837" width="5.42578125" customWidth="1"/>
    <col min="2838" max="2838" width="5.140625" customWidth="1"/>
    <col min="2839" max="2839" width="5.42578125" customWidth="1"/>
    <col min="2840" max="2840" width="5.28515625" customWidth="1"/>
    <col min="2841" max="2841" width="5.5703125" customWidth="1"/>
    <col min="2842" max="2842" width="5.42578125" customWidth="1"/>
    <col min="2843" max="2843" width="4.85546875" customWidth="1"/>
    <col min="2844" max="2845" width="6.28515625" customWidth="1"/>
    <col min="2846" max="2846" width="4.85546875" customWidth="1"/>
    <col min="2847" max="2847" width="6.42578125" customWidth="1"/>
    <col min="2848" max="2848" width="6.7109375" customWidth="1"/>
    <col min="2849" max="2849" width="5" customWidth="1"/>
    <col min="2850" max="2850" width="5.7109375" customWidth="1"/>
    <col min="2851" max="2851" width="6.140625" customWidth="1"/>
    <col min="2852" max="2852" width="4.42578125" customWidth="1"/>
    <col min="2853" max="2853" width="5.85546875" customWidth="1"/>
    <col min="2854" max="2854" width="6.42578125" customWidth="1"/>
    <col min="2855" max="2855" width="4.28515625" customWidth="1"/>
    <col min="3074" max="3074" width="28.140625" customWidth="1"/>
    <col min="3075" max="3075" width="15.140625" customWidth="1"/>
    <col min="3076" max="3076" width="6.42578125" customWidth="1"/>
    <col min="3077" max="3077" width="6.140625" customWidth="1"/>
    <col min="3078" max="3078" width="5.28515625" customWidth="1"/>
    <col min="3079" max="3079" width="6" customWidth="1"/>
    <col min="3080" max="3080" width="6.85546875" customWidth="1"/>
    <col min="3081" max="3082" width="6.28515625" customWidth="1"/>
    <col min="3083" max="3083" width="6.7109375" customWidth="1"/>
    <col min="3084" max="3084" width="6.5703125" customWidth="1"/>
    <col min="3085" max="3085" width="6.28515625" customWidth="1"/>
    <col min="3086" max="3086" width="6.42578125" customWidth="1"/>
    <col min="3087" max="3087" width="6" customWidth="1"/>
    <col min="3088" max="3089" width="6.140625" customWidth="1"/>
    <col min="3090" max="3090" width="6.7109375" customWidth="1"/>
    <col min="3091" max="3091" width="5.7109375" customWidth="1"/>
    <col min="3092" max="3092" width="6.42578125" customWidth="1"/>
    <col min="3093" max="3093" width="5.42578125" customWidth="1"/>
    <col min="3094" max="3094" width="5.140625" customWidth="1"/>
    <col min="3095" max="3095" width="5.42578125" customWidth="1"/>
    <col min="3096" max="3096" width="5.28515625" customWidth="1"/>
    <col min="3097" max="3097" width="5.5703125" customWidth="1"/>
    <col min="3098" max="3098" width="5.42578125" customWidth="1"/>
    <col min="3099" max="3099" width="4.85546875" customWidth="1"/>
    <col min="3100" max="3101" width="6.28515625" customWidth="1"/>
    <col min="3102" max="3102" width="4.85546875" customWidth="1"/>
    <col min="3103" max="3103" width="6.42578125" customWidth="1"/>
    <col min="3104" max="3104" width="6.7109375" customWidth="1"/>
    <col min="3105" max="3105" width="5" customWidth="1"/>
    <col min="3106" max="3106" width="5.7109375" customWidth="1"/>
    <col min="3107" max="3107" width="6.140625" customWidth="1"/>
    <col min="3108" max="3108" width="4.42578125" customWidth="1"/>
    <col min="3109" max="3109" width="5.85546875" customWidth="1"/>
    <col min="3110" max="3110" width="6.42578125" customWidth="1"/>
    <col min="3111" max="3111" width="4.28515625" customWidth="1"/>
    <col min="3330" max="3330" width="28.140625" customWidth="1"/>
    <col min="3331" max="3331" width="15.140625" customWidth="1"/>
    <col min="3332" max="3332" width="6.42578125" customWidth="1"/>
    <col min="3333" max="3333" width="6.140625" customWidth="1"/>
    <col min="3334" max="3334" width="5.28515625" customWidth="1"/>
    <col min="3335" max="3335" width="6" customWidth="1"/>
    <col min="3336" max="3336" width="6.85546875" customWidth="1"/>
    <col min="3337" max="3338" width="6.28515625" customWidth="1"/>
    <col min="3339" max="3339" width="6.7109375" customWidth="1"/>
    <col min="3340" max="3340" width="6.5703125" customWidth="1"/>
    <col min="3341" max="3341" width="6.28515625" customWidth="1"/>
    <col min="3342" max="3342" width="6.42578125" customWidth="1"/>
    <col min="3343" max="3343" width="6" customWidth="1"/>
    <col min="3344" max="3345" width="6.140625" customWidth="1"/>
    <col min="3346" max="3346" width="6.7109375" customWidth="1"/>
    <col min="3347" max="3347" width="5.7109375" customWidth="1"/>
    <col min="3348" max="3348" width="6.42578125" customWidth="1"/>
    <col min="3349" max="3349" width="5.42578125" customWidth="1"/>
    <col min="3350" max="3350" width="5.140625" customWidth="1"/>
    <col min="3351" max="3351" width="5.42578125" customWidth="1"/>
    <col min="3352" max="3352" width="5.28515625" customWidth="1"/>
    <col min="3353" max="3353" width="5.5703125" customWidth="1"/>
    <col min="3354" max="3354" width="5.42578125" customWidth="1"/>
    <col min="3355" max="3355" width="4.85546875" customWidth="1"/>
    <col min="3356" max="3357" width="6.28515625" customWidth="1"/>
    <col min="3358" max="3358" width="4.85546875" customWidth="1"/>
    <col min="3359" max="3359" width="6.42578125" customWidth="1"/>
    <col min="3360" max="3360" width="6.7109375" customWidth="1"/>
    <col min="3361" max="3361" width="5" customWidth="1"/>
    <col min="3362" max="3362" width="5.7109375" customWidth="1"/>
    <col min="3363" max="3363" width="6.140625" customWidth="1"/>
    <col min="3364" max="3364" width="4.42578125" customWidth="1"/>
    <col min="3365" max="3365" width="5.85546875" customWidth="1"/>
    <col min="3366" max="3366" width="6.42578125" customWidth="1"/>
    <col min="3367" max="3367" width="4.28515625" customWidth="1"/>
    <col min="3586" max="3586" width="28.140625" customWidth="1"/>
    <col min="3587" max="3587" width="15.140625" customWidth="1"/>
    <col min="3588" max="3588" width="6.42578125" customWidth="1"/>
    <col min="3589" max="3589" width="6.140625" customWidth="1"/>
    <col min="3590" max="3590" width="5.28515625" customWidth="1"/>
    <col min="3591" max="3591" width="6" customWidth="1"/>
    <col min="3592" max="3592" width="6.85546875" customWidth="1"/>
    <col min="3593" max="3594" width="6.28515625" customWidth="1"/>
    <col min="3595" max="3595" width="6.7109375" customWidth="1"/>
    <col min="3596" max="3596" width="6.5703125" customWidth="1"/>
    <col min="3597" max="3597" width="6.28515625" customWidth="1"/>
    <col min="3598" max="3598" width="6.42578125" customWidth="1"/>
    <col min="3599" max="3599" width="6" customWidth="1"/>
    <col min="3600" max="3601" width="6.140625" customWidth="1"/>
    <col min="3602" max="3602" width="6.7109375" customWidth="1"/>
    <col min="3603" max="3603" width="5.7109375" customWidth="1"/>
    <col min="3604" max="3604" width="6.42578125" customWidth="1"/>
    <col min="3605" max="3605" width="5.42578125" customWidth="1"/>
    <col min="3606" max="3606" width="5.140625" customWidth="1"/>
    <col min="3607" max="3607" width="5.42578125" customWidth="1"/>
    <col min="3608" max="3608" width="5.28515625" customWidth="1"/>
    <col min="3609" max="3609" width="5.5703125" customWidth="1"/>
    <col min="3610" max="3610" width="5.42578125" customWidth="1"/>
    <col min="3611" max="3611" width="4.85546875" customWidth="1"/>
    <col min="3612" max="3613" width="6.28515625" customWidth="1"/>
    <col min="3614" max="3614" width="4.85546875" customWidth="1"/>
    <col min="3615" max="3615" width="6.42578125" customWidth="1"/>
    <col min="3616" max="3616" width="6.7109375" customWidth="1"/>
    <col min="3617" max="3617" width="5" customWidth="1"/>
    <col min="3618" max="3618" width="5.7109375" customWidth="1"/>
    <col min="3619" max="3619" width="6.140625" customWidth="1"/>
    <col min="3620" max="3620" width="4.42578125" customWidth="1"/>
    <col min="3621" max="3621" width="5.85546875" customWidth="1"/>
    <col min="3622" max="3622" width="6.42578125" customWidth="1"/>
    <col min="3623" max="3623" width="4.28515625" customWidth="1"/>
    <col min="3842" max="3842" width="28.140625" customWidth="1"/>
    <col min="3843" max="3843" width="15.140625" customWidth="1"/>
    <col min="3844" max="3844" width="6.42578125" customWidth="1"/>
    <col min="3845" max="3845" width="6.140625" customWidth="1"/>
    <col min="3846" max="3846" width="5.28515625" customWidth="1"/>
    <col min="3847" max="3847" width="6" customWidth="1"/>
    <col min="3848" max="3848" width="6.85546875" customWidth="1"/>
    <col min="3849" max="3850" width="6.28515625" customWidth="1"/>
    <col min="3851" max="3851" width="6.7109375" customWidth="1"/>
    <col min="3852" max="3852" width="6.5703125" customWidth="1"/>
    <col min="3853" max="3853" width="6.28515625" customWidth="1"/>
    <col min="3854" max="3854" width="6.42578125" customWidth="1"/>
    <col min="3855" max="3855" width="6" customWidth="1"/>
    <col min="3856" max="3857" width="6.140625" customWidth="1"/>
    <col min="3858" max="3858" width="6.7109375" customWidth="1"/>
    <col min="3859" max="3859" width="5.7109375" customWidth="1"/>
    <col min="3860" max="3860" width="6.42578125" customWidth="1"/>
    <col min="3861" max="3861" width="5.42578125" customWidth="1"/>
    <col min="3862" max="3862" width="5.140625" customWidth="1"/>
    <col min="3863" max="3863" width="5.42578125" customWidth="1"/>
    <col min="3864" max="3864" width="5.28515625" customWidth="1"/>
    <col min="3865" max="3865" width="5.5703125" customWidth="1"/>
    <col min="3866" max="3866" width="5.42578125" customWidth="1"/>
    <col min="3867" max="3867" width="4.85546875" customWidth="1"/>
    <col min="3868" max="3869" width="6.28515625" customWidth="1"/>
    <col min="3870" max="3870" width="4.85546875" customWidth="1"/>
    <col min="3871" max="3871" width="6.42578125" customWidth="1"/>
    <col min="3872" max="3872" width="6.7109375" customWidth="1"/>
    <col min="3873" max="3873" width="5" customWidth="1"/>
    <col min="3874" max="3874" width="5.7109375" customWidth="1"/>
    <col min="3875" max="3875" width="6.140625" customWidth="1"/>
    <col min="3876" max="3876" width="4.42578125" customWidth="1"/>
    <col min="3877" max="3877" width="5.85546875" customWidth="1"/>
    <col min="3878" max="3878" width="6.42578125" customWidth="1"/>
    <col min="3879" max="3879" width="4.28515625" customWidth="1"/>
    <col min="4098" max="4098" width="28.140625" customWidth="1"/>
    <col min="4099" max="4099" width="15.140625" customWidth="1"/>
    <col min="4100" max="4100" width="6.42578125" customWidth="1"/>
    <col min="4101" max="4101" width="6.140625" customWidth="1"/>
    <col min="4102" max="4102" width="5.28515625" customWidth="1"/>
    <col min="4103" max="4103" width="6" customWidth="1"/>
    <col min="4104" max="4104" width="6.85546875" customWidth="1"/>
    <col min="4105" max="4106" width="6.28515625" customWidth="1"/>
    <col min="4107" max="4107" width="6.7109375" customWidth="1"/>
    <col min="4108" max="4108" width="6.5703125" customWidth="1"/>
    <col min="4109" max="4109" width="6.28515625" customWidth="1"/>
    <col min="4110" max="4110" width="6.42578125" customWidth="1"/>
    <col min="4111" max="4111" width="6" customWidth="1"/>
    <col min="4112" max="4113" width="6.140625" customWidth="1"/>
    <col min="4114" max="4114" width="6.7109375" customWidth="1"/>
    <col min="4115" max="4115" width="5.7109375" customWidth="1"/>
    <col min="4116" max="4116" width="6.42578125" customWidth="1"/>
    <col min="4117" max="4117" width="5.42578125" customWidth="1"/>
    <col min="4118" max="4118" width="5.140625" customWidth="1"/>
    <col min="4119" max="4119" width="5.42578125" customWidth="1"/>
    <col min="4120" max="4120" width="5.28515625" customWidth="1"/>
    <col min="4121" max="4121" width="5.5703125" customWidth="1"/>
    <col min="4122" max="4122" width="5.42578125" customWidth="1"/>
    <col min="4123" max="4123" width="4.85546875" customWidth="1"/>
    <col min="4124" max="4125" width="6.28515625" customWidth="1"/>
    <col min="4126" max="4126" width="4.85546875" customWidth="1"/>
    <col min="4127" max="4127" width="6.42578125" customWidth="1"/>
    <col min="4128" max="4128" width="6.7109375" customWidth="1"/>
    <col min="4129" max="4129" width="5" customWidth="1"/>
    <col min="4130" max="4130" width="5.7109375" customWidth="1"/>
    <col min="4131" max="4131" width="6.140625" customWidth="1"/>
    <col min="4132" max="4132" width="4.42578125" customWidth="1"/>
    <col min="4133" max="4133" width="5.85546875" customWidth="1"/>
    <col min="4134" max="4134" width="6.42578125" customWidth="1"/>
    <col min="4135" max="4135" width="4.28515625" customWidth="1"/>
    <col min="4354" max="4354" width="28.140625" customWidth="1"/>
    <col min="4355" max="4355" width="15.140625" customWidth="1"/>
    <col min="4356" max="4356" width="6.42578125" customWidth="1"/>
    <col min="4357" max="4357" width="6.140625" customWidth="1"/>
    <col min="4358" max="4358" width="5.28515625" customWidth="1"/>
    <col min="4359" max="4359" width="6" customWidth="1"/>
    <col min="4360" max="4360" width="6.85546875" customWidth="1"/>
    <col min="4361" max="4362" width="6.28515625" customWidth="1"/>
    <col min="4363" max="4363" width="6.7109375" customWidth="1"/>
    <col min="4364" max="4364" width="6.5703125" customWidth="1"/>
    <col min="4365" max="4365" width="6.28515625" customWidth="1"/>
    <col min="4366" max="4366" width="6.42578125" customWidth="1"/>
    <col min="4367" max="4367" width="6" customWidth="1"/>
    <col min="4368" max="4369" width="6.140625" customWidth="1"/>
    <col min="4370" max="4370" width="6.7109375" customWidth="1"/>
    <col min="4371" max="4371" width="5.7109375" customWidth="1"/>
    <col min="4372" max="4372" width="6.42578125" customWidth="1"/>
    <col min="4373" max="4373" width="5.42578125" customWidth="1"/>
    <col min="4374" max="4374" width="5.140625" customWidth="1"/>
    <col min="4375" max="4375" width="5.42578125" customWidth="1"/>
    <col min="4376" max="4376" width="5.28515625" customWidth="1"/>
    <col min="4377" max="4377" width="5.5703125" customWidth="1"/>
    <col min="4378" max="4378" width="5.42578125" customWidth="1"/>
    <col min="4379" max="4379" width="4.85546875" customWidth="1"/>
    <col min="4380" max="4381" width="6.28515625" customWidth="1"/>
    <col min="4382" max="4382" width="4.85546875" customWidth="1"/>
    <col min="4383" max="4383" width="6.42578125" customWidth="1"/>
    <col min="4384" max="4384" width="6.7109375" customWidth="1"/>
    <col min="4385" max="4385" width="5" customWidth="1"/>
    <col min="4386" max="4386" width="5.7109375" customWidth="1"/>
    <col min="4387" max="4387" width="6.140625" customWidth="1"/>
    <col min="4388" max="4388" width="4.42578125" customWidth="1"/>
    <col min="4389" max="4389" width="5.85546875" customWidth="1"/>
    <col min="4390" max="4390" width="6.42578125" customWidth="1"/>
    <col min="4391" max="4391" width="4.28515625" customWidth="1"/>
    <col min="4610" max="4610" width="28.140625" customWidth="1"/>
    <col min="4611" max="4611" width="15.140625" customWidth="1"/>
    <col min="4612" max="4612" width="6.42578125" customWidth="1"/>
    <col min="4613" max="4613" width="6.140625" customWidth="1"/>
    <col min="4614" max="4614" width="5.28515625" customWidth="1"/>
    <col min="4615" max="4615" width="6" customWidth="1"/>
    <col min="4616" max="4616" width="6.85546875" customWidth="1"/>
    <col min="4617" max="4618" width="6.28515625" customWidth="1"/>
    <col min="4619" max="4619" width="6.7109375" customWidth="1"/>
    <col min="4620" max="4620" width="6.5703125" customWidth="1"/>
    <col min="4621" max="4621" width="6.28515625" customWidth="1"/>
    <col min="4622" max="4622" width="6.42578125" customWidth="1"/>
    <col min="4623" max="4623" width="6" customWidth="1"/>
    <col min="4624" max="4625" width="6.140625" customWidth="1"/>
    <col min="4626" max="4626" width="6.7109375" customWidth="1"/>
    <col min="4627" max="4627" width="5.7109375" customWidth="1"/>
    <col min="4628" max="4628" width="6.42578125" customWidth="1"/>
    <col min="4629" max="4629" width="5.42578125" customWidth="1"/>
    <col min="4630" max="4630" width="5.140625" customWidth="1"/>
    <col min="4631" max="4631" width="5.42578125" customWidth="1"/>
    <col min="4632" max="4632" width="5.28515625" customWidth="1"/>
    <col min="4633" max="4633" width="5.5703125" customWidth="1"/>
    <col min="4634" max="4634" width="5.42578125" customWidth="1"/>
    <col min="4635" max="4635" width="4.85546875" customWidth="1"/>
    <col min="4636" max="4637" width="6.28515625" customWidth="1"/>
    <col min="4638" max="4638" width="4.85546875" customWidth="1"/>
    <col min="4639" max="4639" width="6.42578125" customWidth="1"/>
    <col min="4640" max="4640" width="6.7109375" customWidth="1"/>
    <col min="4641" max="4641" width="5" customWidth="1"/>
    <col min="4642" max="4642" width="5.7109375" customWidth="1"/>
    <col min="4643" max="4643" width="6.140625" customWidth="1"/>
    <col min="4644" max="4644" width="4.42578125" customWidth="1"/>
    <col min="4645" max="4645" width="5.85546875" customWidth="1"/>
    <col min="4646" max="4646" width="6.42578125" customWidth="1"/>
    <col min="4647" max="4647" width="4.28515625" customWidth="1"/>
    <col min="4866" max="4866" width="28.140625" customWidth="1"/>
    <col min="4867" max="4867" width="15.140625" customWidth="1"/>
    <col min="4868" max="4868" width="6.42578125" customWidth="1"/>
    <col min="4869" max="4869" width="6.140625" customWidth="1"/>
    <col min="4870" max="4870" width="5.28515625" customWidth="1"/>
    <col min="4871" max="4871" width="6" customWidth="1"/>
    <col min="4872" max="4872" width="6.85546875" customWidth="1"/>
    <col min="4873" max="4874" width="6.28515625" customWidth="1"/>
    <col min="4875" max="4875" width="6.7109375" customWidth="1"/>
    <col min="4876" max="4876" width="6.5703125" customWidth="1"/>
    <col min="4877" max="4877" width="6.28515625" customWidth="1"/>
    <col min="4878" max="4878" width="6.42578125" customWidth="1"/>
    <col min="4879" max="4879" width="6" customWidth="1"/>
    <col min="4880" max="4881" width="6.140625" customWidth="1"/>
    <col min="4882" max="4882" width="6.7109375" customWidth="1"/>
    <col min="4883" max="4883" width="5.7109375" customWidth="1"/>
    <col min="4884" max="4884" width="6.42578125" customWidth="1"/>
    <col min="4885" max="4885" width="5.42578125" customWidth="1"/>
    <col min="4886" max="4886" width="5.140625" customWidth="1"/>
    <col min="4887" max="4887" width="5.42578125" customWidth="1"/>
    <col min="4888" max="4888" width="5.28515625" customWidth="1"/>
    <col min="4889" max="4889" width="5.5703125" customWidth="1"/>
    <col min="4890" max="4890" width="5.42578125" customWidth="1"/>
    <col min="4891" max="4891" width="4.85546875" customWidth="1"/>
    <col min="4892" max="4893" width="6.28515625" customWidth="1"/>
    <col min="4894" max="4894" width="4.85546875" customWidth="1"/>
    <col min="4895" max="4895" width="6.42578125" customWidth="1"/>
    <col min="4896" max="4896" width="6.7109375" customWidth="1"/>
    <col min="4897" max="4897" width="5" customWidth="1"/>
    <col min="4898" max="4898" width="5.7109375" customWidth="1"/>
    <col min="4899" max="4899" width="6.140625" customWidth="1"/>
    <col min="4900" max="4900" width="4.42578125" customWidth="1"/>
    <col min="4901" max="4901" width="5.85546875" customWidth="1"/>
    <col min="4902" max="4902" width="6.42578125" customWidth="1"/>
    <col min="4903" max="4903" width="4.28515625" customWidth="1"/>
    <col min="5122" max="5122" width="28.140625" customWidth="1"/>
    <col min="5123" max="5123" width="15.140625" customWidth="1"/>
    <col min="5124" max="5124" width="6.42578125" customWidth="1"/>
    <col min="5125" max="5125" width="6.140625" customWidth="1"/>
    <col min="5126" max="5126" width="5.28515625" customWidth="1"/>
    <col min="5127" max="5127" width="6" customWidth="1"/>
    <col min="5128" max="5128" width="6.85546875" customWidth="1"/>
    <col min="5129" max="5130" width="6.28515625" customWidth="1"/>
    <col min="5131" max="5131" width="6.7109375" customWidth="1"/>
    <col min="5132" max="5132" width="6.5703125" customWidth="1"/>
    <col min="5133" max="5133" width="6.28515625" customWidth="1"/>
    <col min="5134" max="5134" width="6.42578125" customWidth="1"/>
    <col min="5135" max="5135" width="6" customWidth="1"/>
    <col min="5136" max="5137" width="6.140625" customWidth="1"/>
    <col min="5138" max="5138" width="6.7109375" customWidth="1"/>
    <col min="5139" max="5139" width="5.7109375" customWidth="1"/>
    <col min="5140" max="5140" width="6.42578125" customWidth="1"/>
    <col min="5141" max="5141" width="5.42578125" customWidth="1"/>
    <col min="5142" max="5142" width="5.140625" customWidth="1"/>
    <col min="5143" max="5143" width="5.42578125" customWidth="1"/>
    <col min="5144" max="5144" width="5.28515625" customWidth="1"/>
    <col min="5145" max="5145" width="5.5703125" customWidth="1"/>
    <col min="5146" max="5146" width="5.42578125" customWidth="1"/>
    <col min="5147" max="5147" width="4.85546875" customWidth="1"/>
    <col min="5148" max="5149" width="6.28515625" customWidth="1"/>
    <col min="5150" max="5150" width="4.85546875" customWidth="1"/>
    <col min="5151" max="5151" width="6.42578125" customWidth="1"/>
    <col min="5152" max="5152" width="6.7109375" customWidth="1"/>
    <col min="5153" max="5153" width="5" customWidth="1"/>
    <col min="5154" max="5154" width="5.7109375" customWidth="1"/>
    <col min="5155" max="5155" width="6.140625" customWidth="1"/>
    <col min="5156" max="5156" width="4.42578125" customWidth="1"/>
    <col min="5157" max="5157" width="5.85546875" customWidth="1"/>
    <col min="5158" max="5158" width="6.42578125" customWidth="1"/>
    <col min="5159" max="5159" width="4.28515625" customWidth="1"/>
    <col min="5378" max="5378" width="28.140625" customWidth="1"/>
    <col min="5379" max="5379" width="15.140625" customWidth="1"/>
    <col min="5380" max="5380" width="6.42578125" customWidth="1"/>
    <col min="5381" max="5381" width="6.140625" customWidth="1"/>
    <col min="5382" max="5382" width="5.28515625" customWidth="1"/>
    <col min="5383" max="5383" width="6" customWidth="1"/>
    <col min="5384" max="5384" width="6.85546875" customWidth="1"/>
    <col min="5385" max="5386" width="6.28515625" customWidth="1"/>
    <col min="5387" max="5387" width="6.7109375" customWidth="1"/>
    <col min="5388" max="5388" width="6.5703125" customWidth="1"/>
    <col min="5389" max="5389" width="6.28515625" customWidth="1"/>
    <col min="5390" max="5390" width="6.42578125" customWidth="1"/>
    <col min="5391" max="5391" width="6" customWidth="1"/>
    <col min="5392" max="5393" width="6.140625" customWidth="1"/>
    <col min="5394" max="5394" width="6.7109375" customWidth="1"/>
    <col min="5395" max="5395" width="5.7109375" customWidth="1"/>
    <col min="5396" max="5396" width="6.42578125" customWidth="1"/>
    <col min="5397" max="5397" width="5.42578125" customWidth="1"/>
    <col min="5398" max="5398" width="5.140625" customWidth="1"/>
    <col min="5399" max="5399" width="5.42578125" customWidth="1"/>
    <col min="5400" max="5400" width="5.28515625" customWidth="1"/>
    <col min="5401" max="5401" width="5.5703125" customWidth="1"/>
    <col min="5402" max="5402" width="5.42578125" customWidth="1"/>
    <col min="5403" max="5403" width="4.85546875" customWidth="1"/>
    <col min="5404" max="5405" width="6.28515625" customWidth="1"/>
    <col min="5406" max="5406" width="4.85546875" customWidth="1"/>
    <col min="5407" max="5407" width="6.42578125" customWidth="1"/>
    <col min="5408" max="5408" width="6.7109375" customWidth="1"/>
    <col min="5409" max="5409" width="5" customWidth="1"/>
    <col min="5410" max="5410" width="5.7109375" customWidth="1"/>
    <col min="5411" max="5411" width="6.140625" customWidth="1"/>
    <col min="5412" max="5412" width="4.42578125" customWidth="1"/>
    <col min="5413" max="5413" width="5.85546875" customWidth="1"/>
    <col min="5414" max="5414" width="6.42578125" customWidth="1"/>
    <col min="5415" max="5415" width="4.28515625" customWidth="1"/>
    <col min="5634" max="5634" width="28.140625" customWidth="1"/>
    <col min="5635" max="5635" width="15.140625" customWidth="1"/>
    <col min="5636" max="5636" width="6.42578125" customWidth="1"/>
    <col min="5637" max="5637" width="6.140625" customWidth="1"/>
    <col min="5638" max="5638" width="5.28515625" customWidth="1"/>
    <col min="5639" max="5639" width="6" customWidth="1"/>
    <col min="5640" max="5640" width="6.85546875" customWidth="1"/>
    <col min="5641" max="5642" width="6.28515625" customWidth="1"/>
    <col min="5643" max="5643" width="6.7109375" customWidth="1"/>
    <col min="5644" max="5644" width="6.5703125" customWidth="1"/>
    <col min="5645" max="5645" width="6.28515625" customWidth="1"/>
    <col min="5646" max="5646" width="6.42578125" customWidth="1"/>
    <col min="5647" max="5647" width="6" customWidth="1"/>
    <col min="5648" max="5649" width="6.140625" customWidth="1"/>
    <col min="5650" max="5650" width="6.7109375" customWidth="1"/>
    <col min="5651" max="5651" width="5.7109375" customWidth="1"/>
    <col min="5652" max="5652" width="6.42578125" customWidth="1"/>
    <col min="5653" max="5653" width="5.42578125" customWidth="1"/>
    <col min="5654" max="5654" width="5.140625" customWidth="1"/>
    <col min="5655" max="5655" width="5.42578125" customWidth="1"/>
    <col min="5656" max="5656" width="5.28515625" customWidth="1"/>
    <col min="5657" max="5657" width="5.5703125" customWidth="1"/>
    <col min="5658" max="5658" width="5.42578125" customWidth="1"/>
    <col min="5659" max="5659" width="4.85546875" customWidth="1"/>
    <col min="5660" max="5661" width="6.28515625" customWidth="1"/>
    <col min="5662" max="5662" width="4.85546875" customWidth="1"/>
    <col min="5663" max="5663" width="6.42578125" customWidth="1"/>
    <col min="5664" max="5664" width="6.7109375" customWidth="1"/>
    <col min="5665" max="5665" width="5" customWidth="1"/>
    <col min="5666" max="5666" width="5.7109375" customWidth="1"/>
    <col min="5667" max="5667" width="6.140625" customWidth="1"/>
    <col min="5668" max="5668" width="4.42578125" customWidth="1"/>
    <col min="5669" max="5669" width="5.85546875" customWidth="1"/>
    <col min="5670" max="5670" width="6.42578125" customWidth="1"/>
    <col min="5671" max="5671" width="4.28515625" customWidth="1"/>
    <col min="5890" max="5890" width="28.140625" customWidth="1"/>
    <col min="5891" max="5891" width="15.140625" customWidth="1"/>
    <col min="5892" max="5892" width="6.42578125" customWidth="1"/>
    <col min="5893" max="5893" width="6.140625" customWidth="1"/>
    <col min="5894" max="5894" width="5.28515625" customWidth="1"/>
    <col min="5895" max="5895" width="6" customWidth="1"/>
    <col min="5896" max="5896" width="6.85546875" customWidth="1"/>
    <col min="5897" max="5898" width="6.28515625" customWidth="1"/>
    <col min="5899" max="5899" width="6.7109375" customWidth="1"/>
    <col min="5900" max="5900" width="6.5703125" customWidth="1"/>
    <col min="5901" max="5901" width="6.28515625" customWidth="1"/>
    <col min="5902" max="5902" width="6.42578125" customWidth="1"/>
    <col min="5903" max="5903" width="6" customWidth="1"/>
    <col min="5904" max="5905" width="6.140625" customWidth="1"/>
    <col min="5906" max="5906" width="6.7109375" customWidth="1"/>
    <col min="5907" max="5907" width="5.7109375" customWidth="1"/>
    <col min="5908" max="5908" width="6.42578125" customWidth="1"/>
    <col min="5909" max="5909" width="5.42578125" customWidth="1"/>
    <col min="5910" max="5910" width="5.140625" customWidth="1"/>
    <col min="5911" max="5911" width="5.42578125" customWidth="1"/>
    <col min="5912" max="5912" width="5.28515625" customWidth="1"/>
    <col min="5913" max="5913" width="5.5703125" customWidth="1"/>
    <col min="5914" max="5914" width="5.42578125" customWidth="1"/>
    <col min="5915" max="5915" width="4.85546875" customWidth="1"/>
    <col min="5916" max="5917" width="6.28515625" customWidth="1"/>
    <col min="5918" max="5918" width="4.85546875" customWidth="1"/>
    <col min="5919" max="5919" width="6.42578125" customWidth="1"/>
    <col min="5920" max="5920" width="6.7109375" customWidth="1"/>
    <col min="5921" max="5921" width="5" customWidth="1"/>
    <col min="5922" max="5922" width="5.7109375" customWidth="1"/>
    <col min="5923" max="5923" width="6.140625" customWidth="1"/>
    <col min="5924" max="5924" width="4.42578125" customWidth="1"/>
    <col min="5925" max="5925" width="5.85546875" customWidth="1"/>
    <col min="5926" max="5926" width="6.42578125" customWidth="1"/>
    <col min="5927" max="5927" width="4.28515625" customWidth="1"/>
    <col min="6146" max="6146" width="28.140625" customWidth="1"/>
    <col min="6147" max="6147" width="15.140625" customWidth="1"/>
    <col min="6148" max="6148" width="6.42578125" customWidth="1"/>
    <col min="6149" max="6149" width="6.140625" customWidth="1"/>
    <col min="6150" max="6150" width="5.28515625" customWidth="1"/>
    <col min="6151" max="6151" width="6" customWidth="1"/>
    <col min="6152" max="6152" width="6.85546875" customWidth="1"/>
    <col min="6153" max="6154" width="6.28515625" customWidth="1"/>
    <col min="6155" max="6155" width="6.7109375" customWidth="1"/>
    <col min="6156" max="6156" width="6.5703125" customWidth="1"/>
    <col min="6157" max="6157" width="6.28515625" customWidth="1"/>
    <col min="6158" max="6158" width="6.42578125" customWidth="1"/>
    <col min="6159" max="6159" width="6" customWidth="1"/>
    <col min="6160" max="6161" width="6.140625" customWidth="1"/>
    <col min="6162" max="6162" width="6.7109375" customWidth="1"/>
    <col min="6163" max="6163" width="5.7109375" customWidth="1"/>
    <col min="6164" max="6164" width="6.42578125" customWidth="1"/>
    <col min="6165" max="6165" width="5.42578125" customWidth="1"/>
    <col min="6166" max="6166" width="5.140625" customWidth="1"/>
    <col min="6167" max="6167" width="5.42578125" customWidth="1"/>
    <col min="6168" max="6168" width="5.28515625" customWidth="1"/>
    <col min="6169" max="6169" width="5.5703125" customWidth="1"/>
    <col min="6170" max="6170" width="5.42578125" customWidth="1"/>
    <col min="6171" max="6171" width="4.85546875" customWidth="1"/>
    <col min="6172" max="6173" width="6.28515625" customWidth="1"/>
    <col min="6174" max="6174" width="4.85546875" customWidth="1"/>
    <col min="6175" max="6175" width="6.42578125" customWidth="1"/>
    <col min="6176" max="6176" width="6.7109375" customWidth="1"/>
    <col min="6177" max="6177" width="5" customWidth="1"/>
    <col min="6178" max="6178" width="5.7109375" customWidth="1"/>
    <col min="6179" max="6179" width="6.140625" customWidth="1"/>
    <col min="6180" max="6180" width="4.42578125" customWidth="1"/>
    <col min="6181" max="6181" width="5.85546875" customWidth="1"/>
    <col min="6182" max="6182" width="6.42578125" customWidth="1"/>
    <col min="6183" max="6183" width="4.28515625" customWidth="1"/>
    <col min="6402" max="6402" width="28.140625" customWidth="1"/>
    <col min="6403" max="6403" width="15.140625" customWidth="1"/>
    <col min="6404" max="6404" width="6.42578125" customWidth="1"/>
    <col min="6405" max="6405" width="6.140625" customWidth="1"/>
    <col min="6406" max="6406" width="5.28515625" customWidth="1"/>
    <col min="6407" max="6407" width="6" customWidth="1"/>
    <col min="6408" max="6408" width="6.85546875" customWidth="1"/>
    <col min="6409" max="6410" width="6.28515625" customWidth="1"/>
    <col min="6411" max="6411" width="6.7109375" customWidth="1"/>
    <col min="6412" max="6412" width="6.5703125" customWidth="1"/>
    <col min="6413" max="6413" width="6.28515625" customWidth="1"/>
    <col min="6414" max="6414" width="6.42578125" customWidth="1"/>
    <col min="6415" max="6415" width="6" customWidth="1"/>
    <col min="6416" max="6417" width="6.140625" customWidth="1"/>
    <col min="6418" max="6418" width="6.7109375" customWidth="1"/>
    <col min="6419" max="6419" width="5.7109375" customWidth="1"/>
    <col min="6420" max="6420" width="6.42578125" customWidth="1"/>
    <col min="6421" max="6421" width="5.42578125" customWidth="1"/>
    <col min="6422" max="6422" width="5.140625" customWidth="1"/>
    <col min="6423" max="6423" width="5.42578125" customWidth="1"/>
    <col min="6424" max="6424" width="5.28515625" customWidth="1"/>
    <col min="6425" max="6425" width="5.5703125" customWidth="1"/>
    <col min="6426" max="6426" width="5.42578125" customWidth="1"/>
    <col min="6427" max="6427" width="4.85546875" customWidth="1"/>
    <col min="6428" max="6429" width="6.28515625" customWidth="1"/>
    <col min="6430" max="6430" width="4.85546875" customWidth="1"/>
    <col min="6431" max="6431" width="6.42578125" customWidth="1"/>
    <col min="6432" max="6432" width="6.7109375" customWidth="1"/>
    <col min="6433" max="6433" width="5" customWidth="1"/>
    <col min="6434" max="6434" width="5.7109375" customWidth="1"/>
    <col min="6435" max="6435" width="6.140625" customWidth="1"/>
    <col min="6436" max="6436" width="4.42578125" customWidth="1"/>
    <col min="6437" max="6437" width="5.85546875" customWidth="1"/>
    <col min="6438" max="6438" width="6.42578125" customWidth="1"/>
    <col min="6439" max="6439" width="4.28515625" customWidth="1"/>
    <col min="6658" max="6658" width="28.140625" customWidth="1"/>
    <col min="6659" max="6659" width="15.140625" customWidth="1"/>
    <col min="6660" max="6660" width="6.42578125" customWidth="1"/>
    <col min="6661" max="6661" width="6.140625" customWidth="1"/>
    <col min="6662" max="6662" width="5.28515625" customWidth="1"/>
    <col min="6663" max="6663" width="6" customWidth="1"/>
    <col min="6664" max="6664" width="6.85546875" customWidth="1"/>
    <col min="6665" max="6666" width="6.28515625" customWidth="1"/>
    <col min="6667" max="6667" width="6.7109375" customWidth="1"/>
    <col min="6668" max="6668" width="6.5703125" customWidth="1"/>
    <col min="6669" max="6669" width="6.28515625" customWidth="1"/>
    <col min="6670" max="6670" width="6.42578125" customWidth="1"/>
    <col min="6671" max="6671" width="6" customWidth="1"/>
    <col min="6672" max="6673" width="6.140625" customWidth="1"/>
    <col min="6674" max="6674" width="6.7109375" customWidth="1"/>
    <col min="6675" max="6675" width="5.7109375" customWidth="1"/>
    <col min="6676" max="6676" width="6.42578125" customWidth="1"/>
    <col min="6677" max="6677" width="5.42578125" customWidth="1"/>
    <col min="6678" max="6678" width="5.140625" customWidth="1"/>
    <col min="6679" max="6679" width="5.42578125" customWidth="1"/>
    <col min="6680" max="6680" width="5.28515625" customWidth="1"/>
    <col min="6681" max="6681" width="5.5703125" customWidth="1"/>
    <col min="6682" max="6682" width="5.42578125" customWidth="1"/>
    <col min="6683" max="6683" width="4.85546875" customWidth="1"/>
    <col min="6684" max="6685" width="6.28515625" customWidth="1"/>
    <col min="6686" max="6686" width="4.85546875" customWidth="1"/>
    <col min="6687" max="6687" width="6.42578125" customWidth="1"/>
    <col min="6688" max="6688" width="6.7109375" customWidth="1"/>
    <col min="6689" max="6689" width="5" customWidth="1"/>
    <col min="6690" max="6690" width="5.7109375" customWidth="1"/>
    <col min="6691" max="6691" width="6.140625" customWidth="1"/>
    <col min="6692" max="6692" width="4.42578125" customWidth="1"/>
    <col min="6693" max="6693" width="5.85546875" customWidth="1"/>
    <col min="6694" max="6694" width="6.42578125" customWidth="1"/>
    <col min="6695" max="6695" width="4.28515625" customWidth="1"/>
    <col min="6914" max="6914" width="28.140625" customWidth="1"/>
    <col min="6915" max="6915" width="15.140625" customWidth="1"/>
    <col min="6916" max="6916" width="6.42578125" customWidth="1"/>
    <col min="6917" max="6917" width="6.140625" customWidth="1"/>
    <col min="6918" max="6918" width="5.28515625" customWidth="1"/>
    <col min="6919" max="6919" width="6" customWidth="1"/>
    <col min="6920" max="6920" width="6.85546875" customWidth="1"/>
    <col min="6921" max="6922" width="6.28515625" customWidth="1"/>
    <col min="6923" max="6923" width="6.7109375" customWidth="1"/>
    <col min="6924" max="6924" width="6.5703125" customWidth="1"/>
    <col min="6925" max="6925" width="6.28515625" customWidth="1"/>
    <col min="6926" max="6926" width="6.42578125" customWidth="1"/>
    <col min="6927" max="6927" width="6" customWidth="1"/>
    <col min="6928" max="6929" width="6.140625" customWidth="1"/>
    <col min="6930" max="6930" width="6.7109375" customWidth="1"/>
    <col min="6931" max="6931" width="5.7109375" customWidth="1"/>
    <col min="6932" max="6932" width="6.42578125" customWidth="1"/>
    <col min="6933" max="6933" width="5.42578125" customWidth="1"/>
    <col min="6934" max="6934" width="5.140625" customWidth="1"/>
    <col min="6935" max="6935" width="5.42578125" customWidth="1"/>
    <col min="6936" max="6936" width="5.28515625" customWidth="1"/>
    <col min="6937" max="6937" width="5.5703125" customWidth="1"/>
    <col min="6938" max="6938" width="5.42578125" customWidth="1"/>
    <col min="6939" max="6939" width="4.85546875" customWidth="1"/>
    <col min="6940" max="6941" width="6.28515625" customWidth="1"/>
    <col min="6942" max="6942" width="4.85546875" customWidth="1"/>
    <col min="6943" max="6943" width="6.42578125" customWidth="1"/>
    <col min="6944" max="6944" width="6.7109375" customWidth="1"/>
    <col min="6945" max="6945" width="5" customWidth="1"/>
    <col min="6946" max="6946" width="5.7109375" customWidth="1"/>
    <col min="6947" max="6947" width="6.140625" customWidth="1"/>
    <col min="6948" max="6948" width="4.42578125" customWidth="1"/>
    <col min="6949" max="6949" width="5.85546875" customWidth="1"/>
    <col min="6950" max="6950" width="6.42578125" customWidth="1"/>
    <col min="6951" max="6951" width="4.28515625" customWidth="1"/>
    <col min="7170" max="7170" width="28.140625" customWidth="1"/>
    <col min="7171" max="7171" width="15.140625" customWidth="1"/>
    <col min="7172" max="7172" width="6.42578125" customWidth="1"/>
    <col min="7173" max="7173" width="6.140625" customWidth="1"/>
    <col min="7174" max="7174" width="5.28515625" customWidth="1"/>
    <col min="7175" max="7175" width="6" customWidth="1"/>
    <col min="7176" max="7176" width="6.85546875" customWidth="1"/>
    <col min="7177" max="7178" width="6.28515625" customWidth="1"/>
    <col min="7179" max="7179" width="6.7109375" customWidth="1"/>
    <col min="7180" max="7180" width="6.5703125" customWidth="1"/>
    <col min="7181" max="7181" width="6.28515625" customWidth="1"/>
    <col min="7182" max="7182" width="6.42578125" customWidth="1"/>
    <col min="7183" max="7183" width="6" customWidth="1"/>
    <col min="7184" max="7185" width="6.140625" customWidth="1"/>
    <col min="7186" max="7186" width="6.7109375" customWidth="1"/>
    <col min="7187" max="7187" width="5.7109375" customWidth="1"/>
    <col min="7188" max="7188" width="6.42578125" customWidth="1"/>
    <col min="7189" max="7189" width="5.42578125" customWidth="1"/>
    <col min="7190" max="7190" width="5.140625" customWidth="1"/>
    <col min="7191" max="7191" width="5.42578125" customWidth="1"/>
    <col min="7192" max="7192" width="5.28515625" customWidth="1"/>
    <col min="7193" max="7193" width="5.5703125" customWidth="1"/>
    <col min="7194" max="7194" width="5.42578125" customWidth="1"/>
    <col min="7195" max="7195" width="4.85546875" customWidth="1"/>
    <col min="7196" max="7197" width="6.28515625" customWidth="1"/>
    <col min="7198" max="7198" width="4.85546875" customWidth="1"/>
    <col min="7199" max="7199" width="6.42578125" customWidth="1"/>
    <col min="7200" max="7200" width="6.7109375" customWidth="1"/>
    <col min="7201" max="7201" width="5" customWidth="1"/>
    <col min="7202" max="7202" width="5.7109375" customWidth="1"/>
    <col min="7203" max="7203" width="6.140625" customWidth="1"/>
    <col min="7204" max="7204" width="4.42578125" customWidth="1"/>
    <col min="7205" max="7205" width="5.85546875" customWidth="1"/>
    <col min="7206" max="7206" width="6.42578125" customWidth="1"/>
    <col min="7207" max="7207" width="4.28515625" customWidth="1"/>
    <col min="7426" max="7426" width="28.140625" customWidth="1"/>
    <col min="7427" max="7427" width="15.140625" customWidth="1"/>
    <col min="7428" max="7428" width="6.42578125" customWidth="1"/>
    <col min="7429" max="7429" width="6.140625" customWidth="1"/>
    <col min="7430" max="7430" width="5.28515625" customWidth="1"/>
    <col min="7431" max="7431" width="6" customWidth="1"/>
    <col min="7432" max="7432" width="6.85546875" customWidth="1"/>
    <col min="7433" max="7434" width="6.28515625" customWidth="1"/>
    <col min="7435" max="7435" width="6.7109375" customWidth="1"/>
    <col min="7436" max="7436" width="6.5703125" customWidth="1"/>
    <col min="7437" max="7437" width="6.28515625" customWidth="1"/>
    <col min="7438" max="7438" width="6.42578125" customWidth="1"/>
    <col min="7439" max="7439" width="6" customWidth="1"/>
    <col min="7440" max="7441" width="6.140625" customWidth="1"/>
    <col min="7442" max="7442" width="6.7109375" customWidth="1"/>
    <col min="7443" max="7443" width="5.7109375" customWidth="1"/>
    <col min="7444" max="7444" width="6.42578125" customWidth="1"/>
    <col min="7445" max="7445" width="5.42578125" customWidth="1"/>
    <col min="7446" max="7446" width="5.140625" customWidth="1"/>
    <col min="7447" max="7447" width="5.42578125" customWidth="1"/>
    <col min="7448" max="7448" width="5.28515625" customWidth="1"/>
    <col min="7449" max="7449" width="5.5703125" customWidth="1"/>
    <col min="7450" max="7450" width="5.42578125" customWidth="1"/>
    <col min="7451" max="7451" width="4.85546875" customWidth="1"/>
    <col min="7452" max="7453" width="6.28515625" customWidth="1"/>
    <col min="7454" max="7454" width="4.85546875" customWidth="1"/>
    <col min="7455" max="7455" width="6.42578125" customWidth="1"/>
    <col min="7456" max="7456" width="6.7109375" customWidth="1"/>
    <col min="7457" max="7457" width="5" customWidth="1"/>
    <col min="7458" max="7458" width="5.7109375" customWidth="1"/>
    <col min="7459" max="7459" width="6.140625" customWidth="1"/>
    <col min="7460" max="7460" width="4.42578125" customWidth="1"/>
    <col min="7461" max="7461" width="5.85546875" customWidth="1"/>
    <col min="7462" max="7462" width="6.42578125" customWidth="1"/>
    <col min="7463" max="7463" width="4.28515625" customWidth="1"/>
    <col min="7682" max="7682" width="28.140625" customWidth="1"/>
    <col min="7683" max="7683" width="15.140625" customWidth="1"/>
    <col min="7684" max="7684" width="6.42578125" customWidth="1"/>
    <col min="7685" max="7685" width="6.140625" customWidth="1"/>
    <col min="7686" max="7686" width="5.28515625" customWidth="1"/>
    <col min="7687" max="7687" width="6" customWidth="1"/>
    <col min="7688" max="7688" width="6.85546875" customWidth="1"/>
    <col min="7689" max="7690" width="6.28515625" customWidth="1"/>
    <col min="7691" max="7691" width="6.7109375" customWidth="1"/>
    <col min="7692" max="7692" width="6.5703125" customWidth="1"/>
    <col min="7693" max="7693" width="6.28515625" customWidth="1"/>
    <col min="7694" max="7694" width="6.42578125" customWidth="1"/>
    <col min="7695" max="7695" width="6" customWidth="1"/>
    <col min="7696" max="7697" width="6.140625" customWidth="1"/>
    <col min="7698" max="7698" width="6.7109375" customWidth="1"/>
    <col min="7699" max="7699" width="5.7109375" customWidth="1"/>
    <col min="7700" max="7700" width="6.42578125" customWidth="1"/>
    <col min="7701" max="7701" width="5.42578125" customWidth="1"/>
    <col min="7702" max="7702" width="5.140625" customWidth="1"/>
    <col min="7703" max="7703" width="5.42578125" customWidth="1"/>
    <col min="7704" max="7704" width="5.28515625" customWidth="1"/>
    <col min="7705" max="7705" width="5.5703125" customWidth="1"/>
    <col min="7706" max="7706" width="5.42578125" customWidth="1"/>
    <col min="7707" max="7707" width="4.85546875" customWidth="1"/>
    <col min="7708" max="7709" width="6.28515625" customWidth="1"/>
    <col min="7710" max="7710" width="4.85546875" customWidth="1"/>
    <col min="7711" max="7711" width="6.42578125" customWidth="1"/>
    <col min="7712" max="7712" width="6.7109375" customWidth="1"/>
    <col min="7713" max="7713" width="5" customWidth="1"/>
    <col min="7714" max="7714" width="5.7109375" customWidth="1"/>
    <col min="7715" max="7715" width="6.140625" customWidth="1"/>
    <col min="7716" max="7716" width="4.42578125" customWidth="1"/>
    <col min="7717" max="7717" width="5.85546875" customWidth="1"/>
    <col min="7718" max="7718" width="6.42578125" customWidth="1"/>
    <col min="7719" max="7719" width="4.28515625" customWidth="1"/>
    <col min="7938" max="7938" width="28.140625" customWidth="1"/>
    <col min="7939" max="7939" width="15.140625" customWidth="1"/>
    <col min="7940" max="7940" width="6.42578125" customWidth="1"/>
    <col min="7941" max="7941" width="6.140625" customWidth="1"/>
    <col min="7942" max="7942" width="5.28515625" customWidth="1"/>
    <col min="7943" max="7943" width="6" customWidth="1"/>
    <col min="7944" max="7944" width="6.85546875" customWidth="1"/>
    <col min="7945" max="7946" width="6.28515625" customWidth="1"/>
    <col min="7947" max="7947" width="6.7109375" customWidth="1"/>
    <col min="7948" max="7948" width="6.5703125" customWidth="1"/>
    <col min="7949" max="7949" width="6.28515625" customWidth="1"/>
    <col min="7950" max="7950" width="6.42578125" customWidth="1"/>
    <col min="7951" max="7951" width="6" customWidth="1"/>
    <col min="7952" max="7953" width="6.140625" customWidth="1"/>
    <col min="7954" max="7954" width="6.7109375" customWidth="1"/>
    <col min="7955" max="7955" width="5.7109375" customWidth="1"/>
    <col min="7956" max="7956" width="6.42578125" customWidth="1"/>
    <col min="7957" max="7957" width="5.42578125" customWidth="1"/>
    <col min="7958" max="7958" width="5.140625" customWidth="1"/>
    <col min="7959" max="7959" width="5.42578125" customWidth="1"/>
    <col min="7960" max="7960" width="5.28515625" customWidth="1"/>
    <col min="7961" max="7961" width="5.5703125" customWidth="1"/>
    <col min="7962" max="7962" width="5.42578125" customWidth="1"/>
    <col min="7963" max="7963" width="4.85546875" customWidth="1"/>
    <col min="7964" max="7965" width="6.28515625" customWidth="1"/>
    <col min="7966" max="7966" width="4.85546875" customWidth="1"/>
    <col min="7967" max="7967" width="6.42578125" customWidth="1"/>
    <col min="7968" max="7968" width="6.7109375" customWidth="1"/>
    <col min="7969" max="7969" width="5" customWidth="1"/>
    <col min="7970" max="7970" width="5.7109375" customWidth="1"/>
    <col min="7971" max="7971" width="6.140625" customWidth="1"/>
    <col min="7972" max="7972" width="4.42578125" customWidth="1"/>
    <col min="7973" max="7973" width="5.85546875" customWidth="1"/>
    <col min="7974" max="7974" width="6.42578125" customWidth="1"/>
    <col min="7975" max="7975" width="4.28515625" customWidth="1"/>
    <col min="8194" max="8194" width="28.140625" customWidth="1"/>
    <col min="8195" max="8195" width="15.140625" customWidth="1"/>
    <col min="8196" max="8196" width="6.42578125" customWidth="1"/>
    <col min="8197" max="8197" width="6.140625" customWidth="1"/>
    <col min="8198" max="8198" width="5.28515625" customWidth="1"/>
    <col min="8199" max="8199" width="6" customWidth="1"/>
    <col min="8200" max="8200" width="6.85546875" customWidth="1"/>
    <col min="8201" max="8202" width="6.28515625" customWidth="1"/>
    <col min="8203" max="8203" width="6.7109375" customWidth="1"/>
    <col min="8204" max="8204" width="6.5703125" customWidth="1"/>
    <col min="8205" max="8205" width="6.28515625" customWidth="1"/>
    <col min="8206" max="8206" width="6.42578125" customWidth="1"/>
    <col min="8207" max="8207" width="6" customWidth="1"/>
    <col min="8208" max="8209" width="6.140625" customWidth="1"/>
    <col min="8210" max="8210" width="6.7109375" customWidth="1"/>
    <col min="8211" max="8211" width="5.7109375" customWidth="1"/>
    <col min="8212" max="8212" width="6.42578125" customWidth="1"/>
    <col min="8213" max="8213" width="5.42578125" customWidth="1"/>
    <col min="8214" max="8214" width="5.140625" customWidth="1"/>
    <col min="8215" max="8215" width="5.42578125" customWidth="1"/>
    <col min="8216" max="8216" width="5.28515625" customWidth="1"/>
    <col min="8217" max="8217" width="5.5703125" customWidth="1"/>
    <col min="8218" max="8218" width="5.42578125" customWidth="1"/>
    <col min="8219" max="8219" width="4.85546875" customWidth="1"/>
    <col min="8220" max="8221" width="6.28515625" customWidth="1"/>
    <col min="8222" max="8222" width="4.85546875" customWidth="1"/>
    <col min="8223" max="8223" width="6.42578125" customWidth="1"/>
    <col min="8224" max="8224" width="6.7109375" customWidth="1"/>
    <col min="8225" max="8225" width="5" customWidth="1"/>
    <col min="8226" max="8226" width="5.7109375" customWidth="1"/>
    <col min="8227" max="8227" width="6.140625" customWidth="1"/>
    <col min="8228" max="8228" width="4.42578125" customWidth="1"/>
    <col min="8229" max="8229" width="5.85546875" customWidth="1"/>
    <col min="8230" max="8230" width="6.42578125" customWidth="1"/>
    <col min="8231" max="8231" width="4.28515625" customWidth="1"/>
    <col min="8450" max="8450" width="28.140625" customWidth="1"/>
    <col min="8451" max="8451" width="15.140625" customWidth="1"/>
    <col min="8452" max="8452" width="6.42578125" customWidth="1"/>
    <col min="8453" max="8453" width="6.140625" customWidth="1"/>
    <col min="8454" max="8454" width="5.28515625" customWidth="1"/>
    <col min="8455" max="8455" width="6" customWidth="1"/>
    <col min="8456" max="8456" width="6.85546875" customWidth="1"/>
    <col min="8457" max="8458" width="6.28515625" customWidth="1"/>
    <col min="8459" max="8459" width="6.7109375" customWidth="1"/>
    <col min="8460" max="8460" width="6.5703125" customWidth="1"/>
    <col min="8461" max="8461" width="6.28515625" customWidth="1"/>
    <col min="8462" max="8462" width="6.42578125" customWidth="1"/>
    <col min="8463" max="8463" width="6" customWidth="1"/>
    <col min="8464" max="8465" width="6.140625" customWidth="1"/>
    <col min="8466" max="8466" width="6.7109375" customWidth="1"/>
    <col min="8467" max="8467" width="5.7109375" customWidth="1"/>
    <col min="8468" max="8468" width="6.42578125" customWidth="1"/>
    <col min="8469" max="8469" width="5.42578125" customWidth="1"/>
    <col min="8470" max="8470" width="5.140625" customWidth="1"/>
    <col min="8471" max="8471" width="5.42578125" customWidth="1"/>
    <col min="8472" max="8472" width="5.28515625" customWidth="1"/>
    <col min="8473" max="8473" width="5.5703125" customWidth="1"/>
    <col min="8474" max="8474" width="5.42578125" customWidth="1"/>
    <col min="8475" max="8475" width="4.85546875" customWidth="1"/>
    <col min="8476" max="8477" width="6.28515625" customWidth="1"/>
    <col min="8478" max="8478" width="4.85546875" customWidth="1"/>
    <col min="8479" max="8479" width="6.42578125" customWidth="1"/>
    <col min="8480" max="8480" width="6.7109375" customWidth="1"/>
    <col min="8481" max="8481" width="5" customWidth="1"/>
    <col min="8482" max="8482" width="5.7109375" customWidth="1"/>
    <col min="8483" max="8483" width="6.140625" customWidth="1"/>
    <col min="8484" max="8484" width="4.42578125" customWidth="1"/>
    <col min="8485" max="8485" width="5.85546875" customWidth="1"/>
    <col min="8486" max="8486" width="6.42578125" customWidth="1"/>
    <col min="8487" max="8487" width="4.28515625" customWidth="1"/>
    <col min="8706" max="8706" width="28.140625" customWidth="1"/>
    <col min="8707" max="8707" width="15.140625" customWidth="1"/>
    <col min="8708" max="8708" width="6.42578125" customWidth="1"/>
    <col min="8709" max="8709" width="6.140625" customWidth="1"/>
    <col min="8710" max="8710" width="5.28515625" customWidth="1"/>
    <col min="8711" max="8711" width="6" customWidth="1"/>
    <col min="8712" max="8712" width="6.85546875" customWidth="1"/>
    <col min="8713" max="8714" width="6.28515625" customWidth="1"/>
    <col min="8715" max="8715" width="6.7109375" customWidth="1"/>
    <col min="8716" max="8716" width="6.5703125" customWidth="1"/>
    <col min="8717" max="8717" width="6.28515625" customWidth="1"/>
    <col min="8718" max="8718" width="6.42578125" customWidth="1"/>
    <col min="8719" max="8719" width="6" customWidth="1"/>
    <col min="8720" max="8721" width="6.140625" customWidth="1"/>
    <col min="8722" max="8722" width="6.7109375" customWidth="1"/>
    <col min="8723" max="8723" width="5.7109375" customWidth="1"/>
    <col min="8724" max="8724" width="6.42578125" customWidth="1"/>
    <col min="8725" max="8725" width="5.42578125" customWidth="1"/>
    <col min="8726" max="8726" width="5.140625" customWidth="1"/>
    <col min="8727" max="8727" width="5.42578125" customWidth="1"/>
    <col min="8728" max="8728" width="5.28515625" customWidth="1"/>
    <col min="8729" max="8729" width="5.5703125" customWidth="1"/>
    <col min="8730" max="8730" width="5.42578125" customWidth="1"/>
    <col min="8731" max="8731" width="4.85546875" customWidth="1"/>
    <col min="8732" max="8733" width="6.28515625" customWidth="1"/>
    <col min="8734" max="8734" width="4.85546875" customWidth="1"/>
    <col min="8735" max="8735" width="6.42578125" customWidth="1"/>
    <col min="8736" max="8736" width="6.7109375" customWidth="1"/>
    <col min="8737" max="8737" width="5" customWidth="1"/>
    <col min="8738" max="8738" width="5.7109375" customWidth="1"/>
    <col min="8739" max="8739" width="6.140625" customWidth="1"/>
    <col min="8740" max="8740" width="4.42578125" customWidth="1"/>
    <col min="8741" max="8741" width="5.85546875" customWidth="1"/>
    <col min="8742" max="8742" width="6.42578125" customWidth="1"/>
    <col min="8743" max="8743" width="4.28515625" customWidth="1"/>
    <col min="8962" max="8962" width="28.140625" customWidth="1"/>
    <col min="8963" max="8963" width="15.140625" customWidth="1"/>
    <col min="8964" max="8964" width="6.42578125" customWidth="1"/>
    <col min="8965" max="8965" width="6.140625" customWidth="1"/>
    <col min="8966" max="8966" width="5.28515625" customWidth="1"/>
    <col min="8967" max="8967" width="6" customWidth="1"/>
    <col min="8968" max="8968" width="6.85546875" customWidth="1"/>
    <col min="8969" max="8970" width="6.28515625" customWidth="1"/>
    <col min="8971" max="8971" width="6.7109375" customWidth="1"/>
    <col min="8972" max="8972" width="6.5703125" customWidth="1"/>
    <col min="8973" max="8973" width="6.28515625" customWidth="1"/>
    <col min="8974" max="8974" width="6.42578125" customWidth="1"/>
    <col min="8975" max="8975" width="6" customWidth="1"/>
    <col min="8976" max="8977" width="6.140625" customWidth="1"/>
    <col min="8978" max="8978" width="6.7109375" customWidth="1"/>
    <col min="8979" max="8979" width="5.7109375" customWidth="1"/>
    <col min="8980" max="8980" width="6.42578125" customWidth="1"/>
    <col min="8981" max="8981" width="5.42578125" customWidth="1"/>
    <col min="8982" max="8982" width="5.140625" customWidth="1"/>
    <col min="8983" max="8983" width="5.42578125" customWidth="1"/>
    <col min="8984" max="8984" width="5.28515625" customWidth="1"/>
    <col min="8985" max="8985" width="5.5703125" customWidth="1"/>
    <col min="8986" max="8986" width="5.42578125" customWidth="1"/>
    <col min="8987" max="8987" width="4.85546875" customWidth="1"/>
    <col min="8988" max="8989" width="6.28515625" customWidth="1"/>
    <col min="8990" max="8990" width="4.85546875" customWidth="1"/>
    <col min="8991" max="8991" width="6.42578125" customWidth="1"/>
    <col min="8992" max="8992" width="6.7109375" customWidth="1"/>
    <col min="8993" max="8993" width="5" customWidth="1"/>
    <col min="8994" max="8994" width="5.7109375" customWidth="1"/>
    <col min="8995" max="8995" width="6.140625" customWidth="1"/>
    <col min="8996" max="8996" width="4.42578125" customWidth="1"/>
    <col min="8997" max="8997" width="5.85546875" customWidth="1"/>
    <col min="8998" max="8998" width="6.42578125" customWidth="1"/>
    <col min="8999" max="8999" width="4.28515625" customWidth="1"/>
    <col min="9218" max="9218" width="28.140625" customWidth="1"/>
    <col min="9219" max="9219" width="15.140625" customWidth="1"/>
    <col min="9220" max="9220" width="6.42578125" customWidth="1"/>
    <col min="9221" max="9221" width="6.140625" customWidth="1"/>
    <col min="9222" max="9222" width="5.28515625" customWidth="1"/>
    <col min="9223" max="9223" width="6" customWidth="1"/>
    <col min="9224" max="9224" width="6.85546875" customWidth="1"/>
    <col min="9225" max="9226" width="6.28515625" customWidth="1"/>
    <col min="9227" max="9227" width="6.7109375" customWidth="1"/>
    <col min="9228" max="9228" width="6.5703125" customWidth="1"/>
    <col min="9229" max="9229" width="6.28515625" customWidth="1"/>
    <col min="9230" max="9230" width="6.42578125" customWidth="1"/>
    <col min="9231" max="9231" width="6" customWidth="1"/>
    <col min="9232" max="9233" width="6.140625" customWidth="1"/>
    <col min="9234" max="9234" width="6.7109375" customWidth="1"/>
    <col min="9235" max="9235" width="5.7109375" customWidth="1"/>
    <col min="9236" max="9236" width="6.42578125" customWidth="1"/>
    <col min="9237" max="9237" width="5.42578125" customWidth="1"/>
    <col min="9238" max="9238" width="5.140625" customWidth="1"/>
    <col min="9239" max="9239" width="5.42578125" customWidth="1"/>
    <col min="9240" max="9240" width="5.28515625" customWidth="1"/>
    <col min="9241" max="9241" width="5.5703125" customWidth="1"/>
    <col min="9242" max="9242" width="5.42578125" customWidth="1"/>
    <col min="9243" max="9243" width="4.85546875" customWidth="1"/>
    <col min="9244" max="9245" width="6.28515625" customWidth="1"/>
    <col min="9246" max="9246" width="4.85546875" customWidth="1"/>
    <col min="9247" max="9247" width="6.42578125" customWidth="1"/>
    <col min="9248" max="9248" width="6.7109375" customWidth="1"/>
    <col min="9249" max="9249" width="5" customWidth="1"/>
    <col min="9250" max="9250" width="5.7109375" customWidth="1"/>
    <col min="9251" max="9251" width="6.140625" customWidth="1"/>
    <col min="9252" max="9252" width="4.42578125" customWidth="1"/>
    <col min="9253" max="9253" width="5.85546875" customWidth="1"/>
    <col min="9254" max="9254" width="6.42578125" customWidth="1"/>
    <col min="9255" max="9255" width="4.28515625" customWidth="1"/>
    <col min="9474" max="9474" width="28.140625" customWidth="1"/>
    <col min="9475" max="9475" width="15.140625" customWidth="1"/>
    <col min="9476" max="9476" width="6.42578125" customWidth="1"/>
    <col min="9477" max="9477" width="6.140625" customWidth="1"/>
    <col min="9478" max="9478" width="5.28515625" customWidth="1"/>
    <col min="9479" max="9479" width="6" customWidth="1"/>
    <col min="9480" max="9480" width="6.85546875" customWidth="1"/>
    <col min="9481" max="9482" width="6.28515625" customWidth="1"/>
    <col min="9483" max="9483" width="6.7109375" customWidth="1"/>
    <col min="9484" max="9484" width="6.5703125" customWidth="1"/>
    <col min="9485" max="9485" width="6.28515625" customWidth="1"/>
    <col min="9486" max="9486" width="6.42578125" customWidth="1"/>
    <col min="9487" max="9487" width="6" customWidth="1"/>
    <col min="9488" max="9489" width="6.140625" customWidth="1"/>
    <col min="9490" max="9490" width="6.7109375" customWidth="1"/>
    <col min="9491" max="9491" width="5.7109375" customWidth="1"/>
    <col min="9492" max="9492" width="6.42578125" customWidth="1"/>
    <col min="9493" max="9493" width="5.42578125" customWidth="1"/>
    <col min="9494" max="9494" width="5.140625" customWidth="1"/>
    <col min="9495" max="9495" width="5.42578125" customWidth="1"/>
    <col min="9496" max="9496" width="5.28515625" customWidth="1"/>
    <col min="9497" max="9497" width="5.5703125" customWidth="1"/>
    <col min="9498" max="9498" width="5.42578125" customWidth="1"/>
    <col min="9499" max="9499" width="4.85546875" customWidth="1"/>
    <col min="9500" max="9501" width="6.28515625" customWidth="1"/>
    <col min="9502" max="9502" width="4.85546875" customWidth="1"/>
    <col min="9503" max="9503" width="6.42578125" customWidth="1"/>
    <col min="9504" max="9504" width="6.7109375" customWidth="1"/>
    <col min="9505" max="9505" width="5" customWidth="1"/>
    <col min="9506" max="9506" width="5.7109375" customWidth="1"/>
    <col min="9507" max="9507" width="6.140625" customWidth="1"/>
    <col min="9508" max="9508" width="4.42578125" customWidth="1"/>
    <col min="9509" max="9509" width="5.85546875" customWidth="1"/>
    <col min="9510" max="9510" width="6.42578125" customWidth="1"/>
    <col min="9511" max="9511" width="4.28515625" customWidth="1"/>
    <col min="9730" max="9730" width="28.140625" customWidth="1"/>
    <col min="9731" max="9731" width="15.140625" customWidth="1"/>
    <col min="9732" max="9732" width="6.42578125" customWidth="1"/>
    <col min="9733" max="9733" width="6.140625" customWidth="1"/>
    <col min="9734" max="9734" width="5.28515625" customWidth="1"/>
    <col min="9735" max="9735" width="6" customWidth="1"/>
    <col min="9736" max="9736" width="6.85546875" customWidth="1"/>
    <col min="9737" max="9738" width="6.28515625" customWidth="1"/>
    <col min="9739" max="9739" width="6.7109375" customWidth="1"/>
    <col min="9740" max="9740" width="6.5703125" customWidth="1"/>
    <col min="9741" max="9741" width="6.28515625" customWidth="1"/>
    <col min="9742" max="9742" width="6.42578125" customWidth="1"/>
    <col min="9743" max="9743" width="6" customWidth="1"/>
    <col min="9744" max="9745" width="6.140625" customWidth="1"/>
    <col min="9746" max="9746" width="6.7109375" customWidth="1"/>
    <col min="9747" max="9747" width="5.7109375" customWidth="1"/>
    <col min="9748" max="9748" width="6.42578125" customWidth="1"/>
    <col min="9749" max="9749" width="5.42578125" customWidth="1"/>
    <col min="9750" max="9750" width="5.140625" customWidth="1"/>
    <col min="9751" max="9751" width="5.42578125" customWidth="1"/>
    <col min="9752" max="9752" width="5.28515625" customWidth="1"/>
    <col min="9753" max="9753" width="5.5703125" customWidth="1"/>
    <col min="9754" max="9754" width="5.42578125" customWidth="1"/>
    <col min="9755" max="9755" width="4.85546875" customWidth="1"/>
    <col min="9756" max="9757" width="6.28515625" customWidth="1"/>
    <col min="9758" max="9758" width="4.85546875" customWidth="1"/>
    <col min="9759" max="9759" width="6.42578125" customWidth="1"/>
    <col min="9760" max="9760" width="6.7109375" customWidth="1"/>
    <col min="9761" max="9761" width="5" customWidth="1"/>
    <col min="9762" max="9762" width="5.7109375" customWidth="1"/>
    <col min="9763" max="9763" width="6.140625" customWidth="1"/>
    <col min="9764" max="9764" width="4.42578125" customWidth="1"/>
    <col min="9765" max="9765" width="5.85546875" customWidth="1"/>
    <col min="9766" max="9766" width="6.42578125" customWidth="1"/>
    <col min="9767" max="9767" width="4.28515625" customWidth="1"/>
    <col min="9986" max="9986" width="28.140625" customWidth="1"/>
    <col min="9987" max="9987" width="15.140625" customWidth="1"/>
    <col min="9988" max="9988" width="6.42578125" customWidth="1"/>
    <col min="9989" max="9989" width="6.140625" customWidth="1"/>
    <col min="9990" max="9990" width="5.28515625" customWidth="1"/>
    <col min="9991" max="9991" width="6" customWidth="1"/>
    <col min="9992" max="9992" width="6.85546875" customWidth="1"/>
    <col min="9993" max="9994" width="6.28515625" customWidth="1"/>
    <col min="9995" max="9995" width="6.7109375" customWidth="1"/>
    <col min="9996" max="9996" width="6.5703125" customWidth="1"/>
    <col min="9997" max="9997" width="6.28515625" customWidth="1"/>
    <col min="9998" max="9998" width="6.42578125" customWidth="1"/>
    <col min="9999" max="9999" width="6" customWidth="1"/>
    <col min="10000" max="10001" width="6.140625" customWidth="1"/>
    <col min="10002" max="10002" width="6.7109375" customWidth="1"/>
    <col min="10003" max="10003" width="5.7109375" customWidth="1"/>
    <col min="10004" max="10004" width="6.42578125" customWidth="1"/>
    <col min="10005" max="10005" width="5.42578125" customWidth="1"/>
    <col min="10006" max="10006" width="5.140625" customWidth="1"/>
    <col min="10007" max="10007" width="5.42578125" customWidth="1"/>
    <col min="10008" max="10008" width="5.28515625" customWidth="1"/>
    <col min="10009" max="10009" width="5.5703125" customWidth="1"/>
    <col min="10010" max="10010" width="5.42578125" customWidth="1"/>
    <col min="10011" max="10011" width="4.85546875" customWidth="1"/>
    <col min="10012" max="10013" width="6.28515625" customWidth="1"/>
    <col min="10014" max="10014" width="4.85546875" customWidth="1"/>
    <col min="10015" max="10015" width="6.42578125" customWidth="1"/>
    <col min="10016" max="10016" width="6.7109375" customWidth="1"/>
    <col min="10017" max="10017" width="5" customWidth="1"/>
    <col min="10018" max="10018" width="5.7109375" customWidth="1"/>
    <col min="10019" max="10019" width="6.140625" customWidth="1"/>
    <col min="10020" max="10020" width="4.42578125" customWidth="1"/>
    <col min="10021" max="10021" width="5.85546875" customWidth="1"/>
    <col min="10022" max="10022" width="6.42578125" customWidth="1"/>
    <col min="10023" max="10023" width="4.28515625" customWidth="1"/>
    <col min="10242" max="10242" width="28.140625" customWidth="1"/>
    <col min="10243" max="10243" width="15.140625" customWidth="1"/>
    <col min="10244" max="10244" width="6.42578125" customWidth="1"/>
    <col min="10245" max="10245" width="6.140625" customWidth="1"/>
    <col min="10246" max="10246" width="5.28515625" customWidth="1"/>
    <col min="10247" max="10247" width="6" customWidth="1"/>
    <col min="10248" max="10248" width="6.85546875" customWidth="1"/>
    <col min="10249" max="10250" width="6.28515625" customWidth="1"/>
    <col min="10251" max="10251" width="6.7109375" customWidth="1"/>
    <col min="10252" max="10252" width="6.5703125" customWidth="1"/>
    <col min="10253" max="10253" width="6.28515625" customWidth="1"/>
    <col min="10254" max="10254" width="6.42578125" customWidth="1"/>
    <col min="10255" max="10255" width="6" customWidth="1"/>
    <col min="10256" max="10257" width="6.140625" customWidth="1"/>
    <col min="10258" max="10258" width="6.7109375" customWidth="1"/>
    <col min="10259" max="10259" width="5.7109375" customWidth="1"/>
    <col min="10260" max="10260" width="6.42578125" customWidth="1"/>
    <col min="10261" max="10261" width="5.42578125" customWidth="1"/>
    <col min="10262" max="10262" width="5.140625" customWidth="1"/>
    <col min="10263" max="10263" width="5.42578125" customWidth="1"/>
    <col min="10264" max="10264" width="5.28515625" customWidth="1"/>
    <col min="10265" max="10265" width="5.5703125" customWidth="1"/>
    <col min="10266" max="10266" width="5.42578125" customWidth="1"/>
    <col min="10267" max="10267" width="4.85546875" customWidth="1"/>
    <col min="10268" max="10269" width="6.28515625" customWidth="1"/>
    <col min="10270" max="10270" width="4.85546875" customWidth="1"/>
    <col min="10271" max="10271" width="6.42578125" customWidth="1"/>
    <col min="10272" max="10272" width="6.7109375" customWidth="1"/>
    <col min="10273" max="10273" width="5" customWidth="1"/>
    <col min="10274" max="10274" width="5.7109375" customWidth="1"/>
    <col min="10275" max="10275" width="6.140625" customWidth="1"/>
    <col min="10276" max="10276" width="4.42578125" customWidth="1"/>
    <col min="10277" max="10277" width="5.85546875" customWidth="1"/>
    <col min="10278" max="10278" width="6.42578125" customWidth="1"/>
    <col min="10279" max="10279" width="4.28515625" customWidth="1"/>
    <col min="10498" max="10498" width="28.140625" customWidth="1"/>
    <col min="10499" max="10499" width="15.140625" customWidth="1"/>
    <col min="10500" max="10500" width="6.42578125" customWidth="1"/>
    <col min="10501" max="10501" width="6.140625" customWidth="1"/>
    <col min="10502" max="10502" width="5.28515625" customWidth="1"/>
    <col min="10503" max="10503" width="6" customWidth="1"/>
    <col min="10504" max="10504" width="6.85546875" customWidth="1"/>
    <col min="10505" max="10506" width="6.28515625" customWidth="1"/>
    <col min="10507" max="10507" width="6.7109375" customWidth="1"/>
    <col min="10508" max="10508" width="6.5703125" customWidth="1"/>
    <col min="10509" max="10509" width="6.28515625" customWidth="1"/>
    <col min="10510" max="10510" width="6.42578125" customWidth="1"/>
    <col min="10511" max="10511" width="6" customWidth="1"/>
    <col min="10512" max="10513" width="6.140625" customWidth="1"/>
    <col min="10514" max="10514" width="6.7109375" customWidth="1"/>
    <col min="10515" max="10515" width="5.7109375" customWidth="1"/>
    <col min="10516" max="10516" width="6.42578125" customWidth="1"/>
    <col min="10517" max="10517" width="5.42578125" customWidth="1"/>
    <col min="10518" max="10518" width="5.140625" customWidth="1"/>
    <col min="10519" max="10519" width="5.42578125" customWidth="1"/>
    <col min="10520" max="10520" width="5.28515625" customWidth="1"/>
    <col min="10521" max="10521" width="5.5703125" customWidth="1"/>
    <col min="10522" max="10522" width="5.42578125" customWidth="1"/>
    <col min="10523" max="10523" width="4.85546875" customWidth="1"/>
    <col min="10524" max="10525" width="6.28515625" customWidth="1"/>
    <col min="10526" max="10526" width="4.85546875" customWidth="1"/>
    <col min="10527" max="10527" width="6.42578125" customWidth="1"/>
    <col min="10528" max="10528" width="6.7109375" customWidth="1"/>
    <col min="10529" max="10529" width="5" customWidth="1"/>
    <col min="10530" max="10530" width="5.7109375" customWidth="1"/>
    <col min="10531" max="10531" width="6.140625" customWidth="1"/>
    <col min="10532" max="10532" width="4.42578125" customWidth="1"/>
    <col min="10533" max="10533" width="5.85546875" customWidth="1"/>
    <col min="10534" max="10534" width="6.42578125" customWidth="1"/>
    <col min="10535" max="10535" width="4.28515625" customWidth="1"/>
    <col min="10754" max="10754" width="28.140625" customWidth="1"/>
    <col min="10755" max="10755" width="15.140625" customWidth="1"/>
    <col min="10756" max="10756" width="6.42578125" customWidth="1"/>
    <col min="10757" max="10757" width="6.140625" customWidth="1"/>
    <col min="10758" max="10758" width="5.28515625" customWidth="1"/>
    <col min="10759" max="10759" width="6" customWidth="1"/>
    <col min="10760" max="10760" width="6.85546875" customWidth="1"/>
    <col min="10761" max="10762" width="6.28515625" customWidth="1"/>
    <col min="10763" max="10763" width="6.7109375" customWidth="1"/>
    <col min="10764" max="10764" width="6.5703125" customWidth="1"/>
    <col min="10765" max="10765" width="6.28515625" customWidth="1"/>
    <col min="10766" max="10766" width="6.42578125" customWidth="1"/>
    <col min="10767" max="10767" width="6" customWidth="1"/>
    <col min="10768" max="10769" width="6.140625" customWidth="1"/>
    <col min="10770" max="10770" width="6.7109375" customWidth="1"/>
    <col min="10771" max="10771" width="5.7109375" customWidth="1"/>
    <col min="10772" max="10772" width="6.42578125" customWidth="1"/>
    <col min="10773" max="10773" width="5.42578125" customWidth="1"/>
    <col min="10774" max="10774" width="5.140625" customWidth="1"/>
    <col min="10775" max="10775" width="5.42578125" customWidth="1"/>
    <col min="10776" max="10776" width="5.28515625" customWidth="1"/>
    <col min="10777" max="10777" width="5.5703125" customWidth="1"/>
    <col min="10778" max="10778" width="5.42578125" customWidth="1"/>
    <col min="10779" max="10779" width="4.85546875" customWidth="1"/>
    <col min="10780" max="10781" width="6.28515625" customWidth="1"/>
    <col min="10782" max="10782" width="4.85546875" customWidth="1"/>
    <col min="10783" max="10783" width="6.42578125" customWidth="1"/>
    <col min="10784" max="10784" width="6.7109375" customWidth="1"/>
    <col min="10785" max="10785" width="5" customWidth="1"/>
    <col min="10786" max="10786" width="5.7109375" customWidth="1"/>
    <col min="10787" max="10787" width="6.140625" customWidth="1"/>
    <col min="10788" max="10788" width="4.42578125" customWidth="1"/>
    <col min="10789" max="10789" width="5.85546875" customWidth="1"/>
    <col min="10790" max="10790" width="6.42578125" customWidth="1"/>
    <col min="10791" max="10791" width="4.28515625" customWidth="1"/>
    <col min="11010" max="11010" width="28.140625" customWidth="1"/>
    <col min="11011" max="11011" width="15.140625" customWidth="1"/>
    <col min="11012" max="11012" width="6.42578125" customWidth="1"/>
    <col min="11013" max="11013" width="6.140625" customWidth="1"/>
    <col min="11014" max="11014" width="5.28515625" customWidth="1"/>
    <col min="11015" max="11015" width="6" customWidth="1"/>
    <col min="11016" max="11016" width="6.85546875" customWidth="1"/>
    <col min="11017" max="11018" width="6.28515625" customWidth="1"/>
    <col min="11019" max="11019" width="6.7109375" customWidth="1"/>
    <col min="11020" max="11020" width="6.5703125" customWidth="1"/>
    <col min="11021" max="11021" width="6.28515625" customWidth="1"/>
    <col min="11022" max="11022" width="6.42578125" customWidth="1"/>
    <col min="11023" max="11023" width="6" customWidth="1"/>
    <col min="11024" max="11025" width="6.140625" customWidth="1"/>
    <col min="11026" max="11026" width="6.7109375" customWidth="1"/>
    <col min="11027" max="11027" width="5.7109375" customWidth="1"/>
    <col min="11028" max="11028" width="6.42578125" customWidth="1"/>
    <col min="11029" max="11029" width="5.42578125" customWidth="1"/>
    <col min="11030" max="11030" width="5.140625" customWidth="1"/>
    <col min="11031" max="11031" width="5.42578125" customWidth="1"/>
    <col min="11032" max="11032" width="5.28515625" customWidth="1"/>
    <col min="11033" max="11033" width="5.5703125" customWidth="1"/>
    <col min="11034" max="11034" width="5.42578125" customWidth="1"/>
    <col min="11035" max="11035" width="4.85546875" customWidth="1"/>
    <col min="11036" max="11037" width="6.28515625" customWidth="1"/>
    <col min="11038" max="11038" width="4.85546875" customWidth="1"/>
    <col min="11039" max="11039" width="6.42578125" customWidth="1"/>
    <col min="11040" max="11040" width="6.7109375" customWidth="1"/>
    <col min="11041" max="11041" width="5" customWidth="1"/>
    <col min="11042" max="11042" width="5.7109375" customWidth="1"/>
    <col min="11043" max="11043" width="6.140625" customWidth="1"/>
    <col min="11044" max="11044" width="4.42578125" customWidth="1"/>
    <col min="11045" max="11045" width="5.85546875" customWidth="1"/>
    <col min="11046" max="11046" width="6.42578125" customWidth="1"/>
    <col min="11047" max="11047" width="4.28515625" customWidth="1"/>
    <col min="11266" max="11266" width="28.140625" customWidth="1"/>
    <col min="11267" max="11267" width="15.140625" customWidth="1"/>
    <col min="11268" max="11268" width="6.42578125" customWidth="1"/>
    <col min="11269" max="11269" width="6.140625" customWidth="1"/>
    <col min="11270" max="11270" width="5.28515625" customWidth="1"/>
    <col min="11271" max="11271" width="6" customWidth="1"/>
    <col min="11272" max="11272" width="6.85546875" customWidth="1"/>
    <col min="11273" max="11274" width="6.28515625" customWidth="1"/>
    <col min="11275" max="11275" width="6.7109375" customWidth="1"/>
    <col min="11276" max="11276" width="6.5703125" customWidth="1"/>
    <col min="11277" max="11277" width="6.28515625" customWidth="1"/>
    <col min="11278" max="11278" width="6.42578125" customWidth="1"/>
    <col min="11279" max="11279" width="6" customWidth="1"/>
    <col min="11280" max="11281" width="6.140625" customWidth="1"/>
    <col min="11282" max="11282" width="6.7109375" customWidth="1"/>
    <col min="11283" max="11283" width="5.7109375" customWidth="1"/>
    <col min="11284" max="11284" width="6.42578125" customWidth="1"/>
    <col min="11285" max="11285" width="5.42578125" customWidth="1"/>
    <col min="11286" max="11286" width="5.140625" customWidth="1"/>
    <col min="11287" max="11287" width="5.42578125" customWidth="1"/>
    <col min="11288" max="11288" width="5.28515625" customWidth="1"/>
    <col min="11289" max="11289" width="5.5703125" customWidth="1"/>
    <col min="11290" max="11290" width="5.42578125" customWidth="1"/>
    <col min="11291" max="11291" width="4.85546875" customWidth="1"/>
    <col min="11292" max="11293" width="6.28515625" customWidth="1"/>
    <col min="11294" max="11294" width="4.85546875" customWidth="1"/>
    <col min="11295" max="11295" width="6.42578125" customWidth="1"/>
    <col min="11296" max="11296" width="6.7109375" customWidth="1"/>
    <col min="11297" max="11297" width="5" customWidth="1"/>
    <col min="11298" max="11298" width="5.7109375" customWidth="1"/>
    <col min="11299" max="11299" width="6.140625" customWidth="1"/>
    <col min="11300" max="11300" width="4.42578125" customWidth="1"/>
    <col min="11301" max="11301" width="5.85546875" customWidth="1"/>
    <col min="11302" max="11302" width="6.42578125" customWidth="1"/>
    <col min="11303" max="11303" width="4.28515625" customWidth="1"/>
    <col min="11522" max="11522" width="28.140625" customWidth="1"/>
    <col min="11523" max="11523" width="15.140625" customWidth="1"/>
    <col min="11524" max="11524" width="6.42578125" customWidth="1"/>
    <col min="11525" max="11525" width="6.140625" customWidth="1"/>
    <col min="11526" max="11526" width="5.28515625" customWidth="1"/>
    <col min="11527" max="11527" width="6" customWidth="1"/>
    <col min="11528" max="11528" width="6.85546875" customWidth="1"/>
    <col min="11529" max="11530" width="6.28515625" customWidth="1"/>
    <col min="11531" max="11531" width="6.7109375" customWidth="1"/>
    <col min="11532" max="11532" width="6.5703125" customWidth="1"/>
    <col min="11533" max="11533" width="6.28515625" customWidth="1"/>
    <col min="11534" max="11534" width="6.42578125" customWidth="1"/>
    <col min="11535" max="11535" width="6" customWidth="1"/>
    <col min="11536" max="11537" width="6.140625" customWidth="1"/>
    <col min="11538" max="11538" width="6.7109375" customWidth="1"/>
    <col min="11539" max="11539" width="5.7109375" customWidth="1"/>
    <col min="11540" max="11540" width="6.42578125" customWidth="1"/>
    <col min="11541" max="11541" width="5.42578125" customWidth="1"/>
    <col min="11542" max="11542" width="5.140625" customWidth="1"/>
    <col min="11543" max="11543" width="5.42578125" customWidth="1"/>
    <col min="11544" max="11544" width="5.28515625" customWidth="1"/>
    <col min="11545" max="11545" width="5.5703125" customWidth="1"/>
    <col min="11546" max="11546" width="5.42578125" customWidth="1"/>
    <col min="11547" max="11547" width="4.85546875" customWidth="1"/>
    <col min="11548" max="11549" width="6.28515625" customWidth="1"/>
    <col min="11550" max="11550" width="4.85546875" customWidth="1"/>
    <col min="11551" max="11551" width="6.42578125" customWidth="1"/>
    <col min="11552" max="11552" width="6.7109375" customWidth="1"/>
    <col min="11553" max="11553" width="5" customWidth="1"/>
    <col min="11554" max="11554" width="5.7109375" customWidth="1"/>
    <col min="11555" max="11555" width="6.140625" customWidth="1"/>
    <col min="11556" max="11556" width="4.42578125" customWidth="1"/>
    <col min="11557" max="11557" width="5.85546875" customWidth="1"/>
    <col min="11558" max="11558" width="6.42578125" customWidth="1"/>
    <col min="11559" max="11559" width="4.28515625" customWidth="1"/>
    <col min="11778" max="11778" width="28.140625" customWidth="1"/>
    <col min="11779" max="11779" width="15.140625" customWidth="1"/>
    <col min="11780" max="11780" width="6.42578125" customWidth="1"/>
    <col min="11781" max="11781" width="6.140625" customWidth="1"/>
    <col min="11782" max="11782" width="5.28515625" customWidth="1"/>
    <col min="11783" max="11783" width="6" customWidth="1"/>
    <col min="11784" max="11784" width="6.85546875" customWidth="1"/>
    <col min="11785" max="11786" width="6.28515625" customWidth="1"/>
    <col min="11787" max="11787" width="6.7109375" customWidth="1"/>
    <col min="11788" max="11788" width="6.5703125" customWidth="1"/>
    <col min="11789" max="11789" width="6.28515625" customWidth="1"/>
    <col min="11790" max="11790" width="6.42578125" customWidth="1"/>
    <col min="11791" max="11791" width="6" customWidth="1"/>
    <col min="11792" max="11793" width="6.140625" customWidth="1"/>
    <col min="11794" max="11794" width="6.7109375" customWidth="1"/>
    <col min="11795" max="11795" width="5.7109375" customWidth="1"/>
    <col min="11796" max="11796" width="6.42578125" customWidth="1"/>
    <col min="11797" max="11797" width="5.42578125" customWidth="1"/>
    <col min="11798" max="11798" width="5.140625" customWidth="1"/>
    <col min="11799" max="11799" width="5.42578125" customWidth="1"/>
    <col min="11800" max="11800" width="5.28515625" customWidth="1"/>
    <col min="11801" max="11801" width="5.5703125" customWidth="1"/>
    <col min="11802" max="11802" width="5.42578125" customWidth="1"/>
    <col min="11803" max="11803" width="4.85546875" customWidth="1"/>
    <col min="11804" max="11805" width="6.28515625" customWidth="1"/>
    <col min="11806" max="11806" width="4.85546875" customWidth="1"/>
    <col min="11807" max="11807" width="6.42578125" customWidth="1"/>
    <col min="11808" max="11808" width="6.7109375" customWidth="1"/>
    <col min="11809" max="11809" width="5" customWidth="1"/>
    <col min="11810" max="11810" width="5.7109375" customWidth="1"/>
    <col min="11811" max="11811" width="6.140625" customWidth="1"/>
    <col min="11812" max="11812" width="4.42578125" customWidth="1"/>
    <col min="11813" max="11813" width="5.85546875" customWidth="1"/>
    <col min="11814" max="11814" width="6.42578125" customWidth="1"/>
    <col min="11815" max="11815" width="4.28515625" customWidth="1"/>
    <col min="12034" max="12034" width="28.140625" customWidth="1"/>
    <col min="12035" max="12035" width="15.140625" customWidth="1"/>
    <col min="12036" max="12036" width="6.42578125" customWidth="1"/>
    <col min="12037" max="12037" width="6.140625" customWidth="1"/>
    <col min="12038" max="12038" width="5.28515625" customWidth="1"/>
    <col min="12039" max="12039" width="6" customWidth="1"/>
    <col min="12040" max="12040" width="6.85546875" customWidth="1"/>
    <col min="12041" max="12042" width="6.28515625" customWidth="1"/>
    <col min="12043" max="12043" width="6.7109375" customWidth="1"/>
    <col min="12044" max="12044" width="6.5703125" customWidth="1"/>
    <col min="12045" max="12045" width="6.28515625" customWidth="1"/>
    <col min="12046" max="12046" width="6.42578125" customWidth="1"/>
    <col min="12047" max="12047" width="6" customWidth="1"/>
    <col min="12048" max="12049" width="6.140625" customWidth="1"/>
    <col min="12050" max="12050" width="6.7109375" customWidth="1"/>
    <col min="12051" max="12051" width="5.7109375" customWidth="1"/>
    <col min="12052" max="12052" width="6.42578125" customWidth="1"/>
    <col min="12053" max="12053" width="5.42578125" customWidth="1"/>
    <col min="12054" max="12054" width="5.140625" customWidth="1"/>
    <col min="12055" max="12055" width="5.42578125" customWidth="1"/>
    <col min="12056" max="12056" width="5.28515625" customWidth="1"/>
    <col min="12057" max="12057" width="5.5703125" customWidth="1"/>
    <col min="12058" max="12058" width="5.42578125" customWidth="1"/>
    <col min="12059" max="12059" width="4.85546875" customWidth="1"/>
    <col min="12060" max="12061" width="6.28515625" customWidth="1"/>
    <col min="12062" max="12062" width="4.85546875" customWidth="1"/>
    <col min="12063" max="12063" width="6.42578125" customWidth="1"/>
    <col min="12064" max="12064" width="6.7109375" customWidth="1"/>
    <col min="12065" max="12065" width="5" customWidth="1"/>
    <col min="12066" max="12066" width="5.7109375" customWidth="1"/>
    <col min="12067" max="12067" width="6.140625" customWidth="1"/>
    <col min="12068" max="12068" width="4.42578125" customWidth="1"/>
    <col min="12069" max="12069" width="5.85546875" customWidth="1"/>
    <col min="12070" max="12070" width="6.42578125" customWidth="1"/>
    <col min="12071" max="12071" width="4.28515625" customWidth="1"/>
    <col min="12290" max="12290" width="28.140625" customWidth="1"/>
    <col min="12291" max="12291" width="15.140625" customWidth="1"/>
    <col min="12292" max="12292" width="6.42578125" customWidth="1"/>
    <col min="12293" max="12293" width="6.140625" customWidth="1"/>
    <col min="12294" max="12294" width="5.28515625" customWidth="1"/>
    <col min="12295" max="12295" width="6" customWidth="1"/>
    <col min="12296" max="12296" width="6.85546875" customWidth="1"/>
    <col min="12297" max="12298" width="6.28515625" customWidth="1"/>
    <col min="12299" max="12299" width="6.7109375" customWidth="1"/>
    <col min="12300" max="12300" width="6.5703125" customWidth="1"/>
    <col min="12301" max="12301" width="6.28515625" customWidth="1"/>
    <col min="12302" max="12302" width="6.42578125" customWidth="1"/>
    <col min="12303" max="12303" width="6" customWidth="1"/>
    <col min="12304" max="12305" width="6.140625" customWidth="1"/>
    <col min="12306" max="12306" width="6.7109375" customWidth="1"/>
    <col min="12307" max="12307" width="5.7109375" customWidth="1"/>
    <col min="12308" max="12308" width="6.42578125" customWidth="1"/>
    <col min="12309" max="12309" width="5.42578125" customWidth="1"/>
    <col min="12310" max="12310" width="5.140625" customWidth="1"/>
    <col min="12311" max="12311" width="5.42578125" customWidth="1"/>
    <col min="12312" max="12312" width="5.28515625" customWidth="1"/>
    <col min="12313" max="12313" width="5.5703125" customWidth="1"/>
    <col min="12314" max="12314" width="5.42578125" customWidth="1"/>
    <col min="12315" max="12315" width="4.85546875" customWidth="1"/>
    <col min="12316" max="12317" width="6.28515625" customWidth="1"/>
    <col min="12318" max="12318" width="4.85546875" customWidth="1"/>
    <col min="12319" max="12319" width="6.42578125" customWidth="1"/>
    <col min="12320" max="12320" width="6.7109375" customWidth="1"/>
    <col min="12321" max="12321" width="5" customWidth="1"/>
    <col min="12322" max="12322" width="5.7109375" customWidth="1"/>
    <col min="12323" max="12323" width="6.140625" customWidth="1"/>
    <col min="12324" max="12324" width="4.42578125" customWidth="1"/>
    <col min="12325" max="12325" width="5.85546875" customWidth="1"/>
    <col min="12326" max="12326" width="6.42578125" customWidth="1"/>
    <col min="12327" max="12327" width="4.28515625" customWidth="1"/>
    <col min="12546" max="12546" width="28.140625" customWidth="1"/>
    <col min="12547" max="12547" width="15.140625" customWidth="1"/>
    <col min="12548" max="12548" width="6.42578125" customWidth="1"/>
    <col min="12549" max="12549" width="6.140625" customWidth="1"/>
    <col min="12550" max="12550" width="5.28515625" customWidth="1"/>
    <col min="12551" max="12551" width="6" customWidth="1"/>
    <col min="12552" max="12552" width="6.85546875" customWidth="1"/>
    <col min="12553" max="12554" width="6.28515625" customWidth="1"/>
    <col min="12555" max="12555" width="6.7109375" customWidth="1"/>
    <col min="12556" max="12556" width="6.5703125" customWidth="1"/>
    <col min="12557" max="12557" width="6.28515625" customWidth="1"/>
    <col min="12558" max="12558" width="6.42578125" customWidth="1"/>
    <col min="12559" max="12559" width="6" customWidth="1"/>
    <col min="12560" max="12561" width="6.140625" customWidth="1"/>
    <col min="12562" max="12562" width="6.7109375" customWidth="1"/>
    <col min="12563" max="12563" width="5.7109375" customWidth="1"/>
    <col min="12564" max="12564" width="6.42578125" customWidth="1"/>
    <col min="12565" max="12565" width="5.42578125" customWidth="1"/>
    <col min="12566" max="12566" width="5.140625" customWidth="1"/>
    <col min="12567" max="12567" width="5.42578125" customWidth="1"/>
    <col min="12568" max="12568" width="5.28515625" customWidth="1"/>
    <col min="12569" max="12569" width="5.5703125" customWidth="1"/>
    <col min="12570" max="12570" width="5.42578125" customWidth="1"/>
    <col min="12571" max="12571" width="4.85546875" customWidth="1"/>
    <col min="12572" max="12573" width="6.28515625" customWidth="1"/>
    <col min="12574" max="12574" width="4.85546875" customWidth="1"/>
    <col min="12575" max="12575" width="6.42578125" customWidth="1"/>
    <col min="12576" max="12576" width="6.7109375" customWidth="1"/>
    <col min="12577" max="12577" width="5" customWidth="1"/>
    <col min="12578" max="12578" width="5.7109375" customWidth="1"/>
    <col min="12579" max="12579" width="6.140625" customWidth="1"/>
    <col min="12580" max="12580" width="4.42578125" customWidth="1"/>
    <col min="12581" max="12581" width="5.85546875" customWidth="1"/>
    <col min="12582" max="12582" width="6.42578125" customWidth="1"/>
    <col min="12583" max="12583" width="4.28515625" customWidth="1"/>
    <col min="12802" max="12802" width="28.140625" customWidth="1"/>
    <col min="12803" max="12803" width="15.140625" customWidth="1"/>
    <col min="12804" max="12804" width="6.42578125" customWidth="1"/>
    <col min="12805" max="12805" width="6.140625" customWidth="1"/>
    <col min="12806" max="12806" width="5.28515625" customWidth="1"/>
    <col min="12807" max="12807" width="6" customWidth="1"/>
    <col min="12808" max="12808" width="6.85546875" customWidth="1"/>
    <col min="12809" max="12810" width="6.28515625" customWidth="1"/>
    <col min="12811" max="12811" width="6.7109375" customWidth="1"/>
    <col min="12812" max="12812" width="6.5703125" customWidth="1"/>
    <col min="12813" max="12813" width="6.28515625" customWidth="1"/>
    <col min="12814" max="12814" width="6.42578125" customWidth="1"/>
    <col min="12815" max="12815" width="6" customWidth="1"/>
    <col min="12816" max="12817" width="6.140625" customWidth="1"/>
    <col min="12818" max="12818" width="6.7109375" customWidth="1"/>
    <col min="12819" max="12819" width="5.7109375" customWidth="1"/>
    <col min="12820" max="12820" width="6.42578125" customWidth="1"/>
    <col min="12821" max="12821" width="5.42578125" customWidth="1"/>
    <col min="12822" max="12822" width="5.140625" customWidth="1"/>
    <col min="12823" max="12823" width="5.42578125" customWidth="1"/>
    <col min="12824" max="12824" width="5.28515625" customWidth="1"/>
    <col min="12825" max="12825" width="5.5703125" customWidth="1"/>
    <col min="12826" max="12826" width="5.42578125" customWidth="1"/>
    <col min="12827" max="12827" width="4.85546875" customWidth="1"/>
    <col min="12828" max="12829" width="6.28515625" customWidth="1"/>
    <col min="12830" max="12830" width="4.85546875" customWidth="1"/>
    <col min="12831" max="12831" width="6.42578125" customWidth="1"/>
    <col min="12832" max="12832" width="6.7109375" customWidth="1"/>
    <col min="12833" max="12833" width="5" customWidth="1"/>
    <col min="12834" max="12834" width="5.7109375" customWidth="1"/>
    <col min="12835" max="12835" width="6.140625" customWidth="1"/>
    <col min="12836" max="12836" width="4.42578125" customWidth="1"/>
    <col min="12837" max="12837" width="5.85546875" customWidth="1"/>
    <col min="12838" max="12838" width="6.42578125" customWidth="1"/>
    <col min="12839" max="12839" width="4.28515625" customWidth="1"/>
    <col min="13058" max="13058" width="28.140625" customWidth="1"/>
    <col min="13059" max="13059" width="15.140625" customWidth="1"/>
    <col min="13060" max="13060" width="6.42578125" customWidth="1"/>
    <col min="13061" max="13061" width="6.140625" customWidth="1"/>
    <col min="13062" max="13062" width="5.28515625" customWidth="1"/>
    <col min="13063" max="13063" width="6" customWidth="1"/>
    <col min="13064" max="13064" width="6.85546875" customWidth="1"/>
    <col min="13065" max="13066" width="6.28515625" customWidth="1"/>
    <col min="13067" max="13067" width="6.7109375" customWidth="1"/>
    <col min="13068" max="13068" width="6.5703125" customWidth="1"/>
    <col min="13069" max="13069" width="6.28515625" customWidth="1"/>
    <col min="13070" max="13070" width="6.42578125" customWidth="1"/>
    <col min="13071" max="13071" width="6" customWidth="1"/>
    <col min="13072" max="13073" width="6.140625" customWidth="1"/>
    <col min="13074" max="13074" width="6.7109375" customWidth="1"/>
    <col min="13075" max="13075" width="5.7109375" customWidth="1"/>
    <col min="13076" max="13076" width="6.42578125" customWidth="1"/>
    <col min="13077" max="13077" width="5.42578125" customWidth="1"/>
    <col min="13078" max="13078" width="5.140625" customWidth="1"/>
    <col min="13079" max="13079" width="5.42578125" customWidth="1"/>
    <col min="13080" max="13080" width="5.28515625" customWidth="1"/>
    <col min="13081" max="13081" width="5.5703125" customWidth="1"/>
    <col min="13082" max="13082" width="5.42578125" customWidth="1"/>
    <col min="13083" max="13083" width="4.85546875" customWidth="1"/>
    <col min="13084" max="13085" width="6.28515625" customWidth="1"/>
    <col min="13086" max="13086" width="4.85546875" customWidth="1"/>
    <col min="13087" max="13087" width="6.42578125" customWidth="1"/>
    <col min="13088" max="13088" width="6.7109375" customWidth="1"/>
    <col min="13089" max="13089" width="5" customWidth="1"/>
    <col min="13090" max="13090" width="5.7109375" customWidth="1"/>
    <col min="13091" max="13091" width="6.140625" customWidth="1"/>
    <col min="13092" max="13092" width="4.42578125" customWidth="1"/>
    <col min="13093" max="13093" width="5.85546875" customWidth="1"/>
    <col min="13094" max="13094" width="6.42578125" customWidth="1"/>
    <col min="13095" max="13095" width="4.28515625" customWidth="1"/>
    <col min="13314" max="13314" width="28.140625" customWidth="1"/>
    <col min="13315" max="13315" width="15.140625" customWidth="1"/>
    <col min="13316" max="13316" width="6.42578125" customWidth="1"/>
    <col min="13317" max="13317" width="6.140625" customWidth="1"/>
    <col min="13318" max="13318" width="5.28515625" customWidth="1"/>
    <col min="13319" max="13319" width="6" customWidth="1"/>
    <col min="13320" max="13320" width="6.85546875" customWidth="1"/>
    <col min="13321" max="13322" width="6.28515625" customWidth="1"/>
    <col min="13323" max="13323" width="6.7109375" customWidth="1"/>
    <col min="13324" max="13324" width="6.5703125" customWidth="1"/>
    <col min="13325" max="13325" width="6.28515625" customWidth="1"/>
    <col min="13326" max="13326" width="6.42578125" customWidth="1"/>
    <col min="13327" max="13327" width="6" customWidth="1"/>
    <col min="13328" max="13329" width="6.140625" customWidth="1"/>
    <col min="13330" max="13330" width="6.7109375" customWidth="1"/>
    <col min="13331" max="13331" width="5.7109375" customWidth="1"/>
    <col min="13332" max="13332" width="6.42578125" customWidth="1"/>
    <col min="13333" max="13333" width="5.42578125" customWidth="1"/>
    <col min="13334" max="13334" width="5.140625" customWidth="1"/>
    <col min="13335" max="13335" width="5.42578125" customWidth="1"/>
    <col min="13336" max="13336" width="5.28515625" customWidth="1"/>
    <col min="13337" max="13337" width="5.5703125" customWidth="1"/>
    <col min="13338" max="13338" width="5.42578125" customWidth="1"/>
    <col min="13339" max="13339" width="4.85546875" customWidth="1"/>
    <col min="13340" max="13341" width="6.28515625" customWidth="1"/>
    <col min="13342" max="13342" width="4.85546875" customWidth="1"/>
    <col min="13343" max="13343" width="6.42578125" customWidth="1"/>
    <col min="13344" max="13344" width="6.7109375" customWidth="1"/>
    <col min="13345" max="13345" width="5" customWidth="1"/>
    <col min="13346" max="13346" width="5.7109375" customWidth="1"/>
    <col min="13347" max="13347" width="6.140625" customWidth="1"/>
    <col min="13348" max="13348" width="4.42578125" customWidth="1"/>
    <col min="13349" max="13349" width="5.85546875" customWidth="1"/>
    <col min="13350" max="13350" width="6.42578125" customWidth="1"/>
    <col min="13351" max="13351" width="4.28515625" customWidth="1"/>
    <col min="13570" max="13570" width="28.140625" customWidth="1"/>
    <col min="13571" max="13571" width="15.140625" customWidth="1"/>
    <col min="13572" max="13572" width="6.42578125" customWidth="1"/>
    <col min="13573" max="13573" width="6.140625" customWidth="1"/>
    <col min="13574" max="13574" width="5.28515625" customWidth="1"/>
    <col min="13575" max="13575" width="6" customWidth="1"/>
    <col min="13576" max="13576" width="6.85546875" customWidth="1"/>
    <col min="13577" max="13578" width="6.28515625" customWidth="1"/>
    <col min="13579" max="13579" width="6.7109375" customWidth="1"/>
    <col min="13580" max="13580" width="6.5703125" customWidth="1"/>
    <col min="13581" max="13581" width="6.28515625" customWidth="1"/>
    <col min="13582" max="13582" width="6.42578125" customWidth="1"/>
    <col min="13583" max="13583" width="6" customWidth="1"/>
    <col min="13584" max="13585" width="6.140625" customWidth="1"/>
    <col min="13586" max="13586" width="6.7109375" customWidth="1"/>
    <col min="13587" max="13587" width="5.7109375" customWidth="1"/>
    <col min="13588" max="13588" width="6.42578125" customWidth="1"/>
    <col min="13589" max="13589" width="5.42578125" customWidth="1"/>
    <col min="13590" max="13590" width="5.140625" customWidth="1"/>
    <col min="13591" max="13591" width="5.42578125" customWidth="1"/>
    <col min="13592" max="13592" width="5.28515625" customWidth="1"/>
    <col min="13593" max="13593" width="5.5703125" customWidth="1"/>
    <col min="13594" max="13594" width="5.42578125" customWidth="1"/>
    <col min="13595" max="13595" width="4.85546875" customWidth="1"/>
    <col min="13596" max="13597" width="6.28515625" customWidth="1"/>
    <col min="13598" max="13598" width="4.85546875" customWidth="1"/>
    <col min="13599" max="13599" width="6.42578125" customWidth="1"/>
    <col min="13600" max="13600" width="6.7109375" customWidth="1"/>
    <col min="13601" max="13601" width="5" customWidth="1"/>
    <col min="13602" max="13602" width="5.7109375" customWidth="1"/>
    <col min="13603" max="13603" width="6.140625" customWidth="1"/>
    <col min="13604" max="13604" width="4.42578125" customWidth="1"/>
    <col min="13605" max="13605" width="5.85546875" customWidth="1"/>
    <col min="13606" max="13606" width="6.42578125" customWidth="1"/>
    <col min="13607" max="13607" width="4.28515625" customWidth="1"/>
    <col min="13826" max="13826" width="28.140625" customWidth="1"/>
    <col min="13827" max="13827" width="15.140625" customWidth="1"/>
    <col min="13828" max="13828" width="6.42578125" customWidth="1"/>
    <col min="13829" max="13829" width="6.140625" customWidth="1"/>
    <col min="13830" max="13830" width="5.28515625" customWidth="1"/>
    <col min="13831" max="13831" width="6" customWidth="1"/>
    <col min="13832" max="13832" width="6.85546875" customWidth="1"/>
    <col min="13833" max="13834" width="6.28515625" customWidth="1"/>
    <col min="13835" max="13835" width="6.7109375" customWidth="1"/>
    <col min="13836" max="13836" width="6.5703125" customWidth="1"/>
    <col min="13837" max="13837" width="6.28515625" customWidth="1"/>
    <col min="13838" max="13838" width="6.42578125" customWidth="1"/>
    <col min="13839" max="13839" width="6" customWidth="1"/>
    <col min="13840" max="13841" width="6.140625" customWidth="1"/>
    <col min="13842" max="13842" width="6.7109375" customWidth="1"/>
    <col min="13843" max="13843" width="5.7109375" customWidth="1"/>
    <col min="13844" max="13844" width="6.42578125" customWidth="1"/>
    <col min="13845" max="13845" width="5.42578125" customWidth="1"/>
    <col min="13846" max="13846" width="5.140625" customWidth="1"/>
    <col min="13847" max="13847" width="5.42578125" customWidth="1"/>
    <col min="13848" max="13848" width="5.28515625" customWidth="1"/>
    <col min="13849" max="13849" width="5.5703125" customWidth="1"/>
    <col min="13850" max="13850" width="5.42578125" customWidth="1"/>
    <col min="13851" max="13851" width="4.85546875" customWidth="1"/>
    <col min="13852" max="13853" width="6.28515625" customWidth="1"/>
    <col min="13854" max="13854" width="4.85546875" customWidth="1"/>
    <col min="13855" max="13855" width="6.42578125" customWidth="1"/>
    <col min="13856" max="13856" width="6.7109375" customWidth="1"/>
    <col min="13857" max="13857" width="5" customWidth="1"/>
    <col min="13858" max="13858" width="5.7109375" customWidth="1"/>
    <col min="13859" max="13859" width="6.140625" customWidth="1"/>
    <col min="13860" max="13860" width="4.42578125" customWidth="1"/>
    <col min="13861" max="13861" width="5.85546875" customWidth="1"/>
    <col min="13862" max="13862" width="6.42578125" customWidth="1"/>
    <col min="13863" max="13863" width="4.28515625" customWidth="1"/>
    <col min="14082" max="14082" width="28.140625" customWidth="1"/>
    <col min="14083" max="14083" width="15.140625" customWidth="1"/>
    <col min="14084" max="14084" width="6.42578125" customWidth="1"/>
    <col min="14085" max="14085" width="6.140625" customWidth="1"/>
    <col min="14086" max="14086" width="5.28515625" customWidth="1"/>
    <col min="14087" max="14087" width="6" customWidth="1"/>
    <col min="14088" max="14088" width="6.85546875" customWidth="1"/>
    <col min="14089" max="14090" width="6.28515625" customWidth="1"/>
    <col min="14091" max="14091" width="6.7109375" customWidth="1"/>
    <col min="14092" max="14092" width="6.5703125" customWidth="1"/>
    <col min="14093" max="14093" width="6.28515625" customWidth="1"/>
    <col min="14094" max="14094" width="6.42578125" customWidth="1"/>
    <col min="14095" max="14095" width="6" customWidth="1"/>
    <col min="14096" max="14097" width="6.140625" customWidth="1"/>
    <col min="14098" max="14098" width="6.7109375" customWidth="1"/>
    <col min="14099" max="14099" width="5.7109375" customWidth="1"/>
    <col min="14100" max="14100" width="6.42578125" customWidth="1"/>
    <col min="14101" max="14101" width="5.42578125" customWidth="1"/>
    <col min="14102" max="14102" width="5.140625" customWidth="1"/>
    <col min="14103" max="14103" width="5.42578125" customWidth="1"/>
    <col min="14104" max="14104" width="5.28515625" customWidth="1"/>
    <col min="14105" max="14105" width="5.5703125" customWidth="1"/>
    <col min="14106" max="14106" width="5.42578125" customWidth="1"/>
    <col min="14107" max="14107" width="4.85546875" customWidth="1"/>
    <col min="14108" max="14109" width="6.28515625" customWidth="1"/>
    <col min="14110" max="14110" width="4.85546875" customWidth="1"/>
    <col min="14111" max="14111" width="6.42578125" customWidth="1"/>
    <col min="14112" max="14112" width="6.7109375" customWidth="1"/>
    <col min="14113" max="14113" width="5" customWidth="1"/>
    <col min="14114" max="14114" width="5.7109375" customWidth="1"/>
    <col min="14115" max="14115" width="6.140625" customWidth="1"/>
    <col min="14116" max="14116" width="4.42578125" customWidth="1"/>
    <col min="14117" max="14117" width="5.85546875" customWidth="1"/>
    <col min="14118" max="14118" width="6.42578125" customWidth="1"/>
    <col min="14119" max="14119" width="4.28515625" customWidth="1"/>
    <col min="14338" max="14338" width="28.140625" customWidth="1"/>
    <col min="14339" max="14339" width="15.140625" customWidth="1"/>
    <col min="14340" max="14340" width="6.42578125" customWidth="1"/>
    <col min="14341" max="14341" width="6.140625" customWidth="1"/>
    <col min="14342" max="14342" width="5.28515625" customWidth="1"/>
    <col min="14343" max="14343" width="6" customWidth="1"/>
    <col min="14344" max="14344" width="6.85546875" customWidth="1"/>
    <col min="14345" max="14346" width="6.28515625" customWidth="1"/>
    <col min="14347" max="14347" width="6.7109375" customWidth="1"/>
    <col min="14348" max="14348" width="6.5703125" customWidth="1"/>
    <col min="14349" max="14349" width="6.28515625" customWidth="1"/>
    <col min="14350" max="14350" width="6.42578125" customWidth="1"/>
    <col min="14351" max="14351" width="6" customWidth="1"/>
    <col min="14352" max="14353" width="6.140625" customWidth="1"/>
    <col min="14354" max="14354" width="6.7109375" customWidth="1"/>
    <col min="14355" max="14355" width="5.7109375" customWidth="1"/>
    <col min="14356" max="14356" width="6.42578125" customWidth="1"/>
    <col min="14357" max="14357" width="5.42578125" customWidth="1"/>
    <col min="14358" max="14358" width="5.140625" customWidth="1"/>
    <col min="14359" max="14359" width="5.42578125" customWidth="1"/>
    <col min="14360" max="14360" width="5.28515625" customWidth="1"/>
    <col min="14361" max="14361" width="5.5703125" customWidth="1"/>
    <col min="14362" max="14362" width="5.42578125" customWidth="1"/>
    <col min="14363" max="14363" width="4.85546875" customWidth="1"/>
    <col min="14364" max="14365" width="6.28515625" customWidth="1"/>
    <col min="14366" max="14366" width="4.85546875" customWidth="1"/>
    <col min="14367" max="14367" width="6.42578125" customWidth="1"/>
    <col min="14368" max="14368" width="6.7109375" customWidth="1"/>
    <col min="14369" max="14369" width="5" customWidth="1"/>
    <col min="14370" max="14370" width="5.7109375" customWidth="1"/>
    <col min="14371" max="14371" width="6.140625" customWidth="1"/>
    <col min="14372" max="14372" width="4.42578125" customWidth="1"/>
    <col min="14373" max="14373" width="5.85546875" customWidth="1"/>
    <col min="14374" max="14374" width="6.42578125" customWidth="1"/>
    <col min="14375" max="14375" width="4.28515625" customWidth="1"/>
    <col min="14594" max="14594" width="28.140625" customWidth="1"/>
    <col min="14595" max="14595" width="15.140625" customWidth="1"/>
    <col min="14596" max="14596" width="6.42578125" customWidth="1"/>
    <col min="14597" max="14597" width="6.140625" customWidth="1"/>
    <col min="14598" max="14598" width="5.28515625" customWidth="1"/>
    <col min="14599" max="14599" width="6" customWidth="1"/>
    <col min="14600" max="14600" width="6.85546875" customWidth="1"/>
    <col min="14601" max="14602" width="6.28515625" customWidth="1"/>
    <col min="14603" max="14603" width="6.7109375" customWidth="1"/>
    <col min="14604" max="14604" width="6.5703125" customWidth="1"/>
    <col min="14605" max="14605" width="6.28515625" customWidth="1"/>
    <col min="14606" max="14606" width="6.42578125" customWidth="1"/>
    <col min="14607" max="14607" width="6" customWidth="1"/>
    <col min="14608" max="14609" width="6.140625" customWidth="1"/>
    <col min="14610" max="14610" width="6.7109375" customWidth="1"/>
    <col min="14611" max="14611" width="5.7109375" customWidth="1"/>
    <col min="14612" max="14612" width="6.42578125" customWidth="1"/>
    <col min="14613" max="14613" width="5.42578125" customWidth="1"/>
    <col min="14614" max="14614" width="5.140625" customWidth="1"/>
    <col min="14615" max="14615" width="5.42578125" customWidth="1"/>
    <col min="14616" max="14616" width="5.28515625" customWidth="1"/>
    <col min="14617" max="14617" width="5.5703125" customWidth="1"/>
    <col min="14618" max="14618" width="5.42578125" customWidth="1"/>
    <col min="14619" max="14619" width="4.85546875" customWidth="1"/>
    <col min="14620" max="14621" width="6.28515625" customWidth="1"/>
    <col min="14622" max="14622" width="4.85546875" customWidth="1"/>
    <col min="14623" max="14623" width="6.42578125" customWidth="1"/>
    <col min="14624" max="14624" width="6.7109375" customWidth="1"/>
    <col min="14625" max="14625" width="5" customWidth="1"/>
    <col min="14626" max="14626" width="5.7109375" customWidth="1"/>
    <col min="14627" max="14627" width="6.140625" customWidth="1"/>
    <col min="14628" max="14628" width="4.42578125" customWidth="1"/>
    <col min="14629" max="14629" width="5.85546875" customWidth="1"/>
    <col min="14630" max="14630" width="6.42578125" customWidth="1"/>
    <col min="14631" max="14631" width="4.28515625" customWidth="1"/>
    <col min="14850" max="14850" width="28.140625" customWidth="1"/>
    <col min="14851" max="14851" width="15.140625" customWidth="1"/>
    <col min="14852" max="14852" width="6.42578125" customWidth="1"/>
    <col min="14853" max="14853" width="6.140625" customWidth="1"/>
    <col min="14854" max="14854" width="5.28515625" customWidth="1"/>
    <col min="14855" max="14855" width="6" customWidth="1"/>
    <col min="14856" max="14856" width="6.85546875" customWidth="1"/>
    <col min="14857" max="14858" width="6.28515625" customWidth="1"/>
    <col min="14859" max="14859" width="6.7109375" customWidth="1"/>
    <col min="14860" max="14860" width="6.5703125" customWidth="1"/>
    <col min="14861" max="14861" width="6.28515625" customWidth="1"/>
    <col min="14862" max="14862" width="6.42578125" customWidth="1"/>
    <col min="14863" max="14863" width="6" customWidth="1"/>
    <col min="14864" max="14865" width="6.140625" customWidth="1"/>
    <col min="14866" max="14866" width="6.7109375" customWidth="1"/>
    <col min="14867" max="14867" width="5.7109375" customWidth="1"/>
    <col min="14868" max="14868" width="6.42578125" customWidth="1"/>
    <col min="14869" max="14869" width="5.42578125" customWidth="1"/>
    <col min="14870" max="14870" width="5.140625" customWidth="1"/>
    <col min="14871" max="14871" width="5.42578125" customWidth="1"/>
    <col min="14872" max="14872" width="5.28515625" customWidth="1"/>
    <col min="14873" max="14873" width="5.5703125" customWidth="1"/>
    <col min="14874" max="14874" width="5.42578125" customWidth="1"/>
    <col min="14875" max="14875" width="4.85546875" customWidth="1"/>
    <col min="14876" max="14877" width="6.28515625" customWidth="1"/>
    <col min="14878" max="14878" width="4.85546875" customWidth="1"/>
    <col min="14879" max="14879" width="6.42578125" customWidth="1"/>
    <col min="14880" max="14880" width="6.7109375" customWidth="1"/>
    <col min="14881" max="14881" width="5" customWidth="1"/>
    <col min="14882" max="14882" width="5.7109375" customWidth="1"/>
    <col min="14883" max="14883" width="6.140625" customWidth="1"/>
    <col min="14884" max="14884" width="4.42578125" customWidth="1"/>
    <col min="14885" max="14885" width="5.85546875" customWidth="1"/>
    <col min="14886" max="14886" width="6.42578125" customWidth="1"/>
    <col min="14887" max="14887" width="4.28515625" customWidth="1"/>
    <col min="15106" max="15106" width="28.140625" customWidth="1"/>
    <col min="15107" max="15107" width="15.140625" customWidth="1"/>
    <col min="15108" max="15108" width="6.42578125" customWidth="1"/>
    <col min="15109" max="15109" width="6.140625" customWidth="1"/>
    <col min="15110" max="15110" width="5.28515625" customWidth="1"/>
    <col min="15111" max="15111" width="6" customWidth="1"/>
    <col min="15112" max="15112" width="6.85546875" customWidth="1"/>
    <col min="15113" max="15114" width="6.28515625" customWidth="1"/>
    <col min="15115" max="15115" width="6.7109375" customWidth="1"/>
    <col min="15116" max="15116" width="6.5703125" customWidth="1"/>
    <col min="15117" max="15117" width="6.28515625" customWidth="1"/>
    <col min="15118" max="15118" width="6.42578125" customWidth="1"/>
    <col min="15119" max="15119" width="6" customWidth="1"/>
    <col min="15120" max="15121" width="6.140625" customWidth="1"/>
    <col min="15122" max="15122" width="6.7109375" customWidth="1"/>
    <col min="15123" max="15123" width="5.7109375" customWidth="1"/>
    <col min="15124" max="15124" width="6.42578125" customWidth="1"/>
    <col min="15125" max="15125" width="5.42578125" customWidth="1"/>
    <col min="15126" max="15126" width="5.140625" customWidth="1"/>
    <col min="15127" max="15127" width="5.42578125" customWidth="1"/>
    <col min="15128" max="15128" width="5.28515625" customWidth="1"/>
    <col min="15129" max="15129" width="5.5703125" customWidth="1"/>
    <col min="15130" max="15130" width="5.42578125" customWidth="1"/>
    <col min="15131" max="15131" width="4.85546875" customWidth="1"/>
    <col min="15132" max="15133" width="6.28515625" customWidth="1"/>
    <col min="15134" max="15134" width="4.85546875" customWidth="1"/>
    <col min="15135" max="15135" width="6.42578125" customWidth="1"/>
    <col min="15136" max="15136" width="6.7109375" customWidth="1"/>
    <col min="15137" max="15137" width="5" customWidth="1"/>
    <col min="15138" max="15138" width="5.7109375" customWidth="1"/>
    <col min="15139" max="15139" width="6.140625" customWidth="1"/>
    <col min="15140" max="15140" width="4.42578125" customWidth="1"/>
    <col min="15141" max="15141" width="5.85546875" customWidth="1"/>
    <col min="15142" max="15142" width="6.42578125" customWidth="1"/>
    <col min="15143" max="15143" width="4.28515625" customWidth="1"/>
    <col min="15362" max="15362" width="28.140625" customWidth="1"/>
    <col min="15363" max="15363" width="15.140625" customWidth="1"/>
    <col min="15364" max="15364" width="6.42578125" customWidth="1"/>
    <col min="15365" max="15365" width="6.140625" customWidth="1"/>
    <col min="15366" max="15366" width="5.28515625" customWidth="1"/>
    <col min="15367" max="15367" width="6" customWidth="1"/>
    <col min="15368" max="15368" width="6.85546875" customWidth="1"/>
    <col min="15369" max="15370" width="6.28515625" customWidth="1"/>
    <col min="15371" max="15371" width="6.7109375" customWidth="1"/>
    <col min="15372" max="15372" width="6.5703125" customWidth="1"/>
    <col min="15373" max="15373" width="6.28515625" customWidth="1"/>
    <col min="15374" max="15374" width="6.42578125" customWidth="1"/>
    <col min="15375" max="15375" width="6" customWidth="1"/>
    <col min="15376" max="15377" width="6.140625" customWidth="1"/>
    <col min="15378" max="15378" width="6.7109375" customWidth="1"/>
    <col min="15379" max="15379" width="5.7109375" customWidth="1"/>
    <col min="15380" max="15380" width="6.42578125" customWidth="1"/>
    <col min="15381" max="15381" width="5.42578125" customWidth="1"/>
    <col min="15382" max="15382" width="5.140625" customWidth="1"/>
    <col min="15383" max="15383" width="5.42578125" customWidth="1"/>
    <col min="15384" max="15384" width="5.28515625" customWidth="1"/>
    <col min="15385" max="15385" width="5.5703125" customWidth="1"/>
    <col min="15386" max="15386" width="5.42578125" customWidth="1"/>
    <col min="15387" max="15387" width="4.85546875" customWidth="1"/>
    <col min="15388" max="15389" width="6.28515625" customWidth="1"/>
    <col min="15390" max="15390" width="4.85546875" customWidth="1"/>
    <col min="15391" max="15391" width="6.42578125" customWidth="1"/>
    <col min="15392" max="15392" width="6.7109375" customWidth="1"/>
    <col min="15393" max="15393" width="5" customWidth="1"/>
    <col min="15394" max="15394" width="5.7109375" customWidth="1"/>
    <col min="15395" max="15395" width="6.140625" customWidth="1"/>
    <col min="15396" max="15396" width="4.42578125" customWidth="1"/>
    <col min="15397" max="15397" width="5.85546875" customWidth="1"/>
    <col min="15398" max="15398" width="6.42578125" customWidth="1"/>
    <col min="15399" max="15399" width="4.28515625" customWidth="1"/>
    <col min="15618" max="15618" width="28.140625" customWidth="1"/>
    <col min="15619" max="15619" width="15.140625" customWidth="1"/>
    <col min="15620" max="15620" width="6.42578125" customWidth="1"/>
    <col min="15621" max="15621" width="6.140625" customWidth="1"/>
    <col min="15622" max="15622" width="5.28515625" customWidth="1"/>
    <col min="15623" max="15623" width="6" customWidth="1"/>
    <col min="15624" max="15624" width="6.85546875" customWidth="1"/>
    <col min="15625" max="15626" width="6.28515625" customWidth="1"/>
    <col min="15627" max="15627" width="6.7109375" customWidth="1"/>
    <col min="15628" max="15628" width="6.5703125" customWidth="1"/>
    <col min="15629" max="15629" width="6.28515625" customWidth="1"/>
    <col min="15630" max="15630" width="6.42578125" customWidth="1"/>
    <col min="15631" max="15631" width="6" customWidth="1"/>
    <col min="15632" max="15633" width="6.140625" customWidth="1"/>
    <col min="15634" max="15634" width="6.7109375" customWidth="1"/>
    <col min="15635" max="15635" width="5.7109375" customWidth="1"/>
    <col min="15636" max="15636" width="6.42578125" customWidth="1"/>
    <col min="15637" max="15637" width="5.42578125" customWidth="1"/>
    <col min="15638" max="15638" width="5.140625" customWidth="1"/>
    <col min="15639" max="15639" width="5.42578125" customWidth="1"/>
    <col min="15640" max="15640" width="5.28515625" customWidth="1"/>
    <col min="15641" max="15641" width="5.5703125" customWidth="1"/>
    <col min="15642" max="15642" width="5.42578125" customWidth="1"/>
    <col min="15643" max="15643" width="4.85546875" customWidth="1"/>
    <col min="15644" max="15645" width="6.28515625" customWidth="1"/>
    <col min="15646" max="15646" width="4.85546875" customWidth="1"/>
    <col min="15647" max="15647" width="6.42578125" customWidth="1"/>
    <col min="15648" max="15648" width="6.7109375" customWidth="1"/>
    <col min="15649" max="15649" width="5" customWidth="1"/>
    <col min="15650" max="15650" width="5.7109375" customWidth="1"/>
    <col min="15651" max="15651" width="6.140625" customWidth="1"/>
    <col min="15652" max="15652" width="4.42578125" customWidth="1"/>
    <col min="15653" max="15653" width="5.85546875" customWidth="1"/>
    <col min="15654" max="15654" width="6.42578125" customWidth="1"/>
    <col min="15655" max="15655" width="4.28515625" customWidth="1"/>
    <col min="15874" max="15874" width="28.140625" customWidth="1"/>
    <col min="15875" max="15875" width="15.140625" customWidth="1"/>
    <col min="15876" max="15876" width="6.42578125" customWidth="1"/>
    <col min="15877" max="15877" width="6.140625" customWidth="1"/>
    <col min="15878" max="15878" width="5.28515625" customWidth="1"/>
    <col min="15879" max="15879" width="6" customWidth="1"/>
    <col min="15880" max="15880" width="6.85546875" customWidth="1"/>
    <col min="15881" max="15882" width="6.28515625" customWidth="1"/>
    <col min="15883" max="15883" width="6.7109375" customWidth="1"/>
    <col min="15884" max="15884" width="6.5703125" customWidth="1"/>
    <col min="15885" max="15885" width="6.28515625" customWidth="1"/>
    <col min="15886" max="15886" width="6.42578125" customWidth="1"/>
    <col min="15887" max="15887" width="6" customWidth="1"/>
    <col min="15888" max="15889" width="6.140625" customWidth="1"/>
    <col min="15890" max="15890" width="6.7109375" customWidth="1"/>
    <col min="15891" max="15891" width="5.7109375" customWidth="1"/>
    <col min="15892" max="15892" width="6.42578125" customWidth="1"/>
    <col min="15893" max="15893" width="5.42578125" customWidth="1"/>
    <col min="15894" max="15894" width="5.140625" customWidth="1"/>
    <col min="15895" max="15895" width="5.42578125" customWidth="1"/>
    <col min="15896" max="15896" width="5.28515625" customWidth="1"/>
    <col min="15897" max="15897" width="5.5703125" customWidth="1"/>
    <col min="15898" max="15898" width="5.42578125" customWidth="1"/>
    <col min="15899" max="15899" width="4.85546875" customWidth="1"/>
    <col min="15900" max="15901" width="6.28515625" customWidth="1"/>
    <col min="15902" max="15902" width="4.85546875" customWidth="1"/>
    <col min="15903" max="15903" width="6.42578125" customWidth="1"/>
    <col min="15904" max="15904" width="6.7109375" customWidth="1"/>
    <col min="15905" max="15905" width="5" customWidth="1"/>
    <col min="15906" max="15906" width="5.7109375" customWidth="1"/>
    <col min="15907" max="15907" width="6.140625" customWidth="1"/>
    <col min="15908" max="15908" width="4.42578125" customWidth="1"/>
    <col min="15909" max="15909" width="5.85546875" customWidth="1"/>
    <col min="15910" max="15910" width="6.42578125" customWidth="1"/>
    <col min="15911" max="15911" width="4.28515625" customWidth="1"/>
    <col min="16130" max="16130" width="28.140625" customWidth="1"/>
    <col min="16131" max="16131" width="15.140625" customWidth="1"/>
    <col min="16132" max="16132" width="6.42578125" customWidth="1"/>
    <col min="16133" max="16133" width="6.140625" customWidth="1"/>
    <col min="16134" max="16134" width="5.28515625" customWidth="1"/>
    <col min="16135" max="16135" width="6" customWidth="1"/>
    <col min="16136" max="16136" width="6.85546875" customWidth="1"/>
    <col min="16137" max="16138" width="6.28515625" customWidth="1"/>
    <col min="16139" max="16139" width="6.7109375" customWidth="1"/>
    <col min="16140" max="16140" width="6.5703125" customWidth="1"/>
    <col min="16141" max="16141" width="6.28515625" customWidth="1"/>
    <col min="16142" max="16142" width="6.42578125" customWidth="1"/>
    <col min="16143" max="16143" width="6" customWidth="1"/>
    <col min="16144" max="16145" width="6.140625" customWidth="1"/>
    <col min="16146" max="16146" width="6.7109375" customWidth="1"/>
    <col min="16147" max="16147" width="5.7109375" customWidth="1"/>
    <col min="16148" max="16148" width="6.42578125" customWidth="1"/>
    <col min="16149" max="16149" width="5.42578125" customWidth="1"/>
    <col min="16150" max="16150" width="5.140625" customWidth="1"/>
    <col min="16151" max="16151" width="5.42578125" customWidth="1"/>
    <col min="16152" max="16152" width="5.28515625" customWidth="1"/>
    <col min="16153" max="16153" width="5.5703125" customWidth="1"/>
    <col min="16154" max="16154" width="5.42578125" customWidth="1"/>
    <col min="16155" max="16155" width="4.85546875" customWidth="1"/>
    <col min="16156" max="16157" width="6.28515625" customWidth="1"/>
    <col min="16158" max="16158" width="4.85546875" customWidth="1"/>
    <col min="16159" max="16159" width="6.42578125" customWidth="1"/>
    <col min="16160" max="16160" width="6.7109375" customWidth="1"/>
    <col min="16161" max="16161" width="5" customWidth="1"/>
    <col min="16162" max="16162" width="5.7109375" customWidth="1"/>
    <col min="16163" max="16163" width="6.140625" customWidth="1"/>
    <col min="16164" max="16164" width="4.42578125" customWidth="1"/>
    <col min="16165" max="16165" width="5.85546875" customWidth="1"/>
    <col min="16166" max="16166" width="6.42578125" customWidth="1"/>
    <col min="16167" max="16167" width="4.28515625" customWidth="1"/>
  </cols>
  <sheetData>
    <row r="1" spans="1:39" x14ac:dyDescent="0.25">
      <c r="A1" s="119" t="s">
        <v>0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119"/>
      <c r="T1" s="119"/>
      <c r="U1" s="119"/>
      <c r="V1" s="119"/>
      <c r="W1" s="119"/>
      <c r="X1" s="119"/>
      <c r="Y1" s="119"/>
      <c r="Z1" s="119"/>
      <c r="AA1" s="119"/>
      <c r="AB1" s="119"/>
      <c r="AC1" s="119"/>
      <c r="AD1" s="119"/>
      <c r="AE1" s="119"/>
      <c r="AF1" s="119"/>
      <c r="AG1" s="119"/>
      <c r="AH1" s="119"/>
      <c r="AI1" s="119"/>
      <c r="AJ1" s="119"/>
      <c r="AK1" s="119"/>
      <c r="AL1" s="119"/>
      <c r="AM1" s="119"/>
    </row>
    <row r="2" spans="1:39" x14ac:dyDescent="0.25">
      <c r="A2" s="119" t="s">
        <v>59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  <c r="T2" s="119"/>
      <c r="U2" s="119"/>
      <c r="V2" s="119"/>
      <c r="W2" s="119"/>
      <c r="X2" s="119"/>
      <c r="Y2" s="119"/>
      <c r="Z2" s="119"/>
      <c r="AA2" s="119"/>
      <c r="AB2" s="119"/>
      <c r="AC2" s="119"/>
      <c r="AD2" s="119"/>
      <c r="AE2" s="119"/>
      <c r="AF2" s="119"/>
      <c r="AG2" s="119"/>
      <c r="AH2" s="119"/>
      <c r="AI2" s="119"/>
      <c r="AJ2" s="119"/>
      <c r="AK2" s="119"/>
      <c r="AL2" s="119"/>
      <c r="AM2" s="119"/>
    </row>
    <row r="3" spans="1:39" x14ac:dyDescent="0.25">
      <c r="A3" s="72"/>
      <c r="B3" s="72"/>
      <c r="C3" s="72"/>
      <c r="D3" s="72"/>
      <c r="E3" s="72"/>
      <c r="F3" s="72"/>
    </row>
    <row r="4" spans="1:39" x14ac:dyDescent="0.25">
      <c r="A4" s="72"/>
      <c r="B4" s="72"/>
      <c r="C4" s="72"/>
      <c r="D4" s="2"/>
      <c r="E4" s="72"/>
      <c r="F4" s="72"/>
      <c r="K4" t="s">
        <v>1</v>
      </c>
      <c r="N4" s="3" t="s">
        <v>2</v>
      </c>
      <c r="O4" s="4" t="s">
        <v>3</v>
      </c>
    </row>
    <row r="5" spans="1:39" x14ac:dyDescent="0.25">
      <c r="A5" s="72"/>
      <c r="B5" s="72"/>
      <c r="C5" s="72"/>
      <c r="D5" s="72"/>
      <c r="E5" s="72"/>
      <c r="F5" s="72"/>
      <c r="K5" t="s">
        <v>4</v>
      </c>
      <c r="N5" s="3" t="s">
        <v>2</v>
      </c>
      <c r="O5" s="4" t="s">
        <v>5</v>
      </c>
    </row>
    <row r="6" spans="1:39" x14ac:dyDescent="0.25">
      <c r="A6" s="119"/>
      <c r="B6" s="119"/>
      <c r="C6" s="119"/>
      <c r="D6" s="119"/>
      <c r="E6" s="119"/>
      <c r="F6" s="119"/>
      <c r="K6" t="s">
        <v>6</v>
      </c>
      <c r="N6" s="3" t="s">
        <v>2</v>
      </c>
      <c r="O6" s="5" t="s">
        <v>24</v>
      </c>
    </row>
    <row r="7" spans="1:39" x14ac:dyDescent="0.25">
      <c r="K7" t="s">
        <v>8</v>
      </c>
      <c r="N7" s="3" t="s">
        <v>9</v>
      </c>
      <c r="O7" s="4">
        <v>2021</v>
      </c>
    </row>
    <row r="8" spans="1:39" x14ac:dyDescent="0.25">
      <c r="A8" s="120" t="s">
        <v>10</v>
      </c>
      <c r="B8" s="120" t="s">
        <v>11</v>
      </c>
      <c r="C8" s="6" t="s">
        <v>12</v>
      </c>
      <c r="D8" s="122" t="s">
        <v>13</v>
      </c>
      <c r="E8" s="123"/>
      <c r="F8" s="123"/>
      <c r="G8" s="123"/>
      <c r="H8" s="123"/>
      <c r="I8" s="123"/>
      <c r="J8" s="123"/>
      <c r="K8" s="123"/>
      <c r="L8" s="123"/>
      <c r="M8" s="123"/>
      <c r="N8" s="123"/>
      <c r="O8" s="123"/>
      <c r="P8" s="123"/>
      <c r="Q8" s="123"/>
      <c r="R8" s="123"/>
      <c r="S8" s="123"/>
      <c r="T8" s="123"/>
      <c r="U8" s="123"/>
      <c r="V8" s="123"/>
      <c r="W8" s="123"/>
      <c r="X8" s="123"/>
      <c r="Y8" s="123"/>
      <c r="Z8" s="123"/>
      <c r="AA8" s="123"/>
      <c r="AB8" s="123"/>
      <c r="AC8" s="123"/>
      <c r="AD8" s="123"/>
      <c r="AE8" s="123"/>
      <c r="AF8" s="123"/>
      <c r="AG8" s="123"/>
      <c r="AH8" s="123"/>
      <c r="AI8" s="123"/>
      <c r="AJ8" s="123"/>
      <c r="AK8" s="123"/>
      <c r="AL8" s="123"/>
      <c r="AM8" s="124"/>
    </row>
    <row r="9" spans="1:39" x14ac:dyDescent="0.25">
      <c r="A9" s="87"/>
      <c r="B9" s="87"/>
      <c r="C9" s="7" t="s">
        <v>14</v>
      </c>
      <c r="D9" s="112" t="s">
        <v>15</v>
      </c>
      <c r="E9" s="113"/>
      <c r="F9" s="114"/>
      <c r="G9" s="112" t="s">
        <v>16</v>
      </c>
      <c r="H9" s="113"/>
      <c r="I9" s="114"/>
      <c r="J9" s="112" t="s">
        <v>17</v>
      </c>
      <c r="K9" s="113"/>
      <c r="L9" s="114"/>
      <c r="M9" s="112" t="s">
        <v>18</v>
      </c>
      <c r="N9" s="113"/>
      <c r="O9" s="114"/>
      <c r="P9" s="112" t="s">
        <v>7</v>
      </c>
      <c r="Q9" s="113"/>
      <c r="R9" s="114"/>
      <c r="S9" s="112" t="s">
        <v>19</v>
      </c>
      <c r="T9" s="113"/>
      <c r="U9" s="114"/>
      <c r="V9" s="112" t="s">
        <v>20</v>
      </c>
      <c r="W9" s="113"/>
      <c r="X9" s="114"/>
      <c r="Y9" s="112" t="s">
        <v>21</v>
      </c>
      <c r="Z9" s="113"/>
      <c r="AA9" s="114"/>
      <c r="AB9" s="112" t="s">
        <v>22</v>
      </c>
      <c r="AC9" s="113"/>
      <c r="AD9" s="114"/>
      <c r="AE9" s="112" t="s">
        <v>23</v>
      </c>
      <c r="AF9" s="113"/>
      <c r="AG9" s="114"/>
      <c r="AH9" s="112" t="s">
        <v>24</v>
      </c>
      <c r="AI9" s="113"/>
      <c r="AJ9" s="114"/>
      <c r="AK9" s="112" t="s">
        <v>25</v>
      </c>
      <c r="AL9" s="113"/>
      <c r="AM9" s="114"/>
    </row>
    <row r="10" spans="1:39" ht="15.75" thickBot="1" x14ac:dyDescent="0.3">
      <c r="A10" s="121"/>
      <c r="B10" s="87"/>
      <c r="C10" s="8" t="s">
        <v>26</v>
      </c>
      <c r="D10" s="115"/>
      <c r="E10" s="116"/>
      <c r="F10" s="117"/>
      <c r="G10" s="115"/>
      <c r="H10" s="116"/>
      <c r="I10" s="117"/>
      <c r="J10" s="115"/>
      <c r="K10" s="116"/>
      <c r="L10" s="117"/>
      <c r="M10" s="115"/>
      <c r="N10" s="116"/>
      <c r="O10" s="117"/>
      <c r="P10" s="115"/>
      <c r="Q10" s="116"/>
      <c r="R10" s="117"/>
      <c r="S10" s="115"/>
      <c r="T10" s="116"/>
      <c r="U10" s="117"/>
      <c r="V10" s="115"/>
      <c r="W10" s="116"/>
      <c r="X10" s="117"/>
      <c r="Y10" s="115"/>
      <c r="Z10" s="116"/>
      <c r="AA10" s="117"/>
      <c r="AB10" s="115"/>
      <c r="AC10" s="116"/>
      <c r="AD10" s="117"/>
      <c r="AE10" s="115"/>
      <c r="AF10" s="116"/>
      <c r="AG10" s="117"/>
      <c r="AH10" s="115"/>
      <c r="AI10" s="116"/>
      <c r="AJ10" s="117"/>
      <c r="AK10" s="115"/>
      <c r="AL10" s="116"/>
      <c r="AM10" s="117"/>
    </row>
    <row r="11" spans="1:39" ht="15.75" thickTop="1" x14ac:dyDescent="0.25">
      <c r="A11" s="87">
        <v>1</v>
      </c>
      <c r="B11" s="118" t="s">
        <v>27</v>
      </c>
      <c r="C11" s="93">
        <v>1880900</v>
      </c>
      <c r="D11" s="9"/>
      <c r="E11" s="10">
        <f>1/12*100</f>
        <v>8.3333333333333321</v>
      </c>
      <c r="F11" s="11"/>
      <c r="G11" s="9"/>
      <c r="H11" s="10">
        <f>2/12*100</f>
        <v>16.666666666666664</v>
      </c>
      <c r="I11" s="11"/>
      <c r="J11" s="9"/>
      <c r="K11" s="10">
        <f>2/12*100</f>
        <v>16.666666666666664</v>
      </c>
      <c r="L11" s="11"/>
      <c r="M11" s="9"/>
      <c r="N11" s="10">
        <f>4/12*100</f>
        <v>33.333333333333329</v>
      </c>
      <c r="O11" s="11"/>
      <c r="P11" s="9"/>
      <c r="Q11" s="10">
        <f>5/12*100</f>
        <v>41.666666666666671</v>
      </c>
      <c r="R11" s="11"/>
      <c r="S11" s="9"/>
      <c r="T11" s="10">
        <f>6/12*100</f>
        <v>50</v>
      </c>
      <c r="U11" s="11"/>
      <c r="V11" s="9"/>
      <c r="W11" s="10">
        <f>7/12*100</f>
        <v>58.333333333333336</v>
      </c>
      <c r="X11" s="11"/>
      <c r="Y11" s="9"/>
      <c r="Z11" s="10">
        <f>8/12*100</f>
        <v>66.666666666666657</v>
      </c>
      <c r="AA11" s="11"/>
      <c r="AB11" s="9"/>
      <c r="AC11" s="10">
        <f>9/12*100</f>
        <v>75</v>
      </c>
      <c r="AD11" s="11"/>
      <c r="AE11" s="9"/>
      <c r="AF11" s="10">
        <f>10/12*100</f>
        <v>83.333333333333343</v>
      </c>
      <c r="AG11" s="11"/>
      <c r="AH11" s="9"/>
      <c r="AI11" s="10">
        <f>11/12*100</f>
        <v>91.666666666666657</v>
      </c>
      <c r="AJ11" s="11"/>
      <c r="AK11" s="9"/>
      <c r="AL11" s="12">
        <f>12/12*100</f>
        <v>100</v>
      </c>
      <c r="AM11" s="11"/>
    </row>
    <row r="12" spans="1:39" x14ac:dyDescent="0.25">
      <c r="A12" s="87"/>
      <c r="B12" s="118"/>
      <c r="C12" s="93"/>
      <c r="D12" s="9">
        <f>0/1880900*100</f>
        <v>0</v>
      </c>
      <c r="E12" s="10"/>
      <c r="F12" s="11">
        <f>R11</f>
        <v>0</v>
      </c>
      <c r="G12" s="9">
        <f>0/1880900*100</f>
        <v>0</v>
      </c>
      <c r="H12" s="10"/>
      <c r="I12" s="11">
        <f>R12</f>
        <v>0</v>
      </c>
      <c r="J12" s="9">
        <f>955900/1880900*100</f>
        <v>50.821415279919194</v>
      </c>
      <c r="K12" s="10"/>
      <c r="L12" s="11">
        <f>1880900/9559008*100</f>
        <v>19.67672796172992</v>
      </c>
      <c r="M12" s="9">
        <f>0/1880900*100</f>
        <v>0</v>
      </c>
      <c r="N12" s="10"/>
      <c r="O12" s="11">
        <f>0/1880900*100</f>
        <v>0</v>
      </c>
      <c r="P12" s="9">
        <f>0/1880900*100</f>
        <v>0</v>
      </c>
      <c r="Q12" s="10"/>
      <c r="R12" s="11">
        <f>0/18808008100</f>
        <v>0</v>
      </c>
      <c r="S12" s="9">
        <f>955900/C11*100</f>
        <v>50.821415279919194</v>
      </c>
      <c r="T12" s="10"/>
      <c r="U12" s="11">
        <f>0</f>
        <v>0</v>
      </c>
      <c r="V12" s="9">
        <v>50.8</v>
      </c>
      <c r="W12" s="10"/>
      <c r="X12" s="11">
        <v>0</v>
      </c>
      <c r="Y12" s="9">
        <f>955900/C11*100</f>
        <v>50.821415279919194</v>
      </c>
      <c r="Z12" s="10"/>
      <c r="AA12" s="11">
        <f>Z13</f>
        <v>0</v>
      </c>
      <c r="AB12" s="9">
        <f>955900/C11*100</f>
        <v>50.821415279919194</v>
      </c>
      <c r="AC12" s="10"/>
      <c r="AD12" s="11">
        <v>0</v>
      </c>
      <c r="AE12" s="9">
        <f>955900/C11*100</f>
        <v>50.821415279919194</v>
      </c>
      <c r="AF12" s="10"/>
      <c r="AG12" s="11">
        <v>0</v>
      </c>
      <c r="AH12" s="9">
        <f>955900/C11*100</f>
        <v>50.821415279919194</v>
      </c>
      <c r="AI12" s="10"/>
      <c r="AJ12" s="11">
        <v>0</v>
      </c>
      <c r="AK12" s="13"/>
      <c r="AL12" s="12"/>
      <c r="AM12" s="14"/>
    </row>
    <row r="13" spans="1:39" x14ac:dyDescent="0.25">
      <c r="A13" s="88"/>
      <c r="B13" s="118"/>
      <c r="C13" s="94"/>
      <c r="D13" s="15"/>
      <c r="E13" s="16">
        <f>U13</f>
        <v>0</v>
      </c>
      <c r="F13" s="17"/>
      <c r="G13" s="15"/>
      <c r="H13" s="16">
        <f>U13</f>
        <v>0</v>
      </c>
      <c r="I13" s="17"/>
      <c r="J13" s="15"/>
      <c r="K13" s="16">
        <f>L12</f>
        <v>19.67672796172992</v>
      </c>
      <c r="L13" s="17"/>
      <c r="M13" s="15"/>
      <c r="N13" s="16">
        <f>L13</f>
        <v>0</v>
      </c>
      <c r="O13" s="17"/>
      <c r="P13" s="15"/>
      <c r="Q13" s="16">
        <f>0/1880900*100</f>
        <v>0</v>
      </c>
      <c r="R13" s="17"/>
      <c r="S13" s="15"/>
      <c r="T13" s="16">
        <f>U12</f>
        <v>0</v>
      </c>
      <c r="U13" s="17"/>
      <c r="V13" s="15"/>
      <c r="W13" s="16">
        <v>0</v>
      </c>
      <c r="X13" s="17"/>
      <c r="Y13" s="15"/>
      <c r="Z13" s="16">
        <v>0</v>
      </c>
      <c r="AA13" s="17"/>
      <c r="AB13" s="15"/>
      <c r="AC13" s="16">
        <v>0</v>
      </c>
      <c r="AD13" s="17"/>
      <c r="AE13" s="15"/>
      <c r="AF13" s="16">
        <v>0</v>
      </c>
      <c r="AG13" s="17"/>
      <c r="AH13" s="15"/>
      <c r="AI13" s="16">
        <v>0</v>
      </c>
      <c r="AJ13" s="17"/>
      <c r="AK13" s="15"/>
      <c r="AL13" s="18"/>
      <c r="AM13" s="17"/>
    </row>
    <row r="14" spans="1:39" x14ac:dyDescent="0.25">
      <c r="A14" s="86">
        <v>2</v>
      </c>
      <c r="B14" s="108" t="s">
        <v>28</v>
      </c>
      <c r="C14" s="105">
        <v>599800</v>
      </c>
      <c r="D14" s="19"/>
      <c r="E14" s="20">
        <f>1/12*100</f>
        <v>8.3333333333333321</v>
      </c>
      <c r="F14" s="21"/>
      <c r="G14" s="19"/>
      <c r="H14" s="20">
        <f>2/12*100</f>
        <v>16.666666666666664</v>
      </c>
      <c r="I14" s="21"/>
      <c r="J14" s="19"/>
      <c r="K14" s="20">
        <f>3/12*100</f>
        <v>25</v>
      </c>
      <c r="L14" s="21"/>
      <c r="M14" s="19"/>
      <c r="N14" s="20">
        <f>4/12*100</f>
        <v>33.333333333333329</v>
      </c>
      <c r="O14" s="21"/>
      <c r="P14" s="19"/>
      <c r="Q14" s="20">
        <f>5/12*100</f>
        <v>41.666666666666671</v>
      </c>
      <c r="R14" s="21"/>
      <c r="S14" s="19"/>
      <c r="T14" s="23">
        <v>100</v>
      </c>
      <c r="U14" s="21"/>
      <c r="V14" s="19"/>
      <c r="W14" s="20">
        <f>7/12*100</f>
        <v>58.333333333333336</v>
      </c>
      <c r="X14" s="21"/>
      <c r="Y14" s="19"/>
      <c r="Z14" s="20">
        <f>8/12*100</f>
        <v>66.666666666666657</v>
      </c>
      <c r="AA14" s="21"/>
      <c r="AB14" s="19"/>
      <c r="AC14" s="20">
        <f>9/12*100</f>
        <v>75</v>
      </c>
      <c r="AD14" s="21"/>
      <c r="AE14" s="19"/>
      <c r="AF14" s="20">
        <f>10/12*100</f>
        <v>83.333333333333343</v>
      </c>
      <c r="AG14" s="21"/>
      <c r="AH14" s="19"/>
      <c r="AI14" s="20">
        <f>11/12*100</f>
        <v>91.666666666666657</v>
      </c>
      <c r="AJ14" s="21"/>
      <c r="AK14" s="19"/>
      <c r="AL14" s="20">
        <v>100</v>
      </c>
      <c r="AM14" s="21"/>
    </row>
    <row r="15" spans="1:39" x14ac:dyDescent="0.25">
      <c r="A15" s="87"/>
      <c r="B15" s="109"/>
      <c r="C15" s="106"/>
      <c r="D15" s="9">
        <f>0/599800*100</f>
        <v>0</v>
      </c>
      <c r="E15" s="10"/>
      <c r="F15" s="11">
        <f>R14</f>
        <v>0</v>
      </c>
      <c r="G15" s="9">
        <f>0/599800*100</f>
        <v>0</v>
      </c>
      <c r="H15" s="10"/>
      <c r="I15" s="11">
        <f>U15</f>
        <v>0</v>
      </c>
      <c r="J15" s="9">
        <f>599800/599800*100</f>
        <v>100</v>
      </c>
      <c r="K15" s="10"/>
      <c r="L15" s="11">
        <f>599800/599800*100</f>
        <v>100</v>
      </c>
      <c r="M15" s="9">
        <f>0/599800*100</f>
        <v>0</v>
      </c>
      <c r="N15" s="10"/>
      <c r="O15" s="11">
        <f>0/599800*100</f>
        <v>0</v>
      </c>
      <c r="P15" s="9">
        <f>0/599800*100</f>
        <v>0</v>
      </c>
      <c r="Q15" s="10"/>
      <c r="R15" s="11">
        <f>0/5998008100</f>
        <v>0</v>
      </c>
      <c r="S15" s="13">
        <f>599800/C14*100</f>
        <v>100</v>
      </c>
      <c r="T15" s="10"/>
      <c r="U15" s="11">
        <v>0</v>
      </c>
      <c r="V15" s="9">
        <v>100</v>
      </c>
      <c r="W15" s="10"/>
      <c r="X15" s="11">
        <v>0</v>
      </c>
      <c r="Y15" s="9">
        <f>599800/C14*100</f>
        <v>100</v>
      </c>
      <c r="Z15" s="10"/>
      <c r="AA15" s="11">
        <v>0</v>
      </c>
      <c r="AB15" s="9">
        <f>599800/C14*100</f>
        <v>100</v>
      </c>
      <c r="AC15" s="10"/>
      <c r="AD15" s="11">
        <v>0</v>
      </c>
      <c r="AE15" s="9">
        <f>599800/C14*100</f>
        <v>100</v>
      </c>
      <c r="AF15" s="10"/>
      <c r="AG15" s="16">
        <v>0</v>
      </c>
      <c r="AH15" s="9">
        <f>599800/C14*100</f>
        <v>100</v>
      </c>
      <c r="AI15" s="10"/>
      <c r="AJ15" s="11">
        <v>0</v>
      </c>
      <c r="AK15" s="9"/>
      <c r="AL15" s="10"/>
      <c r="AM15" s="11"/>
    </row>
    <row r="16" spans="1:39" x14ac:dyDescent="0.25">
      <c r="A16" s="88"/>
      <c r="B16" s="110"/>
      <c r="C16" s="107"/>
      <c r="D16" s="15"/>
      <c r="E16" s="16">
        <f>U16</f>
        <v>0</v>
      </c>
      <c r="F16" s="17"/>
      <c r="G16" s="15"/>
      <c r="H16" s="16">
        <f>R16</f>
        <v>0</v>
      </c>
      <c r="I16" s="17"/>
      <c r="J16" s="15"/>
      <c r="K16" s="16">
        <f>599800/599800*100</f>
        <v>100</v>
      </c>
      <c r="L16" s="17"/>
      <c r="M16" s="15"/>
      <c r="N16" s="16">
        <f>L16</f>
        <v>0</v>
      </c>
      <c r="O16" s="17"/>
      <c r="P16" s="15"/>
      <c r="Q16" s="16">
        <f>0/5998008100</f>
        <v>0</v>
      </c>
      <c r="R16" s="17"/>
      <c r="S16" s="15"/>
      <c r="T16" s="16">
        <v>0</v>
      </c>
      <c r="U16" s="17"/>
      <c r="V16" s="15"/>
      <c r="W16" s="16">
        <v>0</v>
      </c>
      <c r="X16" s="17"/>
      <c r="Y16" s="15"/>
      <c r="Z16" s="16">
        <v>0</v>
      </c>
      <c r="AA16" s="17"/>
      <c r="AB16" s="15"/>
      <c r="AC16" s="16">
        <v>0</v>
      </c>
      <c r="AD16" s="17"/>
      <c r="AE16" s="15"/>
      <c r="AF16" s="16">
        <v>0</v>
      </c>
      <c r="AG16" s="17"/>
      <c r="AH16" s="15"/>
      <c r="AI16" s="16">
        <v>0</v>
      </c>
      <c r="AJ16" s="17"/>
      <c r="AK16" s="15"/>
      <c r="AL16" s="16"/>
      <c r="AM16" s="17"/>
    </row>
    <row r="17" spans="1:39" x14ac:dyDescent="0.25">
      <c r="A17" s="87">
        <v>3</v>
      </c>
      <c r="B17" s="109" t="s">
        <v>29</v>
      </c>
      <c r="C17" s="106">
        <v>1809119000</v>
      </c>
      <c r="D17" s="19"/>
      <c r="E17" s="20">
        <f>1/12*100</f>
        <v>8.3333333333333321</v>
      </c>
      <c r="F17" s="21"/>
      <c r="G17" s="19"/>
      <c r="H17" s="20">
        <f>2/12*100</f>
        <v>16.666666666666664</v>
      </c>
      <c r="I17" s="21"/>
      <c r="J17" s="19"/>
      <c r="K17" s="20">
        <f>3/12*100</f>
        <v>25</v>
      </c>
      <c r="L17" s="21"/>
      <c r="M17" s="19"/>
      <c r="N17" s="20">
        <f>4/12*100</f>
        <v>33.333333333333329</v>
      </c>
      <c r="O17" s="21"/>
      <c r="P17" s="19"/>
      <c r="Q17" s="20">
        <f>5/12*100</f>
        <v>41.666666666666671</v>
      </c>
      <c r="R17" s="21"/>
      <c r="S17" s="19"/>
      <c r="T17" s="20">
        <f>6/12*100</f>
        <v>50</v>
      </c>
      <c r="U17" s="21"/>
      <c r="V17" s="19"/>
      <c r="W17" s="20">
        <f>7/12*100</f>
        <v>58.333333333333336</v>
      </c>
      <c r="X17" s="21"/>
      <c r="Y17" s="19"/>
      <c r="Z17" s="20">
        <f>8/12*100</f>
        <v>66.666666666666657</v>
      </c>
      <c r="AA17" s="21"/>
      <c r="AB17" s="19"/>
      <c r="AC17" s="20">
        <f>9/12*100</f>
        <v>75</v>
      </c>
      <c r="AD17" s="21"/>
      <c r="AE17" s="19"/>
      <c r="AF17" s="20">
        <f>10/12*100</f>
        <v>83.333333333333343</v>
      </c>
      <c r="AG17" s="21"/>
      <c r="AH17" s="19"/>
      <c r="AI17" s="20">
        <f>11/12*100</f>
        <v>91.666666666666657</v>
      </c>
      <c r="AJ17" s="21"/>
      <c r="AK17" s="22"/>
      <c r="AL17" s="23">
        <f>12/12*100</f>
        <v>100</v>
      </c>
      <c r="AM17" s="24"/>
    </row>
    <row r="18" spans="1:39" x14ac:dyDescent="0.25">
      <c r="A18" s="87"/>
      <c r="B18" s="109"/>
      <c r="C18" s="106"/>
      <c r="D18" s="9">
        <f>62623800/2065650000*100</f>
        <v>3.0316752596035146</v>
      </c>
      <c r="E18" s="10"/>
      <c r="F18" s="11">
        <f>62623200/2065650000*100</f>
        <v>3.031646213056423</v>
      </c>
      <c r="G18" s="9">
        <f>62623200/2065650000*100</f>
        <v>3.031646213056423</v>
      </c>
      <c r="H18" s="10"/>
      <c r="I18" s="11">
        <f>125160000/2065650000*100</f>
        <v>6.0591097233316393</v>
      </c>
      <c r="J18" s="9">
        <f>188016500/2065650000*100</f>
        <v>9.1020502021155565</v>
      </c>
      <c r="K18" s="10"/>
      <c r="L18" s="11">
        <f>188016500/2065650000*100</f>
        <v>9.1020502021155565</v>
      </c>
      <c r="M18" s="9">
        <f>250873000/2065650000*100</f>
        <v>12.144990680899474</v>
      </c>
      <c r="N18" s="10"/>
      <c r="O18" s="11">
        <f>250873000/2065650000*100</f>
        <v>12.144990680899474</v>
      </c>
      <c r="P18" s="9">
        <f>314393100/2065650000*100</f>
        <v>15.220056640766829</v>
      </c>
      <c r="Q18" s="10"/>
      <c r="R18" s="11">
        <f>314393100/2065650000*100</f>
        <v>15.220056640766829</v>
      </c>
      <c r="S18" s="9">
        <f>955849379/C17*100</f>
        <v>52.835074917680927</v>
      </c>
      <c r="T18" s="10"/>
      <c r="U18" s="11">
        <f>215998239/C17*100</f>
        <v>11.939415759825639</v>
      </c>
      <c r="V18" s="9">
        <v>52.8</v>
      </c>
      <c r="W18" s="10"/>
      <c r="X18" s="11">
        <f>W19</f>
        <v>6.6</v>
      </c>
      <c r="Y18" s="9">
        <f>1167712589/C17*100</f>
        <v>64.545924784383999</v>
      </c>
      <c r="Z18" s="10"/>
      <c r="AA18" s="11">
        <f>Z19</f>
        <v>4.2066453892751117</v>
      </c>
      <c r="AB18" s="9">
        <f>1349802626/C17*100</f>
        <v>74.611046923944741</v>
      </c>
      <c r="AC18" s="10"/>
      <c r="AD18" s="11">
        <f>AC19</f>
        <v>10.065122139560748</v>
      </c>
      <c r="AE18" s="9">
        <f>1482862524/C17*100</f>
        <v>81.966002457549777</v>
      </c>
      <c r="AF18" s="10"/>
      <c r="AG18" s="11">
        <f>AF19</f>
        <v>7.3549555336050316</v>
      </c>
      <c r="AH18" s="9">
        <f>1615922422/C17*100</f>
        <v>89.320957991154813</v>
      </c>
      <c r="AI18" s="10"/>
      <c r="AJ18" s="11">
        <f>AI19</f>
        <v>7.3549555336050316</v>
      </c>
      <c r="AK18" s="13"/>
      <c r="AL18" s="25"/>
      <c r="AM18" s="14"/>
    </row>
    <row r="19" spans="1:39" x14ac:dyDescent="0.25">
      <c r="A19" s="87"/>
      <c r="B19" s="109"/>
      <c r="C19" s="106"/>
      <c r="D19" s="15"/>
      <c r="E19" s="16">
        <f>62623200/2065650000*100</f>
        <v>3.031646213056423</v>
      </c>
      <c r="F19" s="17"/>
      <c r="G19" s="15"/>
      <c r="H19" s="16">
        <f>125160000/2065650000*100</f>
        <v>6.0591097233316393</v>
      </c>
      <c r="I19" s="17"/>
      <c r="J19" s="15"/>
      <c r="K19" s="16">
        <f>L18</f>
        <v>9.1020502021155565</v>
      </c>
      <c r="L19" s="17"/>
      <c r="M19" s="15"/>
      <c r="N19" s="16">
        <f>250873000/2065650000*100</f>
        <v>12.144990680899474</v>
      </c>
      <c r="O19" s="17"/>
      <c r="P19" s="15"/>
      <c r="Q19" s="16">
        <f>314393100/2065650000*100</f>
        <v>15.220056640766829</v>
      </c>
      <c r="R19" s="17"/>
      <c r="S19" s="15"/>
      <c r="T19" s="16">
        <f>U18</f>
        <v>11.939415759825639</v>
      </c>
      <c r="U19" s="17"/>
      <c r="V19" s="15"/>
      <c r="W19" s="16">
        <v>6.6</v>
      </c>
      <c r="X19" s="17"/>
      <c r="Y19" s="15"/>
      <c r="Z19" s="16">
        <f>76103221/C17*100</f>
        <v>4.2066453892751117</v>
      </c>
      <c r="AA19" s="17"/>
      <c r="AB19" s="15"/>
      <c r="AC19" s="16">
        <f>182090037/C17*100</f>
        <v>10.065122139560748</v>
      </c>
      <c r="AD19" s="17"/>
      <c r="AE19" s="15"/>
      <c r="AF19" s="16">
        <f>133059898/C17*100</f>
        <v>7.3549555336050316</v>
      </c>
      <c r="AG19" s="17"/>
      <c r="AH19" s="15"/>
      <c r="AI19" s="16">
        <f>133059898/C17*100</f>
        <v>7.3549555336050316</v>
      </c>
      <c r="AJ19" s="17"/>
      <c r="AK19" s="26"/>
      <c r="AL19" s="27"/>
      <c r="AM19" s="28"/>
    </row>
    <row r="20" spans="1:39" x14ac:dyDescent="0.25">
      <c r="A20" s="86">
        <v>4</v>
      </c>
      <c r="B20" s="108" t="s">
        <v>30</v>
      </c>
      <c r="C20" s="105">
        <v>5550000</v>
      </c>
      <c r="D20" s="19"/>
      <c r="E20" s="20">
        <f>1/12*100</f>
        <v>8.3333333333333321</v>
      </c>
      <c r="F20" s="21"/>
      <c r="G20" s="19"/>
      <c r="H20" s="20">
        <f>2/12*100</f>
        <v>16.666666666666664</v>
      </c>
      <c r="I20" s="21"/>
      <c r="J20" s="19"/>
      <c r="K20" s="20">
        <f>3/12*100</f>
        <v>25</v>
      </c>
      <c r="L20" s="21"/>
      <c r="M20" s="19"/>
      <c r="N20" s="20">
        <f>4/12*100</f>
        <v>33.333333333333329</v>
      </c>
      <c r="O20" s="21"/>
      <c r="P20" s="19"/>
      <c r="Q20" s="20">
        <f>5/12*100</f>
        <v>41.666666666666671</v>
      </c>
      <c r="R20" s="21"/>
      <c r="S20" s="19"/>
      <c r="T20" s="20">
        <f>6/12*100</f>
        <v>50</v>
      </c>
      <c r="U20" s="21"/>
      <c r="V20" s="19"/>
      <c r="W20" s="20">
        <f>7/12*100</f>
        <v>58.333333333333336</v>
      </c>
      <c r="X20" s="21"/>
      <c r="Y20" s="19"/>
      <c r="Z20" s="20">
        <f>8/12*100</f>
        <v>66.666666666666657</v>
      </c>
      <c r="AA20" s="21"/>
      <c r="AB20" s="19"/>
      <c r="AC20" s="20">
        <f>9/12*100</f>
        <v>75</v>
      </c>
      <c r="AD20" s="21"/>
      <c r="AE20" s="19"/>
      <c r="AF20" s="20">
        <f>10/12*100</f>
        <v>83.333333333333343</v>
      </c>
      <c r="AG20" s="21"/>
      <c r="AH20" s="19"/>
      <c r="AI20" s="20">
        <f>11/12*100</f>
        <v>91.666666666666657</v>
      </c>
      <c r="AJ20" s="21"/>
      <c r="AK20" s="22"/>
      <c r="AL20" s="23">
        <f>12/12*100</f>
        <v>100</v>
      </c>
      <c r="AM20" s="24"/>
    </row>
    <row r="21" spans="1:39" x14ac:dyDescent="0.25">
      <c r="A21" s="87"/>
      <c r="B21" s="109"/>
      <c r="C21" s="106"/>
      <c r="D21" s="9">
        <f>0/3000000*100</f>
        <v>0</v>
      </c>
      <c r="E21" s="10"/>
      <c r="F21" s="11">
        <f>U20</f>
        <v>0</v>
      </c>
      <c r="G21" s="9">
        <f>792000/3000000*100</f>
        <v>26.400000000000002</v>
      </c>
      <c r="H21" s="10"/>
      <c r="I21" s="11">
        <f>792000/3000000*100</f>
        <v>26.400000000000002</v>
      </c>
      <c r="J21" s="9">
        <f>0/3000000*100</f>
        <v>0</v>
      </c>
      <c r="K21" s="10"/>
      <c r="L21" s="11">
        <f>M20</f>
        <v>0</v>
      </c>
      <c r="M21" s="9">
        <f>1418000/3000000*100</f>
        <v>47.266666666666666</v>
      </c>
      <c r="N21" s="10"/>
      <c r="O21" s="11">
        <f>1418000/3000000*100</f>
        <v>47.266666666666666</v>
      </c>
      <c r="P21" s="9">
        <f>1418000/3000000*100</f>
        <v>47.266666666666666</v>
      </c>
      <c r="Q21" s="10"/>
      <c r="R21" s="11">
        <f>1418000/3000000*100</f>
        <v>47.266666666666666</v>
      </c>
      <c r="S21" s="9">
        <f>1418000/C20*100</f>
        <v>25.54954954954955</v>
      </c>
      <c r="T21" s="10"/>
      <c r="U21" s="11">
        <f>0</f>
        <v>0</v>
      </c>
      <c r="V21" s="9">
        <v>66.400000000000006</v>
      </c>
      <c r="W21" s="10"/>
      <c r="X21" s="11">
        <v>19.100000000000001</v>
      </c>
      <c r="Y21" s="9">
        <f>2443200/C20*100</f>
        <v>44.02162162162162</v>
      </c>
      <c r="Z21" s="10"/>
      <c r="AA21" s="11">
        <f>Z22</f>
        <v>8.1261261261261257</v>
      </c>
      <c r="AB21" s="9">
        <f>2764000/C20*100</f>
        <v>49.801801801801801</v>
      </c>
      <c r="AC21" s="10"/>
      <c r="AD21" s="11">
        <f>AC22</f>
        <v>5.7837837837837833</v>
      </c>
      <c r="AE21" s="9">
        <f>2764000/C20*100</f>
        <v>49.801801801801801</v>
      </c>
      <c r="AF21" s="10"/>
      <c r="AG21" s="11">
        <v>0</v>
      </c>
      <c r="AH21" s="9">
        <f>2764000/C20*100</f>
        <v>49.801801801801801</v>
      </c>
      <c r="AI21" s="10"/>
      <c r="AJ21" s="11">
        <f>AI22</f>
        <v>26.072072072072071</v>
      </c>
      <c r="AK21" s="13"/>
      <c r="AL21" s="25"/>
      <c r="AM21" s="14"/>
    </row>
    <row r="22" spans="1:39" x14ac:dyDescent="0.25">
      <c r="A22" s="88"/>
      <c r="B22" s="110"/>
      <c r="C22" s="107"/>
      <c r="D22" s="15"/>
      <c r="E22" s="16">
        <f>R21</f>
        <v>47.266666666666666</v>
      </c>
      <c r="F22" s="17"/>
      <c r="G22" s="15"/>
      <c r="H22" s="16">
        <f>792000/3000000*100</f>
        <v>26.400000000000002</v>
      </c>
      <c r="I22" s="17"/>
      <c r="J22" s="15"/>
      <c r="K22" s="16">
        <f>L21</f>
        <v>0</v>
      </c>
      <c r="L22" s="17"/>
      <c r="M22" s="15"/>
      <c r="N22" s="16">
        <f>1418000/3000000*100</f>
        <v>47.266666666666666</v>
      </c>
      <c r="O22" s="17"/>
      <c r="P22" s="15"/>
      <c r="Q22" s="16">
        <f>1418000/3000000*100</f>
        <v>47.266666666666666</v>
      </c>
      <c r="R22" s="17"/>
      <c r="S22" s="15"/>
      <c r="T22" s="16">
        <f>U21</f>
        <v>0</v>
      </c>
      <c r="U22" s="17"/>
      <c r="V22" s="15"/>
      <c r="W22" s="16">
        <v>19.100000000000001</v>
      </c>
      <c r="X22" s="17"/>
      <c r="Y22" s="15"/>
      <c r="Z22" s="16">
        <f>451000/C20*100</f>
        <v>8.1261261261261257</v>
      </c>
      <c r="AA22" s="17"/>
      <c r="AB22" s="15"/>
      <c r="AC22" s="16">
        <f>321000/C20*100</f>
        <v>5.7837837837837833</v>
      </c>
      <c r="AD22" s="17"/>
      <c r="AE22" s="15"/>
      <c r="AF22" s="16">
        <v>0</v>
      </c>
      <c r="AG22" s="17"/>
      <c r="AH22" s="15"/>
      <c r="AI22" s="16">
        <f>1447000/C20*100</f>
        <v>26.072072072072071</v>
      </c>
      <c r="AJ22" s="17"/>
      <c r="AK22" s="26"/>
      <c r="AL22" s="27"/>
      <c r="AM22" s="28"/>
    </row>
    <row r="23" spans="1:39" x14ac:dyDescent="0.25">
      <c r="A23" s="87">
        <v>5</v>
      </c>
      <c r="B23" s="109" t="s">
        <v>31</v>
      </c>
      <c r="C23" s="93">
        <v>22526700</v>
      </c>
      <c r="D23" s="19"/>
      <c r="E23" s="20">
        <f>1/12*100</f>
        <v>8.3333333333333321</v>
      </c>
      <c r="F23" s="21"/>
      <c r="G23" s="19"/>
      <c r="H23" s="20">
        <f>2/12*100</f>
        <v>16.666666666666664</v>
      </c>
      <c r="I23" s="21"/>
      <c r="J23" s="19"/>
      <c r="K23" s="20">
        <f>3/12*100</f>
        <v>25</v>
      </c>
      <c r="L23" s="21"/>
      <c r="M23" s="19"/>
      <c r="N23" s="20">
        <f>4/12*100</f>
        <v>33.333333333333329</v>
      </c>
      <c r="O23" s="21"/>
      <c r="P23" s="19"/>
      <c r="Q23" s="20">
        <f>5/12*100</f>
        <v>41.666666666666671</v>
      </c>
      <c r="R23" s="21"/>
      <c r="S23" s="19"/>
      <c r="T23" s="20">
        <f>6/12*100</f>
        <v>50</v>
      </c>
      <c r="U23" s="21"/>
      <c r="V23" s="19"/>
      <c r="W23" s="20">
        <f>7/12*100</f>
        <v>58.333333333333336</v>
      </c>
      <c r="X23" s="21"/>
      <c r="Y23" s="19"/>
      <c r="Z23" s="20">
        <f>8/12*100</f>
        <v>66.666666666666657</v>
      </c>
      <c r="AA23" s="21"/>
      <c r="AB23" s="19"/>
      <c r="AC23" s="20">
        <f>9/12*100</f>
        <v>75</v>
      </c>
      <c r="AD23" s="21"/>
      <c r="AE23" s="19"/>
      <c r="AF23" s="20">
        <f>10/12*100</f>
        <v>83.333333333333343</v>
      </c>
      <c r="AG23" s="21"/>
      <c r="AH23" s="19"/>
      <c r="AI23" s="20">
        <f>11/12*100</f>
        <v>91.666666666666657</v>
      </c>
      <c r="AJ23" s="21"/>
      <c r="AK23" s="22"/>
      <c r="AL23" s="23">
        <f>12/12*100</f>
        <v>100</v>
      </c>
      <c r="AM23" s="24"/>
    </row>
    <row r="24" spans="1:39" x14ac:dyDescent="0.25">
      <c r="A24" s="87"/>
      <c r="B24" s="109"/>
      <c r="C24" s="93"/>
      <c r="D24" s="9">
        <f>0/11034600*100</f>
        <v>0</v>
      </c>
      <c r="E24" s="10"/>
      <c r="F24" s="11">
        <f>U23</f>
        <v>0</v>
      </c>
      <c r="G24" s="9">
        <f>1620500/11034600*100</f>
        <v>14.685625215232086</v>
      </c>
      <c r="H24" s="10"/>
      <c r="I24" s="11">
        <f>1620500/11034600*100</f>
        <v>14.685625215232086</v>
      </c>
      <c r="J24" s="9">
        <f>0/11034600*100</f>
        <v>0</v>
      </c>
      <c r="K24" s="10"/>
      <c r="L24" s="11">
        <f>0/11034600*100</f>
        <v>0</v>
      </c>
      <c r="M24" s="9">
        <f>2276800/11034600*100</f>
        <v>20.633280771391803</v>
      </c>
      <c r="N24" s="10"/>
      <c r="O24" s="11">
        <f>2276800/11034600*100</f>
        <v>20.633280771391803</v>
      </c>
      <c r="P24" s="9">
        <f>3214200/11034600*100</f>
        <v>29.128378010983635</v>
      </c>
      <c r="Q24" s="10"/>
      <c r="R24" s="11">
        <f>3214200/11034600*100</f>
        <v>29.128378010983635</v>
      </c>
      <c r="S24" s="9">
        <f>4536900/C23*100</f>
        <v>20.14010041417518</v>
      </c>
      <c r="T24" s="10"/>
      <c r="U24" s="11">
        <f>1322700/C23*100</f>
        <v>5.8716989172848217</v>
      </c>
      <c r="V24" s="9">
        <v>61.2</v>
      </c>
      <c r="W24" s="10"/>
      <c r="X24" s="11">
        <v>20.100000000000001</v>
      </c>
      <c r="Y24" s="9">
        <f>8029500/C23*100</f>
        <v>35.644368682496768</v>
      </c>
      <c r="Z24" s="10"/>
      <c r="AA24" s="16">
        <f>Z25</f>
        <v>5.6714920516542584</v>
      </c>
      <c r="AB24" s="9">
        <f>8876600/C23*100</f>
        <v>39.404795198586569</v>
      </c>
      <c r="AC24" s="10"/>
      <c r="AD24" s="11">
        <f>AC25</f>
        <v>3.7604265160897961</v>
      </c>
      <c r="AE24" s="9">
        <f>9691200/C23*100</f>
        <v>43.020948474476953</v>
      </c>
      <c r="AF24" s="10"/>
      <c r="AG24" s="11">
        <f>AF25</f>
        <v>3.616153275890388</v>
      </c>
      <c r="AH24" s="9">
        <f>9691200/C23*100</f>
        <v>43.020948474476953</v>
      </c>
      <c r="AI24" s="10"/>
      <c r="AJ24" s="11">
        <f>AI25</f>
        <v>17.232883644741573</v>
      </c>
      <c r="AK24" s="13"/>
      <c r="AL24" s="25"/>
      <c r="AM24" s="14"/>
    </row>
    <row r="25" spans="1:39" x14ac:dyDescent="0.25">
      <c r="A25" s="87"/>
      <c r="B25" s="109"/>
      <c r="C25" s="93"/>
      <c r="D25" s="15"/>
      <c r="E25" s="16">
        <f>R24</f>
        <v>29.128378010983635</v>
      </c>
      <c r="F25" s="17"/>
      <c r="G25" s="15"/>
      <c r="H25" s="16">
        <f>1620500/11034600*100</f>
        <v>14.685625215232086</v>
      </c>
      <c r="I25" s="17"/>
      <c r="J25" s="15"/>
      <c r="K25" s="16">
        <f>L24</f>
        <v>0</v>
      </c>
      <c r="L25" s="17"/>
      <c r="M25" s="15"/>
      <c r="N25" s="16">
        <f>2276800/11034600*100</f>
        <v>20.633280771391803</v>
      </c>
      <c r="O25" s="17"/>
      <c r="P25" s="15"/>
      <c r="Q25" s="16">
        <f>3214200/11034600*100</f>
        <v>29.128378010983635</v>
      </c>
      <c r="R25" s="17"/>
      <c r="S25" s="15"/>
      <c r="T25" s="16">
        <f>U24</f>
        <v>5.8716989172848217</v>
      </c>
      <c r="U25" s="17"/>
      <c r="V25" s="15"/>
      <c r="W25" s="16">
        <v>20.100000000000001</v>
      </c>
      <c r="X25" s="17"/>
      <c r="Y25" s="15"/>
      <c r="Z25" s="16">
        <f>1277600/C23*100</f>
        <v>5.6714920516542584</v>
      </c>
      <c r="AA25" s="17"/>
      <c r="AB25" s="15"/>
      <c r="AC25" s="16">
        <f>847100/C23*100</f>
        <v>3.7604265160897961</v>
      </c>
      <c r="AD25" s="17"/>
      <c r="AE25" s="15"/>
      <c r="AF25" s="16">
        <f>814600/C23*100</f>
        <v>3.616153275890388</v>
      </c>
      <c r="AG25" s="17"/>
      <c r="AH25" s="15"/>
      <c r="AI25" s="16">
        <f>3882000/C23*100</f>
        <v>17.232883644741573</v>
      </c>
      <c r="AJ25" s="17"/>
      <c r="AK25" s="26"/>
      <c r="AL25" s="27"/>
      <c r="AM25" s="28"/>
    </row>
    <row r="26" spans="1:39" x14ac:dyDescent="0.25">
      <c r="A26" s="86">
        <v>6</v>
      </c>
      <c r="B26" s="95" t="s">
        <v>32</v>
      </c>
      <c r="C26" s="92">
        <v>8790000</v>
      </c>
      <c r="D26" s="19"/>
      <c r="E26" s="20">
        <f>1/12*100</f>
        <v>8.3333333333333321</v>
      </c>
      <c r="F26" s="21"/>
      <c r="G26" s="19"/>
      <c r="H26" s="20">
        <f>2/12*100</f>
        <v>16.666666666666664</v>
      </c>
      <c r="I26" s="21"/>
      <c r="J26" s="19"/>
      <c r="K26" s="20">
        <f>3/12*100</f>
        <v>25</v>
      </c>
      <c r="L26" s="21"/>
      <c r="M26" s="19"/>
      <c r="N26" s="20">
        <f>4/12*100</f>
        <v>33.333333333333329</v>
      </c>
      <c r="O26" s="21"/>
      <c r="P26" s="19"/>
      <c r="Q26" s="20">
        <f>5/12*100</f>
        <v>41.666666666666671</v>
      </c>
      <c r="R26" s="21"/>
      <c r="S26" s="19"/>
      <c r="T26" s="20">
        <f>6/12*100</f>
        <v>50</v>
      </c>
      <c r="U26" s="21"/>
      <c r="V26" s="19"/>
      <c r="W26" s="20">
        <f>7/12*100</f>
        <v>58.333333333333336</v>
      </c>
      <c r="X26" s="21"/>
      <c r="Y26" s="19"/>
      <c r="Z26" s="20">
        <f>8/12*100</f>
        <v>66.666666666666657</v>
      </c>
      <c r="AA26" s="21"/>
      <c r="AB26" s="19"/>
      <c r="AC26" s="20">
        <f>9/12*100</f>
        <v>75</v>
      </c>
      <c r="AD26" s="21"/>
      <c r="AE26" s="19"/>
      <c r="AF26" s="20">
        <f>10/12*100</f>
        <v>83.333333333333343</v>
      </c>
      <c r="AG26" s="21"/>
      <c r="AH26" s="19"/>
      <c r="AI26" s="20">
        <f>11/12*100</f>
        <v>91.666666666666657</v>
      </c>
      <c r="AJ26" s="21"/>
      <c r="AK26" s="22"/>
      <c r="AL26" s="23">
        <f>12/12*100</f>
        <v>100</v>
      </c>
      <c r="AM26" s="24"/>
    </row>
    <row r="27" spans="1:39" x14ac:dyDescent="0.25">
      <c r="A27" s="87"/>
      <c r="B27" s="90"/>
      <c r="C27" s="93"/>
      <c r="D27" s="9">
        <f>0/6324500*100</f>
        <v>0</v>
      </c>
      <c r="E27" s="10"/>
      <c r="F27" s="11">
        <f>U26</f>
        <v>0</v>
      </c>
      <c r="G27" s="9">
        <f>526650/6324500*100</f>
        <v>8.3271404854138673</v>
      </c>
      <c r="H27" s="10"/>
      <c r="I27" s="11">
        <f>526650/6324500*100</f>
        <v>8.3271404854138673</v>
      </c>
      <c r="J27" s="9">
        <f>626650/6324500*100</f>
        <v>9.9082931457032171</v>
      </c>
      <c r="K27" s="10"/>
      <c r="L27" s="11">
        <f>626650/6324500*100</f>
        <v>9.9082931457032171</v>
      </c>
      <c r="M27" s="9">
        <f>1805050/6324500*100</f>
        <v>28.540596094552928</v>
      </c>
      <c r="N27" s="10"/>
      <c r="O27" s="11">
        <f>1805050/6324500*100</f>
        <v>28.540596094552928</v>
      </c>
      <c r="P27" s="9">
        <f>2315050/6324500*100</f>
        <v>36.604474662028622</v>
      </c>
      <c r="Q27" s="10"/>
      <c r="R27" s="11">
        <f>2315050/6324500*100</f>
        <v>36.604474662028622</v>
      </c>
      <c r="S27" s="9">
        <f>2871000/C26*100</f>
        <v>32.662116040955631</v>
      </c>
      <c r="T27" s="10"/>
      <c r="U27" s="11">
        <f>555950/C26*100</f>
        <v>6.3248009101251421</v>
      </c>
      <c r="V27" s="9">
        <v>58.3</v>
      </c>
      <c r="W27" s="10"/>
      <c r="X27" s="11">
        <v>12.9</v>
      </c>
      <c r="Y27" s="9">
        <f>4604150/C26*100</f>
        <v>52.379408418657569</v>
      </c>
      <c r="Z27" s="10"/>
      <c r="AA27" s="11">
        <f>Z28</f>
        <v>10.425483503981797</v>
      </c>
      <c r="AB27" s="9">
        <f>5487100/C26*100</f>
        <v>62.424345847554044</v>
      </c>
      <c r="AC27" s="10"/>
      <c r="AD27" s="11">
        <f>AC28</f>
        <v>10.044937428896473</v>
      </c>
      <c r="AE27" s="9">
        <f>5963950/C26*100</f>
        <v>67.849260523321959</v>
      </c>
      <c r="AF27" s="10"/>
      <c r="AG27" s="11">
        <f>AF28</f>
        <v>5.4249146757679183</v>
      </c>
      <c r="AH27" s="9">
        <f>59963950/C26*100</f>
        <v>682.18373151308299</v>
      </c>
      <c r="AI27" s="10"/>
      <c r="AJ27" s="11">
        <f>AI28</f>
        <v>28.430034129692832</v>
      </c>
      <c r="AK27" s="13"/>
      <c r="AL27" s="25"/>
      <c r="AM27" s="14"/>
    </row>
    <row r="28" spans="1:39" x14ac:dyDescent="0.25">
      <c r="A28" s="88"/>
      <c r="B28" s="91"/>
      <c r="C28" s="94"/>
      <c r="D28" s="15"/>
      <c r="E28" s="16">
        <f>R28</f>
        <v>0</v>
      </c>
      <c r="F28" s="17"/>
      <c r="G28" s="15"/>
      <c r="H28" s="16">
        <f>526650/6324500*100</f>
        <v>8.3271404854138673</v>
      </c>
      <c r="I28" s="17"/>
      <c r="J28" s="15"/>
      <c r="K28" s="16">
        <f>L27</f>
        <v>9.9082931457032171</v>
      </c>
      <c r="L28" s="17"/>
      <c r="M28" s="15"/>
      <c r="N28" s="16">
        <f>1805050/6324500*100</f>
        <v>28.540596094552928</v>
      </c>
      <c r="O28" s="17"/>
      <c r="P28" s="15"/>
      <c r="Q28" s="16">
        <f>2315050/6324500*100</f>
        <v>36.604474662028622</v>
      </c>
      <c r="R28" s="17"/>
      <c r="S28" s="15"/>
      <c r="T28" s="16">
        <f>U27</f>
        <v>6.3248009101251421</v>
      </c>
      <c r="U28" s="17"/>
      <c r="V28" s="15"/>
      <c r="W28" s="16">
        <v>12.9</v>
      </c>
      <c r="X28" s="17"/>
      <c r="Y28" s="15"/>
      <c r="Z28" s="16">
        <f>916400/C26*100</f>
        <v>10.425483503981797</v>
      </c>
      <c r="AA28" s="17"/>
      <c r="AB28" s="15"/>
      <c r="AC28" s="16">
        <f>882950/C26*100</f>
        <v>10.044937428896473</v>
      </c>
      <c r="AD28" s="17"/>
      <c r="AE28" s="15"/>
      <c r="AF28" s="16">
        <f>476850/C26*100</f>
        <v>5.4249146757679183</v>
      </c>
      <c r="AG28" s="17"/>
      <c r="AH28" s="15"/>
      <c r="AI28" s="16">
        <f>2499000/C26*100</f>
        <v>28.430034129692832</v>
      </c>
      <c r="AJ28" s="17"/>
      <c r="AK28" s="26"/>
      <c r="AL28" s="27"/>
      <c r="AM28" s="28"/>
    </row>
    <row r="29" spans="1:39" x14ac:dyDescent="0.25">
      <c r="A29" s="86">
        <v>7</v>
      </c>
      <c r="B29" s="95" t="s">
        <v>33</v>
      </c>
      <c r="C29" s="92">
        <v>6450000</v>
      </c>
      <c r="D29" s="9"/>
      <c r="E29" s="10">
        <f>1/12*100</f>
        <v>8.3333333333333321</v>
      </c>
      <c r="F29" s="11"/>
      <c r="G29" s="9"/>
      <c r="H29" s="10">
        <f>2/12*100</f>
        <v>16.666666666666664</v>
      </c>
      <c r="I29" s="11"/>
      <c r="J29" s="9"/>
      <c r="K29" s="10">
        <f>3/12*100</f>
        <v>25</v>
      </c>
      <c r="L29" s="11"/>
      <c r="M29" s="9"/>
      <c r="N29" s="10">
        <f>4/12*100</f>
        <v>33.333333333333329</v>
      </c>
      <c r="O29" s="11"/>
      <c r="P29" s="9"/>
      <c r="Q29" s="10">
        <f>5/12*100</f>
        <v>41.666666666666671</v>
      </c>
      <c r="R29" s="11"/>
      <c r="S29" s="9"/>
      <c r="T29" s="10">
        <f>6/12*100</f>
        <v>50</v>
      </c>
      <c r="U29" s="11"/>
      <c r="V29" s="9"/>
      <c r="W29" s="10">
        <f>7/12*100</f>
        <v>58.333333333333336</v>
      </c>
      <c r="X29" s="11"/>
      <c r="Y29" s="9"/>
      <c r="Z29" s="10">
        <f>8/12*100</f>
        <v>66.666666666666657</v>
      </c>
      <c r="AA29" s="11"/>
      <c r="AB29" s="9"/>
      <c r="AC29" s="10">
        <f>9/12*100</f>
        <v>75</v>
      </c>
      <c r="AD29" s="11"/>
      <c r="AE29" s="9"/>
      <c r="AF29" s="10">
        <f>10/12*100</f>
        <v>83.333333333333343</v>
      </c>
      <c r="AG29" s="11"/>
      <c r="AH29" s="9"/>
      <c r="AI29" s="10">
        <f>11/12*100</f>
        <v>91.666666666666657</v>
      </c>
      <c r="AJ29" s="11"/>
      <c r="AK29" s="13"/>
      <c r="AL29" s="25">
        <f>12/12*100</f>
        <v>100</v>
      </c>
      <c r="AM29" s="14"/>
    </row>
    <row r="30" spans="1:39" x14ac:dyDescent="0.25">
      <c r="A30" s="87"/>
      <c r="B30" s="90"/>
      <c r="C30" s="93"/>
      <c r="D30" s="9">
        <f>0/3999000*100</f>
        <v>0</v>
      </c>
      <c r="E30" s="10"/>
      <c r="F30" s="11">
        <f>U29</f>
        <v>0</v>
      </c>
      <c r="G30" s="9">
        <f>376500/3999999*100</f>
        <v>9.4125023531255891</v>
      </c>
      <c r="H30" s="10"/>
      <c r="I30" s="11">
        <f>376500/3999000*100</f>
        <v>9.4148537134283572</v>
      </c>
      <c r="J30" s="9">
        <f>750000/3999000*100</f>
        <v>18.754688672168044</v>
      </c>
      <c r="K30" s="10"/>
      <c r="L30" s="11">
        <f>750000/3999000*100</f>
        <v>18.754688672168044</v>
      </c>
      <c r="M30" s="9">
        <f>1262700/3999000*100</f>
        <v>31.575393848462113</v>
      </c>
      <c r="N30" s="10"/>
      <c r="O30" s="11">
        <f>1262700/3999000*100</f>
        <v>31.575393848462113</v>
      </c>
      <c r="P30" s="9">
        <f>2087700/3999000*100</f>
        <v>52.20555138784696</v>
      </c>
      <c r="Q30" s="10"/>
      <c r="R30" s="11">
        <f>2087700/3999000*100</f>
        <v>52.20555138784696</v>
      </c>
      <c r="S30" s="9">
        <f>2455200/C29*100</f>
        <v>38.06511627906977</v>
      </c>
      <c r="T30" s="10"/>
      <c r="U30" s="11">
        <f>367500/C29*100</f>
        <v>5.6976744186046515</v>
      </c>
      <c r="V30" s="9">
        <v>96.1</v>
      </c>
      <c r="W30" s="10"/>
      <c r="X30" s="11">
        <v>34.700000000000003</v>
      </c>
      <c r="Y30" s="9">
        <f>3842700/C29*100</f>
        <v>59.576744186046518</v>
      </c>
      <c r="Z30" s="10"/>
      <c r="AA30" s="11">
        <v>0</v>
      </c>
      <c r="AB30" s="9">
        <f>3842700/C29*100</f>
        <v>59.576744186046518</v>
      </c>
      <c r="AC30" s="10"/>
      <c r="AD30" s="11">
        <v>0</v>
      </c>
      <c r="AE30" s="9">
        <f>3842700/C29*100</f>
        <v>59.576744186046518</v>
      </c>
      <c r="AF30" s="10"/>
      <c r="AG30" s="11">
        <v>0</v>
      </c>
      <c r="AH30" s="9">
        <f>3842700/C29*100</f>
        <v>59.576744186046518</v>
      </c>
      <c r="AI30" s="10"/>
      <c r="AJ30" s="11">
        <f>AI31</f>
        <v>16.511627906976745</v>
      </c>
      <c r="AK30" s="13"/>
      <c r="AL30" s="25"/>
      <c r="AM30" s="14"/>
    </row>
    <row r="31" spans="1:39" x14ac:dyDescent="0.25">
      <c r="A31" s="88"/>
      <c r="B31" s="91"/>
      <c r="C31" s="94"/>
      <c r="D31" s="9"/>
      <c r="E31" s="10">
        <f>R30</f>
        <v>52.20555138784696</v>
      </c>
      <c r="F31" s="11"/>
      <c r="G31" s="9"/>
      <c r="H31" s="10">
        <f>376500/3999000*100</f>
        <v>9.4148537134283572</v>
      </c>
      <c r="I31" s="11"/>
      <c r="J31" s="9"/>
      <c r="K31" s="10">
        <f>L30</f>
        <v>18.754688672168044</v>
      </c>
      <c r="L31" s="11"/>
      <c r="M31" s="9"/>
      <c r="N31" s="10">
        <f>1262700/3999000*100</f>
        <v>31.575393848462113</v>
      </c>
      <c r="O31" s="11"/>
      <c r="P31" s="9"/>
      <c r="Q31" s="10">
        <f>2087700/3999000*100</f>
        <v>52.20555138784696</v>
      </c>
      <c r="R31" s="11"/>
      <c r="S31" s="9"/>
      <c r="T31" s="10">
        <f>U30</f>
        <v>5.6976744186046515</v>
      </c>
      <c r="U31" s="11"/>
      <c r="V31" s="9"/>
      <c r="W31" s="10">
        <v>34.700000000000003</v>
      </c>
      <c r="X31" s="11"/>
      <c r="Y31" s="9"/>
      <c r="Z31" s="10">
        <v>0</v>
      </c>
      <c r="AA31" s="11"/>
      <c r="AB31" s="9"/>
      <c r="AC31" s="10">
        <v>0</v>
      </c>
      <c r="AD31" s="11"/>
      <c r="AE31" s="9"/>
      <c r="AF31" s="10">
        <v>0</v>
      </c>
      <c r="AG31" s="11"/>
      <c r="AH31" s="9"/>
      <c r="AI31" s="10">
        <f>1065000/C29*100</f>
        <v>16.511627906976745</v>
      </c>
      <c r="AJ31" s="11"/>
      <c r="AK31" s="13"/>
      <c r="AL31" s="25"/>
      <c r="AM31" s="14"/>
    </row>
    <row r="32" spans="1:39" x14ac:dyDescent="0.25">
      <c r="A32" s="86">
        <v>8</v>
      </c>
      <c r="B32" s="89" t="s">
        <v>34</v>
      </c>
      <c r="C32" s="93">
        <v>1440000</v>
      </c>
      <c r="D32" s="19"/>
      <c r="E32" s="20">
        <f>1/12*100</f>
        <v>8.3333333333333321</v>
      </c>
      <c r="F32" s="21"/>
      <c r="G32" s="19"/>
      <c r="H32" s="20">
        <f>2/12*100</f>
        <v>16.666666666666664</v>
      </c>
      <c r="I32" s="21"/>
      <c r="J32" s="19"/>
      <c r="K32" s="20">
        <f>3/12*100</f>
        <v>25</v>
      </c>
      <c r="L32" s="21"/>
      <c r="M32" s="19"/>
      <c r="N32" s="20">
        <f>4/12*100</f>
        <v>33.333333333333329</v>
      </c>
      <c r="O32" s="21"/>
      <c r="P32" s="19"/>
      <c r="Q32" s="20">
        <f>4/12*100</f>
        <v>33.333333333333329</v>
      </c>
      <c r="R32" s="21"/>
      <c r="S32" s="19"/>
      <c r="T32" s="20">
        <f>6/12*100</f>
        <v>50</v>
      </c>
      <c r="U32" s="21"/>
      <c r="V32" s="19"/>
      <c r="W32" s="20">
        <f>7/12*100</f>
        <v>58.333333333333336</v>
      </c>
      <c r="X32" s="21"/>
      <c r="Y32" s="19"/>
      <c r="Z32" s="20">
        <f>8/12*100</f>
        <v>66.666666666666657</v>
      </c>
      <c r="AA32" s="21"/>
      <c r="AB32" s="19"/>
      <c r="AC32" s="20">
        <f>9/12*100</f>
        <v>75</v>
      </c>
      <c r="AD32" s="21"/>
      <c r="AE32" s="19"/>
      <c r="AF32" s="20">
        <f>10/12*100</f>
        <v>83.333333333333343</v>
      </c>
      <c r="AG32" s="21"/>
      <c r="AH32" s="19"/>
      <c r="AI32" s="20">
        <f>11/12*100</f>
        <v>91.666666666666657</v>
      </c>
      <c r="AJ32" s="21"/>
      <c r="AK32" s="22"/>
      <c r="AL32" s="23">
        <f>12/12*100</f>
        <v>100</v>
      </c>
      <c r="AM32" s="24"/>
    </row>
    <row r="33" spans="1:39" x14ac:dyDescent="0.25">
      <c r="A33" s="87"/>
      <c r="B33" s="90"/>
      <c r="C33" s="93"/>
      <c r="D33" s="9">
        <f>0/1440000*100</f>
        <v>0</v>
      </c>
      <c r="E33" s="10"/>
      <c r="F33" s="11">
        <f>U32</f>
        <v>0</v>
      </c>
      <c r="G33" s="9">
        <f>120000/1440000*100</f>
        <v>8.3333333333333321</v>
      </c>
      <c r="H33" s="10"/>
      <c r="I33" s="11">
        <f>120000/1440000*100</f>
        <v>8.3333333333333321</v>
      </c>
      <c r="J33" s="9">
        <f>240000/1440000*100</f>
        <v>16.666666666666664</v>
      </c>
      <c r="K33" s="10"/>
      <c r="L33" s="11">
        <f>240000/1440000*100</f>
        <v>16.666666666666664</v>
      </c>
      <c r="M33" s="9">
        <f>360000/1440000*100</f>
        <v>25</v>
      </c>
      <c r="N33" s="10"/>
      <c r="O33" s="11">
        <f>360000/1440000*100</f>
        <v>25</v>
      </c>
      <c r="P33" s="9">
        <f>480000/1440000*100</f>
        <v>33.333333333333329</v>
      </c>
      <c r="Q33" s="10"/>
      <c r="R33" s="11">
        <f>480000/1440000*100</f>
        <v>33.333333333333329</v>
      </c>
      <c r="S33" s="9">
        <f>600000/C32*100</f>
        <v>41.666666666666671</v>
      </c>
      <c r="T33" s="10"/>
      <c r="U33" s="11">
        <f>120000/C32*100</f>
        <v>8.3333333333333321</v>
      </c>
      <c r="V33" s="9">
        <v>58.3</v>
      </c>
      <c r="W33" s="10"/>
      <c r="X33" s="11">
        <v>16.7</v>
      </c>
      <c r="Y33" s="9">
        <f>960000/C32*100</f>
        <v>66.666666666666657</v>
      </c>
      <c r="Z33" s="10"/>
      <c r="AA33" s="11">
        <f>Z34</f>
        <v>8.3333333333333321</v>
      </c>
      <c r="AB33" s="9">
        <f>1080000/C32*100</f>
        <v>75</v>
      </c>
      <c r="AC33" s="10"/>
      <c r="AD33" s="11">
        <f>AC34</f>
        <v>8.3333333333333321</v>
      </c>
      <c r="AE33" s="9">
        <f>1080000/C32*100</f>
        <v>75</v>
      </c>
      <c r="AF33" s="10"/>
      <c r="AG33" s="11">
        <v>0</v>
      </c>
      <c r="AH33" s="9">
        <f>1080000/C32*100</f>
        <v>75</v>
      </c>
      <c r="AI33" s="10"/>
      <c r="AJ33" s="11">
        <f>AI34</f>
        <v>8.3333333333333321</v>
      </c>
      <c r="AK33" s="13"/>
      <c r="AL33" s="25"/>
      <c r="AM33" s="14"/>
    </row>
    <row r="34" spans="1:39" x14ac:dyDescent="0.25">
      <c r="A34" s="88"/>
      <c r="B34" s="91"/>
      <c r="C34" s="94"/>
      <c r="D34" s="15"/>
      <c r="E34" s="16">
        <f>R33</f>
        <v>33.333333333333329</v>
      </c>
      <c r="F34" s="17"/>
      <c r="G34" s="15"/>
      <c r="H34" s="16">
        <f>120000/1440000*100</f>
        <v>8.3333333333333321</v>
      </c>
      <c r="I34" s="17"/>
      <c r="J34" s="15"/>
      <c r="K34" s="16">
        <f>240000/1440000*100</f>
        <v>16.666666666666664</v>
      </c>
      <c r="L34" s="17"/>
      <c r="M34" s="15"/>
      <c r="N34" s="16">
        <f>360000/1440000*100</f>
        <v>25</v>
      </c>
      <c r="O34" s="17"/>
      <c r="P34" s="15"/>
      <c r="Q34" s="16">
        <f>480000/1440000*100</f>
        <v>33.333333333333329</v>
      </c>
      <c r="R34" s="17"/>
      <c r="S34" s="15"/>
      <c r="T34" s="16">
        <f>U33</f>
        <v>8.3333333333333321</v>
      </c>
      <c r="U34" s="17"/>
      <c r="V34" s="15"/>
      <c r="W34" s="16">
        <v>16.7</v>
      </c>
      <c r="X34" s="17"/>
      <c r="Y34" s="15"/>
      <c r="Z34" s="16">
        <f>120000/C32*100</f>
        <v>8.3333333333333321</v>
      </c>
      <c r="AA34" s="17"/>
      <c r="AB34" s="15"/>
      <c r="AC34" s="16">
        <f>120000/C32*100</f>
        <v>8.3333333333333321</v>
      </c>
      <c r="AD34" s="17"/>
      <c r="AE34" s="15"/>
      <c r="AF34" s="16">
        <v>0</v>
      </c>
      <c r="AG34" s="17"/>
      <c r="AH34" s="15"/>
      <c r="AI34" s="16">
        <f>120000/C32*100</f>
        <v>8.3333333333333321</v>
      </c>
      <c r="AJ34" s="17"/>
      <c r="AK34" s="26"/>
      <c r="AL34" s="27"/>
      <c r="AM34" s="28"/>
    </row>
    <row r="35" spans="1:39" x14ac:dyDescent="0.25">
      <c r="A35" s="86">
        <v>9</v>
      </c>
      <c r="B35" s="108" t="s">
        <v>35</v>
      </c>
      <c r="C35" s="105">
        <v>6903000</v>
      </c>
      <c r="D35" s="19"/>
      <c r="E35" s="20">
        <f>1/12*100</f>
        <v>8.3333333333333321</v>
      </c>
      <c r="F35" s="21"/>
      <c r="G35" s="19"/>
      <c r="H35" s="20">
        <f>2/12*100</f>
        <v>16.666666666666664</v>
      </c>
      <c r="I35" s="21"/>
      <c r="J35" s="19"/>
      <c r="K35" s="20">
        <f>3/12*100</f>
        <v>25</v>
      </c>
      <c r="L35" s="21"/>
      <c r="M35" s="19"/>
      <c r="N35" s="20">
        <f>4/12*100</f>
        <v>33.333333333333329</v>
      </c>
      <c r="O35" s="21"/>
      <c r="P35" s="19"/>
      <c r="Q35" s="20">
        <f>5/12*100</f>
        <v>41.666666666666671</v>
      </c>
      <c r="R35" s="21"/>
      <c r="S35" s="19"/>
      <c r="T35" s="20">
        <f>6/12*100</f>
        <v>50</v>
      </c>
      <c r="U35" s="21"/>
      <c r="V35" s="19"/>
      <c r="W35" s="20">
        <f>7/12*100</f>
        <v>58.333333333333336</v>
      </c>
      <c r="X35" s="21"/>
      <c r="Y35" s="19"/>
      <c r="Z35" s="20">
        <f>8/12*100</f>
        <v>66.666666666666657</v>
      </c>
      <c r="AA35" s="21"/>
      <c r="AB35" s="19"/>
      <c r="AC35" s="20">
        <f>9/12*100</f>
        <v>75</v>
      </c>
      <c r="AD35" s="21"/>
      <c r="AE35" s="19"/>
      <c r="AF35" s="20">
        <f>10/12*100</f>
        <v>83.333333333333343</v>
      </c>
      <c r="AG35" s="21"/>
      <c r="AH35" s="19"/>
      <c r="AI35" s="20">
        <f>11/12*100</f>
        <v>91.666666666666657</v>
      </c>
      <c r="AJ35" s="21"/>
      <c r="AK35" s="22"/>
      <c r="AL35" s="23">
        <f>12/12*100</f>
        <v>100</v>
      </c>
      <c r="AM35" s="24"/>
    </row>
    <row r="36" spans="1:39" x14ac:dyDescent="0.25">
      <c r="A36" s="87"/>
      <c r="B36" s="109"/>
      <c r="C36" s="106"/>
      <c r="D36" s="9">
        <f>0/3790700*100</f>
        <v>0</v>
      </c>
      <c r="E36" s="10"/>
      <c r="F36" s="11">
        <f>R36</f>
        <v>10.549502730366424</v>
      </c>
      <c r="G36" s="9">
        <f>399900/3790700*100</f>
        <v>10.549502730366424</v>
      </c>
      <c r="H36" s="10"/>
      <c r="I36" s="11">
        <f>399900/3790700*100</f>
        <v>10.549502730366424</v>
      </c>
      <c r="J36" s="9">
        <f>399900/3790700*100</f>
        <v>10.549502730366424</v>
      </c>
      <c r="K36" s="10"/>
      <c r="L36" s="11">
        <f>399900/3790700*100</f>
        <v>10.549502730366424</v>
      </c>
      <c r="M36" s="9">
        <f>399900/3790700*100</f>
        <v>10.549502730366424</v>
      </c>
      <c r="N36" s="10"/>
      <c r="O36" s="11">
        <f>399900/3790700*100</f>
        <v>10.549502730366424</v>
      </c>
      <c r="P36" s="9">
        <f>399900/3790700*100</f>
        <v>10.549502730366424</v>
      </c>
      <c r="Q36" s="10"/>
      <c r="R36" s="11">
        <f>399900/3790700*100</f>
        <v>10.549502730366424</v>
      </c>
      <c r="S36" s="9">
        <f>1120050/C35*100</f>
        <v>16.225554106910039</v>
      </c>
      <c r="T36" s="10"/>
      <c r="U36" s="11">
        <f>720150/C35*100</f>
        <v>10.432420686657974</v>
      </c>
      <c r="V36" s="9">
        <v>42</v>
      </c>
      <c r="W36" s="10"/>
      <c r="X36" s="11">
        <v>12.5</v>
      </c>
      <c r="Y36" s="9">
        <f>1593400/C35*100</f>
        <v>23.082717658988848</v>
      </c>
      <c r="Z36" s="10"/>
      <c r="AA36" s="11">
        <v>0</v>
      </c>
      <c r="AB36" s="9">
        <f>2237700/C35*100</f>
        <v>32.41634072142547</v>
      </c>
      <c r="AC36" s="10"/>
      <c r="AD36" s="11">
        <f>AC37</f>
        <v>9.3336230624366223</v>
      </c>
      <c r="AE36" s="9">
        <f>2237700/C35*100</f>
        <v>32.41634072142547</v>
      </c>
      <c r="AF36" s="10"/>
      <c r="AG36" s="11">
        <v>0</v>
      </c>
      <c r="AH36" s="9">
        <f>2237700/C35*100</f>
        <v>32.41634072142547</v>
      </c>
      <c r="AI36" s="10"/>
      <c r="AJ36" s="11">
        <f>AI37</f>
        <v>13.566565261480514</v>
      </c>
      <c r="AK36" s="13"/>
      <c r="AL36" s="25"/>
      <c r="AM36" s="14"/>
    </row>
    <row r="37" spans="1:39" x14ac:dyDescent="0.25">
      <c r="A37" s="88"/>
      <c r="B37" s="110"/>
      <c r="C37" s="107"/>
      <c r="D37" s="15"/>
      <c r="E37" s="16">
        <f>U37</f>
        <v>0</v>
      </c>
      <c r="F37" s="17"/>
      <c r="G37" s="15"/>
      <c r="H37" s="16">
        <f>399900/3790700*100</f>
        <v>10.549502730366424</v>
      </c>
      <c r="I37" s="17"/>
      <c r="J37" s="15"/>
      <c r="K37" s="16">
        <f>L36</f>
        <v>10.549502730366424</v>
      </c>
      <c r="L37" s="17"/>
      <c r="M37" s="15"/>
      <c r="N37" s="16">
        <f>399900/3790700*100</f>
        <v>10.549502730366424</v>
      </c>
      <c r="O37" s="17"/>
      <c r="P37" s="15"/>
      <c r="Q37" s="16">
        <f>399900/3790700*100</f>
        <v>10.549502730366424</v>
      </c>
      <c r="R37" s="17"/>
      <c r="S37" s="15"/>
      <c r="T37" s="16">
        <f>U36</f>
        <v>10.432420686657974</v>
      </c>
      <c r="U37" s="17"/>
      <c r="V37" s="15"/>
      <c r="W37" s="16">
        <v>12.5</v>
      </c>
      <c r="X37" s="17"/>
      <c r="Y37" s="15"/>
      <c r="Z37" s="16">
        <v>0</v>
      </c>
      <c r="AA37" s="17"/>
      <c r="AB37" s="15"/>
      <c r="AC37" s="16">
        <f>644300/C35*100</f>
        <v>9.3336230624366223</v>
      </c>
      <c r="AD37" s="17"/>
      <c r="AE37" s="15"/>
      <c r="AF37" s="16">
        <v>0</v>
      </c>
      <c r="AG37" s="17"/>
      <c r="AH37" s="15"/>
      <c r="AI37" s="16">
        <f>936500/C35*100</f>
        <v>13.566565261480514</v>
      </c>
      <c r="AJ37" s="17"/>
      <c r="AK37" s="26"/>
      <c r="AL37" s="27"/>
      <c r="AM37" s="28"/>
    </row>
    <row r="38" spans="1:39" x14ac:dyDescent="0.25">
      <c r="A38" s="86">
        <v>10</v>
      </c>
      <c r="B38" s="108" t="s">
        <v>36</v>
      </c>
      <c r="C38" s="105">
        <v>37415000</v>
      </c>
      <c r="D38" s="9"/>
      <c r="E38" s="10">
        <f>1/12*100</f>
        <v>8.3333333333333321</v>
      </c>
      <c r="F38" s="11"/>
      <c r="G38" s="9"/>
      <c r="H38" s="10">
        <f>2/12*100</f>
        <v>16.666666666666664</v>
      </c>
      <c r="I38" s="11"/>
      <c r="J38" s="9"/>
      <c r="K38" s="10">
        <f>3/12*100</f>
        <v>25</v>
      </c>
      <c r="L38" s="11"/>
      <c r="M38" s="9"/>
      <c r="N38" s="25">
        <f>4/12*100</f>
        <v>33.333333333333329</v>
      </c>
      <c r="O38" s="14"/>
      <c r="P38" s="13"/>
      <c r="Q38" s="25">
        <f>5/12*100</f>
        <v>41.666666666666671</v>
      </c>
      <c r="R38" s="14"/>
      <c r="S38" s="13"/>
      <c r="T38" s="25">
        <f>6/12*100</f>
        <v>50</v>
      </c>
      <c r="U38" s="14"/>
      <c r="V38" s="13"/>
      <c r="W38" s="25">
        <f>7/12*100</f>
        <v>58.333333333333336</v>
      </c>
      <c r="X38" s="14"/>
      <c r="Y38" s="13"/>
      <c r="Z38" s="25">
        <f>8/12*100</f>
        <v>66.666666666666657</v>
      </c>
      <c r="AA38" s="14"/>
      <c r="AB38" s="13"/>
      <c r="AC38" s="10">
        <f>9/12*100</f>
        <v>75</v>
      </c>
      <c r="AD38" s="14"/>
      <c r="AE38" s="13"/>
      <c r="AF38" s="25">
        <f>10/12*100</f>
        <v>83.333333333333343</v>
      </c>
      <c r="AG38" s="11"/>
      <c r="AH38" s="9"/>
      <c r="AI38" s="10">
        <f>11/12*100</f>
        <v>91.666666666666657</v>
      </c>
      <c r="AJ38" s="11"/>
      <c r="AK38" s="13"/>
      <c r="AL38" s="25">
        <f>12/12*100</f>
        <v>100</v>
      </c>
      <c r="AM38" s="14"/>
    </row>
    <row r="39" spans="1:39" x14ac:dyDescent="0.25">
      <c r="A39" s="87"/>
      <c r="B39" s="109"/>
      <c r="C39" s="106"/>
      <c r="D39" s="9">
        <f>0/22600000*100</f>
        <v>0</v>
      </c>
      <c r="E39" s="10"/>
      <c r="F39" s="11">
        <f>U38</f>
        <v>0</v>
      </c>
      <c r="G39" s="9">
        <f>1275000/22600000*100</f>
        <v>5.6415929203539816</v>
      </c>
      <c r="H39" s="10"/>
      <c r="I39" s="11">
        <f>1275000/22600000*100</f>
        <v>5.6415929203539816</v>
      </c>
      <c r="J39" s="9">
        <f>2550000/22600000*100</f>
        <v>11.283185840707963</v>
      </c>
      <c r="K39" s="10"/>
      <c r="L39" s="11">
        <f>2550000/22600000*100</f>
        <v>11.283185840707963</v>
      </c>
      <c r="M39" s="9">
        <f>4764000/22600000*100</f>
        <v>21.079646017699115</v>
      </c>
      <c r="N39" s="10"/>
      <c r="O39" s="11">
        <f>4764000/22600000*100</f>
        <v>21.079646017699115</v>
      </c>
      <c r="P39" s="29">
        <f>(6039000/22600000)*100</f>
        <v>26.721238938053098</v>
      </c>
      <c r="Q39" s="10"/>
      <c r="R39" s="11">
        <f>6039000/22600000*100</f>
        <v>26.721238938053098</v>
      </c>
      <c r="S39" s="30" t="s">
        <v>60</v>
      </c>
      <c r="T39" s="10"/>
      <c r="U39" s="11">
        <f>2545000/C38*100</f>
        <v>6.8020847253775223</v>
      </c>
      <c r="V39" s="9">
        <v>43.6</v>
      </c>
      <c r="W39" s="10"/>
      <c r="X39" s="11">
        <v>5.6</v>
      </c>
      <c r="Y39" s="9">
        <f>12409000/C38*100</f>
        <v>33.165842576506748</v>
      </c>
      <c r="Z39" s="10"/>
      <c r="AA39" s="11">
        <f>Z40</f>
        <v>6.8154483495924092</v>
      </c>
      <c r="AB39" s="9">
        <f>13684000/C38*100</f>
        <v>36.573566751302955</v>
      </c>
      <c r="AC39" s="10"/>
      <c r="AD39" s="11">
        <f>AC40</f>
        <v>3.4077241747962046</v>
      </c>
      <c r="AE39" s="9">
        <f>21034000/C38*100</f>
        <v>56.218094347186955</v>
      </c>
      <c r="AF39" s="10"/>
      <c r="AG39" s="11">
        <f>AF40</f>
        <v>19.644527595884004</v>
      </c>
      <c r="AH39" s="9">
        <f>21034000/C38*100</f>
        <v>56.218094347186955</v>
      </c>
      <c r="AI39" s="10"/>
      <c r="AJ39" s="11">
        <f>AI40</f>
        <v>14.392623279433383</v>
      </c>
      <c r="AK39" s="13"/>
      <c r="AL39" s="25"/>
      <c r="AM39" s="14"/>
    </row>
    <row r="40" spans="1:39" x14ac:dyDescent="0.25">
      <c r="A40" s="88"/>
      <c r="B40" s="110"/>
      <c r="C40" s="107"/>
      <c r="D40" s="15"/>
      <c r="E40" s="16">
        <f>R40</f>
        <v>0</v>
      </c>
      <c r="F40" s="17"/>
      <c r="G40" s="15"/>
      <c r="H40" s="16">
        <f>1275000/22600000*100</f>
        <v>5.6415929203539816</v>
      </c>
      <c r="I40" s="17"/>
      <c r="J40" s="15"/>
      <c r="K40" s="16">
        <f>L39</f>
        <v>11.283185840707963</v>
      </c>
      <c r="L40" s="17"/>
      <c r="M40" s="15"/>
      <c r="N40" s="16">
        <f>4764000/22600000*100</f>
        <v>21.079646017699115</v>
      </c>
      <c r="O40" s="17"/>
      <c r="P40" s="15"/>
      <c r="Q40" s="16">
        <f>6039000/22600000*100</f>
        <v>26.721238938053098</v>
      </c>
      <c r="R40" s="17"/>
      <c r="S40" s="15"/>
      <c r="T40" s="16">
        <f>U39</f>
        <v>6.8020847253775223</v>
      </c>
      <c r="U40" s="17"/>
      <c r="V40" s="15"/>
      <c r="W40" s="16">
        <v>5.6</v>
      </c>
      <c r="X40" s="17"/>
      <c r="Y40" s="15"/>
      <c r="Z40" s="16">
        <f>2550000/C38*100</f>
        <v>6.8154483495924092</v>
      </c>
      <c r="AA40" s="17"/>
      <c r="AB40" s="15"/>
      <c r="AC40" s="16">
        <f>1275000/C38*100</f>
        <v>3.4077241747962046</v>
      </c>
      <c r="AD40" s="17"/>
      <c r="AE40" s="15"/>
      <c r="AF40" s="16">
        <f>7350000/C38*100</f>
        <v>19.644527595884004</v>
      </c>
      <c r="AG40" s="17"/>
      <c r="AH40" s="15"/>
      <c r="AI40" s="16">
        <f>5385000/C38*100</f>
        <v>14.392623279433383</v>
      </c>
      <c r="AJ40" s="17"/>
      <c r="AK40" s="26"/>
      <c r="AL40" s="27"/>
      <c r="AM40" s="28"/>
    </row>
    <row r="41" spans="1:39" x14ac:dyDescent="0.25">
      <c r="A41" s="86">
        <v>11</v>
      </c>
      <c r="B41" s="108" t="s">
        <v>37</v>
      </c>
      <c r="C41" s="92">
        <v>2200000</v>
      </c>
      <c r="D41" s="19"/>
      <c r="E41" s="20">
        <f>1/12*100</f>
        <v>8.3333333333333321</v>
      </c>
      <c r="F41" s="21"/>
      <c r="G41" s="19"/>
      <c r="H41" s="20">
        <f>2/12*100</f>
        <v>16.666666666666664</v>
      </c>
      <c r="I41" s="21"/>
      <c r="J41" s="19"/>
      <c r="K41" s="20">
        <f>3/12*100</f>
        <v>25</v>
      </c>
      <c r="L41" s="21"/>
      <c r="M41" s="19"/>
      <c r="N41" s="20">
        <f>4/12*100</f>
        <v>33.333333333333329</v>
      </c>
      <c r="O41" s="21"/>
      <c r="P41" s="19"/>
      <c r="Q41" s="20">
        <f>5/12*100</f>
        <v>41.666666666666671</v>
      </c>
      <c r="R41" s="21"/>
      <c r="S41" s="19"/>
      <c r="T41" s="23">
        <f>S42</f>
        <v>100</v>
      </c>
      <c r="U41" s="21"/>
      <c r="V41" s="19"/>
      <c r="W41" s="20">
        <f>7/12*100</f>
        <v>58.333333333333336</v>
      </c>
      <c r="X41" s="21"/>
      <c r="Y41" s="19"/>
      <c r="Z41" s="20">
        <f>8/12*100</f>
        <v>66.666666666666657</v>
      </c>
      <c r="AA41" s="21"/>
      <c r="AB41" s="19"/>
      <c r="AC41" s="20">
        <f>9/12*100</f>
        <v>75</v>
      </c>
      <c r="AD41" s="21"/>
      <c r="AE41" s="19"/>
      <c r="AF41" s="20">
        <f>10/12*100</f>
        <v>83.333333333333343</v>
      </c>
      <c r="AG41" s="21"/>
      <c r="AH41" s="19"/>
      <c r="AI41" s="20">
        <f>11/12*100</f>
        <v>91.666666666666657</v>
      </c>
      <c r="AJ41" s="21"/>
      <c r="AK41" s="22"/>
      <c r="AL41" s="23">
        <f>12/12*100</f>
        <v>100</v>
      </c>
      <c r="AM41" s="24"/>
    </row>
    <row r="42" spans="1:39" x14ac:dyDescent="0.25">
      <c r="A42" s="87"/>
      <c r="B42" s="109"/>
      <c r="C42" s="93"/>
      <c r="D42" s="9">
        <f>0/379700*100</f>
        <v>0</v>
      </c>
      <c r="E42" s="10"/>
      <c r="F42" s="11">
        <f>U41</f>
        <v>0</v>
      </c>
      <c r="G42" s="9">
        <f>2200000/2200000*100</f>
        <v>100</v>
      </c>
      <c r="H42" s="10"/>
      <c r="I42" s="11">
        <f>2200000/2200000*100</f>
        <v>100</v>
      </c>
      <c r="J42" s="9">
        <f>2200000/2200000*100</f>
        <v>100</v>
      </c>
      <c r="K42" s="10"/>
      <c r="L42" s="11">
        <f>2200000/2200000*100</f>
        <v>100</v>
      </c>
      <c r="M42" s="9">
        <f>2200000/2200000*100</f>
        <v>100</v>
      </c>
      <c r="N42" s="10"/>
      <c r="O42" s="11">
        <f>2200000/2200000*100</f>
        <v>100</v>
      </c>
      <c r="P42" s="9">
        <f>2200000/2200000*100</f>
        <v>100</v>
      </c>
      <c r="Q42" s="10"/>
      <c r="R42" s="11">
        <f>2200000/2200000*100</f>
        <v>100</v>
      </c>
      <c r="S42" s="13">
        <f>2200000/C41*100</f>
        <v>100</v>
      </c>
      <c r="T42" s="10"/>
      <c r="U42" s="11">
        <v>0</v>
      </c>
      <c r="V42" s="9">
        <v>100</v>
      </c>
      <c r="W42" s="10"/>
      <c r="X42" s="11">
        <v>0</v>
      </c>
      <c r="Y42" s="13">
        <f>2200000/C41*100</f>
        <v>100</v>
      </c>
      <c r="Z42" s="10"/>
      <c r="AA42" s="11">
        <v>0</v>
      </c>
      <c r="AB42" s="13">
        <f>2200000/C41*100</f>
        <v>100</v>
      </c>
      <c r="AC42" s="10"/>
      <c r="AD42" s="11">
        <v>0</v>
      </c>
      <c r="AE42" s="13">
        <v>100</v>
      </c>
      <c r="AF42" s="10"/>
      <c r="AG42" s="11">
        <v>0</v>
      </c>
      <c r="AH42" s="9">
        <f>2200000/C41*100</f>
        <v>100</v>
      </c>
      <c r="AI42" s="10"/>
      <c r="AJ42" s="11">
        <v>0</v>
      </c>
      <c r="AK42" s="13"/>
      <c r="AL42" s="25"/>
      <c r="AM42" s="14"/>
    </row>
    <row r="43" spans="1:39" x14ac:dyDescent="0.25">
      <c r="A43" s="88"/>
      <c r="B43" s="110"/>
      <c r="C43" s="94"/>
      <c r="D43" s="15"/>
      <c r="E43" s="16">
        <f>R43</f>
        <v>0</v>
      </c>
      <c r="F43" s="17"/>
      <c r="G43" s="15"/>
      <c r="H43" s="16">
        <f>2200000/2200000*100</f>
        <v>100</v>
      </c>
      <c r="I43" s="17"/>
      <c r="J43" s="15"/>
      <c r="K43" s="16">
        <f>2200000/2200000*100</f>
        <v>100</v>
      </c>
      <c r="L43" s="17"/>
      <c r="M43" s="15"/>
      <c r="N43" s="16">
        <f>2200000/2200000*100</f>
        <v>100</v>
      </c>
      <c r="O43" s="17"/>
      <c r="P43" s="15"/>
      <c r="Q43" s="16">
        <f>2200000/2200000*100</f>
        <v>100</v>
      </c>
      <c r="R43" s="17"/>
      <c r="S43" s="15"/>
      <c r="T43" s="16">
        <f>U42</f>
        <v>0</v>
      </c>
      <c r="U43" s="17"/>
      <c r="V43" s="15"/>
      <c r="W43" s="16">
        <v>0</v>
      </c>
      <c r="X43" s="17"/>
      <c r="Y43" s="15"/>
      <c r="Z43" s="16">
        <v>0</v>
      </c>
      <c r="AA43" s="17"/>
      <c r="AB43" s="15"/>
      <c r="AC43" s="16">
        <v>0</v>
      </c>
      <c r="AD43" s="17"/>
      <c r="AE43" s="15"/>
      <c r="AF43" s="16">
        <v>0</v>
      </c>
      <c r="AG43" s="17"/>
      <c r="AH43" s="15"/>
      <c r="AI43" s="16">
        <v>0</v>
      </c>
      <c r="AJ43" s="17"/>
      <c r="AK43" s="26"/>
      <c r="AL43" s="27"/>
      <c r="AM43" s="28"/>
    </row>
    <row r="44" spans="1:39" x14ac:dyDescent="0.25">
      <c r="A44" s="86">
        <v>12</v>
      </c>
      <c r="B44" s="95" t="s">
        <v>38</v>
      </c>
      <c r="C44" s="92">
        <v>58194700</v>
      </c>
      <c r="D44" s="9"/>
      <c r="E44" s="10">
        <f>1/12*100</f>
        <v>8.3333333333333321</v>
      </c>
      <c r="F44" s="11"/>
      <c r="G44" s="9"/>
      <c r="H44" s="10">
        <f>2/12*100</f>
        <v>16.666666666666664</v>
      </c>
      <c r="I44" s="11"/>
      <c r="J44" s="9"/>
      <c r="K44" s="10">
        <f>3/12*100</f>
        <v>25</v>
      </c>
      <c r="L44" s="11"/>
      <c r="M44" s="9"/>
      <c r="N44" s="10">
        <f>4/12*100</f>
        <v>33.333333333333329</v>
      </c>
      <c r="O44" s="11"/>
      <c r="P44" s="9"/>
      <c r="Q44" s="10">
        <f>5/12*100</f>
        <v>41.666666666666671</v>
      </c>
      <c r="R44" s="11"/>
      <c r="S44" s="9"/>
      <c r="T44" s="10">
        <f>6/12*100</f>
        <v>50</v>
      </c>
      <c r="U44" s="11"/>
      <c r="V44" s="9"/>
      <c r="W44" s="10">
        <f>7/12*100</f>
        <v>58.333333333333336</v>
      </c>
      <c r="X44" s="11"/>
      <c r="Y44" s="9"/>
      <c r="Z44" s="10">
        <f>8/12*100</f>
        <v>66.666666666666657</v>
      </c>
      <c r="AA44" s="11"/>
      <c r="AB44" s="9"/>
      <c r="AC44" s="10">
        <f>9/12*100</f>
        <v>75</v>
      </c>
      <c r="AD44" s="11"/>
      <c r="AE44" s="9"/>
      <c r="AF44" s="10">
        <f>10/12*100</f>
        <v>83.333333333333343</v>
      </c>
      <c r="AG44" s="11"/>
      <c r="AH44" s="9"/>
      <c r="AI44" s="10">
        <f>11/12*100</f>
        <v>91.666666666666657</v>
      </c>
      <c r="AJ44" s="11"/>
      <c r="AK44" s="13"/>
      <c r="AL44" s="25">
        <f>12/12*100</f>
        <v>100</v>
      </c>
      <c r="AM44" s="14"/>
    </row>
    <row r="45" spans="1:39" x14ac:dyDescent="0.25">
      <c r="A45" s="87"/>
      <c r="B45" s="90"/>
      <c r="C45" s="93"/>
      <c r="D45" s="9">
        <f>0/58194700*100</f>
        <v>0</v>
      </c>
      <c r="E45" s="10"/>
      <c r="F45" s="11">
        <f>U44</f>
        <v>0</v>
      </c>
      <c r="G45" s="9">
        <f>4840000/58194700*100</f>
        <v>8.3169085844587229</v>
      </c>
      <c r="H45" s="10"/>
      <c r="I45" s="11">
        <f>4840000/58194700*100</f>
        <v>8.3169085844587229</v>
      </c>
      <c r="J45" s="9">
        <f>9680000/58194700*100</f>
        <v>16.633817168917446</v>
      </c>
      <c r="K45" s="10"/>
      <c r="L45" s="11">
        <f>9680000/58194700*100</f>
        <v>16.633817168917446</v>
      </c>
      <c r="M45" s="9">
        <f>14530000/58194700*100</f>
        <v>24.967909448798604</v>
      </c>
      <c r="N45" s="10"/>
      <c r="O45" s="11">
        <f>14530000/58194700*100</f>
        <v>24.967909448798604</v>
      </c>
      <c r="P45" s="9">
        <f>19380000/58194700*100</f>
        <v>33.302001728679755</v>
      </c>
      <c r="Q45" s="10"/>
      <c r="R45" s="11">
        <f>19380000/58194700*100</f>
        <v>33.302001728679755</v>
      </c>
      <c r="S45" s="9">
        <f>24220000/C44*100</f>
        <v>41.618910313138478</v>
      </c>
      <c r="T45" s="10"/>
      <c r="U45" s="11">
        <f>4840000/C44*100</f>
        <v>8.3169085844587229</v>
      </c>
      <c r="V45" s="9">
        <v>58.3</v>
      </c>
      <c r="W45" s="10"/>
      <c r="X45" s="11">
        <v>16.7</v>
      </c>
      <c r="Y45" s="9">
        <f>38780000/C44*100</f>
        <v>66.638370848204389</v>
      </c>
      <c r="Z45" s="10"/>
      <c r="AA45" s="11">
        <f>Z46</f>
        <v>8.3340922798811565</v>
      </c>
      <c r="AB45" s="9">
        <f>43630000/C44*100</f>
        <v>74.972463128085536</v>
      </c>
      <c r="AC45" s="10"/>
      <c r="AD45" s="11">
        <f>AC46</f>
        <v>8.3340922798811565</v>
      </c>
      <c r="AE45" s="9">
        <f>43630000/C44*100</f>
        <v>74.972463128085536</v>
      </c>
      <c r="AF45" s="10"/>
      <c r="AG45" s="11">
        <v>0</v>
      </c>
      <c r="AH45" s="9">
        <f>43630000/C44*100</f>
        <v>74.972463128085536</v>
      </c>
      <c r="AI45" s="10"/>
      <c r="AJ45" s="11">
        <f>AI46</f>
        <v>8.3512759753035937</v>
      </c>
      <c r="AK45" s="13"/>
      <c r="AL45" s="25"/>
      <c r="AM45" s="14"/>
    </row>
    <row r="46" spans="1:39" ht="16.5" customHeight="1" x14ac:dyDescent="0.25">
      <c r="A46" s="88"/>
      <c r="B46" s="91"/>
      <c r="C46" s="94"/>
      <c r="D46" s="9"/>
      <c r="E46" s="10">
        <f>R46</f>
        <v>0</v>
      </c>
      <c r="F46" s="11"/>
      <c r="G46" s="9"/>
      <c r="H46" s="10">
        <f>4840000/58194700*100</f>
        <v>8.3169085844587229</v>
      </c>
      <c r="I46" s="11"/>
      <c r="J46" s="9"/>
      <c r="K46" s="10">
        <f>L45</f>
        <v>16.633817168917446</v>
      </c>
      <c r="L46" s="11"/>
      <c r="M46" s="9"/>
      <c r="N46" s="10">
        <f>14530000/58194700*100</f>
        <v>24.967909448798604</v>
      </c>
      <c r="O46" s="11"/>
      <c r="P46" s="9"/>
      <c r="Q46" s="10">
        <f>19380000/58194700*100</f>
        <v>33.302001728679755</v>
      </c>
      <c r="R46" s="11"/>
      <c r="S46" s="9"/>
      <c r="T46" s="10">
        <f>U45</f>
        <v>8.3169085844587229</v>
      </c>
      <c r="U46" s="11"/>
      <c r="V46" s="9"/>
      <c r="W46" s="10">
        <v>16.7</v>
      </c>
      <c r="X46" s="11"/>
      <c r="Y46" s="9"/>
      <c r="Z46" s="10">
        <f>4850000/C44*100</f>
        <v>8.3340922798811565</v>
      </c>
      <c r="AA46" s="11"/>
      <c r="AB46" s="9"/>
      <c r="AC46" s="10">
        <f>4850000/C44*100</f>
        <v>8.3340922798811565</v>
      </c>
      <c r="AD46" s="11"/>
      <c r="AE46" s="9"/>
      <c r="AF46" s="10">
        <v>0</v>
      </c>
      <c r="AG46" s="11"/>
      <c r="AH46" s="9"/>
      <c r="AI46" s="10">
        <f>4860000/C44*100</f>
        <v>8.3512759753035937</v>
      </c>
      <c r="AJ46" s="11"/>
      <c r="AK46" s="13"/>
      <c r="AL46" s="25"/>
      <c r="AM46" s="14"/>
    </row>
    <row r="47" spans="1:39" x14ac:dyDescent="0.25">
      <c r="A47" s="86">
        <v>13</v>
      </c>
      <c r="B47" s="108" t="s">
        <v>39</v>
      </c>
      <c r="C47" s="105">
        <v>25307600</v>
      </c>
      <c r="D47" s="19"/>
      <c r="E47" s="20">
        <f>1/12*100</f>
        <v>8.3333333333333321</v>
      </c>
      <c r="F47" s="21"/>
      <c r="G47" s="19"/>
      <c r="H47" s="20">
        <f>2/12*100</f>
        <v>16.666666666666664</v>
      </c>
      <c r="I47" s="21"/>
      <c r="J47" s="19"/>
      <c r="K47" s="20">
        <f>3/12*100</f>
        <v>25</v>
      </c>
      <c r="L47" s="21"/>
      <c r="M47" s="19"/>
      <c r="N47" s="20">
        <f>4/12*100</f>
        <v>33.333333333333329</v>
      </c>
      <c r="O47" s="21"/>
      <c r="P47" s="19"/>
      <c r="Q47" s="20">
        <f>5/12*100</f>
        <v>41.666666666666671</v>
      </c>
      <c r="R47" s="21"/>
      <c r="S47" s="19"/>
      <c r="T47" s="20">
        <f>6/12*100</f>
        <v>50</v>
      </c>
      <c r="U47" s="21"/>
      <c r="V47" s="19"/>
      <c r="W47" s="20">
        <f>7/12*100</f>
        <v>58.333333333333336</v>
      </c>
      <c r="X47" s="21"/>
      <c r="Y47" s="19"/>
      <c r="Z47" s="20">
        <f>8/12*100</f>
        <v>66.666666666666657</v>
      </c>
      <c r="AA47" s="21"/>
      <c r="AB47" s="19"/>
      <c r="AC47" s="20">
        <f>9/12*100</f>
        <v>75</v>
      </c>
      <c r="AD47" s="21"/>
      <c r="AE47" s="19"/>
      <c r="AF47" s="20">
        <f>10/12*100</f>
        <v>83.333333333333343</v>
      </c>
      <c r="AG47" s="21"/>
      <c r="AH47" s="19"/>
      <c r="AI47" s="20">
        <f>11/12*100</f>
        <v>91.666666666666657</v>
      </c>
      <c r="AJ47" s="21"/>
      <c r="AK47" s="31"/>
      <c r="AL47" s="32">
        <f>12/12*100</f>
        <v>100</v>
      </c>
      <c r="AM47" s="33"/>
    </row>
    <row r="48" spans="1:39" ht="15.75" customHeight="1" x14ac:dyDescent="0.25">
      <c r="A48" s="87"/>
      <c r="B48" s="109"/>
      <c r="C48" s="106"/>
      <c r="D48" s="9">
        <f>0/21000000*100</f>
        <v>0</v>
      </c>
      <c r="E48" s="10"/>
      <c r="F48" s="11">
        <f>U47</f>
        <v>0</v>
      </c>
      <c r="G48" s="9">
        <f>1769505/21000000*100</f>
        <v>8.4262142857142859</v>
      </c>
      <c r="H48" s="10"/>
      <c r="I48" s="11">
        <f>1769505/21000000*1000</f>
        <v>84.262142857142848</v>
      </c>
      <c r="J48" s="9">
        <f>3597628/21000000*100</f>
        <v>17.131561904761906</v>
      </c>
      <c r="K48" s="10"/>
      <c r="L48" s="11">
        <f>3597628/21000000*100</f>
        <v>17.131561904761906</v>
      </c>
      <c r="M48" s="9">
        <f>5348082/21000000*100</f>
        <v>25.46705714285714</v>
      </c>
      <c r="N48" s="10"/>
      <c r="O48" s="11">
        <f>5348082/21000000*100</f>
        <v>25.46705714285714</v>
      </c>
      <c r="P48" s="9">
        <f>7149536/21000000*100</f>
        <v>34.045409523809525</v>
      </c>
      <c r="Q48" s="10"/>
      <c r="R48" s="11">
        <f>7149536/21000000*100</f>
        <v>34.045409523809525</v>
      </c>
      <c r="S48" s="9">
        <f>8920163/C47*100</f>
        <v>35.246973241239786</v>
      </c>
      <c r="T48" s="10"/>
      <c r="U48" s="11">
        <f>1770627/C47*100</f>
        <v>6.9964239991148913</v>
      </c>
      <c r="V48" s="9">
        <v>59.3</v>
      </c>
      <c r="W48" s="10"/>
      <c r="X48" s="11">
        <v>16.899999999999999</v>
      </c>
      <c r="Y48" s="9">
        <f>14289581/C47*100</f>
        <v>56.463595915851364</v>
      </c>
      <c r="Z48" s="10"/>
      <c r="AA48" s="11">
        <f>Z49</f>
        <v>7.2072934612527462</v>
      </c>
      <c r="AB48" s="9">
        <f>16165032/C47*100</f>
        <v>63.874219602016794</v>
      </c>
      <c r="AC48" s="10"/>
      <c r="AD48" s="11">
        <f>AC49</f>
        <v>7.4224778327458942</v>
      </c>
      <c r="AE48" s="9">
        <f>16165032/C47*100</f>
        <v>63.874219602016794</v>
      </c>
      <c r="AF48" s="10"/>
      <c r="AG48" s="11">
        <v>0</v>
      </c>
      <c r="AH48" s="9">
        <f>16165032/C47*100</f>
        <v>63.874219602016794</v>
      </c>
      <c r="AI48" s="10"/>
      <c r="AJ48" s="11">
        <f>AI49</f>
        <v>7.2229567402677457</v>
      </c>
      <c r="AK48" s="34"/>
      <c r="AL48" s="35"/>
      <c r="AM48" s="36"/>
    </row>
    <row r="49" spans="1:39" ht="20.25" customHeight="1" x14ac:dyDescent="0.25">
      <c r="A49" s="88"/>
      <c r="B49" s="110"/>
      <c r="C49" s="107"/>
      <c r="D49" s="15"/>
      <c r="E49" s="16">
        <f>R49</f>
        <v>0</v>
      </c>
      <c r="F49" s="17"/>
      <c r="G49" s="15"/>
      <c r="H49" s="16">
        <f>1769505/21000000*100</f>
        <v>8.4262142857142859</v>
      </c>
      <c r="I49" s="17"/>
      <c r="J49" s="15"/>
      <c r="K49" s="16">
        <f>L48</f>
        <v>17.131561904761906</v>
      </c>
      <c r="L49" s="17"/>
      <c r="M49" s="15"/>
      <c r="N49" s="16">
        <f>5348082/21000000*100</f>
        <v>25.46705714285714</v>
      </c>
      <c r="O49" s="17"/>
      <c r="P49" s="15"/>
      <c r="Q49" s="16">
        <f>7149536/21000000*100</f>
        <v>34.045409523809525</v>
      </c>
      <c r="R49" s="17"/>
      <c r="S49" s="15"/>
      <c r="T49" s="16">
        <f>U48</f>
        <v>6.9964239991148913</v>
      </c>
      <c r="U49" s="17"/>
      <c r="V49" s="15"/>
      <c r="W49" s="16">
        <v>16.899999999999999</v>
      </c>
      <c r="X49" s="17"/>
      <c r="Y49" s="15"/>
      <c r="Z49" s="16">
        <f>1823993/C47*100</f>
        <v>7.2072934612527462</v>
      </c>
      <c r="AA49" s="17"/>
      <c r="AB49" s="15"/>
      <c r="AC49" s="16">
        <f>1878451/C47*100</f>
        <v>7.4224778327458942</v>
      </c>
      <c r="AD49" s="17"/>
      <c r="AE49" s="15"/>
      <c r="AF49" s="16">
        <v>0</v>
      </c>
      <c r="AG49" s="17"/>
      <c r="AH49" s="15"/>
      <c r="AI49" s="16">
        <f>1827957/C47*100</f>
        <v>7.2229567402677457</v>
      </c>
      <c r="AJ49" s="17"/>
      <c r="AK49" s="37"/>
      <c r="AL49" s="38"/>
      <c r="AM49" s="39"/>
    </row>
    <row r="50" spans="1:39" x14ac:dyDescent="0.25">
      <c r="A50" s="86">
        <v>14</v>
      </c>
      <c r="B50" s="111" t="s">
        <v>40</v>
      </c>
      <c r="C50" s="92">
        <v>45360000</v>
      </c>
      <c r="D50" s="9"/>
      <c r="E50" s="10">
        <f>1/12*100</f>
        <v>8.3333333333333321</v>
      </c>
      <c r="F50" s="11"/>
      <c r="G50" s="9"/>
      <c r="H50" s="10">
        <f>2/12*100</f>
        <v>16.666666666666664</v>
      </c>
      <c r="I50" s="11"/>
      <c r="J50" s="9"/>
      <c r="K50" s="10">
        <f>3/12*100</f>
        <v>25</v>
      </c>
      <c r="L50" s="11"/>
      <c r="M50" s="9"/>
      <c r="N50" s="10">
        <f>4/12*100</f>
        <v>33.333333333333329</v>
      </c>
      <c r="O50" s="11"/>
      <c r="P50" s="13"/>
      <c r="Q50" s="25">
        <f>5/12*100</f>
        <v>41.666666666666671</v>
      </c>
      <c r="R50" s="14"/>
      <c r="S50" s="13"/>
      <c r="T50" s="25">
        <f>6/12*100</f>
        <v>50</v>
      </c>
      <c r="U50" s="14"/>
      <c r="V50" s="13"/>
      <c r="W50" s="25">
        <f>7/12*100</f>
        <v>58.333333333333336</v>
      </c>
      <c r="X50" s="14"/>
      <c r="Y50" s="13"/>
      <c r="Z50" s="25">
        <f>8/12*100</f>
        <v>66.666666666666657</v>
      </c>
      <c r="AA50" s="14"/>
      <c r="AB50" s="13"/>
      <c r="AC50" s="25">
        <f>9/12*100</f>
        <v>75</v>
      </c>
      <c r="AD50" s="14"/>
      <c r="AE50" s="13"/>
      <c r="AF50" s="25">
        <f>10/12*100</f>
        <v>83.333333333333343</v>
      </c>
      <c r="AG50" s="14"/>
      <c r="AH50" s="13"/>
      <c r="AI50" s="25">
        <f>11/12*100</f>
        <v>91.666666666666657</v>
      </c>
      <c r="AJ50" s="14"/>
      <c r="AK50" s="34"/>
      <c r="AL50" s="35">
        <f>12/12*100</f>
        <v>100</v>
      </c>
      <c r="AM50" s="36"/>
    </row>
    <row r="51" spans="1:39" x14ac:dyDescent="0.25">
      <c r="A51" s="87"/>
      <c r="B51" s="90"/>
      <c r="C51" s="93"/>
      <c r="D51" s="9">
        <f>0/453600000</f>
        <v>0</v>
      </c>
      <c r="E51" s="10"/>
      <c r="F51" s="11">
        <f>U50</f>
        <v>0</v>
      </c>
      <c r="G51" s="9">
        <f>3780000/45360000*100</f>
        <v>8.3333333333333321</v>
      </c>
      <c r="H51" s="10"/>
      <c r="I51" s="11">
        <f>3780000/45360000*100</f>
        <v>8.3333333333333321</v>
      </c>
      <c r="J51" s="9">
        <f>7560000/45360000*100</f>
        <v>16.666666666666664</v>
      </c>
      <c r="K51" s="10"/>
      <c r="L51" s="11">
        <f>7560000/45360000*100</f>
        <v>16.666666666666664</v>
      </c>
      <c r="M51" s="9">
        <f>11340000/45360000*100</f>
        <v>25</v>
      </c>
      <c r="N51" s="10"/>
      <c r="O51" s="11">
        <f>11340000/45360000*100</f>
        <v>25</v>
      </c>
      <c r="P51" s="13">
        <f>15120000/45360000*100</f>
        <v>33.333333333333329</v>
      </c>
      <c r="Q51" s="25"/>
      <c r="R51" s="14">
        <f>15120000/45360000*100</f>
        <v>33.333333333333329</v>
      </c>
      <c r="S51" s="13">
        <f>18900000/C50*100</f>
        <v>41.666666666666671</v>
      </c>
      <c r="T51" s="25"/>
      <c r="U51" s="44">
        <f>3780000/C50*100</f>
        <v>8.3333333333333321</v>
      </c>
      <c r="V51" s="13">
        <v>58</v>
      </c>
      <c r="W51" s="25"/>
      <c r="X51" s="14">
        <v>17</v>
      </c>
      <c r="Y51" s="9">
        <f>30240000/C50*100</f>
        <v>66.666666666666657</v>
      </c>
      <c r="Z51" s="25"/>
      <c r="AA51" s="11">
        <f>Z52</f>
        <v>8.3333333333333321</v>
      </c>
      <c r="AB51" s="9">
        <f>34020000/C50*100</f>
        <v>75</v>
      </c>
      <c r="AC51" s="25"/>
      <c r="AD51" s="11">
        <f>AC52</f>
        <v>8.3333333333333321</v>
      </c>
      <c r="AE51" s="13">
        <f>34000000/C50*100</f>
        <v>74.95590828924162</v>
      </c>
      <c r="AF51" s="25"/>
      <c r="AG51" s="14">
        <v>0</v>
      </c>
      <c r="AH51" s="13">
        <f>34020000/C50*100</f>
        <v>75</v>
      </c>
      <c r="AI51" s="25"/>
      <c r="AJ51" s="14">
        <f>AI52</f>
        <v>8.3333333333333321</v>
      </c>
      <c r="AK51" s="34"/>
      <c r="AL51" s="35"/>
      <c r="AM51" s="36"/>
    </row>
    <row r="52" spans="1:39" x14ac:dyDescent="0.25">
      <c r="A52" s="88"/>
      <c r="B52" s="91"/>
      <c r="C52" s="94"/>
      <c r="D52" s="9"/>
      <c r="E52" s="10">
        <f>R52</f>
        <v>0</v>
      </c>
      <c r="F52" s="11"/>
      <c r="G52" s="9"/>
      <c r="H52" s="10">
        <f>3780000/45360000*100</f>
        <v>8.3333333333333321</v>
      </c>
      <c r="I52" s="11"/>
      <c r="J52" s="9"/>
      <c r="K52" s="10">
        <f>L51</f>
        <v>16.666666666666664</v>
      </c>
      <c r="L52" s="11"/>
      <c r="M52" s="9"/>
      <c r="N52" s="10">
        <f>11340000/45360000*100</f>
        <v>25</v>
      </c>
      <c r="O52" s="11"/>
      <c r="P52" s="13"/>
      <c r="Q52" s="25">
        <f>15120000/45360000*100</f>
        <v>33.333333333333329</v>
      </c>
      <c r="R52" s="14"/>
      <c r="S52" s="13"/>
      <c r="T52" s="10">
        <f>U51</f>
        <v>8.3333333333333321</v>
      </c>
      <c r="U52" s="14"/>
      <c r="V52" s="13"/>
      <c r="W52" s="25">
        <v>17</v>
      </c>
      <c r="X52" s="14"/>
      <c r="Y52" s="13"/>
      <c r="Z52" s="67">
        <f>3780000/C50*100</f>
        <v>8.3333333333333321</v>
      </c>
      <c r="AA52" s="14"/>
      <c r="AB52" s="13"/>
      <c r="AC52" s="10">
        <f>3780000/C50*100</f>
        <v>8.3333333333333321</v>
      </c>
      <c r="AD52" s="14"/>
      <c r="AE52" s="13"/>
      <c r="AF52" s="25">
        <v>0</v>
      </c>
      <c r="AG52" s="14"/>
      <c r="AH52" s="13"/>
      <c r="AI52" s="25">
        <f>3780000/C50*100</f>
        <v>8.3333333333333321</v>
      </c>
      <c r="AJ52" s="14"/>
      <c r="AK52" s="34"/>
      <c r="AL52" s="35"/>
      <c r="AM52" s="36"/>
    </row>
    <row r="53" spans="1:39" x14ac:dyDescent="0.25">
      <c r="A53" s="86">
        <v>15</v>
      </c>
      <c r="B53" s="108" t="s">
        <v>41</v>
      </c>
      <c r="C53" s="105">
        <v>36810700</v>
      </c>
      <c r="D53" s="19"/>
      <c r="E53" s="20">
        <f>1/12*100</f>
        <v>8.3333333333333321</v>
      </c>
      <c r="F53" s="21"/>
      <c r="G53" s="19"/>
      <c r="H53" s="20">
        <f>2/12*100</f>
        <v>16.666666666666664</v>
      </c>
      <c r="I53" s="21"/>
      <c r="J53" s="19"/>
      <c r="K53" s="20">
        <f>3/12*100</f>
        <v>25</v>
      </c>
      <c r="L53" s="21"/>
      <c r="M53" s="19"/>
      <c r="N53" s="20">
        <f>4/12*100</f>
        <v>33.333333333333329</v>
      </c>
      <c r="O53" s="21"/>
      <c r="P53" s="19"/>
      <c r="Q53" s="20">
        <f>5/12*100</f>
        <v>41.666666666666671</v>
      </c>
      <c r="R53" s="21"/>
      <c r="S53" s="19"/>
      <c r="T53" s="20">
        <f>6/12*100</f>
        <v>50</v>
      </c>
      <c r="U53" s="21"/>
      <c r="V53" s="19"/>
      <c r="W53" s="20">
        <f>7/12*100</f>
        <v>58.333333333333336</v>
      </c>
      <c r="X53" s="21"/>
      <c r="Y53" s="19"/>
      <c r="Z53" s="20">
        <f>8/12*100</f>
        <v>66.666666666666657</v>
      </c>
      <c r="AA53" s="21"/>
      <c r="AB53" s="19"/>
      <c r="AC53" s="20">
        <f>9/12*100</f>
        <v>75</v>
      </c>
      <c r="AD53" s="21"/>
      <c r="AE53" s="19"/>
      <c r="AF53" s="20">
        <f>10/12*100</f>
        <v>83.333333333333343</v>
      </c>
      <c r="AG53" s="21"/>
      <c r="AH53" s="19"/>
      <c r="AI53" s="23">
        <f>11/12*100</f>
        <v>91.666666666666657</v>
      </c>
      <c r="AJ53" s="21"/>
      <c r="AK53" s="31"/>
      <c r="AL53" s="32">
        <f>12/12*100</f>
        <v>100</v>
      </c>
      <c r="AM53" s="33"/>
    </row>
    <row r="54" spans="1:39" x14ac:dyDescent="0.25">
      <c r="A54" s="87"/>
      <c r="B54" s="109"/>
      <c r="C54" s="106"/>
      <c r="D54" s="9">
        <f>0/32222200</f>
        <v>0</v>
      </c>
      <c r="E54" s="10"/>
      <c r="F54" s="11">
        <f>U53</f>
        <v>0</v>
      </c>
      <c r="G54" s="9">
        <f>2000000/32222200*100</f>
        <v>6.2069008323454016</v>
      </c>
      <c r="H54" s="10"/>
      <c r="I54" s="11">
        <f>2000000/32222200*100</f>
        <v>6.2069008323454016</v>
      </c>
      <c r="J54" s="9">
        <f>2500000/32222200*100</f>
        <v>7.7586260404317517</v>
      </c>
      <c r="K54" s="10"/>
      <c r="L54" s="11">
        <f>2500000/32222200*100</f>
        <v>7.7586260404317517</v>
      </c>
      <c r="M54" s="9">
        <f>7268000/32222000*100</f>
        <v>22.556017627707778</v>
      </c>
      <c r="N54" s="10"/>
      <c r="O54" s="11">
        <f>7268000/32222200*100</f>
        <v>22.555877624743189</v>
      </c>
      <c r="P54" s="9">
        <f>10340500/32222200*100</f>
        <v>32.091229028433816</v>
      </c>
      <c r="Q54" s="10"/>
      <c r="R54" s="11">
        <f>10340500/32222200*100</f>
        <v>32.091229028433816</v>
      </c>
      <c r="S54" s="9">
        <f>14345998/C53*100</f>
        <v>38.97235858052143</v>
      </c>
      <c r="T54" s="10"/>
      <c r="U54" s="11">
        <f>4005498/C53*100</f>
        <v>10.881341566446713</v>
      </c>
      <c r="V54" s="9">
        <v>56.9</v>
      </c>
      <c r="W54" s="10"/>
      <c r="X54" s="11">
        <v>12.4</v>
      </c>
      <c r="Y54" s="9">
        <f>20408998/C53*100</f>
        <v>55.443113007902589</v>
      </c>
      <c r="Z54" s="10"/>
      <c r="AA54" s="11">
        <f>Z55</f>
        <v>5.6043487355578669</v>
      </c>
      <c r="AB54" s="9">
        <f>22008998/C53*100</f>
        <v>59.789675284631919</v>
      </c>
      <c r="AC54" s="10"/>
      <c r="AD54" s="11">
        <f>AC55</f>
        <v>4.3465622767293199</v>
      </c>
      <c r="AE54" s="9">
        <f>22008998/C53*100</f>
        <v>59.789675284631919</v>
      </c>
      <c r="AF54" s="10"/>
      <c r="AG54" s="11">
        <v>0</v>
      </c>
      <c r="AH54" s="9">
        <f>22008998/C53*100</f>
        <v>59.789675284631919</v>
      </c>
      <c r="AI54" s="10"/>
      <c r="AJ54" s="11">
        <f>AI55</f>
        <v>8.6931245534586399</v>
      </c>
      <c r="AK54" s="34"/>
      <c r="AL54" s="35"/>
      <c r="AM54" s="36"/>
    </row>
    <row r="55" spans="1:39" x14ac:dyDescent="0.25">
      <c r="A55" s="88"/>
      <c r="B55" s="110"/>
      <c r="C55" s="107"/>
      <c r="D55" s="15"/>
      <c r="E55" s="16">
        <f>R55</f>
        <v>0</v>
      </c>
      <c r="F55" s="17"/>
      <c r="G55" s="15"/>
      <c r="H55" s="16">
        <f>2000000/32222200*100</f>
        <v>6.2069008323454016</v>
      </c>
      <c r="I55" s="17"/>
      <c r="J55" s="15"/>
      <c r="K55" s="16">
        <f>L54</f>
        <v>7.7586260404317517</v>
      </c>
      <c r="L55" s="17"/>
      <c r="M55" s="15"/>
      <c r="N55" s="16">
        <f>7268000/32222200*100</f>
        <v>22.555877624743189</v>
      </c>
      <c r="O55" s="17"/>
      <c r="P55" s="15"/>
      <c r="Q55" s="16">
        <f>10340500/32222200*100</f>
        <v>32.091229028433816</v>
      </c>
      <c r="R55" s="17"/>
      <c r="S55" s="15"/>
      <c r="T55" s="16">
        <f>U54</f>
        <v>10.881341566446713</v>
      </c>
      <c r="U55" s="17"/>
      <c r="V55" s="15"/>
      <c r="W55" s="16">
        <v>12.4</v>
      </c>
      <c r="X55" s="17"/>
      <c r="Y55" s="15"/>
      <c r="Z55" s="16">
        <f>2063000/C53*100</f>
        <v>5.6043487355578669</v>
      </c>
      <c r="AA55" s="17"/>
      <c r="AB55" s="15"/>
      <c r="AC55" s="16">
        <f>1600000/C53*100</f>
        <v>4.3465622767293199</v>
      </c>
      <c r="AD55" s="17"/>
      <c r="AE55" s="15"/>
      <c r="AF55" s="16">
        <v>0</v>
      </c>
      <c r="AG55" s="17"/>
      <c r="AH55" s="15"/>
      <c r="AI55" s="16">
        <f>3200000/C53*100</f>
        <v>8.6931245534586399</v>
      </c>
      <c r="AJ55" s="17"/>
      <c r="AK55" s="37"/>
      <c r="AL55" s="38"/>
      <c r="AM55" s="39"/>
    </row>
    <row r="56" spans="1:39" x14ac:dyDescent="0.25">
      <c r="A56" s="86">
        <v>16</v>
      </c>
      <c r="B56" s="95" t="s">
        <v>42</v>
      </c>
      <c r="C56" s="92">
        <v>14058000</v>
      </c>
      <c r="D56" s="9"/>
      <c r="E56" s="10">
        <f>1/12*100</f>
        <v>8.3333333333333321</v>
      </c>
      <c r="F56" s="11"/>
      <c r="G56" s="9"/>
      <c r="H56" s="10">
        <f>2/12*100</f>
        <v>16.666666666666664</v>
      </c>
      <c r="I56" s="11"/>
      <c r="J56" s="9"/>
      <c r="K56" s="35">
        <f>3/12*100</f>
        <v>25</v>
      </c>
      <c r="L56" s="36"/>
      <c r="M56" s="9"/>
      <c r="N56" s="35">
        <f>4/12*100</f>
        <v>33.333333333333329</v>
      </c>
      <c r="O56" s="36"/>
      <c r="P56" s="9"/>
      <c r="Q56" s="35">
        <f>5/12*100</f>
        <v>41.666666666666671</v>
      </c>
      <c r="R56" s="36"/>
      <c r="S56" s="9"/>
      <c r="T56" s="35">
        <f>6/12*100</f>
        <v>50</v>
      </c>
      <c r="U56" s="36"/>
      <c r="V56" s="9"/>
      <c r="W56" s="35">
        <f>7/12*100</f>
        <v>58.333333333333336</v>
      </c>
      <c r="X56" s="36"/>
      <c r="Y56" s="9"/>
      <c r="Z56" s="35">
        <f>8/12*100</f>
        <v>66.666666666666657</v>
      </c>
      <c r="AA56" s="36"/>
      <c r="AB56" s="9"/>
      <c r="AC56" s="43">
        <f>9/12*100</f>
        <v>75</v>
      </c>
      <c r="AD56" s="36"/>
      <c r="AE56" s="9"/>
      <c r="AF56" s="35">
        <f>10/12*100</f>
        <v>83.333333333333343</v>
      </c>
      <c r="AG56" s="36"/>
      <c r="AH56" s="9"/>
      <c r="AI56" s="35">
        <f>11/12*100</f>
        <v>91.666666666666657</v>
      </c>
      <c r="AJ56" s="36"/>
      <c r="AK56" s="9"/>
      <c r="AL56" s="35">
        <f>12/12*100</f>
        <v>100</v>
      </c>
      <c r="AM56" s="36"/>
    </row>
    <row r="57" spans="1:39" x14ac:dyDescent="0.25">
      <c r="A57" s="87"/>
      <c r="B57" s="90"/>
      <c r="C57" s="93"/>
      <c r="D57" s="9">
        <f>0/572000*100</f>
        <v>0</v>
      </c>
      <c r="E57" s="10"/>
      <c r="F57" s="11">
        <f>U56</f>
        <v>0</v>
      </c>
      <c r="G57" s="9">
        <f>730000/5720000*100</f>
        <v>12.762237762237763</v>
      </c>
      <c r="H57" s="10"/>
      <c r="I57" s="11">
        <f>730000/5720000*100</f>
        <v>12.762237762237763</v>
      </c>
      <c r="J57" s="9">
        <f>730000/5720000*100</f>
        <v>12.762237762237763</v>
      </c>
      <c r="K57" s="35"/>
      <c r="L57" s="36">
        <f>730000/5720000*100</f>
        <v>12.762237762237763</v>
      </c>
      <c r="M57" s="9">
        <f>1420000/5720000*100</f>
        <v>24.825174825174827</v>
      </c>
      <c r="N57" s="35"/>
      <c r="O57" s="36">
        <f>1420000/5720000*100</f>
        <v>24.825174825174827</v>
      </c>
      <c r="P57" s="9">
        <f>2150000/5720000*100</f>
        <v>37.587412587412587</v>
      </c>
      <c r="Q57" s="35"/>
      <c r="R57" s="36">
        <f>2150000/5720000*100</f>
        <v>37.587412587412587</v>
      </c>
      <c r="S57" s="9">
        <f>2150000/C56*100</f>
        <v>15.293782899416703</v>
      </c>
      <c r="T57" s="35"/>
      <c r="U57" s="42">
        <f>0</f>
        <v>0</v>
      </c>
      <c r="V57" s="9">
        <v>50.3</v>
      </c>
      <c r="W57" s="35"/>
      <c r="X57" s="36">
        <v>13</v>
      </c>
      <c r="Y57" s="9">
        <f>3610000/C56*100</f>
        <v>25.679328496229903</v>
      </c>
      <c r="Z57" s="35"/>
      <c r="AA57" s="42">
        <f>Z58</f>
        <v>5.192772798406601</v>
      </c>
      <c r="AB57" s="9">
        <f>3610000/C56*100</f>
        <v>25.679328496229903</v>
      </c>
      <c r="AC57" s="35"/>
      <c r="AD57" s="42">
        <v>0</v>
      </c>
      <c r="AE57" s="9">
        <f>5030000/C56*100</f>
        <v>35.780338597240011</v>
      </c>
      <c r="AF57" s="35"/>
      <c r="AG57" s="36">
        <f>AF58</f>
        <v>10.1010101010101</v>
      </c>
      <c r="AH57" s="9">
        <f>5030000/C56*100</f>
        <v>35.780338597240011</v>
      </c>
      <c r="AI57" s="35"/>
      <c r="AJ57" s="36">
        <f>AI58</f>
        <v>4.9082373026035002</v>
      </c>
      <c r="AK57" s="9"/>
      <c r="AL57" s="35"/>
      <c r="AM57" s="36"/>
    </row>
    <row r="58" spans="1:39" x14ac:dyDescent="0.25">
      <c r="A58" s="88"/>
      <c r="B58" s="91"/>
      <c r="C58" s="94"/>
      <c r="D58" s="9"/>
      <c r="E58" s="10">
        <f>R58</f>
        <v>0</v>
      </c>
      <c r="F58" s="11"/>
      <c r="G58" s="9"/>
      <c r="H58" s="10">
        <f>730000/5720000*100</f>
        <v>12.762237762237763</v>
      </c>
      <c r="I58" s="11"/>
      <c r="J58" s="9"/>
      <c r="K58" s="35">
        <f>L57</f>
        <v>12.762237762237763</v>
      </c>
      <c r="L58" s="36"/>
      <c r="M58" s="9"/>
      <c r="N58" s="35">
        <f>1420000/5720000*100</f>
        <v>24.825174825174827</v>
      </c>
      <c r="O58" s="36"/>
      <c r="P58" s="9"/>
      <c r="Q58" s="35">
        <f>2150000/5720000*100</f>
        <v>37.587412587412587</v>
      </c>
      <c r="R58" s="36"/>
      <c r="S58" s="9"/>
      <c r="T58" s="43">
        <f>U57</f>
        <v>0</v>
      </c>
      <c r="U58" s="36"/>
      <c r="V58" s="9"/>
      <c r="W58" s="35">
        <v>13</v>
      </c>
      <c r="X58" s="36"/>
      <c r="Y58" s="9"/>
      <c r="Z58" s="35">
        <f>730000/C56*100</f>
        <v>5.192772798406601</v>
      </c>
      <c r="AA58" s="36"/>
      <c r="AB58" s="9"/>
      <c r="AC58" s="43">
        <v>0</v>
      </c>
      <c r="AD58" s="36"/>
      <c r="AE58" s="9"/>
      <c r="AF58" s="35">
        <f>1420000/C56*100</f>
        <v>10.1010101010101</v>
      </c>
      <c r="AG58" s="36"/>
      <c r="AH58" s="9"/>
      <c r="AI58" s="35">
        <f>690000/C56*100</f>
        <v>4.9082373026035002</v>
      </c>
      <c r="AJ58" s="36"/>
      <c r="AK58" s="9"/>
      <c r="AL58" s="35"/>
      <c r="AM58" s="36"/>
    </row>
    <row r="59" spans="1:39" ht="15" customHeight="1" x14ac:dyDescent="0.25">
      <c r="A59" s="86">
        <v>17</v>
      </c>
      <c r="B59" s="95" t="s">
        <v>43</v>
      </c>
      <c r="C59" s="105">
        <v>10062200</v>
      </c>
      <c r="D59" s="19"/>
      <c r="E59" s="20">
        <f>1/12*100</f>
        <v>8.3333333333333321</v>
      </c>
      <c r="F59" s="21"/>
      <c r="G59" s="19"/>
      <c r="H59" s="20">
        <f>2/12*100</f>
        <v>16.666666666666664</v>
      </c>
      <c r="I59" s="21"/>
      <c r="J59" s="19"/>
      <c r="K59" s="20">
        <f>3/12*100</f>
        <v>25</v>
      </c>
      <c r="L59" s="21"/>
      <c r="M59" s="19"/>
      <c r="N59" s="20">
        <f>4/12*100</f>
        <v>33.333333333333329</v>
      </c>
      <c r="O59" s="21"/>
      <c r="P59" s="19"/>
      <c r="Q59" s="20">
        <f>5/12*100</f>
        <v>41.666666666666671</v>
      </c>
      <c r="R59" s="21"/>
      <c r="S59" s="19"/>
      <c r="T59" s="20">
        <f>S60</f>
        <v>80.250839776589615</v>
      </c>
      <c r="U59" s="21"/>
      <c r="V59" s="19"/>
      <c r="W59" s="20">
        <f>7/12*100</f>
        <v>58.333333333333336</v>
      </c>
      <c r="X59" s="21"/>
      <c r="Y59" s="19"/>
      <c r="Z59" s="20">
        <f>8/12*100</f>
        <v>66.666666666666657</v>
      </c>
      <c r="AA59" s="21"/>
      <c r="AB59" s="19"/>
      <c r="AC59" s="20">
        <f>9/12*100</f>
        <v>75</v>
      </c>
      <c r="AD59" s="21"/>
      <c r="AE59" s="19"/>
      <c r="AF59" s="20">
        <f>10/12*100</f>
        <v>83.333333333333343</v>
      </c>
      <c r="AG59" s="21"/>
      <c r="AH59" s="19"/>
      <c r="AI59" s="20">
        <f>11/12*100</f>
        <v>91.666666666666657</v>
      </c>
      <c r="AJ59" s="21"/>
      <c r="AK59" s="31"/>
      <c r="AL59" s="32">
        <f>12/12*100</f>
        <v>100</v>
      </c>
      <c r="AM59" s="33"/>
    </row>
    <row r="60" spans="1:39" ht="15" customHeight="1" x14ac:dyDescent="0.25">
      <c r="A60" s="87"/>
      <c r="B60" s="90"/>
      <c r="C60" s="106"/>
      <c r="D60" s="9">
        <f>0/10062200*100</f>
        <v>0</v>
      </c>
      <c r="E60" s="10"/>
      <c r="F60" s="11">
        <f>U59</f>
        <v>0</v>
      </c>
      <c r="G60" s="9">
        <f ca="1">G60</f>
        <v>0</v>
      </c>
      <c r="H60" s="10"/>
      <c r="I60" s="11">
        <f ca="1">G60</f>
        <v>0</v>
      </c>
      <c r="J60" s="9">
        <f>0/10062200*100</f>
        <v>0</v>
      </c>
      <c r="K60" s="10"/>
      <c r="L60" s="11">
        <f>0/10062200*100</f>
        <v>0</v>
      </c>
      <c r="M60" s="9">
        <f>0/10062200*100</f>
        <v>0</v>
      </c>
      <c r="N60" s="10"/>
      <c r="O60" s="11">
        <f>0/10062000*100</f>
        <v>0</v>
      </c>
      <c r="P60" s="9">
        <f>0/1499800*100</f>
        <v>0</v>
      </c>
      <c r="Q60" s="10"/>
      <c r="R60" s="11">
        <f>0/1499800*100</f>
        <v>0</v>
      </c>
      <c r="S60" s="9">
        <f>8075000/C59*100</f>
        <v>80.250839776589615</v>
      </c>
      <c r="T60" s="10"/>
      <c r="U60" s="11">
        <f>8075000/C59*100</f>
        <v>80.250839776589615</v>
      </c>
      <c r="V60" s="9">
        <v>100</v>
      </c>
      <c r="W60" s="10"/>
      <c r="X60" s="11">
        <v>19.7</v>
      </c>
      <c r="Y60" s="9">
        <f>10062200/C59*100</f>
        <v>100</v>
      </c>
      <c r="Z60" s="10"/>
      <c r="AA60" s="11">
        <v>0</v>
      </c>
      <c r="AB60" s="9">
        <f>10062200/C59*100</f>
        <v>100</v>
      </c>
      <c r="AC60" s="10"/>
      <c r="AD60" s="11">
        <v>0</v>
      </c>
      <c r="AE60" s="9">
        <f>10062200/C59*100</f>
        <v>100</v>
      </c>
      <c r="AF60" s="10"/>
      <c r="AG60" s="11">
        <v>0</v>
      </c>
      <c r="AH60" s="9">
        <f>10062200/C59*100</f>
        <v>100</v>
      </c>
      <c r="AI60" s="10"/>
      <c r="AJ60" s="11">
        <v>0</v>
      </c>
      <c r="AK60" s="34"/>
      <c r="AL60" s="35"/>
      <c r="AM60" s="36"/>
    </row>
    <row r="61" spans="1:39" ht="21" customHeight="1" x14ac:dyDescent="0.25">
      <c r="A61" s="88"/>
      <c r="B61" s="91"/>
      <c r="C61" s="107"/>
      <c r="D61" s="15"/>
      <c r="E61" s="16">
        <f>R61</f>
        <v>0</v>
      </c>
      <c r="F61" s="17"/>
      <c r="G61" s="15"/>
      <c r="H61" s="16">
        <f ca="1">G60</f>
        <v>0</v>
      </c>
      <c r="I61" s="17"/>
      <c r="J61" s="15"/>
      <c r="K61" s="16">
        <f>L60</f>
        <v>0</v>
      </c>
      <c r="L61" s="17"/>
      <c r="M61" s="15"/>
      <c r="N61" s="16">
        <f>0/10062000*100</f>
        <v>0</v>
      </c>
      <c r="O61" s="17"/>
      <c r="P61" s="15"/>
      <c r="Q61" s="16">
        <f>0/1499800*100</f>
        <v>0</v>
      </c>
      <c r="R61" s="17"/>
      <c r="S61" s="15"/>
      <c r="T61" s="16">
        <f>U60</f>
        <v>80.250839776589615</v>
      </c>
      <c r="U61" s="17"/>
      <c r="V61" s="15"/>
      <c r="W61" s="16">
        <v>19.7</v>
      </c>
      <c r="X61" s="17"/>
      <c r="Y61" s="15"/>
      <c r="Z61" s="16">
        <v>0</v>
      </c>
      <c r="AA61" s="17"/>
      <c r="AB61" s="15"/>
      <c r="AC61" s="16">
        <v>0</v>
      </c>
      <c r="AD61" s="17"/>
      <c r="AE61" s="15"/>
      <c r="AF61" s="16">
        <v>0</v>
      </c>
      <c r="AG61" s="17"/>
      <c r="AH61" s="15"/>
      <c r="AI61" s="16">
        <v>0</v>
      </c>
      <c r="AJ61" s="17"/>
      <c r="AK61" s="37"/>
      <c r="AL61" s="38"/>
      <c r="AM61" s="39"/>
    </row>
    <row r="62" spans="1:39" x14ac:dyDescent="0.25">
      <c r="A62" s="86">
        <v>18</v>
      </c>
      <c r="B62" s="95" t="s">
        <v>44</v>
      </c>
      <c r="C62" s="92">
        <v>1499800</v>
      </c>
      <c r="D62" s="9"/>
      <c r="E62" s="10">
        <f>1/12*100</f>
        <v>8.3333333333333321</v>
      </c>
      <c r="F62" s="11"/>
      <c r="G62" s="9"/>
      <c r="H62" s="10">
        <f>2/12*100</f>
        <v>16.666666666666664</v>
      </c>
      <c r="I62" s="11"/>
      <c r="J62" s="9"/>
      <c r="K62" s="10">
        <f>3/12*100</f>
        <v>25</v>
      </c>
      <c r="L62" s="11"/>
      <c r="M62" s="9"/>
      <c r="N62" s="10">
        <f>4/12*100</f>
        <v>33.333333333333329</v>
      </c>
      <c r="O62" s="11"/>
      <c r="P62" s="9"/>
      <c r="Q62" s="10">
        <f>5/12*100</f>
        <v>41.666666666666671</v>
      </c>
      <c r="R62" s="11"/>
      <c r="S62" s="9"/>
      <c r="T62" s="10">
        <f>6/12*100</f>
        <v>50</v>
      </c>
      <c r="U62" s="11"/>
      <c r="V62" s="9"/>
      <c r="W62" s="10">
        <f>7/12*100</f>
        <v>58.333333333333336</v>
      </c>
      <c r="X62" s="11"/>
      <c r="Y62" s="9"/>
      <c r="Z62" s="10">
        <f>8/12*100</f>
        <v>66.666666666666657</v>
      </c>
      <c r="AA62" s="40"/>
      <c r="AB62" s="34"/>
      <c r="AC62" s="43">
        <f>9/12*100</f>
        <v>75</v>
      </c>
      <c r="AD62" s="36"/>
      <c r="AE62" s="34"/>
      <c r="AF62" s="35">
        <f>10/12*100</f>
        <v>83.333333333333343</v>
      </c>
      <c r="AG62" s="36"/>
      <c r="AH62" s="34"/>
      <c r="AI62" s="35">
        <f>11/12*100</f>
        <v>91.666666666666657</v>
      </c>
      <c r="AJ62" s="36"/>
      <c r="AK62" s="34"/>
      <c r="AL62" s="35">
        <f>12/12*100</f>
        <v>100</v>
      </c>
      <c r="AM62" s="36"/>
    </row>
    <row r="63" spans="1:39" x14ac:dyDescent="0.25">
      <c r="A63" s="87"/>
      <c r="B63" s="90"/>
      <c r="C63" s="93"/>
      <c r="D63" s="9">
        <f>0/1499800*100</f>
        <v>0</v>
      </c>
      <c r="E63" s="10"/>
      <c r="F63" s="11">
        <f>U62</f>
        <v>0</v>
      </c>
      <c r="G63" s="9">
        <f ca="1">G63</f>
        <v>0</v>
      </c>
      <c r="H63" s="10"/>
      <c r="I63" s="11">
        <f ca="1">I63</f>
        <v>0</v>
      </c>
      <c r="J63" s="9">
        <f>0/1499800*100</f>
        <v>0</v>
      </c>
      <c r="K63" s="10"/>
      <c r="L63" s="11">
        <f>0/1499800*100</f>
        <v>0</v>
      </c>
      <c r="M63" s="9">
        <f>0/1499800*100</f>
        <v>0</v>
      </c>
      <c r="N63" s="10"/>
      <c r="O63" s="11">
        <f>0/1499800*100</f>
        <v>0</v>
      </c>
      <c r="P63" s="9">
        <f>0/1499800*100</f>
        <v>0</v>
      </c>
      <c r="Q63" s="10"/>
      <c r="R63" s="11">
        <f>0/14998008100</f>
        <v>0</v>
      </c>
      <c r="S63" s="9">
        <f>0</f>
        <v>0</v>
      </c>
      <c r="T63" s="10"/>
      <c r="U63" s="11">
        <f>0</f>
        <v>0</v>
      </c>
      <c r="V63" s="9">
        <v>50</v>
      </c>
      <c r="W63" s="10"/>
      <c r="X63" s="11">
        <v>50</v>
      </c>
      <c r="Y63" s="10">
        <f>749900/C62*100</f>
        <v>50</v>
      </c>
      <c r="Z63" s="25"/>
      <c r="AA63" s="11">
        <v>0</v>
      </c>
      <c r="AB63" s="43">
        <f>749900/C62*100</f>
        <v>50</v>
      </c>
      <c r="AC63" s="35"/>
      <c r="AD63" s="42">
        <v>0</v>
      </c>
      <c r="AE63" s="35">
        <f>749900/C62*100</f>
        <v>50</v>
      </c>
      <c r="AF63" s="35"/>
      <c r="AG63" s="36">
        <v>0</v>
      </c>
      <c r="AH63" s="35">
        <f>749900/C62*100</f>
        <v>50</v>
      </c>
      <c r="AI63" s="35"/>
      <c r="AJ63" s="36">
        <v>0</v>
      </c>
      <c r="AK63" s="35"/>
      <c r="AL63" s="35"/>
      <c r="AM63" s="36"/>
    </row>
    <row r="64" spans="1:39" x14ac:dyDescent="0.25">
      <c r="A64" s="88"/>
      <c r="B64" s="91"/>
      <c r="C64" s="94"/>
      <c r="D64" s="15"/>
      <c r="E64" s="16">
        <f>R64</f>
        <v>0</v>
      </c>
      <c r="F64" s="17"/>
      <c r="G64" s="15"/>
      <c r="H64" s="16">
        <f ca="1">H64</f>
        <v>0</v>
      </c>
      <c r="I64" s="17"/>
      <c r="J64" s="15"/>
      <c r="K64" s="16">
        <f>L63</f>
        <v>0</v>
      </c>
      <c r="L64" s="17"/>
      <c r="M64" s="15"/>
      <c r="N64" s="16">
        <f>0/1499800*100</f>
        <v>0</v>
      </c>
      <c r="O64" s="17"/>
      <c r="P64" s="15"/>
      <c r="Q64" s="16">
        <f>0/1499800*100</f>
        <v>0</v>
      </c>
      <c r="R64" s="17"/>
      <c r="S64" s="15"/>
      <c r="T64" s="16">
        <f>U63</f>
        <v>0</v>
      </c>
      <c r="U64" s="17"/>
      <c r="V64" s="15"/>
      <c r="W64" s="16">
        <v>50</v>
      </c>
      <c r="X64" s="17"/>
      <c r="Y64" s="26"/>
      <c r="Z64" s="16">
        <v>0</v>
      </c>
      <c r="AA64" s="28"/>
      <c r="AB64" s="37"/>
      <c r="AC64" s="70">
        <v>0</v>
      </c>
      <c r="AD64" s="39"/>
      <c r="AE64" s="37"/>
      <c r="AF64" s="38">
        <v>0</v>
      </c>
      <c r="AG64" s="39"/>
      <c r="AH64" s="37"/>
      <c r="AI64" s="38">
        <v>0</v>
      </c>
      <c r="AJ64" s="39"/>
      <c r="AK64" s="37"/>
      <c r="AL64" s="38"/>
      <c r="AM64" s="39"/>
    </row>
    <row r="65" spans="1:95" x14ac:dyDescent="0.25">
      <c r="A65" s="86">
        <v>19</v>
      </c>
      <c r="B65" s="95" t="s">
        <v>45</v>
      </c>
      <c r="C65" s="92">
        <v>9999300</v>
      </c>
      <c r="D65" s="9"/>
      <c r="E65" s="10">
        <f>1/12*100</f>
        <v>8.3333333333333321</v>
      </c>
      <c r="F65" s="11"/>
      <c r="G65" s="9"/>
      <c r="H65" s="10">
        <f>2/12*100</f>
        <v>16.666666666666664</v>
      </c>
      <c r="I65" s="11"/>
      <c r="J65" s="9"/>
      <c r="K65" s="10">
        <f>3/12*100</f>
        <v>25</v>
      </c>
      <c r="L65" s="11"/>
      <c r="M65" s="9"/>
      <c r="N65" s="10">
        <f>4/12*100</f>
        <v>33.333333333333329</v>
      </c>
      <c r="O65" s="11"/>
      <c r="P65" s="9"/>
      <c r="Q65" s="10">
        <f>5/12*100</f>
        <v>41.666666666666671</v>
      </c>
      <c r="R65" s="11"/>
      <c r="S65" s="9"/>
      <c r="T65" s="10">
        <f>6/12*100</f>
        <v>50</v>
      </c>
      <c r="U65" s="11"/>
      <c r="V65" s="9"/>
      <c r="W65" s="10">
        <f>7/12*100</f>
        <v>58.333333333333336</v>
      </c>
      <c r="X65" s="11"/>
      <c r="Y65" s="13"/>
      <c r="Z65" s="25">
        <f>8/12*100</f>
        <v>66.666666666666657</v>
      </c>
      <c r="AA65" s="14"/>
      <c r="AB65" s="34"/>
      <c r="AC65" s="43">
        <f>9/12*100</f>
        <v>75</v>
      </c>
      <c r="AD65" s="36"/>
      <c r="AE65" s="34"/>
      <c r="AF65" s="35">
        <f>10/12*100</f>
        <v>83.333333333333343</v>
      </c>
      <c r="AG65" s="36"/>
      <c r="AH65" s="34"/>
      <c r="AI65" s="35">
        <f>11/12*100</f>
        <v>91.666666666666657</v>
      </c>
      <c r="AJ65" s="36"/>
      <c r="AK65" s="34"/>
      <c r="AL65" s="35">
        <f>12/12*100</f>
        <v>100</v>
      </c>
      <c r="AM65" s="36"/>
    </row>
    <row r="66" spans="1:95" x14ac:dyDescent="0.25">
      <c r="A66" s="87"/>
      <c r="B66" s="90"/>
      <c r="C66" s="93"/>
      <c r="D66" s="9">
        <f>0/9999300*100</f>
        <v>0</v>
      </c>
      <c r="E66" s="10"/>
      <c r="F66" s="11">
        <f>U65</f>
        <v>0</v>
      </c>
      <c r="G66" s="9">
        <f ca="1">G66</f>
        <v>0</v>
      </c>
      <c r="H66" s="10"/>
      <c r="I66" s="11">
        <f ca="1">I66</f>
        <v>0</v>
      </c>
      <c r="J66" s="9">
        <f>5850000/9999300*100</f>
        <v>58.504095286670065</v>
      </c>
      <c r="K66" s="10"/>
      <c r="L66" s="11">
        <f>5850000/9999300*100</f>
        <v>58.504095286670065</v>
      </c>
      <c r="M66" s="9">
        <f>7359300/9999300*100</f>
        <v>73.598151870630943</v>
      </c>
      <c r="N66" s="10"/>
      <c r="O66" s="11">
        <f>7359300/9999300*100</f>
        <v>73.598151870630943</v>
      </c>
      <c r="P66" s="9">
        <f>7359300/9999300*100</f>
        <v>73.598151870630943</v>
      </c>
      <c r="Q66" s="10"/>
      <c r="R66" s="41">
        <f>7359300/9999300*100</f>
        <v>73.598151870630943</v>
      </c>
      <c r="S66" s="9">
        <f>7359300/C65*100</f>
        <v>73.598151870630943</v>
      </c>
      <c r="T66" s="10"/>
      <c r="U66" s="11">
        <f>0</f>
        <v>0</v>
      </c>
      <c r="V66" s="9">
        <v>73.599999999999994</v>
      </c>
      <c r="W66" s="10"/>
      <c r="X66" s="11">
        <v>0</v>
      </c>
      <c r="Y66" s="9">
        <f>7359300/C65*100</f>
        <v>73.598151870630943</v>
      </c>
      <c r="Z66" s="25"/>
      <c r="AA66" s="11">
        <v>0</v>
      </c>
      <c r="AB66" s="71">
        <f>7359300/C65*100</f>
        <v>73.598151870630943</v>
      </c>
      <c r="AC66" s="35"/>
      <c r="AD66" s="42">
        <v>0</v>
      </c>
      <c r="AE66" s="34">
        <f>9999300/C65*100</f>
        <v>100</v>
      </c>
      <c r="AF66" s="35"/>
      <c r="AG66" s="36">
        <f>AF67</f>
        <v>26.401848129369053</v>
      </c>
      <c r="AH66" s="34">
        <f>5100000/C65*100</f>
        <v>51.003570249917495</v>
      </c>
      <c r="AI66" s="35"/>
      <c r="AJ66" s="36">
        <v>0</v>
      </c>
      <c r="AK66" s="34"/>
      <c r="AL66" s="35"/>
      <c r="AM66" s="36"/>
    </row>
    <row r="67" spans="1:95" ht="22.5" customHeight="1" x14ac:dyDescent="0.25">
      <c r="A67" s="88"/>
      <c r="B67" s="91"/>
      <c r="C67" s="94"/>
      <c r="D67" s="15"/>
      <c r="E67" s="16">
        <f>R67</f>
        <v>0</v>
      </c>
      <c r="F67" s="17"/>
      <c r="G67" s="15"/>
      <c r="H67" s="16">
        <f ca="1">H67</f>
        <v>0</v>
      </c>
      <c r="I67" s="17"/>
      <c r="J67" s="15"/>
      <c r="K67" s="16">
        <f>L66</f>
        <v>58.504095286670065</v>
      </c>
      <c r="L67" s="17"/>
      <c r="M67" s="15"/>
      <c r="N67" s="16">
        <f>7359300/9999300*100</f>
        <v>73.598151870630943</v>
      </c>
      <c r="O67" s="17"/>
      <c r="P67" s="15"/>
      <c r="Q67" s="16">
        <f>7359300/9999300*100</f>
        <v>73.598151870630943</v>
      </c>
      <c r="R67" s="17"/>
      <c r="S67" s="15"/>
      <c r="T67" s="16">
        <f>U66</f>
        <v>0</v>
      </c>
      <c r="U67" s="17"/>
      <c r="V67" s="15"/>
      <c r="W67" s="16">
        <v>0</v>
      </c>
      <c r="X67" s="17"/>
      <c r="Y67" s="26"/>
      <c r="Z67" s="16">
        <v>0</v>
      </c>
      <c r="AA67" s="28"/>
      <c r="AB67" s="37"/>
      <c r="AC67" s="70">
        <v>0</v>
      </c>
      <c r="AD67" s="39"/>
      <c r="AE67" s="37"/>
      <c r="AF67" s="38">
        <f>2640000/C65*100</f>
        <v>26.401848129369053</v>
      </c>
      <c r="AG67" s="39"/>
      <c r="AH67" s="37"/>
      <c r="AI67" s="38">
        <f>0</f>
        <v>0</v>
      </c>
      <c r="AJ67" s="39"/>
      <c r="AK67" s="37"/>
      <c r="AL67" s="38"/>
      <c r="AM67" s="39"/>
    </row>
    <row r="68" spans="1:95" x14ac:dyDescent="0.25">
      <c r="A68" s="86">
        <v>20</v>
      </c>
      <c r="B68" s="89" t="s">
        <v>46</v>
      </c>
      <c r="C68" s="92">
        <v>1938000</v>
      </c>
      <c r="D68" s="9"/>
      <c r="E68" s="10">
        <f>1/12*100</f>
        <v>8.3333333333333321</v>
      </c>
      <c r="F68" s="11"/>
      <c r="G68" s="9"/>
      <c r="H68" s="10">
        <f>2/12*100</f>
        <v>16.666666666666664</v>
      </c>
      <c r="I68" s="11"/>
      <c r="J68" s="9"/>
      <c r="K68" s="10">
        <f>3/12*100</f>
        <v>25</v>
      </c>
      <c r="L68" s="11"/>
      <c r="M68" s="9"/>
      <c r="N68" s="10">
        <f>4/12*100</f>
        <v>33.333333333333329</v>
      </c>
      <c r="O68" s="11"/>
      <c r="P68" s="9"/>
      <c r="Q68" s="10">
        <f>5/12*100</f>
        <v>41.666666666666671</v>
      </c>
      <c r="R68" s="11"/>
      <c r="S68" s="9"/>
      <c r="T68" s="10">
        <f>6/12*100</f>
        <v>50</v>
      </c>
      <c r="U68" s="11"/>
      <c r="V68" s="9"/>
      <c r="W68" s="10">
        <f>7/12*100</f>
        <v>58.333333333333336</v>
      </c>
      <c r="X68" s="11"/>
      <c r="Y68" s="9"/>
      <c r="Z68" s="10">
        <f>8/12*100</f>
        <v>66.666666666666657</v>
      </c>
      <c r="AA68" s="40"/>
      <c r="AB68" s="34"/>
      <c r="AC68" s="43">
        <f>9/12*100</f>
        <v>75</v>
      </c>
      <c r="AD68" s="36"/>
      <c r="AE68" s="34"/>
      <c r="AF68" s="35">
        <f>10/12*100</f>
        <v>83.333333333333343</v>
      </c>
      <c r="AG68" s="36"/>
      <c r="AH68" s="34"/>
      <c r="AI68" s="35">
        <f>11/12*100</f>
        <v>91.666666666666657</v>
      </c>
      <c r="AJ68" s="36"/>
      <c r="AK68" s="34"/>
      <c r="AL68" s="35">
        <f>12/12*100</f>
        <v>100</v>
      </c>
      <c r="AM68" s="36"/>
    </row>
    <row r="69" spans="1:95" x14ac:dyDescent="0.25">
      <c r="A69" s="87"/>
      <c r="B69" s="90"/>
      <c r="C69" s="93"/>
      <c r="D69" s="9">
        <f>0/19380008100</f>
        <v>0</v>
      </c>
      <c r="E69" s="10"/>
      <c r="F69" s="11">
        <f>U69</f>
        <v>0</v>
      </c>
      <c r="G69" s="9">
        <f ca="1">G69</f>
        <v>0</v>
      </c>
      <c r="H69" s="10"/>
      <c r="I69" s="11">
        <f ca="1">I69</f>
        <v>0</v>
      </c>
      <c r="J69" s="9">
        <f>0/1938000*100</f>
        <v>0</v>
      </c>
      <c r="K69" s="10"/>
      <c r="L69" s="11">
        <f>0/1938000*100</f>
        <v>0</v>
      </c>
      <c r="M69" s="9">
        <f>0/1938000*100</f>
        <v>0</v>
      </c>
      <c r="N69" s="10"/>
      <c r="O69" s="11">
        <f>0/1938000*100</f>
        <v>0</v>
      </c>
      <c r="P69" s="9">
        <f>0/1938000*100</f>
        <v>0</v>
      </c>
      <c r="Q69" s="10"/>
      <c r="R69" s="11">
        <f>0/1938000*100</f>
        <v>0</v>
      </c>
      <c r="S69" s="9">
        <f>0</f>
        <v>0</v>
      </c>
      <c r="T69" s="10"/>
      <c r="U69" s="11">
        <v>0</v>
      </c>
      <c r="V69" s="9">
        <v>0</v>
      </c>
      <c r="W69" s="10"/>
      <c r="X69" s="11">
        <v>0</v>
      </c>
      <c r="Y69" s="10">
        <v>0</v>
      </c>
      <c r="Z69" s="25"/>
      <c r="AA69" s="11">
        <v>0</v>
      </c>
      <c r="AB69" s="43">
        <v>0</v>
      </c>
      <c r="AC69" s="35"/>
      <c r="AD69" s="42">
        <v>0</v>
      </c>
      <c r="AE69" s="35">
        <f>1938000/C68*100</f>
        <v>100</v>
      </c>
      <c r="AF69" s="35"/>
      <c r="AG69" s="36">
        <f>AF70</f>
        <v>100</v>
      </c>
      <c r="AH69" s="35">
        <f>1938000/C68*100</f>
        <v>100</v>
      </c>
      <c r="AI69" s="35"/>
      <c r="AJ69" s="36">
        <v>0</v>
      </c>
      <c r="AK69" s="35"/>
      <c r="AL69" s="35"/>
      <c r="AM69" s="36"/>
    </row>
    <row r="70" spans="1:95" x14ac:dyDescent="0.25">
      <c r="A70" s="88"/>
      <c r="B70" s="91"/>
      <c r="C70" s="94"/>
      <c r="D70" s="15"/>
      <c r="E70" s="16">
        <f>R70</f>
        <v>0</v>
      </c>
      <c r="F70" s="17"/>
      <c r="G70" s="15"/>
      <c r="H70" s="16">
        <f ca="1">H70</f>
        <v>0</v>
      </c>
      <c r="I70" s="17"/>
      <c r="J70" s="15"/>
      <c r="K70" s="16">
        <f>0/1938000*100</f>
        <v>0</v>
      </c>
      <c r="L70" s="17"/>
      <c r="M70" s="15"/>
      <c r="N70" s="16">
        <f>0/1938000*100</f>
        <v>0</v>
      </c>
      <c r="O70" s="17"/>
      <c r="P70" s="15"/>
      <c r="Q70" s="16">
        <f>0/1938000*100</f>
        <v>0</v>
      </c>
      <c r="R70" s="17"/>
      <c r="S70" s="15"/>
      <c r="T70" s="16">
        <f>U69</f>
        <v>0</v>
      </c>
      <c r="U70" s="17"/>
      <c r="V70" s="15"/>
      <c r="W70" s="16">
        <v>0</v>
      </c>
      <c r="X70" s="17"/>
      <c r="Y70" s="26"/>
      <c r="Z70" s="16">
        <v>0</v>
      </c>
      <c r="AA70" s="28"/>
      <c r="AB70" s="37"/>
      <c r="AC70" s="70">
        <v>0</v>
      </c>
      <c r="AD70" s="39"/>
      <c r="AE70" s="37"/>
      <c r="AF70" s="38">
        <f>1938000/C68*100</f>
        <v>100</v>
      </c>
      <c r="AG70" s="39"/>
      <c r="AH70" s="37"/>
      <c r="AI70" s="38">
        <v>0</v>
      </c>
      <c r="AJ70" s="39"/>
      <c r="AK70" s="37"/>
      <c r="AL70" s="38"/>
      <c r="AM70" s="39"/>
    </row>
    <row r="71" spans="1:95" x14ac:dyDescent="0.25">
      <c r="A71" s="86">
        <v>21</v>
      </c>
      <c r="B71" s="95" t="s">
        <v>47</v>
      </c>
      <c r="C71" s="92">
        <v>9994500</v>
      </c>
      <c r="D71" s="9"/>
      <c r="E71" s="10">
        <f>1/12*100</f>
        <v>8.3333333333333321</v>
      </c>
      <c r="F71" s="11"/>
      <c r="G71" s="9"/>
      <c r="H71" s="10">
        <f>2/12*100</f>
        <v>16.666666666666664</v>
      </c>
      <c r="I71" s="11"/>
      <c r="J71" s="9"/>
      <c r="K71" s="10">
        <f>3/12*100</f>
        <v>25</v>
      </c>
      <c r="L71" s="11"/>
      <c r="M71" s="9"/>
      <c r="N71" s="10">
        <f>4/12*100</f>
        <v>33.333333333333329</v>
      </c>
      <c r="O71" s="11"/>
      <c r="P71" s="9"/>
      <c r="Q71" s="10">
        <f>5/12*100</f>
        <v>41.666666666666671</v>
      </c>
      <c r="R71" s="11"/>
      <c r="S71" s="9"/>
      <c r="T71" s="10">
        <f>6/12*100</f>
        <v>50</v>
      </c>
      <c r="U71" s="11"/>
      <c r="V71" s="9"/>
      <c r="W71" s="10">
        <f>7/12*100</f>
        <v>58.333333333333336</v>
      </c>
      <c r="X71" s="11"/>
      <c r="Y71" s="13"/>
      <c r="Z71" s="25">
        <f>8/12*100</f>
        <v>66.666666666666657</v>
      </c>
      <c r="AA71" s="14"/>
      <c r="AB71" s="34"/>
      <c r="AC71" s="43">
        <f>9/12*100</f>
        <v>75</v>
      </c>
      <c r="AD71" s="36"/>
      <c r="AE71" s="34"/>
      <c r="AF71" s="35">
        <f>10/12*100</f>
        <v>83.333333333333343</v>
      </c>
      <c r="AG71" s="36"/>
      <c r="AH71" s="34"/>
      <c r="AI71" s="35">
        <f>11/12*100</f>
        <v>91.666666666666657</v>
      </c>
      <c r="AJ71" s="36"/>
      <c r="AK71" s="34"/>
      <c r="AL71" s="35">
        <f>12/12*100</f>
        <v>100</v>
      </c>
      <c r="AM71" s="36"/>
    </row>
    <row r="72" spans="1:95" x14ac:dyDescent="0.25">
      <c r="A72" s="87"/>
      <c r="B72" s="90"/>
      <c r="C72" s="93"/>
      <c r="D72" s="9">
        <f>0/9994500*100</f>
        <v>0</v>
      </c>
      <c r="E72" s="10"/>
      <c r="F72" s="11">
        <f>U72</f>
        <v>4.5024763619990997</v>
      </c>
      <c r="G72" s="9">
        <f>450000/9994500*100</f>
        <v>4.5024763619990997</v>
      </c>
      <c r="H72" s="10"/>
      <c r="I72" s="11">
        <f>450000/9994500*100</f>
        <v>4.5024763619990997</v>
      </c>
      <c r="J72" s="9">
        <f>2109500/9994500*100</f>
        <v>21.106608634749115</v>
      </c>
      <c r="K72" s="10"/>
      <c r="L72" s="11">
        <f>2109500/9994500*100</f>
        <v>21.106608634749115</v>
      </c>
      <c r="M72" s="9">
        <f>2919500/9994500*100</f>
        <v>29.211066086347493</v>
      </c>
      <c r="N72" s="10"/>
      <c r="O72" s="11">
        <f>2919500/9994500*100</f>
        <v>29.211066086347493</v>
      </c>
      <c r="P72" s="9">
        <f>3369500/9994500*100</f>
        <v>33.713542448346587</v>
      </c>
      <c r="Q72" s="10"/>
      <c r="R72" s="41">
        <f>3369500/9994500*100</f>
        <v>33.713542448346587</v>
      </c>
      <c r="S72" s="9">
        <f>3819500/C71*100</f>
        <v>38.216018810345695</v>
      </c>
      <c r="T72" s="10"/>
      <c r="U72" s="11">
        <f>450000/C71*100</f>
        <v>4.5024763619990997</v>
      </c>
      <c r="V72" s="9">
        <v>54.8</v>
      </c>
      <c r="W72" s="10"/>
      <c r="X72" s="11">
        <v>16.600000000000001</v>
      </c>
      <c r="Y72" s="9">
        <f>5929400/C71*100</f>
        <v>59.32662964630547</v>
      </c>
      <c r="Z72" s="25"/>
      <c r="AA72" s="11">
        <f>Z73</f>
        <v>4.5024763619990997</v>
      </c>
      <c r="AB72" s="71">
        <f>6379400/C71*100</f>
        <v>63.829106008304571</v>
      </c>
      <c r="AC72" s="35"/>
      <c r="AD72" s="42">
        <f>AC73</f>
        <v>4.5024763619990997</v>
      </c>
      <c r="AE72" s="34"/>
      <c r="AF72" s="35"/>
      <c r="AG72" s="36"/>
      <c r="AH72" s="34">
        <f>7909400/C71*100</f>
        <v>79.137525639101497</v>
      </c>
      <c r="AI72" s="35"/>
      <c r="AJ72" s="36">
        <v>0</v>
      </c>
      <c r="AK72" s="34"/>
      <c r="AL72" s="35"/>
      <c r="AM72" s="36"/>
    </row>
    <row r="73" spans="1:95" x14ac:dyDescent="0.25">
      <c r="A73" s="88"/>
      <c r="B73" s="91"/>
      <c r="C73" s="94"/>
      <c r="D73" s="15"/>
      <c r="E73" s="16">
        <f>R73</f>
        <v>0</v>
      </c>
      <c r="F73" s="17"/>
      <c r="G73" s="15"/>
      <c r="H73" s="16">
        <f>450000/9994500*100</f>
        <v>4.5024763619990997</v>
      </c>
      <c r="I73" s="17"/>
      <c r="J73" s="15"/>
      <c r="K73" s="16">
        <f>L72</f>
        <v>21.106608634749115</v>
      </c>
      <c r="L73" s="17"/>
      <c r="M73" s="15"/>
      <c r="N73" s="16">
        <f>2919500/9994500*100</f>
        <v>29.211066086347493</v>
      </c>
      <c r="O73" s="17"/>
      <c r="P73" s="15"/>
      <c r="Q73" s="16">
        <f>3369500/9994500*100</f>
        <v>33.713542448346587</v>
      </c>
      <c r="R73" s="17"/>
      <c r="S73" s="15"/>
      <c r="T73" s="16">
        <f>U72</f>
        <v>4.5024763619990997</v>
      </c>
      <c r="U73" s="17"/>
      <c r="V73" s="15"/>
      <c r="W73" s="16">
        <v>16.600000000000001</v>
      </c>
      <c r="X73" s="17"/>
      <c r="Y73" s="26"/>
      <c r="Z73" s="16">
        <f>450000/C71*100</f>
        <v>4.5024763619990997</v>
      </c>
      <c r="AA73" s="28"/>
      <c r="AB73" s="37"/>
      <c r="AC73" s="70">
        <f>450000/C71*100</f>
        <v>4.5024763619990997</v>
      </c>
      <c r="AD73" s="39"/>
      <c r="AE73" s="37"/>
      <c r="AF73" s="38"/>
      <c r="AG73" s="39"/>
      <c r="AH73" s="37"/>
      <c r="AI73" s="38">
        <v>0</v>
      </c>
      <c r="AJ73" s="39"/>
      <c r="AK73" s="37"/>
      <c r="AL73" s="38"/>
      <c r="AM73" s="39"/>
    </row>
    <row r="74" spans="1:95" s="45" customFormat="1" x14ac:dyDescent="0.25">
      <c r="A74" s="96">
        <v>22</v>
      </c>
      <c r="B74" s="99" t="s">
        <v>48</v>
      </c>
      <c r="C74" s="102">
        <v>52200000</v>
      </c>
      <c r="D74" s="46"/>
      <c r="E74" s="47">
        <f>1/12*100</f>
        <v>8.3333333333333321</v>
      </c>
      <c r="F74" s="48"/>
      <c r="G74" s="46"/>
      <c r="H74" s="47">
        <f>2/12*100</f>
        <v>16.666666666666664</v>
      </c>
      <c r="I74" s="48"/>
      <c r="J74" s="46"/>
      <c r="K74" s="47">
        <f>3/12*100</f>
        <v>25</v>
      </c>
      <c r="L74" s="48"/>
      <c r="M74" s="46"/>
      <c r="N74" s="47">
        <f>4/12*100</f>
        <v>33.333333333333329</v>
      </c>
      <c r="O74" s="48"/>
      <c r="P74" s="46"/>
      <c r="Q74" s="47">
        <f>5/12*100</f>
        <v>41.666666666666671</v>
      </c>
      <c r="R74" s="48"/>
      <c r="S74" s="46"/>
      <c r="T74" s="47">
        <f>6/12*100</f>
        <v>50</v>
      </c>
      <c r="U74" s="48"/>
      <c r="V74" s="46"/>
      <c r="W74" s="47">
        <f>7/12*100</f>
        <v>58.333333333333336</v>
      </c>
      <c r="X74" s="48"/>
      <c r="Y74" s="46"/>
      <c r="Z74" s="47">
        <f>8/12*100</f>
        <v>66.666666666666657</v>
      </c>
      <c r="AA74" s="48"/>
      <c r="AB74" s="46"/>
      <c r="AC74" s="47">
        <f>9/12*100</f>
        <v>75</v>
      </c>
      <c r="AD74" s="48"/>
      <c r="AE74" s="46"/>
      <c r="AF74" s="47">
        <f>10/12*100</f>
        <v>83.333333333333343</v>
      </c>
      <c r="AG74" s="48"/>
      <c r="AH74" s="46"/>
      <c r="AI74" s="47">
        <f>11/12*100</f>
        <v>91.666666666666657</v>
      </c>
      <c r="AJ74" s="48"/>
      <c r="AK74" s="49"/>
      <c r="AL74" s="50">
        <f>12/12*100</f>
        <v>100</v>
      </c>
      <c r="AM74" s="51"/>
      <c r="AN74" s="52"/>
      <c r="AO74" s="52"/>
      <c r="AP74" s="52"/>
      <c r="AQ74" s="52"/>
      <c r="AR74" s="52"/>
      <c r="AS74" s="52"/>
      <c r="AT74" s="52"/>
      <c r="AU74" s="52"/>
      <c r="AV74" s="52"/>
      <c r="AW74" s="52"/>
      <c r="AX74" s="52"/>
      <c r="AY74" s="52"/>
      <c r="AZ74" s="52"/>
      <c r="BA74" s="52"/>
      <c r="BB74" s="52"/>
      <c r="BC74" s="52"/>
      <c r="BD74" s="52"/>
      <c r="BE74" s="52"/>
      <c r="BF74" s="52"/>
      <c r="BG74" s="52"/>
      <c r="BH74" s="52"/>
      <c r="BI74" s="52"/>
      <c r="BJ74" s="52"/>
      <c r="BK74" s="52"/>
      <c r="BL74" s="52"/>
      <c r="BM74" s="52"/>
      <c r="BN74" s="52"/>
      <c r="BO74" s="52"/>
      <c r="BP74" s="52"/>
      <c r="BQ74" s="52"/>
      <c r="BR74" s="52"/>
      <c r="BS74" s="52"/>
      <c r="BT74" s="52"/>
      <c r="BU74" s="52"/>
      <c r="BV74" s="52"/>
      <c r="BW74" s="52"/>
      <c r="BX74" s="52"/>
      <c r="BY74" s="52"/>
      <c r="BZ74" s="52"/>
      <c r="CA74" s="52"/>
      <c r="CB74" s="52"/>
      <c r="CC74" s="52"/>
      <c r="CD74" s="52"/>
      <c r="CE74" s="52"/>
      <c r="CF74" s="52"/>
      <c r="CG74" s="52"/>
      <c r="CH74" s="52"/>
      <c r="CI74" s="52"/>
      <c r="CJ74" s="52"/>
      <c r="CK74" s="52"/>
      <c r="CL74" s="52"/>
      <c r="CM74" s="52"/>
      <c r="CN74" s="52"/>
      <c r="CO74" s="52"/>
      <c r="CP74" s="52"/>
      <c r="CQ74" s="52"/>
    </row>
    <row r="75" spans="1:95" s="45" customFormat="1" x14ac:dyDescent="0.25">
      <c r="A75" s="97"/>
      <c r="B75" s="100"/>
      <c r="C75" s="103"/>
      <c r="D75" s="53">
        <f>0/27200000</f>
        <v>0</v>
      </c>
      <c r="E75" s="54"/>
      <c r="F75" s="55">
        <f>U74</f>
        <v>0</v>
      </c>
      <c r="G75" s="53">
        <f>1800000/27200000*100</f>
        <v>6.6176470588235299</v>
      </c>
      <c r="H75" s="54"/>
      <c r="I75" s="55">
        <f>1800000/27200000*100</f>
        <v>6.6176470588235299</v>
      </c>
      <c r="J75" s="53">
        <f>3600000/27200000*100</f>
        <v>13.23529411764706</v>
      </c>
      <c r="K75" s="54"/>
      <c r="L75" s="55">
        <f>3600000/27200000*100</f>
        <v>13.23529411764706</v>
      </c>
      <c r="M75" s="53">
        <f>5400000/27200000*100</f>
        <v>19.852941176470587</v>
      </c>
      <c r="N75" s="54"/>
      <c r="O75" s="55">
        <f>5400000/27200000*100</f>
        <v>19.852941176470587</v>
      </c>
      <c r="P75" s="53">
        <f>11370000/27200000*100</f>
        <v>41.801470588235297</v>
      </c>
      <c r="Q75" s="54"/>
      <c r="R75" s="55">
        <f>11370000/27200000*100</f>
        <v>41.801470588235297</v>
      </c>
      <c r="S75" s="56">
        <f>28700000/C74*100</f>
        <v>54.980842911877389</v>
      </c>
      <c r="T75" s="54"/>
      <c r="U75" s="55">
        <f>17330000/C74*100</f>
        <v>33.199233716475099</v>
      </c>
      <c r="V75" s="53">
        <v>74.7</v>
      </c>
      <c r="W75" s="54"/>
      <c r="X75" s="55">
        <v>19.7</v>
      </c>
      <c r="Y75" s="53">
        <f>41500000/C74*100</f>
        <v>79.501915708812263</v>
      </c>
      <c r="Z75" s="54"/>
      <c r="AA75" s="55">
        <f>Z76</f>
        <v>4.7892720306513414</v>
      </c>
      <c r="AB75" s="53">
        <f>43300000/C74*100</f>
        <v>82.950191570881231</v>
      </c>
      <c r="AC75" s="54"/>
      <c r="AD75" s="55">
        <f>AC76</f>
        <v>3.4482758620689653</v>
      </c>
      <c r="AE75" s="53"/>
      <c r="AF75" s="54"/>
      <c r="AG75" s="55"/>
      <c r="AH75" s="53">
        <f>44000000/C74*100</f>
        <v>84.291187739463595</v>
      </c>
      <c r="AI75" s="54"/>
      <c r="AJ75" s="55">
        <f>AI76</f>
        <v>3.4482758620689653</v>
      </c>
      <c r="AK75" s="57"/>
      <c r="AL75" s="58"/>
      <c r="AM75" s="59"/>
      <c r="AN75" s="52"/>
      <c r="AO75" s="52"/>
      <c r="AP75" s="52"/>
      <c r="AQ75" s="52"/>
      <c r="AR75" s="52"/>
      <c r="AS75" s="52"/>
      <c r="AT75" s="52"/>
      <c r="AU75" s="52"/>
      <c r="AV75" s="52"/>
      <c r="AW75" s="52"/>
      <c r="AX75" s="52"/>
      <c r="AY75" s="52"/>
      <c r="AZ75" s="52"/>
      <c r="BA75" s="52"/>
      <c r="BB75" s="52"/>
      <c r="BC75" s="52"/>
      <c r="BD75" s="52"/>
      <c r="BE75" s="52"/>
      <c r="BF75" s="52"/>
      <c r="BG75" s="52"/>
      <c r="BH75" s="52"/>
      <c r="BI75" s="52"/>
      <c r="BJ75" s="52"/>
      <c r="BK75" s="52"/>
      <c r="BL75" s="52"/>
      <c r="BM75" s="52"/>
      <c r="BN75" s="52"/>
      <c r="BO75" s="52"/>
      <c r="BP75" s="52"/>
      <c r="BQ75" s="52"/>
      <c r="BR75" s="52"/>
      <c r="BS75" s="52"/>
      <c r="BT75" s="52"/>
      <c r="BU75" s="52"/>
      <c r="BV75" s="52"/>
      <c r="BW75" s="52"/>
      <c r="BX75" s="52"/>
      <c r="BY75" s="52"/>
      <c r="BZ75" s="52"/>
      <c r="CA75" s="52"/>
      <c r="CB75" s="52"/>
      <c r="CC75" s="52"/>
      <c r="CD75" s="52"/>
      <c r="CE75" s="52"/>
      <c r="CF75" s="52"/>
      <c r="CG75" s="52"/>
      <c r="CH75" s="52"/>
      <c r="CI75" s="52"/>
      <c r="CJ75" s="52"/>
      <c r="CK75" s="52"/>
      <c r="CL75" s="52"/>
      <c r="CM75" s="52"/>
      <c r="CN75" s="52"/>
      <c r="CO75" s="52"/>
      <c r="CP75" s="52"/>
      <c r="CQ75" s="52"/>
    </row>
    <row r="76" spans="1:95" s="45" customFormat="1" x14ac:dyDescent="0.25">
      <c r="A76" s="98"/>
      <c r="B76" s="101"/>
      <c r="C76" s="104"/>
      <c r="D76" s="60"/>
      <c r="E76" s="61">
        <f>R76</f>
        <v>0</v>
      </c>
      <c r="F76" s="62"/>
      <c r="G76" s="60"/>
      <c r="H76" s="61">
        <f>1800000/27200000*100</f>
        <v>6.6176470588235299</v>
      </c>
      <c r="I76" s="62"/>
      <c r="J76" s="60"/>
      <c r="K76" s="61">
        <f>L75</f>
        <v>13.23529411764706</v>
      </c>
      <c r="L76" s="62"/>
      <c r="M76" s="60"/>
      <c r="N76" s="61">
        <f>5400000/27200000*100</f>
        <v>19.852941176470587</v>
      </c>
      <c r="O76" s="62"/>
      <c r="P76" s="60"/>
      <c r="Q76" s="61">
        <f>11370000/27200000*100</f>
        <v>41.801470588235297</v>
      </c>
      <c r="R76" s="62"/>
      <c r="S76" s="60"/>
      <c r="T76" s="61">
        <f>U75</f>
        <v>33.199233716475099</v>
      </c>
      <c r="U76" s="62"/>
      <c r="V76" s="60"/>
      <c r="W76" s="61">
        <v>19.7</v>
      </c>
      <c r="X76" s="62"/>
      <c r="Y76" s="60"/>
      <c r="Z76" s="61">
        <f>2500000/C74*100</f>
        <v>4.7892720306513414</v>
      </c>
      <c r="AA76" s="62"/>
      <c r="AB76" s="60"/>
      <c r="AC76" s="61">
        <f>1800000/C74*100</f>
        <v>3.4482758620689653</v>
      </c>
      <c r="AD76" s="62"/>
      <c r="AE76" s="60"/>
      <c r="AF76" s="61"/>
      <c r="AG76" s="62"/>
      <c r="AH76" s="60"/>
      <c r="AI76" s="61">
        <f>1800000/C74*100</f>
        <v>3.4482758620689653</v>
      </c>
      <c r="AJ76" s="62"/>
      <c r="AK76" s="63"/>
      <c r="AL76" s="64"/>
      <c r="AM76" s="65"/>
      <c r="AN76" s="52"/>
      <c r="AO76" s="52"/>
      <c r="AP76" s="52"/>
      <c r="AQ76" s="52"/>
      <c r="AR76" s="52"/>
      <c r="AS76" s="52"/>
      <c r="AT76" s="52"/>
      <c r="AU76" s="52"/>
      <c r="AV76" s="52"/>
      <c r="AW76" s="52"/>
      <c r="AX76" s="52"/>
      <c r="AY76" s="52"/>
      <c r="AZ76" s="52"/>
      <c r="BA76" s="52"/>
      <c r="BB76" s="52"/>
      <c r="BC76" s="52"/>
      <c r="BD76" s="52"/>
      <c r="BE76" s="52"/>
      <c r="BF76" s="52"/>
      <c r="BG76" s="52"/>
      <c r="BH76" s="52"/>
      <c r="BI76" s="52"/>
      <c r="BJ76" s="52"/>
      <c r="BK76" s="52"/>
      <c r="BL76" s="52"/>
      <c r="BM76" s="52"/>
      <c r="BN76" s="52"/>
      <c r="BO76" s="52"/>
      <c r="BP76" s="52"/>
      <c r="BQ76" s="52"/>
      <c r="BR76" s="52"/>
      <c r="BS76" s="52"/>
      <c r="BT76" s="52"/>
      <c r="BU76" s="52"/>
      <c r="BV76" s="52"/>
      <c r="BW76" s="52"/>
      <c r="BX76" s="52"/>
      <c r="BY76" s="52"/>
      <c r="BZ76" s="52"/>
      <c r="CA76" s="52"/>
      <c r="CB76" s="52"/>
      <c r="CC76" s="52"/>
      <c r="CD76" s="52"/>
      <c r="CE76" s="52"/>
      <c r="CF76" s="52"/>
      <c r="CG76" s="52"/>
      <c r="CH76" s="52"/>
      <c r="CI76" s="52"/>
      <c r="CJ76" s="52"/>
      <c r="CK76" s="52"/>
      <c r="CL76" s="52"/>
      <c r="CM76" s="52"/>
      <c r="CN76" s="52"/>
      <c r="CO76" s="52"/>
      <c r="CP76" s="52"/>
      <c r="CQ76" s="52"/>
    </row>
    <row r="77" spans="1:95" x14ac:dyDescent="0.25">
      <c r="A77" s="86">
        <v>23</v>
      </c>
      <c r="B77" s="89" t="s">
        <v>49</v>
      </c>
      <c r="C77" s="92">
        <v>7950000</v>
      </c>
      <c r="D77" s="9"/>
      <c r="E77" s="10">
        <f>1/12*100</f>
        <v>8.3333333333333321</v>
      </c>
      <c r="F77" s="11"/>
      <c r="G77" s="9"/>
      <c r="H77" s="10">
        <f>2/12*100</f>
        <v>16.666666666666664</v>
      </c>
      <c r="I77" s="11"/>
      <c r="J77" s="9"/>
      <c r="K77" s="10">
        <f>3/12*100</f>
        <v>25</v>
      </c>
      <c r="L77" s="11"/>
      <c r="M77" s="9"/>
      <c r="N77" s="10">
        <f>4/12*100</f>
        <v>33.333333333333329</v>
      </c>
      <c r="O77" s="11"/>
      <c r="P77" s="9"/>
      <c r="Q77" s="10">
        <f>5/12*100</f>
        <v>41.666666666666671</v>
      </c>
      <c r="R77" s="11"/>
      <c r="S77" s="9"/>
      <c r="T77" s="10">
        <f>6/12*100</f>
        <v>50</v>
      </c>
      <c r="U77" s="11"/>
      <c r="V77" s="9"/>
      <c r="W77" s="10">
        <f>7/12*100</f>
        <v>58.333333333333336</v>
      </c>
      <c r="X77" s="11"/>
      <c r="Y77" s="9"/>
      <c r="Z77" s="10">
        <f>8/12*100</f>
        <v>66.666666666666657</v>
      </c>
      <c r="AA77" s="40"/>
      <c r="AB77" s="34"/>
      <c r="AC77" s="43">
        <f>9/12*100</f>
        <v>75</v>
      </c>
      <c r="AD77" s="36"/>
      <c r="AE77" s="34"/>
      <c r="AF77" s="35">
        <f>10/12*100</f>
        <v>83.333333333333343</v>
      </c>
      <c r="AG77" s="36"/>
      <c r="AH77" s="34"/>
      <c r="AI77" s="35">
        <f>11/12*100</f>
        <v>91.666666666666657</v>
      </c>
      <c r="AJ77" s="36"/>
      <c r="AK77" s="34"/>
      <c r="AL77" s="35">
        <f>12/12*100</f>
        <v>100</v>
      </c>
      <c r="AM77" s="36"/>
    </row>
    <row r="78" spans="1:95" x14ac:dyDescent="0.25">
      <c r="A78" s="87"/>
      <c r="B78" s="90"/>
      <c r="C78" s="93"/>
      <c r="D78" s="9">
        <f>0/14535000*100</f>
        <v>0</v>
      </c>
      <c r="E78" s="10"/>
      <c r="F78" s="11">
        <f>U23</f>
        <v>0</v>
      </c>
      <c r="G78" s="9">
        <f ca="1">G78</f>
        <v>0</v>
      </c>
      <c r="H78" s="10"/>
      <c r="I78" s="11">
        <f ca="1">I78</f>
        <v>0</v>
      </c>
      <c r="J78" s="9">
        <f>0/14535000*100</f>
        <v>0</v>
      </c>
      <c r="K78" s="10"/>
      <c r="L78" s="11">
        <f>0/14535000*100</f>
        <v>0</v>
      </c>
      <c r="M78" s="9">
        <f>0/14535000*100</f>
        <v>0</v>
      </c>
      <c r="N78" s="10"/>
      <c r="O78" s="11">
        <f>0/14535000*100</f>
        <v>0</v>
      </c>
      <c r="P78" s="9">
        <f>0/14535000*100</f>
        <v>0</v>
      </c>
      <c r="Q78" s="10"/>
      <c r="R78" s="11">
        <f>0/14535000*100</f>
        <v>0</v>
      </c>
      <c r="S78" s="9">
        <f>0</f>
        <v>0</v>
      </c>
      <c r="T78" s="10"/>
      <c r="U78" s="11">
        <v>0</v>
      </c>
      <c r="V78" s="9">
        <v>0</v>
      </c>
      <c r="W78" s="10"/>
      <c r="X78" s="11">
        <v>0</v>
      </c>
      <c r="Y78" s="10">
        <f>300000/C77*100</f>
        <v>3.7735849056603774</v>
      </c>
      <c r="Z78" s="25"/>
      <c r="AA78" s="11">
        <f>Z79</f>
        <v>3.7735849056603774</v>
      </c>
      <c r="AB78" s="43">
        <f>7950000/C77*100</f>
        <v>100</v>
      </c>
      <c r="AC78" s="35"/>
      <c r="AD78" s="42">
        <f>AC79</f>
        <v>96.226415094339629</v>
      </c>
      <c r="AE78" s="35"/>
      <c r="AF78" s="35"/>
      <c r="AG78" s="36"/>
      <c r="AH78" s="35">
        <f>7950000/C77*100</f>
        <v>100</v>
      </c>
      <c r="AI78" s="35"/>
      <c r="AJ78" s="36">
        <v>0</v>
      </c>
      <c r="AK78" s="35"/>
      <c r="AL78" s="35"/>
      <c r="AM78" s="36"/>
    </row>
    <row r="79" spans="1:95" ht="19.5" customHeight="1" x14ac:dyDescent="0.25">
      <c r="A79" s="88"/>
      <c r="B79" s="91"/>
      <c r="C79" s="94"/>
      <c r="D79" s="15"/>
      <c r="E79" s="16">
        <f>R79</f>
        <v>0</v>
      </c>
      <c r="F79" s="17"/>
      <c r="G79" s="15"/>
      <c r="H79" s="16">
        <f ca="1">H79</f>
        <v>0</v>
      </c>
      <c r="I79" s="17"/>
      <c r="J79" s="15"/>
      <c r="K79" s="16">
        <f>L78</f>
        <v>0</v>
      </c>
      <c r="L79" s="17"/>
      <c r="M79" s="15"/>
      <c r="N79" s="16">
        <f>0/14535000*100</f>
        <v>0</v>
      </c>
      <c r="O79" s="17"/>
      <c r="P79" s="15"/>
      <c r="Q79" s="16">
        <f>0/14535000*100</f>
        <v>0</v>
      </c>
      <c r="R79" s="17"/>
      <c r="S79" s="15"/>
      <c r="T79" s="16">
        <f>U78</f>
        <v>0</v>
      </c>
      <c r="U79" s="17"/>
      <c r="V79" s="15"/>
      <c r="W79" s="16">
        <v>0</v>
      </c>
      <c r="X79" s="17"/>
      <c r="Y79" s="26"/>
      <c r="Z79" s="16">
        <f>300000/C77*100</f>
        <v>3.7735849056603774</v>
      </c>
      <c r="AA79" s="28"/>
      <c r="AB79" s="37"/>
      <c r="AC79" s="70">
        <f>7650000/C77*100</f>
        <v>96.226415094339629</v>
      </c>
      <c r="AD79" s="39"/>
      <c r="AE79" s="37"/>
      <c r="AF79" s="38"/>
      <c r="AG79" s="39"/>
      <c r="AH79" s="37"/>
      <c r="AI79" s="38">
        <v>0</v>
      </c>
      <c r="AJ79" s="39"/>
      <c r="AK79" s="37"/>
      <c r="AL79" s="38"/>
      <c r="AM79" s="39"/>
    </row>
    <row r="80" spans="1:95" x14ac:dyDescent="0.25">
      <c r="A80" s="86">
        <v>24</v>
      </c>
      <c r="B80" s="95" t="s">
        <v>50</v>
      </c>
      <c r="C80" s="92">
        <v>1938500</v>
      </c>
      <c r="D80" s="9"/>
      <c r="E80" s="10">
        <f>1/12*100</f>
        <v>8.3333333333333321</v>
      </c>
      <c r="F80" s="11"/>
      <c r="G80" s="9"/>
      <c r="H80" s="10">
        <f>2/12*100</f>
        <v>16.666666666666664</v>
      </c>
      <c r="I80" s="11"/>
      <c r="J80" s="9"/>
      <c r="K80" s="10">
        <f>3/12*100</f>
        <v>25</v>
      </c>
      <c r="L80" s="11"/>
      <c r="M80" s="9"/>
      <c r="N80" s="10">
        <f>4/12*100</f>
        <v>33.333333333333329</v>
      </c>
      <c r="O80" s="11"/>
      <c r="P80" s="9"/>
      <c r="Q80" s="10">
        <f>5/12*100</f>
        <v>41.666666666666671</v>
      </c>
      <c r="R80" s="11"/>
      <c r="S80" s="9"/>
      <c r="T80" s="10">
        <f>6/12*100</f>
        <v>50</v>
      </c>
      <c r="U80" s="11"/>
      <c r="V80" s="9"/>
      <c r="W80" s="10">
        <f>7/12*100</f>
        <v>58.333333333333336</v>
      </c>
      <c r="X80" s="11"/>
      <c r="Y80" s="13"/>
      <c r="Z80" s="25">
        <f>8/12*100</f>
        <v>66.666666666666657</v>
      </c>
      <c r="AA80" s="14"/>
      <c r="AB80" s="34"/>
      <c r="AC80" s="43">
        <f>9/12*100</f>
        <v>75</v>
      </c>
      <c r="AD80" s="36"/>
      <c r="AE80" s="34"/>
      <c r="AF80" s="35">
        <f>10/12*100</f>
        <v>83.333333333333343</v>
      </c>
      <c r="AG80" s="36"/>
      <c r="AH80" s="34"/>
      <c r="AI80" s="35">
        <f>11/12*100</f>
        <v>91.666666666666657</v>
      </c>
      <c r="AJ80" s="36"/>
      <c r="AK80" s="34"/>
      <c r="AL80" s="35">
        <f>12/12*100</f>
        <v>100</v>
      </c>
      <c r="AM80" s="36"/>
    </row>
    <row r="81" spans="1:39" x14ac:dyDescent="0.25">
      <c r="A81" s="87"/>
      <c r="B81" s="90"/>
      <c r="C81" s="93"/>
      <c r="D81" s="9">
        <f>0/4998500*100</f>
        <v>0</v>
      </c>
      <c r="E81" s="10"/>
      <c r="F81" s="11">
        <f>U80</f>
        <v>0</v>
      </c>
      <c r="G81" s="9">
        <f ca="1">G81</f>
        <v>0</v>
      </c>
      <c r="H81" s="10"/>
      <c r="I81" s="11">
        <f ca="1">I81</f>
        <v>0</v>
      </c>
      <c r="J81" s="9">
        <f>0/4998500*100</f>
        <v>0</v>
      </c>
      <c r="K81" s="10"/>
      <c r="L81" s="11">
        <f>0/4998500*100</f>
        <v>0</v>
      </c>
      <c r="M81" s="9">
        <f>0/4998500*100</f>
        <v>0</v>
      </c>
      <c r="N81" s="10"/>
      <c r="O81" s="11">
        <f>0/4998500*100</f>
        <v>0</v>
      </c>
      <c r="P81" s="9">
        <f>0/4998500*100</f>
        <v>0</v>
      </c>
      <c r="Q81" s="10"/>
      <c r="R81" s="41">
        <f>0/4998500*100</f>
        <v>0</v>
      </c>
      <c r="S81" s="9">
        <f>0</f>
        <v>0</v>
      </c>
      <c r="T81" s="10"/>
      <c r="U81" s="11">
        <v>0</v>
      </c>
      <c r="V81" s="9">
        <v>0</v>
      </c>
      <c r="W81" s="10"/>
      <c r="X81" s="11">
        <v>0</v>
      </c>
      <c r="Y81" s="9">
        <v>0</v>
      </c>
      <c r="Z81" s="25"/>
      <c r="AA81" s="11">
        <v>0</v>
      </c>
      <c r="AB81" s="71">
        <v>0</v>
      </c>
      <c r="AC81" s="35"/>
      <c r="AD81" s="42">
        <v>0</v>
      </c>
      <c r="AE81" s="34"/>
      <c r="AF81" s="35"/>
      <c r="AG81" s="36"/>
      <c r="AH81" s="34">
        <f>1530000/C80*100</f>
        <v>78.927005416559197</v>
      </c>
      <c r="AI81" s="35"/>
      <c r="AJ81" s="36">
        <f>AI82</f>
        <v>21.072994583440803</v>
      </c>
      <c r="AK81" s="34"/>
      <c r="AL81" s="35"/>
      <c r="AM81" s="36"/>
    </row>
    <row r="82" spans="1:39" x14ac:dyDescent="0.25">
      <c r="A82" s="88"/>
      <c r="B82" s="91"/>
      <c r="C82" s="94"/>
      <c r="D82" s="15"/>
      <c r="E82" s="16">
        <f>R82</f>
        <v>0</v>
      </c>
      <c r="F82" s="17"/>
      <c r="G82" s="15"/>
      <c r="H82" s="16">
        <f ca="1">H82</f>
        <v>0</v>
      </c>
      <c r="I82" s="17"/>
      <c r="J82" s="15"/>
      <c r="K82" s="16">
        <f>0/4998500*100</f>
        <v>0</v>
      </c>
      <c r="L82" s="17"/>
      <c r="M82" s="15"/>
      <c r="N82" s="16">
        <f>0/4998500*100</f>
        <v>0</v>
      </c>
      <c r="O82" s="17"/>
      <c r="P82" s="15"/>
      <c r="Q82" s="16">
        <f>0/4998500*100</f>
        <v>0</v>
      </c>
      <c r="R82" s="17"/>
      <c r="S82" s="15"/>
      <c r="T82" s="16">
        <f>U81</f>
        <v>0</v>
      </c>
      <c r="U82" s="17"/>
      <c r="V82" s="15"/>
      <c r="W82" s="16">
        <v>0</v>
      </c>
      <c r="X82" s="17"/>
      <c r="Y82" s="26"/>
      <c r="Z82" s="16">
        <v>0</v>
      </c>
      <c r="AA82" s="28"/>
      <c r="AB82" s="37"/>
      <c r="AC82" s="70">
        <v>0</v>
      </c>
      <c r="AD82" s="39"/>
      <c r="AE82" s="37"/>
      <c r="AF82" s="38"/>
      <c r="AG82" s="39"/>
      <c r="AH82" s="37"/>
      <c r="AI82" s="38">
        <f>408500/C80*100</f>
        <v>21.072994583440803</v>
      </c>
      <c r="AJ82" s="39"/>
      <c r="AK82" s="37"/>
      <c r="AL82" s="38"/>
      <c r="AM82" s="39"/>
    </row>
    <row r="83" spans="1:39" x14ac:dyDescent="0.25">
      <c r="A83" s="86">
        <v>25</v>
      </c>
      <c r="B83" s="89" t="s">
        <v>51</v>
      </c>
      <c r="C83" s="92">
        <v>2550000</v>
      </c>
      <c r="D83" s="9"/>
      <c r="E83" s="10">
        <f>1/12*100</f>
        <v>8.3333333333333321</v>
      </c>
      <c r="F83" s="11"/>
      <c r="G83" s="9"/>
      <c r="H83" s="10">
        <f>2/12*100</f>
        <v>16.666666666666664</v>
      </c>
      <c r="I83" s="11"/>
      <c r="J83" s="9"/>
      <c r="K83" s="10">
        <f>3/12*100</f>
        <v>25</v>
      </c>
      <c r="L83" s="11"/>
      <c r="M83" s="9"/>
      <c r="N83" s="10">
        <f>4/12*100</f>
        <v>33.333333333333329</v>
      </c>
      <c r="O83" s="11"/>
      <c r="P83" s="9"/>
      <c r="Q83" s="10">
        <f>5/12*100</f>
        <v>41.666666666666671</v>
      </c>
      <c r="R83" s="11"/>
      <c r="S83" s="9"/>
      <c r="T83" s="10">
        <f>6/12*100</f>
        <v>50</v>
      </c>
      <c r="U83" s="11"/>
      <c r="V83" s="9"/>
      <c r="W83" s="10">
        <f>7/12*100</f>
        <v>58.333333333333336</v>
      </c>
      <c r="X83" s="11"/>
      <c r="Y83" s="9"/>
      <c r="Z83" s="10">
        <f>8/12*100</f>
        <v>66.666666666666657</v>
      </c>
      <c r="AA83" s="40"/>
      <c r="AB83" s="34"/>
      <c r="AC83" s="43">
        <f>9/12*100</f>
        <v>75</v>
      </c>
      <c r="AD83" s="36"/>
      <c r="AE83" s="34"/>
      <c r="AF83" s="35">
        <f>10/12*100</f>
        <v>83.333333333333343</v>
      </c>
      <c r="AG83" s="36"/>
      <c r="AH83" s="34"/>
      <c r="AI83" s="35">
        <f>11/12*100</f>
        <v>91.666666666666657</v>
      </c>
      <c r="AJ83" s="36"/>
      <c r="AK83" s="34"/>
      <c r="AL83" s="35">
        <f>12/12*100</f>
        <v>100</v>
      </c>
      <c r="AM83" s="36"/>
    </row>
    <row r="84" spans="1:39" x14ac:dyDescent="0.25">
      <c r="A84" s="87"/>
      <c r="B84" s="90"/>
      <c r="C84" s="93"/>
      <c r="D84" s="9">
        <f>0/9900000*100</f>
        <v>0</v>
      </c>
      <c r="E84" s="10"/>
      <c r="F84" s="11">
        <f>U84</f>
        <v>0</v>
      </c>
      <c r="G84" s="9">
        <f ca="1">G84</f>
        <v>0</v>
      </c>
      <c r="H84" s="10"/>
      <c r="I84" s="11">
        <f ca="1">I84</f>
        <v>0</v>
      </c>
      <c r="J84" s="9">
        <f>0/9900000*100</f>
        <v>0</v>
      </c>
      <c r="K84" s="10"/>
      <c r="L84" s="11">
        <f>0/9900000*100</f>
        <v>0</v>
      </c>
      <c r="M84" s="9">
        <f>0/9900000*100</f>
        <v>0</v>
      </c>
      <c r="N84" s="10"/>
      <c r="O84" s="11">
        <f>0/990000*100</f>
        <v>0</v>
      </c>
      <c r="P84" s="9">
        <f>0/9900000*100</f>
        <v>0</v>
      </c>
      <c r="Q84" s="10"/>
      <c r="R84" s="11">
        <f>0/9900000*100</f>
        <v>0</v>
      </c>
      <c r="S84" s="9">
        <f>0</f>
        <v>0</v>
      </c>
      <c r="T84" s="10"/>
      <c r="U84" s="11">
        <f>0</f>
        <v>0</v>
      </c>
      <c r="V84" s="9">
        <v>0</v>
      </c>
      <c r="W84" s="10"/>
      <c r="X84" s="11">
        <v>0</v>
      </c>
      <c r="Y84" s="10">
        <v>0</v>
      </c>
      <c r="Z84" s="25"/>
      <c r="AA84" s="11">
        <v>0</v>
      </c>
      <c r="AB84" s="43">
        <v>0</v>
      </c>
      <c r="AC84" s="35"/>
      <c r="AD84" s="42">
        <v>0</v>
      </c>
      <c r="AE84" s="35">
        <v>0</v>
      </c>
      <c r="AF84" s="35"/>
      <c r="AG84" s="36">
        <v>0</v>
      </c>
      <c r="AH84" s="35">
        <v>0</v>
      </c>
      <c r="AI84" s="35"/>
      <c r="AJ84" s="36">
        <v>0</v>
      </c>
      <c r="AK84" s="35"/>
      <c r="AL84" s="35"/>
      <c r="AM84" s="36"/>
    </row>
    <row r="85" spans="1:39" x14ac:dyDescent="0.25">
      <c r="A85" s="88"/>
      <c r="B85" s="91"/>
      <c r="C85" s="94"/>
      <c r="D85" s="15"/>
      <c r="E85" s="16">
        <f>R85</f>
        <v>0</v>
      </c>
      <c r="F85" s="17"/>
      <c r="G85" s="15"/>
      <c r="H85" s="16">
        <f ca="1">H85</f>
        <v>0</v>
      </c>
      <c r="I85" s="17"/>
      <c r="J85" s="15"/>
      <c r="K85" s="16">
        <f>0/9900000*100</f>
        <v>0</v>
      </c>
      <c r="L85" s="17"/>
      <c r="M85" s="15"/>
      <c r="N85" s="16">
        <f>0/9900000*100</f>
        <v>0</v>
      </c>
      <c r="O85" s="17"/>
      <c r="P85" s="15"/>
      <c r="Q85" s="16">
        <f>0/9900000*100</f>
        <v>0</v>
      </c>
      <c r="R85" s="17"/>
      <c r="S85" s="15"/>
      <c r="T85" s="16">
        <f>U84</f>
        <v>0</v>
      </c>
      <c r="U85" s="17"/>
      <c r="V85" s="15"/>
      <c r="W85" s="16">
        <v>0</v>
      </c>
      <c r="X85" s="17"/>
      <c r="Y85" s="26"/>
      <c r="Z85" s="16">
        <v>0</v>
      </c>
      <c r="AA85" s="28"/>
      <c r="AB85" s="37"/>
      <c r="AC85" s="70">
        <v>0</v>
      </c>
      <c r="AD85" s="39"/>
      <c r="AE85" s="37"/>
      <c r="AF85" s="38">
        <v>0</v>
      </c>
      <c r="AG85" s="39"/>
      <c r="AH85" s="37"/>
      <c r="AI85" s="38">
        <v>0</v>
      </c>
      <c r="AJ85" s="39"/>
      <c r="AK85" s="37"/>
      <c r="AL85" s="38"/>
      <c r="AM85" s="39"/>
    </row>
    <row r="86" spans="1:39" x14ac:dyDescent="0.25">
      <c r="A86" s="86">
        <v>26</v>
      </c>
      <c r="B86" s="95" t="s">
        <v>52</v>
      </c>
      <c r="C86" s="92">
        <v>4999700</v>
      </c>
      <c r="D86" s="9"/>
      <c r="E86" s="10">
        <f>1/12*100</f>
        <v>8.3333333333333321</v>
      </c>
      <c r="F86" s="11"/>
      <c r="G86" s="9"/>
      <c r="H86" s="10">
        <f>2/12*100</f>
        <v>16.666666666666664</v>
      </c>
      <c r="I86" s="11"/>
      <c r="J86" s="9"/>
      <c r="K86" s="10">
        <f>3/12*100</f>
        <v>25</v>
      </c>
      <c r="L86" s="11"/>
      <c r="M86" s="9"/>
      <c r="N86" s="10">
        <f>4/12*100</f>
        <v>33.333333333333329</v>
      </c>
      <c r="O86" s="11"/>
      <c r="P86" s="9"/>
      <c r="Q86" s="10">
        <f>5/12*100</f>
        <v>41.666666666666671</v>
      </c>
      <c r="R86" s="11"/>
      <c r="S86" s="9"/>
      <c r="T86" s="10">
        <f>6/12*100</f>
        <v>50</v>
      </c>
      <c r="U86" s="11"/>
      <c r="V86" s="9"/>
      <c r="W86" s="10">
        <f>7/12*100</f>
        <v>58.333333333333336</v>
      </c>
      <c r="X86" s="11"/>
      <c r="Y86" s="13"/>
      <c r="Z86" s="25">
        <f>8/12*100</f>
        <v>66.666666666666657</v>
      </c>
      <c r="AA86" s="14"/>
      <c r="AB86" s="34"/>
      <c r="AC86" s="43">
        <f>9/12*100</f>
        <v>75</v>
      </c>
      <c r="AD86" s="36"/>
      <c r="AE86" s="34"/>
      <c r="AF86" s="35">
        <f>10/12*100</f>
        <v>83.333333333333343</v>
      </c>
      <c r="AG86" s="36"/>
      <c r="AH86" s="34"/>
      <c r="AI86" s="35">
        <f>11/12*100</f>
        <v>91.666666666666657</v>
      </c>
      <c r="AJ86" s="36"/>
      <c r="AK86" s="34"/>
      <c r="AL86" s="35">
        <f>12/12*100</f>
        <v>100</v>
      </c>
      <c r="AM86" s="36"/>
    </row>
    <row r="87" spans="1:39" x14ac:dyDescent="0.25">
      <c r="A87" s="87"/>
      <c r="B87" s="90"/>
      <c r="C87" s="93"/>
      <c r="D87" s="9">
        <f>0/4999700*100</f>
        <v>0</v>
      </c>
      <c r="E87" s="10"/>
      <c r="F87" s="11">
        <f>U87</f>
        <v>0</v>
      </c>
      <c r="G87" s="9">
        <f>1530000/4999700*100</f>
        <v>30.601836110166609</v>
      </c>
      <c r="H87" s="10"/>
      <c r="I87" s="11">
        <f>1530000/4999700*100</f>
        <v>30.601836110166609</v>
      </c>
      <c r="J87" s="9">
        <f>1530000/4999700*100</f>
        <v>30.601836110166609</v>
      </c>
      <c r="K87" s="10"/>
      <c r="L87" s="11">
        <f>1530000/4999700*100</f>
        <v>30.601836110166609</v>
      </c>
      <c r="M87" s="9">
        <f>1530000/4999700*100</f>
        <v>30.601836110166609</v>
      </c>
      <c r="N87" s="10"/>
      <c r="O87" s="11">
        <f>1530000/4999700*100</f>
        <v>30.601836110166609</v>
      </c>
      <c r="P87" s="9">
        <f>1530000/4999700*100</f>
        <v>30.601836110166609</v>
      </c>
      <c r="Q87" s="10"/>
      <c r="R87" s="41">
        <f>1530000/4999700*100</f>
        <v>30.601836110166609</v>
      </c>
      <c r="S87" s="9">
        <f>1530000/C86*100</f>
        <v>30.601836110166609</v>
      </c>
      <c r="T87" s="10"/>
      <c r="U87" s="11">
        <f>0</f>
        <v>0</v>
      </c>
      <c r="V87" s="9">
        <v>30.6</v>
      </c>
      <c r="W87" s="10"/>
      <c r="X87" s="11">
        <v>0</v>
      </c>
      <c r="Y87" s="9">
        <f>1530000/C86*100</f>
        <v>30.601836110166609</v>
      </c>
      <c r="Z87" s="25"/>
      <c r="AA87" s="11">
        <v>0</v>
      </c>
      <c r="AB87" s="71">
        <f>1530000/C86*100</f>
        <v>30.601836110166609</v>
      </c>
      <c r="AC87" s="35"/>
      <c r="AD87" s="42">
        <v>0</v>
      </c>
      <c r="AE87" s="34"/>
      <c r="AF87" s="35"/>
      <c r="AG87" s="36"/>
      <c r="AH87" s="34">
        <f>4999700/C86*100</f>
        <v>100</v>
      </c>
      <c r="AI87" s="35"/>
      <c r="AJ87" s="36">
        <v>0</v>
      </c>
      <c r="AK87" s="34"/>
      <c r="AL87" s="35"/>
      <c r="AM87" s="36"/>
    </row>
    <row r="88" spans="1:39" x14ac:dyDescent="0.25">
      <c r="A88" s="88"/>
      <c r="B88" s="91"/>
      <c r="C88" s="94"/>
      <c r="D88" s="15"/>
      <c r="E88" s="16">
        <f>88</f>
        <v>88</v>
      </c>
      <c r="F88" s="17"/>
      <c r="G88" s="15"/>
      <c r="H88" s="16">
        <f>1530000/4999700*100</f>
        <v>30.601836110166609</v>
      </c>
      <c r="I88" s="17"/>
      <c r="J88" s="15"/>
      <c r="K88" s="16">
        <f>L87</f>
        <v>30.601836110166609</v>
      </c>
      <c r="L88" s="17"/>
      <c r="M88" s="15"/>
      <c r="N88" s="16">
        <f>1530000/4999700*100</f>
        <v>30.601836110166609</v>
      </c>
      <c r="O88" s="17"/>
      <c r="P88" s="15"/>
      <c r="Q88" s="16">
        <f>1530000/4999700*100</f>
        <v>30.601836110166609</v>
      </c>
      <c r="R88" s="17"/>
      <c r="S88" s="15"/>
      <c r="T88" s="16">
        <f>0</f>
        <v>0</v>
      </c>
      <c r="U88" s="17"/>
      <c r="V88" s="15"/>
      <c r="W88" s="16">
        <v>0</v>
      </c>
      <c r="X88" s="17"/>
      <c r="Y88" s="26"/>
      <c r="Z88" s="16">
        <v>0</v>
      </c>
      <c r="AA88" s="28"/>
      <c r="AB88" s="37"/>
      <c r="AC88" s="70">
        <v>0</v>
      </c>
      <c r="AD88" s="39"/>
      <c r="AE88" s="37"/>
      <c r="AF88" s="38"/>
      <c r="AG88" s="39"/>
      <c r="AH88" s="37"/>
      <c r="AI88" s="38">
        <v>0</v>
      </c>
      <c r="AJ88" s="39"/>
      <c r="AK88" s="37"/>
      <c r="AL88" s="38"/>
      <c r="AM88" s="39"/>
    </row>
    <row r="89" spans="1:39" x14ac:dyDescent="0.25">
      <c r="A89" s="86">
        <v>27</v>
      </c>
      <c r="B89" s="89" t="s">
        <v>53</v>
      </c>
      <c r="C89" s="92">
        <v>4996800</v>
      </c>
      <c r="D89" s="9"/>
      <c r="E89" s="10">
        <f>1/12*100</f>
        <v>8.3333333333333321</v>
      </c>
      <c r="F89" s="11"/>
      <c r="G89" s="9"/>
      <c r="H89" s="10">
        <f>2/12*100</f>
        <v>16.666666666666664</v>
      </c>
      <c r="I89" s="11"/>
      <c r="J89" s="9"/>
      <c r="K89" s="10">
        <f>3/12*100</f>
        <v>25</v>
      </c>
      <c r="L89" s="11"/>
      <c r="M89" s="9"/>
      <c r="N89" s="10">
        <f>4/12*100</f>
        <v>33.333333333333329</v>
      </c>
      <c r="O89" s="11"/>
      <c r="P89" s="9"/>
      <c r="Q89" s="10">
        <f>5/12*100</f>
        <v>41.666666666666671</v>
      </c>
      <c r="R89" s="11"/>
      <c r="S89" s="9"/>
      <c r="T89" s="10">
        <f>6/12*100</f>
        <v>50</v>
      </c>
      <c r="U89" s="11"/>
      <c r="V89" s="9"/>
      <c r="W89" s="10">
        <f>7/12*100</f>
        <v>58.333333333333336</v>
      </c>
      <c r="X89" s="11"/>
      <c r="Y89" s="9"/>
      <c r="Z89" s="10">
        <f>8/12*100</f>
        <v>66.666666666666657</v>
      </c>
      <c r="AA89" s="40"/>
      <c r="AB89" s="34"/>
      <c r="AC89" s="43">
        <f>9/12*100</f>
        <v>75</v>
      </c>
      <c r="AD89" s="36"/>
      <c r="AE89" s="34"/>
      <c r="AF89" s="35">
        <f>10/12*100</f>
        <v>83.333333333333343</v>
      </c>
      <c r="AG89" s="36"/>
      <c r="AH89" s="34"/>
      <c r="AI89" s="35">
        <f>11/12*100</f>
        <v>91.666666666666657</v>
      </c>
      <c r="AJ89" s="36"/>
      <c r="AK89" s="34"/>
      <c r="AL89" s="35">
        <f>12/12*100</f>
        <v>100</v>
      </c>
      <c r="AM89" s="36"/>
    </row>
    <row r="90" spans="1:39" x14ac:dyDescent="0.25">
      <c r="A90" s="87"/>
      <c r="B90" s="90"/>
      <c r="C90" s="93"/>
      <c r="D90" s="9">
        <f>0/4996800*100</f>
        <v>0</v>
      </c>
      <c r="E90" s="10"/>
      <c r="F90" s="11">
        <f>U90</f>
        <v>0</v>
      </c>
      <c r="G90" s="9">
        <f ca="1">G90</f>
        <v>0</v>
      </c>
      <c r="H90" s="10"/>
      <c r="I90" s="11">
        <f ca="1">I90</f>
        <v>0</v>
      </c>
      <c r="J90" s="9">
        <f>0/4996800*100</f>
        <v>0</v>
      </c>
      <c r="K90" s="10"/>
      <c r="L90" s="11">
        <f>0/4996800*100</f>
        <v>0</v>
      </c>
      <c r="M90" s="9">
        <f>1800600/4996800*100</f>
        <v>36.035062439961571</v>
      </c>
      <c r="N90" s="10"/>
      <c r="O90" s="11">
        <f>1800600/4996800*100</f>
        <v>36.035062439961571</v>
      </c>
      <c r="P90" s="9">
        <f>3466800/4996800*100</f>
        <v>69.380403458213252</v>
      </c>
      <c r="Q90" s="10"/>
      <c r="R90" s="11">
        <f>3466800/4996800*100</f>
        <v>69.380403458213252</v>
      </c>
      <c r="S90" s="9">
        <f>3466800/C89*100</f>
        <v>69.380403458213252</v>
      </c>
      <c r="T90" s="10"/>
      <c r="U90" s="11">
        <v>0</v>
      </c>
      <c r="V90" s="9">
        <v>69.400000000000006</v>
      </c>
      <c r="W90" s="10"/>
      <c r="X90" s="11">
        <v>0</v>
      </c>
      <c r="Y90" s="10">
        <f>3466800/C89*100</f>
        <v>69.380403458213252</v>
      </c>
      <c r="Z90" s="25"/>
      <c r="AA90" s="11">
        <v>0</v>
      </c>
      <c r="AB90" s="43">
        <f>3466800/C89*100</f>
        <v>69.380403458213252</v>
      </c>
      <c r="AC90" s="35"/>
      <c r="AD90" s="36">
        <v>0</v>
      </c>
      <c r="AE90" s="35"/>
      <c r="AF90" s="35"/>
      <c r="AG90" s="36"/>
      <c r="AH90" s="35">
        <f>3466800/C89*100</f>
        <v>69.380403458213252</v>
      </c>
      <c r="AI90" s="35"/>
      <c r="AJ90" s="36">
        <v>0</v>
      </c>
      <c r="AK90" s="35"/>
      <c r="AL90" s="35"/>
      <c r="AM90" s="36"/>
    </row>
    <row r="91" spans="1:39" x14ac:dyDescent="0.25">
      <c r="A91" s="88"/>
      <c r="B91" s="91"/>
      <c r="C91" s="94"/>
      <c r="D91" s="15"/>
      <c r="E91" s="16">
        <f>R91</f>
        <v>0</v>
      </c>
      <c r="F91" s="17"/>
      <c r="G91" s="15"/>
      <c r="H91" s="16">
        <f ca="1">H91</f>
        <v>0</v>
      </c>
      <c r="I91" s="17"/>
      <c r="J91" s="15"/>
      <c r="K91" s="16">
        <f>L90</f>
        <v>0</v>
      </c>
      <c r="L91" s="17"/>
      <c r="M91" s="15"/>
      <c r="N91" s="16">
        <f>1800600/4996800*100</f>
        <v>36.035062439961571</v>
      </c>
      <c r="O91" s="17"/>
      <c r="P91" s="15"/>
      <c r="Q91" s="16">
        <f>3466800/4996800*100</f>
        <v>69.380403458213252</v>
      </c>
      <c r="R91" s="17"/>
      <c r="S91" s="15"/>
      <c r="T91" s="16">
        <f>U90</f>
        <v>0</v>
      </c>
      <c r="U91" s="17"/>
      <c r="V91" s="15"/>
      <c r="W91" s="16">
        <v>0</v>
      </c>
      <c r="X91" s="17"/>
      <c r="Y91" s="26"/>
      <c r="Z91" s="16">
        <v>0</v>
      </c>
      <c r="AA91" s="28"/>
      <c r="AB91" s="37"/>
      <c r="AC91" s="38">
        <v>0</v>
      </c>
      <c r="AD91" s="39"/>
      <c r="AE91" s="37"/>
      <c r="AF91" s="38"/>
      <c r="AG91" s="39"/>
      <c r="AH91" s="37"/>
      <c r="AI91" s="38">
        <v>0</v>
      </c>
      <c r="AJ91" s="39"/>
      <c r="AK91" s="37"/>
      <c r="AL91" s="38"/>
      <c r="AM91" s="39"/>
    </row>
    <row r="92" spans="1:39" x14ac:dyDescent="0.25">
      <c r="A92" s="86">
        <v>28</v>
      </c>
      <c r="B92" s="95" t="s">
        <v>54</v>
      </c>
      <c r="C92" s="92">
        <v>3709800</v>
      </c>
      <c r="D92" s="9"/>
      <c r="E92" s="10">
        <f>1/12*100</f>
        <v>8.3333333333333321</v>
      </c>
      <c r="F92" s="11"/>
      <c r="G92" s="9"/>
      <c r="H92" s="10">
        <f>2/12*100</f>
        <v>16.666666666666664</v>
      </c>
      <c r="I92" s="11"/>
      <c r="J92" s="9"/>
      <c r="K92" s="10">
        <f>3/12*100</f>
        <v>25</v>
      </c>
      <c r="L92" s="11"/>
      <c r="M92" s="9"/>
      <c r="N92" s="10">
        <f>4/12*100</f>
        <v>33.333333333333329</v>
      </c>
      <c r="O92" s="11"/>
      <c r="P92" s="9"/>
      <c r="Q92" s="10">
        <f>5/12*100</f>
        <v>41.666666666666671</v>
      </c>
      <c r="R92" s="11"/>
      <c r="S92" s="9"/>
      <c r="T92" s="10">
        <f>6/12*100</f>
        <v>50</v>
      </c>
      <c r="U92" s="11"/>
      <c r="V92" s="9"/>
      <c r="W92" s="10">
        <f>7/12*100</f>
        <v>58.333333333333336</v>
      </c>
      <c r="X92" s="11"/>
      <c r="Y92" s="13"/>
      <c r="Z92" s="25">
        <f>8/12*100</f>
        <v>66.666666666666657</v>
      </c>
      <c r="AA92" s="14"/>
      <c r="AB92" s="34"/>
      <c r="AC92" s="43">
        <f>9/12*100</f>
        <v>75</v>
      </c>
      <c r="AD92" s="36"/>
      <c r="AE92" s="34"/>
      <c r="AF92" s="35">
        <f>10/12*100</f>
        <v>83.333333333333343</v>
      </c>
      <c r="AG92" s="36"/>
      <c r="AH92" s="34"/>
      <c r="AI92" s="35">
        <f>11/12*100</f>
        <v>91.666666666666657</v>
      </c>
      <c r="AJ92" s="36"/>
      <c r="AK92" s="34"/>
      <c r="AL92" s="35">
        <f>12/12*100</f>
        <v>100</v>
      </c>
      <c r="AM92" s="36"/>
    </row>
    <row r="93" spans="1:39" x14ac:dyDescent="0.25">
      <c r="A93" s="87"/>
      <c r="B93" s="90"/>
      <c r="C93" s="93"/>
      <c r="D93" s="9">
        <f>0/3709800*100</f>
        <v>0</v>
      </c>
      <c r="E93" s="10"/>
      <c r="F93" s="11">
        <f>U93</f>
        <v>41.242115477923335</v>
      </c>
      <c r="G93" s="9">
        <f ca="1">G93</f>
        <v>0</v>
      </c>
      <c r="H93" s="10"/>
      <c r="I93" s="11">
        <f ca="1">I93</f>
        <v>0</v>
      </c>
      <c r="J93" s="9">
        <f>0/3709800*100</f>
        <v>0</v>
      </c>
      <c r="K93" s="10"/>
      <c r="L93" s="11">
        <f>0/3709800*100</f>
        <v>0</v>
      </c>
      <c r="M93" s="9">
        <f>0/37098008100</f>
        <v>0</v>
      </c>
      <c r="N93" s="10"/>
      <c r="O93" s="11">
        <f>0/3709800*100</f>
        <v>0</v>
      </c>
      <c r="P93" s="9">
        <f>0/3709800*100</f>
        <v>0</v>
      </c>
      <c r="Q93" s="10"/>
      <c r="R93" s="41">
        <f>0/3709800*100</f>
        <v>0</v>
      </c>
      <c r="S93" s="9">
        <f>1530000/C92*100</f>
        <v>41.242115477923335</v>
      </c>
      <c r="T93" s="10"/>
      <c r="U93" s="11">
        <f>1530000/C92*100</f>
        <v>41.242115477923335</v>
      </c>
      <c r="V93" s="9">
        <v>41.2</v>
      </c>
      <c r="W93" s="10"/>
      <c r="X93" s="11">
        <v>0</v>
      </c>
      <c r="Y93" s="9">
        <f>1530000/C92*100</f>
        <v>41.242115477923335</v>
      </c>
      <c r="Z93" s="25"/>
      <c r="AA93" s="11">
        <v>0</v>
      </c>
      <c r="AB93" s="71">
        <f>1530000/C92*100</f>
        <v>41.242115477923335</v>
      </c>
      <c r="AC93" s="35"/>
      <c r="AD93" s="42">
        <v>0</v>
      </c>
      <c r="AE93" s="34"/>
      <c r="AF93" s="35"/>
      <c r="AG93" s="36"/>
      <c r="AH93" s="34">
        <f>1530000/C92*100</f>
        <v>41.242115477923335</v>
      </c>
      <c r="AI93" s="35"/>
      <c r="AJ93" s="36">
        <f>AI94</f>
        <v>54.714539867378299</v>
      </c>
      <c r="AK93" s="34"/>
      <c r="AL93" s="35"/>
      <c r="AM93" s="36"/>
    </row>
    <row r="94" spans="1:39" x14ac:dyDescent="0.25">
      <c r="A94" s="88"/>
      <c r="B94" s="91"/>
      <c r="C94" s="94"/>
      <c r="D94" s="15"/>
      <c r="E94" s="16">
        <f>R94</f>
        <v>0</v>
      </c>
      <c r="F94" s="17"/>
      <c r="G94" s="15"/>
      <c r="H94" s="16">
        <f ca="1">H94</f>
        <v>0</v>
      </c>
      <c r="I94" s="17"/>
      <c r="J94" s="15"/>
      <c r="K94" s="16">
        <f>L93</f>
        <v>0</v>
      </c>
      <c r="L94" s="17"/>
      <c r="M94" s="15"/>
      <c r="N94" s="16">
        <f>0/3709800*100</f>
        <v>0</v>
      </c>
      <c r="O94" s="17"/>
      <c r="P94" s="15"/>
      <c r="Q94" s="16">
        <f>0/3709800*100</f>
        <v>0</v>
      </c>
      <c r="R94" s="17"/>
      <c r="S94" s="15"/>
      <c r="T94" s="16">
        <f>U93</f>
        <v>41.242115477923335</v>
      </c>
      <c r="U94" s="17"/>
      <c r="V94" s="15"/>
      <c r="W94" s="16">
        <v>0</v>
      </c>
      <c r="X94" s="17"/>
      <c r="Y94" s="26"/>
      <c r="Z94" s="16">
        <v>0</v>
      </c>
      <c r="AA94" s="28"/>
      <c r="AB94" s="37"/>
      <c r="AC94" s="70">
        <v>0</v>
      </c>
      <c r="AD94" s="39"/>
      <c r="AE94" s="37"/>
      <c r="AF94" s="38"/>
      <c r="AG94" s="39"/>
      <c r="AH94" s="37"/>
      <c r="AI94" s="38">
        <f>2029800/C92*100</f>
        <v>54.714539867378299</v>
      </c>
      <c r="AJ94" s="39"/>
      <c r="AK94" s="37"/>
      <c r="AL94" s="38"/>
      <c r="AM94" s="39"/>
    </row>
    <row r="95" spans="1:39" x14ac:dyDescent="0.25">
      <c r="A95" s="86">
        <v>29</v>
      </c>
      <c r="B95" s="95" t="s">
        <v>70</v>
      </c>
      <c r="C95" s="92">
        <v>37875000</v>
      </c>
      <c r="D95" s="9"/>
      <c r="E95" s="10">
        <v>0</v>
      </c>
      <c r="F95" s="11"/>
      <c r="G95" s="9"/>
      <c r="H95" s="10">
        <v>0</v>
      </c>
      <c r="I95" s="11"/>
      <c r="J95" s="9"/>
      <c r="K95" s="10">
        <v>0</v>
      </c>
      <c r="L95" s="11"/>
      <c r="M95" s="9"/>
      <c r="N95" s="10">
        <v>0</v>
      </c>
      <c r="O95" s="11"/>
      <c r="P95" s="9"/>
      <c r="Q95" s="10">
        <v>0</v>
      </c>
      <c r="R95" s="11"/>
      <c r="S95" s="9"/>
      <c r="T95" s="10">
        <v>0</v>
      </c>
      <c r="U95" s="11"/>
      <c r="V95" s="9"/>
      <c r="W95" s="10">
        <v>0</v>
      </c>
      <c r="X95" s="11"/>
      <c r="Y95" s="13"/>
      <c r="Z95" s="25">
        <v>0</v>
      </c>
      <c r="AA95" s="14"/>
      <c r="AB95" s="34"/>
      <c r="AC95" s="43">
        <v>0</v>
      </c>
      <c r="AD95" s="36"/>
      <c r="AE95" s="34"/>
      <c r="AF95" s="35">
        <f>10/12*100</f>
        <v>83.333333333333343</v>
      </c>
      <c r="AG95" s="36"/>
      <c r="AH95" s="34"/>
      <c r="AI95" s="35">
        <f>11/12*100</f>
        <v>91.666666666666657</v>
      </c>
      <c r="AJ95" s="36"/>
      <c r="AK95" s="34"/>
      <c r="AL95" s="35">
        <f>12/12*100</f>
        <v>100</v>
      </c>
      <c r="AM95" s="36"/>
    </row>
    <row r="96" spans="1:39" x14ac:dyDescent="0.25">
      <c r="A96" s="87"/>
      <c r="B96" s="90"/>
      <c r="C96" s="93"/>
      <c r="D96" s="9">
        <f>0/3709800*100</f>
        <v>0</v>
      </c>
      <c r="E96" s="10"/>
      <c r="F96" s="11">
        <v>0</v>
      </c>
      <c r="G96" s="9">
        <f ca="1">G96</f>
        <v>0</v>
      </c>
      <c r="H96" s="10"/>
      <c r="I96" s="11">
        <f ca="1">I96</f>
        <v>0</v>
      </c>
      <c r="J96" s="9">
        <f>0/3709800*100</f>
        <v>0</v>
      </c>
      <c r="K96" s="10"/>
      <c r="L96" s="11">
        <f>0/3709800*100</f>
        <v>0</v>
      </c>
      <c r="M96" s="9">
        <f>0/37098008100</f>
        <v>0</v>
      </c>
      <c r="N96" s="10"/>
      <c r="O96" s="11">
        <f>0/3709800*100</f>
        <v>0</v>
      </c>
      <c r="P96" s="9">
        <f>0/3709800*100</f>
        <v>0</v>
      </c>
      <c r="Q96" s="10"/>
      <c r="R96" s="41">
        <f>0/3709800*100</f>
        <v>0</v>
      </c>
      <c r="S96" s="9">
        <v>0</v>
      </c>
      <c r="T96" s="10"/>
      <c r="U96" s="11">
        <v>0</v>
      </c>
      <c r="V96" s="9">
        <v>0</v>
      </c>
      <c r="W96" s="10"/>
      <c r="X96" s="11">
        <v>0</v>
      </c>
      <c r="Y96" s="9">
        <v>0</v>
      </c>
      <c r="Z96" s="25"/>
      <c r="AA96" s="11">
        <v>0</v>
      </c>
      <c r="AB96" s="71">
        <v>0</v>
      </c>
      <c r="AC96" s="35"/>
      <c r="AD96" s="42">
        <v>0</v>
      </c>
      <c r="AE96" s="34"/>
      <c r="AF96" s="35"/>
      <c r="AG96" s="36"/>
      <c r="AH96" s="34">
        <v>0</v>
      </c>
      <c r="AI96" s="35"/>
      <c r="AJ96" s="36">
        <f>AI97</f>
        <v>26.402640264026399</v>
      </c>
      <c r="AK96" s="34"/>
      <c r="AL96" s="35"/>
      <c r="AM96" s="36"/>
    </row>
    <row r="97" spans="1:39" x14ac:dyDescent="0.25">
      <c r="A97" s="88"/>
      <c r="B97" s="91"/>
      <c r="C97" s="94"/>
      <c r="D97" s="15"/>
      <c r="E97" s="16">
        <f>R97</f>
        <v>0</v>
      </c>
      <c r="F97" s="17"/>
      <c r="G97" s="15"/>
      <c r="H97" s="16">
        <f ca="1">H97</f>
        <v>0</v>
      </c>
      <c r="I97" s="17"/>
      <c r="J97" s="15"/>
      <c r="K97" s="16">
        <f>L96</f>
        <v>0</v>
      </c>
      <c r="L97" s="17"/>
      <c r="M97" s="15"/>
      <c r="N97" s="16">
        <f>0/3709800*100</f>
        <v>0</v>
      </c>
      <c r="O97" s="17"/>
      <c r="P97" s="15"/>
      <c r="Q97" s="16">
        <f>0/3709800*100</f>
        <v>0</v>
      </c>
      <c r="R97" s="17"/>
      <c r="S97" s="15"/>
      <c r="T97" s="16">
        <f>U96</f>
        <v>0</v>
      </c>
      <c r="U97" s="17"/>
      <c r="V97" s="15"/>
      <c r="W97" s="16">
        <v>0</v>
      </c>
      <c r="X97" s="17"/>
      <c r="Y97" s="26"/>
      <c r="Z97" s="16">
        <v>0</v>
      </c>
      <c r="AA97" s="28"/>
      <c r="AB97" s="37"/>
      <c r="AC97" s="70">
        <v>0</v>
      </c>
      <c r="AD97" s="39"/>
      <c r="AE97" s="37"/>
      <c r="AF97" s="38"/>
      <c r="AG97" s="39"/>
      <c r="AH97" s="37"/>
      <c r="AI97" s="38">
        <f>10000000/C95*100</f>
        <v>26.402640264026399</v>
      </c>
      <c r="AJ97" s="39"/>
      <c r="AK97" s="37"/>
      <c r="AL97" s="38"/>
      <c r="AM97" s="39"/>
    </row>
    <row r="99" spans="1:39" x14ac:dyDescent="0.25">
      <c r="AD99" t="s">
        <v>69</v>
      </c>
    </row>
    <row r="101" spans="1:39" x14ac:dyDescent="0.25">
      <c r="AD101" t="s">
        <v>55</v>
      </c>
    </row>
    <row r="105" spans="1:39" x14ac:dyDescent="0.25">
      <c r="AD105" t="s">
        <v>63</v>
      </c>
    </row>
    <row r="106" spans="1:39" x14ac:dyDescent="0.25">
      <c r="AD106" t="s">
        <v>68</v>
      </c>
    </row>
    <row r="107" spans="1:39" x14ac:dyDescent="0.25">
      <c r="AD107" t="s">
        <v>65</v>
      </c>
    </row>
  </sheetData>
  <mergeCells count="105">
    <mergeCell ref="A89:A91"/>
    <mergeCell ref="B89:B91"/>
    <mergeCell ref="C89:C91"/>
    <mergeCell ref="A95:A97"/>
    <mergeCell ref="B95:B97"/>
    <mergeCell ref="C95:C97"/>
    <mergeCell ref="A83:A85"/>
    <mergeCell ref="B83:B85"/>
    <mergeCell ref="C83:C85"/>
    <mergeCell ref="A86:A88"/>
    <mergeCell ref="B86:B88"/>
    <mergeCell ref="C86:C88"/>
    <mergeCell ref="A92:A94"/>
    <mergeCell ref="B92:B94"/>
    <mergeCell ref="C92:C94"/>
    <mergeCell ref="A77:A79"/>
    <mergeCell ref="B77:B79"/>
    <mergeCell ref="C77:C79"/>
    <mergeCell ref="A80:A82"/>
    <mergeCell ref="B80:B82"/>
    <mergeCell ref="C80:C82"/>
    <mergeCell ref="A71:A73"/>
    <mergeCell ref="B71:B73"/>
    <mergeCell ref="C71:C73"/>
    <mergeCell ref="A74:A76"/>
    <mergeCell ref="B74:B76"/>
    <mergeCell ref="C74:C76"/>
    <mergeCell ref="A65:A67"/>
    <mergeCell ref="B65:B67"/>
    <mergeCell ref="C65:C67"/>
    <mergeCell ref="A68:A70"/>
    <mergeCell ref="B68:B70"/>
    <mergeCell ref="C68:C70"/>
    <mergeCell ref="A59:A61"/>
    <mergeCell ref="B59:B61"/>
    <mergeCell ref="C59:C61"/>
    <mergeCell ref="A62:A64"/>
    <mergeCell ref="B62:B64"/>
    <mergeCell ref="C62:C64"/>
    <mergeCell ref="A53:A55"/>
    <mergeCell ref="B53:B55"/>
    <mergeCell ref="C53:C55"/>
    <mergeCell ref="A56:A58"/>
    <mergeCell ref="B56:B58"/>
    <mergeCell ref="C56:C58"/>
    <mergeCell ref="A47:A49"/>
    <mergeCell ref="B47:B49"/>
    <mergeCell ref="C47:C49"/>
    <mergeCell ref="A50:A52"/>
    <mergeCell ref="B50:B52"/>
    <mergeCell ref="C50:C52"/>
    <mergeCell ref="A41:A43"/>
    <mergeCell ref="B41:B43"/>
    <mergeCell ref="C41:C43"/>
    <mergeCell ref="A44:A46"/>
    <mergeCell ref="B44:B46"/>
    <mergeCell ref="C44:C46"/>
    <mergeCell ref="A35:A37"/>
    <mergeCell ref="B35:B37"/>
    <mergeCell ref="C35:C37"/>
    <mergeCell ref="A38:A40"/>
    <mergeCell ref="B38:B40"/>
    <mergeCell ref="C38:C40"/>
    <mergeCell ref="A29:A31"/>
    <mergeCell ref="B29:B31"/>
    <mergeCell ref="C29:C31"/>
    <mergeCell ref="A32:A34"/>
    <mergeCell ref="B32:B34"/>
    <mergeCell ref="C32:C34"/>
    <mergeCell ref="A23:A25"/>
    <mergeCell ref="B23:B25"/>
    <mergeCell ref="C23:C25"/>
    <mergeCell ref="A26:A28"/>
    <mergeCell ref="B26:B28"/>
    <mergeCell ref="C26:C28"/>
    <mergeCell ref="A17:A19"/>
    <mergeCell ref="B17:B19"/>
    <mergeCell ref="C17:C19"/>
    <mergeCell ref="A20:A22"/>
    <mergeCell ref="B20:B22"/>
    <mergeCell ref="C20:C22"/>
    <mergeCell ref="AH9:AJ10"/>
    <mergeCell ref="AK9:AM10"/>
    <mergeCell ref="A11:A13"/>
    <mergeCell ref="B11:B13"/>
    <mergeCell ref="C11:C13"/>
    <mergeCell ref="A14:A16"/>
    <mergeCell ref="B14:B16"/>
    <mergeCell ref="C14:C16"/>
    <mergeCell ref="P9:R10"/>
    <mergeCell ref="S9:U10"/>
    <mergeCell ref="V9:X10"/>
    <mergeCell ref="Y9:AA10"/>
    <mergeCell ref="AB9:AD10"/>
    <mergeCell ref="AE9:AG10"/>
    <mergeCell ref="A1:AM1"/>
    <mergeCell ref="A2:AM2"/>
    <mergeCell ref="A6:F6"/>
    <mergeCell ref="A8:A10"/>
    <mergeCell ref="B8:B10"/>
    <mergeCell ref="D8:AM8"/>
    <mergeCell ref="D9:F10"/>
    <mergeCell ref="G9:I10"/>
    <mergeCell ref="J9:L10"/>
    <mergeCell ref="M9:O10"/>
  </mergeCells>
  <printOptions horizontalCentered="1"/>
  <pageMargins left="0.39370078740157483" right="0.19685039370078741" top="0.74803149606299213" bottom="0.74803149606299213" header="0.31496062992125984" footer="0.31496062992125984"/>
  <pageSetup paperSize="5" scale="60" orientation="landscape" horizontalDpi="0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Q107"/>
  <sheetViews>
    <sheetView topLeftCell="K1" workbookViewId="0">
      <selection activeCell="AO44" sqref="AO44"/>
    </sheetView>
  </sheetViews>
  <sheetFormatPr defaultRowHeight="15" x14ac:dyDescent="0.25"/>
  <cols>
    <col min="1" max="1" width="4.42578125" customWidth="1"/>
    <col min="2" max="2" width="28.140625" customWidth="1"/>
    <col min="3" max="3" width="13.140625" customWidth="1"/>
    <col min="4" max="4" width="6.42578125" customWidth="1"/>
    <col min="5" max="5" width="6.140625" customWidth="1"/>
    <col min="6" max="6" width="5.28515625" customWidth="1"/>
    <col min="7" max="7" width="6" customWidth="1"/>
    <col min="8" max="8" width="6.85546875" customWidth="1"/>
    <col min="9" max="9" width="6.42578125" customWidth="1"/>
    <col min="10" max="10" width="6.28515625" customWidth="1"/>
    <col min="11" max="11" width="6.7109375" customWidth="1"/>
    <col min="12" max="12" width="6.5703125" customWidth="1"/>
    <col min="13" max="13" width="6.28515625" customWidth="1"/>
    <col min="14" max="14" width="6.42578125" customWidth="1"/>
    <col min="15" max="15" width="6" customWidth="1"/>
    <col min="16" max="17" width="6.140625" customWidth="1"/>
    <col min="18" max="18" width="6.7109375" customWidth="1"/>
    <col min="19" max="19" width="5.5703125" customWidth="1"/>
    <col min="20" max="20" width="6.42578125" customWidth="1"/>
    <col min="21" max="21" width="5.42578125" customWidth="1"/>
    <col min="22" max="22" width="7" customWidth="1"/>
    <col min="23" max="23" width="5.42578125" customWidth="1"/>
    <col min="24" max="24" width="5.28515625" customWidth="1"/>
    <col min="25" max="26" width="6.140625" customWidth="1"/>
    <col min="27" max="27" width="5.85546875" customWidth="1"/>
    <col min="28" max="28" width="6.85546875" customWidth="1"/>
    <col min="29" max="29" width="6.28515625" customWidth="1"/>
    <col min="30" max="30" width="5.140625" customWidth="1"/>
    <col min="31" max="31" width="6" customWidth="1"/>
    <col min="32" max="32" width="6.7109375" customWidth="1"/>
    <col min="33" max="33" width="6" customWidth="1"/>
    <col min="34" max="34" width="7.28515625" customWidth="1"/>
    <col min="35" max="35" width="5.140625" customWidth="1"/>
    <col min="36" max="36" width="5" customWidth="1"/>
    <col min="37" max="37" width="6.7109375" customWidth="1"/>
    <col min="38" max="38" width="6.28515625" customWidth="1"/>
    <col min="39" max="39" width="6.42578125" customWidth="1"/>
    <col min="258" max="258" width="28.140625" customWidth="1"/>
    <col min="259" max="259" width="15.140625" customWidth="1"/>
    <col min="260" max="260" width="6.42578125" customWidth="1"/>
    <col min="261" max="261" width="6.140625" customWidth="1"/>
    <col min="262" max="262" width="5.28515625" customWidth="1"/>
    <col min="263" max="263" width="6" customWidth="1"/>
    <col min="264" max="264" width="6.85546875" customWidth="1"/>
    <col min="265" max="266" width="6.28515625" customWidth="1"/>
    <col min="267" max="267" width="6.7109375" customWidth="1"/>
    <col min="268" max="268" width="6.5703125" customWidth="1"/>
    <col min="269" max="269" width="6.28515625" customWidth="1"/>
    <col min="270" max="270" width="6.42578125" customWidth="1"/>
    <col min="271" max="271" width="6" customWidth="1"/>
    <col min="272" max="273" width="6.140625" customWidth="1"/>
    <col min="274" max="274" width="6.7109375" customWidth="1"/>
    <col min="275" max="275" width="5.7109375" customWidth="1"/>
    <col min="276" max="276" width="6.42578125" customWidth="1"/>
    <col min="277" max="277" width="5.42578125" customWidth="1"/>
    <col min="278" max="278" width="5.140625" customWidth="1"/>
    <col min="279" max="279" width="5.42578125" customWidth="1"/>
    <col min="280" max="280" width="5.28515625" customWidth="1"/>
    <col min="281" max="281" width="5.5703125" customWidth="1"/>
    <col min="282" max="282" width="5.42578125" customWidth="1"/>
    <col min="283" max="283" width="4.85546875" customWidth="1"/>
    <col min="284" max="285" width="6.28515625" customWidth="1"/>
    <col min="286" max="286" width="4.85546875" customWidth="1"/>
    <col min="287" max="287" width="6.42578125" customWidth="1"/>
    <col min="288" max="288" width="6.7109375" customWidth="1"/>
    <col min="289" max="289" width="5" customWidth="1"/>
    <col min="290" max="290" width="5.7109375" customWidth="1"/>
    <col min="291" max="291" width="6.140625" customWidth="1"/>
    <col min="292" max="292" width="4.42578125" customWidth="1"/>
    <col min="293" max="293" width="5.85546875" customWidth="1"/>
    <col min="294" max="294" width="6.42578125" customWidth="1"/>
    <col min="295" max="295" width="4.28515625" customWidth="1"/>
    <col min="514" max="514" width="28.140625" customWidth="1"/>
    <col min="515" max="515" width="15.140625" customWidth="1"/>
    <col min="516" max="516" width="6.42578125" customWidth="1"/>
    <col min="517" max="517" width="6.140625" customWidth="1"/>
    <col min="518" max="518" width="5.28515625" customWidth="1"/>
    <col min="519" max="519" width="6" customWidth="1"/>
    <col min="520" max="520" width="6.85546875" customWidth="1"/>
    <col min="521" max="522" width="6.28515625" customWidth="1"/>
    <col min="523" max="523" width="6.7109375" customWidth="1"/>
    <col min="524" max="524" width="6.5703125" customWidth="1"/>
    <col min="525" max="525" width="6.28515625" customWidth="1"/>
    <col min="526" max="526" width="6.42578125" customWidth="1"/>
    <col min="527" max="527" width="6" customWidth="1"/>
    <col min="528" max="529" width="6.140625" customWidth="1"/>
    <col min="530" max="530" width="6.7109375" customWidth="1"/>
    <col min="531" max="531" width="5.7109375" customWidth="1"/>
    <col min="532" max="532" width="6.42578125" customWidth="1"/>
    <col min="533" max="533" width="5.42578125" customWidth="1"/>
    <col min="534" max="534" width="5.140625" customWidth="1"/>
    <col min="535" max="535" width="5.42578125" customWidth="1"/>
    <col min="536" max="536" width="5.28515625" customWidth="1"/>
    <col min="537" max="537" width="5.5703125" customWidth="1"/>
    <col min="538" max="538" width="5.42578125" customWidth="1"/>
    <col min="539" max="539" width="4.85546875" customWidth="1"/>
    <col min="540" max="541" width="6.28515625" customWidth="1"/>
    <col min="542" max="542" width="4.85546875" customWidth="1"/>
    <col min="543" max="543" width="6.42578125" customWidth="1"/>
    <col min="544" max="544" width="6.7109375" customWidth="1"/>
    <col min="545" max="545" width="5" customWidth="1"/>
    <col min="546" max="546" width="5.7109375" customWidth="1"/>
    <col min="547" max="547" width="6.140625" customWidth="1"/>
    <col min="548" max="548" width="4.42578125" customWidth="1"/>
    <col min="549" max="549" width="5.85546875" customWidth="1"/>
    <col min="550" max="550" width="6.42578125" customWidth="1"/>
    <col min="551" max="551" width="4.28515625" customWidth="1"/>
    <col min="770" max="770" width="28.140625" customWidth="1"/>
    <col min="771" max="771" width="15.140625" customWidth="1"/>
    <col min="772" max="772" width="6.42578125" customWidth="1"/>
    <col min="773" max="773" width="6.140625" customWidth="1"/>
    <col min="774" max="774" width="5.28515625" customWidth="1"/>
    <col min="775" max="775" width="6" customWidth="1"/>
    <col min="776" max="776" width="6.85546875" customWidth="1"/>
    <col min="777" max="778" width="6.28515625" customWidth="1"/>
    <col min="779" max="779" width="6.7109375" customWidth="1"/>
    <col min="780" max="780" width="6.5703125" customWidth="1"/>
    <col min="781" max="781" width="6.28515625" customWidth="1"/>
    <col min="782" max="782" width="6.42578125" customWidth="1"/>
    <col min="783" max="783" width="6" customWidth="1"/>
    <col min="784" max="785" width="6.140625" customWidth="1"/>
    <col min="786" max="786" width="6.7109375" customWidth="1"/>
    <col min="787" max="787" width="5.7109375" customWidth="1"/>
    <col min="788" max="788" width="6.42578125" customWidth="1"/>
    <col min="789" max="789" width="5.42578125" customWidth="1"/>
    <col min="790" max="790" width="5.140625" customWidth="1"/>
    <col min="791" max="791" width="5.42578125" customWidth="1"/>
    <col min="792" max="792" width="5.28515625" customWidth="1"/>
    <col min="793" max="793" width="5.5703125" customWidth="1"/>
    <col min="794" max="794" width="5.42578125" customWidth="1"/>
    <col min="795" max="795" width="4.85546875" customWidth="1"/>
    <col min="796" max="797" width="6.28515625" customWidth="1"/>
    <col min="798" max="798" width="4.85546875" customWidth="1"/>
    <col min="799" max="799" width="6.42578125" customWidth="1"/>
    <col min="800" max="800" width="6.7109375" customWidth="1"/>
    <col min="801" max="801" width="5" customWidth="1"/>
    <col min="802" max="802" width="5.7109375" customWidth="1"/>
    <col min="803" max="803" width="6.140625" customWidth="1"/>
    <col min="804" max="804" width="4.42578125" customWidth="1"/>
    <col min="805" max="805" width="5.85546875" customWidth="1"/>
    <col min="806" max="806" width="6.42578125" customWidth="1"/>
    <col min="807" max="807" width="4.28515625" customWidth="1"/>
    <col min="1026" max="1026" width="28.140625" customWidth="1"/>
    <col min="1027" max="1027" width="15.140625" customWidth="1"/>
    <col min="1028" max="1028" width="6.42578125" customWidth="1"/>
    <col min="1029" max="1029" width="6.140625" customWidth="1"/>
    <col min="1030" max="1030" width="5.28515625" customWidth="1"/>
    <col min="1031" max="1031" width="6" customWidth="1"/>
    <col min="1032" max="1032" width="6.85546875" customWidth="1"/>
    <col min="1033" max="1034" width="6.28515625" customWidth="1"/>
    <col min="1035" max="1035" width="6.7109375" customWidth="1"/>
    <col min="1036" max="1036" width="6.5703125" customWidth="1"/>
    <col min="1037" max="1037" width="6.28515625" customWidth="1"/>
    <col min="1038" max="1038" width="6.42578125" customWidth="1"/>
    <col min="1039" max="1039" width="6" customWidth="1"/>
    <col min="1040" max="1041" width="6.140625" customWidth="1"/>
    <col min="1042" max="1042" width="6.7109375" customWidth="1"/>
    <col min="1043" max="1043" width="5.7109375" customWidth="1"/>
    <col min="1044" max="1044" width="6.42578125" customWidth="1"/>
    <col min="1045" max="1045" width="5.42578125" customWidth="1"/>
    <col min="1046" max="1046" width="5.140625" customWidth="1"/>
    <col min="1047" max="1047" width="5.42578125" customWidth="1"/>
    <col min="1048" max="1048" width="5.28515625" customWidth="1"/>
    <col min="1049" max="1049" width="5.5703125" customWidth="1"/>
    <col min="1050" max="1050" width="5.42578125" customWidth="1"/>
    <col min="1051" max="1051" width="4.85546875" customWidth="1"/>
    <col min="1052" max="1053" width="6.28515625" customWidth="1"/>
    <col min="1054" max="1054" width="4.85546875" customWidth="1"/>
    <col min="1055" max="1055" width="6.42578125" customWidth="1"/>
    <col min="1056" max="1056" width="6.7109375" customWidth="1"/>
    <col min="1057" max="1057" width="5" customWidth="1"/>
    <col min="1058" max="1058" width="5.7109375" customWidth="1"/>
    <col min="1059" max="1059" width="6.140625" customWidth="1"/>
    <col min="1060" max="1060" width="4.42578125" customWidth="1"/>
    <col min="1061" max="1061" width="5.85546875" customWidth="1"/>
    <col min="1062" max="1062" width="6.42578125" customWidth="1"/>
    <col min="1063" max="1063" width="4.28515625" customWidth="1"/>
    <col min="1282" max="1282" width="28.140625" customWidth="1"/>
    <col min="1283" max="1283" width="15.140625" customWidth="1"/>
    <col min="1284" max="1284" width="6.42578125" customWidth="1"/>
    <col min="1285" max="1285" width="6.140625" customWidth="1"/>
    <col min="1286" max="1286" width="5.28515625" customWidth="1"/>
    <col min="1287" max="1287" width="6" customWidth="1"/>
    <col min="1288" max="1288" width="6.85546875" customWidth="1"/>
    <col min="1289" max="1290" width="6.28515625" customWidth="1"/>
    <col min="1291" max="1291" width="6.7109375" customWidth="1"/>
    <col min="1292" max="1292" width="6.5703125" customWidth="1"/>
    <col min="1293" max="1293" width="6.28515625" customWidth="1"/>
    <col min="1294" max="1294" width="6.42578125" customWidth="1"/>
    <col min="1295" max="1295" width="6" customWidth="1"/>
    <col min="1296" max="1297" width="6.140625" customWidth="1"/>
    <col min="1298" max="1298" width="6.7109375" customWidth="1"/>
    <col min="1299" max="1299" width="5.7109375" customWidth="1"/>
    <col min="1300" max="1300" width="6.42578125" customWidth="1"/>
    <col min="1301" max="1301" width="5.42578125" customWidth="1"/>
    <col min="1302" max="1302" width="5.140625" customWidth="1"/>
    <col min="1303" max="1303" width="5.42578125" customWidth="1"/>
    <col min="1304" max="1304" width="5.28515625" customWidth="1"/>
    <col min="1305" max="1305" width="5.5703125" customWidth="1"/>
    <col min="1306" max="1306" width="5.42578125" customWidth="1"/>
    <col min="1307" max="1307" width="4.85546875" customWidth="1"/>
    <col min="1308" max="1309" width="6.28515625" customWidth="1"/>
    <col min="1310" max="1310" width="4.85546875" customWidth="1"/>
    <col min="1311" max="1311" width="6.42578125" customWidth="1"/>
    <col min="1312" max="1312" width="6.7109375" customWidth="1"/>
    <col min="1313" max="1313" width="5" customWidth="1"/>
    <col min="1314" max="1314" width="5.7109375" customWidth="1"/>
    <col min="1315" max="1315" width="6.140625" customWidth="1"/>
    <col min="1316" max="1316" width="4.42578125" customWidth="1"/>
    <col min="1317" max="1317" width="5.85546875" customWidth="1"/>
    <col min="1318" max="1318" width="6.42578125" customWidth="1"/>
    <col min="1319" max="1319" width="4.28515625" customWidth="1"/>
    <col min="1538" max="1538" width="28.140625" customWidth="1"/>
    <col min="1539" max="1539" width="15.140625" customWidth="1"/>
    <col min="1540" max="1540" width="6.42578125" customWidth="1"/>
    <col min="1541" max="1541" width="6.140625" customWidth="1"/>
    <col min="1542" max="1542" width="5.28515625" customWidth="1"/>
    <col min="1543" max="1543" width="6" customWidth="1"/>
    <col min="1544" max="1544" width="6.85546875" customWidth="1"/>
    <col min="1545" max="1546" width="6.28515625" customWidth="1"/>
    <col min="1547" max="1547" width="6.7109375" customWidth="1"/>
    <col min="1548" max="1548" width="6.5703125" customWidth="1"/>
    <col min="1549" max="1549" width="6.28515625" customWidth="1"/>
    <col min="1550" max="1550" width="6.42578125" customWidth="1"/>
    <col min="1551" max="1551" width="6" customWidth="1"/>
    <col min="1552" max="1553" width="6.140625" customWidth="1"/>
    <col min="1554" max="1554" width="6.7109375" customWidth="1"/>
    <col min="1555" max="1555" width="5.7109375" customWidth="1"/>
    <col min="1556" max="1556" width="6.42578125" customWidth="1"/>
    <col min="1557" max="1557" width="5.42578125" customWidth="1"/>
    <col min="1558" max="1558" width="5.140625" customWidth="1"/>
    <col min="1559" max="1559" width="5.42578125" customWidth="1"/>
    <col min="1560" max="1560" width="5.28515625" customWidth="1"/>
    <col min="1561" max="1561" width="5.5703125" customWidth="1"/>
    <col min="1562" max="1562" width="5.42578125" customWidth="1"/>
    <col min="1563" max="1563" width="4.85546875" customWidth="1"/>
    <col min="1564" max="1565" width="6.28515625" customWidth="1"/>
    <col min="1566" max="1566" width="4.85546875" customWidth="1"/>
    <col min="1567" max="1567" width="6.42578125" customWidth="1"/>
    <col min="1568" max="1568" width="6.7109375" customWidth="1"/>
    <col min="1569" max="1569" width="5" customWidth="1"/>
    <col min="1570" max="1570" width="5.7109375" customWidth="1"/>
    <col min="1571" max="1571" width="6.140625" customWidth="1"/>
    <col min="1572" max="1572" width="4.42578125" customWidth="1"/>
    <col min="1573" max="1573" width="5.85546875" customWidth="1"/>
    <col min="1574" max="1574" width="6.42578125" customWidth="1"/>
    <col min="1575" max="1575" width="4.28515625" customWidth="1"/>
    <col min="1794" max="1794" width="28.140625" customWidth="1"/>
    <col min="1795" max="1795" width="15.140625" customWidth="1"/>
    <col min="1796" max="1796" width="6.42578125" customWidth="1"/>
    <col min="1797" max="1797" width="6.140625" customWidth="1"/>
    <col min="1798" max="1798" width="5.28515625" customWidth="1"/>
    <col min="1799" max="1799" width="6" customWidth="1"/>
    <col min="1800" max="1800" width="6.85546875" customWidth="1"/>
    <col min="1801" max="1802" width="6.28515625" customWidth="1"/>
    <col min="1803" max="1803" width="6.7109375" customWidth="1"/>
    <col min="1804" max="1804" width="6.5703125" customWidth="1"/>
    <col min="1805" max="1805" width="6.28515625" customWidth="1"/>
    <col min="1806" max="1806" width="6.42578125" customWidth="1"/>
    <col min="1807" max="1807" width="6" customWidth="1"/>
    <col min="1808" max="1809" width="6.140625" customWidth="1"/>
    <col min="1810" max="1810" width="6.7109375" customWidth="1"/>
    <col min="1811" max="1811" width="5.7109375" customWidth="1"/>
    <col min="1812" max="1812" width="6.42578125" customWidth="1"/>
    <col min="1813" max="1813" width="5.42578125" customWidth="1"/>
    <col min="1814" max="1814" width="5.140625" customWidth="1"/>
    <col min="1815" max="1815" width="5.42578125" customWidth="1"/>
    <col min="1816" max="1816" width="5.28515625" customWidth="1"/>
    <col min="1817" max="1817" width="5.5703125" customWidth="1"/>
    <col min="1818" max="1818" width="5.42578125" customWidth="1"/>
    <col min="1819" max="1819" width="4.85546875" customWidth="1"/>
    <col min="1820" max="1821" width="6.28515625" customWidth="1"/>
    <col min="1822" max="1822" width="4.85546875" customWidth="1"/>
    <col min="1823" max="1823" width="6.42578125" customWidth="1"/>
    <col min="1824" max="1824" width="6.7109375" customWidth="1"/>
    <col min="1825" max="1825" width="5" customWidth="1"/>
    <col min="1826" max="1826" width="5.7109375" customWidth="1"/>
    <col min="1827" max="1827" width="6.140625" customWidth="1"/>
    <col min="1828" max="1828" width="4.42578125" customWidth="1"/>
    <col min="1829" max="1829" width="5.85546875" customWidth="1"/>
    <col min="1830" max="1830" width="6.42578125" customWidth="1"/>
    <col min="1831" max="1831" width="4.28515625" customWidth="1"/>
    <col min="2050" max="2050" width="28.140625" customWidth="1"/>
    <col min="2051" max="2051" width="15.140625" customWidth="1"/>
    <col min="2052" max="2052" width="6.42578125" customWidth="1"/>
    <col min="2053" max="2053" width="6.140625" customWidth="1"/>
    <col min="2054" max="2054" width="5.28515625" customWidth="1"/>
    <col min="2055" max="2055" width="6" customWidth="1"/>
    <col min="2056" max="2056" width="6.85546875" customWidth="1"/>
    <col min="2057" max="2058" width="6.28515625" customWidth="1"/>
    <col min="2059" max="2059" width="6.7109375" customWidth="1"/>
    <col min="2060" max="2060" width="6.5703125" customWidth="1"/>
    <col min="2061" max="2061" width="6.28515625" customWidth="1"/>
    <col min="2062" max="2062" width="6.42578125" customWidth="1"/>
    <col min="2063" max="2063" width="6" customWidth="1"/>
    <col min="2064" max="2065" width="6.140625" customWidth="1"/>
    <col min="2066" max="2066" width="6.7109375" customWidth="1"/>
    <col min="2067" max="2067" width="5.7109375" customWidth="1"/>
    <col min="2068" max="2068" width="6.42578125" customWidth="1"/>
    <col min="2069" max="2069" width="5.42578125" customWidth="1"/>
    <col min="2070" max="2070" width="5.140625" customWidth="1"/>
    <col min="2071" max="2071" width="5.42578125" customWidth="1"/>
    <col min="2072" max="2072" width="5.28515625" customWidth="1"/>
    <col min="2073" max="2073" width="5.5703125" customWidth="1"/>
    <col min="2074" max="2074" width="5.42578125" customWidth="1"/>
    <col min="2075" max="2075" width="4.85546875" customWidth="1"/>
    <col min="2076" max="2077" width="6.28515625" customWidth="1"/>
    <col min="2078" max="2078" width="4.85546875" customWidth="1"/>
    <col min="2079" max="2079" width="6.42578125" customWidth="1"/>
    <col min="2080" max="2080" width="6.7109375" customWidth="1"/>
    <col min="2081" max="2081" width="5" customWidth="1"/>
    <col min="2082" max="2082" width="5.7109375" customWidth="1"/>
    <col min="2083" max="2083" width="6.140625" customWidth="1"/>
    <col min="2084" max="2084" width="4.42578125" customWidth="1"/>
    <col min="2085" max="2085" width="5.85546875" customWidth="1"/>
    <col min="2086" max="2086" width="6.42578125" customWidth="1"/>
    <col min="2087" max="2087" width="4.28515625" customWidth="1"/>
    <col min="2306" max="2306" width="28.140625" customWidth="1"/>
    <col min="2307" max="2307" width="15.140625" customWidth="1"/>
    <col min="2308" max="2308" width="6.42578125" customWidth="1"/>
    <col min="2309" max="2309" width="6.140625" customWidth="1"/>
    <col min="2310" max="2310" width="5.28515625" customWidth="1"/>
    <col min="2311" max="2311" width="6" customWidth="1"/>
    <col min="2312" max="2312" width="6.85546875" customWidth="1"/>
    <col min="2313" max="2314" width="6.28515625" customWidth="1"/>
    <col min="2315" max="2315" width="6.7109375" customWidth="1"/>
    <col min="2316" max="2316" width="6.5703125" customWidth="1"/>
    <col min="2317" max="2317" width="6.28515625" customWidth="1"/>
    <col min="2318" max="2318" width="6.42578125" customWidth="1"/>
    <col min="2319" max="2319" width="6" customWidth="1"/>
    <col min="2320" max="2321" width="6.140625" customWidth="1"/>
    <col min="2322" max="2322" width="6.7109375" customWidth="1"/>
    <col min="2323" max="2323" width="5.7109375" customWidth="1"/>
    <col min="2324" max="2324" width="6.42578125" customWidth="1"/>
    <col min="2325" max="2325" width="5.42578125" customWidth="1"/>
    <col min="2326" max="2326" width="5.140625" customWidth="1"/>
    <col min="2327" max="2327" width="5.42578125" customWidth="1"/>
    <col min="2328" max="2328" width="5.28515625" customWidth="1"/>
    <col min="2329" max="2329" width="5.5703125" customWidth="1"/>
    <col min="2330" max="2330" width="5.42578125" customWidth="1"/>
    <col min="2331" max="2331" width="4.85546875" customWidth="1"/>
    <col min="2332" max="2333" width="6.28515625" customWidth="1"/>
    <col min="2334" max="2334" width="4.85546875" customWidth="1"/>
    <col min="2335" max="2335" width="6.42578125" customWidth="1"/>
    <col min="2336" max="2336" width="6.7109375" customWidth="1"/>
    <col min="2337" max="2337" width="5" customWidth="1"/>
    <col min="2338" max="2338" width="5.7109375" customWidth="1"/>
    <col min="2339" max="2339" width="6.140625" customWidth="1"/>
    <col min="2340" max="2340" width="4.42578125" customWidth="1"/>
    <col min="2341" max="2341" width="5.85546875" customWidth="1"/>
    <col min="2342" max="2342" width="6.42578125" customWidth="1"/>
    <col min="2343" max="2343" width="4.28515625" customWidth="1"/>
    <col min="2562" max="2562" width="28.140625" customWidth="1"/>
    <col min="2563" max="2563" width="15.140625" customWidth="1"/>
    <col min="2564" max="2564" width="6.42578125" customWidth="1"/>
    <col min="2565" max="2565" width="6.140625" customWidth="1"/>
    <col min="2566" max="2566" width="5.28515625" customWidth="1"/>
    <col min="2567" max="2567" width="6" customWidth="1"/>
    <col min="2568" max="2568" width="6.85546875" customWidth="1"/>
    <col min="2569" max="2570" width="6.28515625" customWidth="1"/>
    <col min="2571" max="2571" width="6.7109375" customWidth="1"/>
    <col min="2572" max="2572" width="6.5703125" customWidth="1"/>
    <col min="2573" max="2573" width="6.28515625" customWidth="1"/>
    <col min="2574" max="2574" width="6.42578125" customWidth="1"/>
    <col min="2575" max="2575" width="6" customWidth="1"/>
    <col min="2576" max="2577" width="6.140625" customWidth="1"/>
    <col min="2578" max="2578" width="6.7109375" customWidth="1"/>
    <col min="2579" max="2579" width="5.7109375" customWidth="1"/>
    <col min="2580" max="2580" width="6.42578125" customWidth="1"/>
    <col min="2581" max="2581" width="5.42578125" customWidth="1"/>
    <col min="2582" max="2582" width="5.140625" customWidth="1"/>
    <col min="2583" max="2583" width="5.42578125" customWidth="1"/>
    <col min="2584" max="2584" width="5.28515625" customWidth="1"/>
    <col min="2585" max="2585" width="5.5703125" customWidth="1"/>
    <col min="2586" max="2586" width="5.42578125" customWidth="1"/>
    <col min="2587" max="2587" width="4.85546875" customWidth="1"/>
    <col min="2588" max="2589" width="6.28515625" customWidth="1"/>
    <col min="2590" max="2590" width="4.85546875" customWidth="1"/>
    <col min="2591" max="2591" width="6.42578125" customWidth="1"/>
    <col min="2592" max="2592" width="6.7109375" customWidth="1"/>
    <col min="2593" max="2593" width="5" customWidth="1"/>
    <col min="2594" max="2594" width="5.7109375" customWidth="1"/>
    <col min="2595" max="2595" width="6.140625" customWidth="1"/>
    <col min="2596" max="2596" width="4.42578125" customWidth="1"/>
    <col min="2597" max="2597" width="5.85546875" customWidth="1"/>
    <col min="2598" max="2598" width="6.42578125" customWidth="1"/>
    <col min="2599" max="2599" width="4.28515625" customWidth="1"/>
    <col min="2818" max="2818" width="28.140625" customWidth="1"/>
    <col min="2819" max="2819" width="15.140625" customWidth="1"/>
    <col min="2820" max="2820" width="6.42578125" customWidth="1"/>
    <col min="2821" max="2821" width="6.140625" customWidth="1"/>
    <col min="2822" max="2822" width="5.28515625" customWidth="1"/>
    <col min="2823" max="2823" width="6" customWidth="1"/>
    <col min="2824" max="2824" width="6.85546875" customWidth="1"/>
    <col min="2825" max="2826" width="6.28515625" customWidth="1"/>
    <col min="2827" max="2827" width="6.7109375" customWidth="1"/>
    <col min="2828" max="2828" width="6.5703125" customWidth="1"/>
    <col min="2829" max="2829" width="6.28515625" customWidth="1"/>
    <col min="2830" max="2830" width="6.42578125" customWidth="1"/>
    <col min="2831" max="2831" width="6" customWidth="1"/>
    <col min="2832" max="2833" width="6.140625" customWidth="1"/>
    <col min="2834" max="2834" width="6.7109375" customWidth="1"/>
    <col min="2835" max="2835" width="5.7109375" customWidth="1"/>
    <col min="2836" max="2836" width="6.42578125" customWidth="1"/>
    <col min="2837" max="2837" width="5.42578125" customWidth="1"/>
    <col min="2838" max="2838" width="5.140625" customWidth="1"/>
    <col min="2839" max="2839" width="5.42578125" customWidth="1"/>
    <col min="2840" max="2840" width="5.28515625" customWidth="1"/>
    <col min="2841" max="2841" width="5.5703125" customWidth="1"/>
    <col min="2842" max="2842" width="5.42578125" customWidth="1"/>
    <col min="2843" max="2843" width="4.85546875" customWidth="1"/>
    <col min="2844" max="2845" width="6.28515625" customWidth="1"/>
    <col min="2846" max="2846" width="4.85546875" customWidth="1"/>
    <col min="2847" max="2847" width="6.42578125" customWidth="1"/>
    <col min="2848" max="2848" width="6.7109375" customWidth="1"/>
    <col min="2849" max="2849" width="5" customWidth="1"/>
    <col min="2850" max="2850" width="5.7109375" customWidth="1"/>
    <col min="2851" max="2851" width="6.140625" customWidth="1"/>
    <col min="2852" max="2852" width="4.42578125" customWidth="1"/>
    <col min="2853" max="2853" width="5.85546875" customWidth="1"/>
    <col min="2854" max="2854" width="6.42578125" customWidth="1"/>
    <col min="2855" max="2855" width="4.28515625" customWidth="1"/>
    <col min="3074" max="3074" width="28.140625" customWidth="1"/>
    <col min="3075" max="3075" width="15.140625" customWidth="1"/>
    <col min="3076" max="3076" width="6.42578125" customWidth="1"/>
    <col min="3077" max="3077" width="6.140625" customWidth="1"/>
    <col min="3078" max="3078" width="5.28515625" customWidth="1"/>
    <col min="3079" max="3079" width="6" customWidth="1"/>
    <col min="3080" max="3080" width="6.85546875" customWidth="1"/>
    <col min="3081" max="3082" width="6.28515625" customWidth="1"/>
    <col min="3083" max="3083" width="6.7109375" customWidth="1"/>
    <col min="3084" max="3084" width="6.5703125" customWidth="1"/>
    <col min="3085" max="3085" width="6.28515625" customWidth="1"/>
    <col min="3086" max="3086" width="6.42578125" customWidth="1"/>
    <col min="3087" max="3087" width="6" customWidth="1"/>
    <col min="3088" max="3089" width="6.140625" customWidth="1"/>
    <col min="3090" max="3090" width="6.7109375" customWidth="1"/>
    <col min="3091" max="3091" width="5.7109375" customWidth="1"/>
    <col min="3092" max="3092" width="6.42578125" customWidth="1"/>
    <col min="3093" max="3093" width="5.42578125" customWidth="1"/>
    <col min="3094" max="3094" width="5.140625" customWidth="1"/>
    <col min="3095" max="3095" width="5.42578125" customWidth="1"/>
    <col min="3096" max="3096" width="5.28515625" customWidth="1"/>
    <col min="3097" max="3097" width="5.5703125" customWidth="1"/>
    <col min="3098" max="3098" width="5.42578125" customWidth="1"/>
    <col min="3099" max="3099" width="4.85546875" customWidth="1"/>
    <col min="3100" max="3101" width="6.28515625" customWidth="1"/>
    <col min="3102" max="3102" width="4.85546875" customWidth="1"/>
    <col min="3103" max="3103" width="6.42578125" customWidth="1"/>
    <col min="3104" max="3104" width="6.7109375" customWidth="1"/>
    <col min="3105" max="3105" width="5" customWidth="1"/>
    <col min="3106" max="3106" width="5.7109375" customWidth="1"/>
    <col min="3107" max="3107" width="6.140625" customWidth="1"/>
    <col min="3108" max="3108" width="4.42578125" customWidth="1"/>
    <col min="3109" max="3109" width="5.85546875" customWidth="1"/>
    <col min="3110" max="3110" width="6.42578125" customWidth="1"/>
    <col min="3111" max="3111" width="4.28515625" customWidth="1"/>
    <col min="3330" max="3330" width="28.140625" customWidth="1"/>
    <col min="3331" max="3331" width="15.140625" customWidth="1"/>
    <col min="3332" max="3332" width="6.42578125" customWidth="1"/>
    <col min="3333" max="3333" width="6.140625" customWidth="1"/>
    <col min="3334" max="3334" width="5.28515625" customWidth="1"/>
    <col min="3335" max="3335" width="6" customWidth="1"/>
    <col min="3336" max="3336" width="6.85546875" customWidth="1"/>
    <col min="3337" max="3338" width="6.28515625" customWidth="1"/>
    <col min="3339" max="3339" width="6.7109375" customWidth="1"/>
    <col min="3340" max="3340" width="6.5703125" customWidth="1"/>
    <col min="3341" max="3341" width="6.28515625" customWidth="1"/>
    <col min="3342" max="3342" width="6.42578125" customWidth="1"/>
    <col min="3343" max="3343" width="6" customWidth="1"/>
    <col min="3344" max="3345" width="6.140625" customWidth="1"/>
    <col min="3346" max="3346" width="6.7109375" customWidth="1"/>
    <col min="3347" max="3347" width="5.7109375" customWidth="1"/>
    <col min="3348" max="3348" width="6.42578125" customWidth="1"/>
    <col min="3349" max="3349" width="5.42578125" customWidth="1"/>
    <col min="3350" max="3350" width="5.140625" customWidth="1"/>
    <col min="3351" max="3351" width="5.42578125" customWidth="1"/>
    <col min="3352" max="3352" width="5.28515625" customWidth="1"/>
    <col min="3353" max="3353" width="5.5703125" customWidth="1"/>
    <col min="3354" max="3354" width="5.42578125" customWidth="1"/>
    <col min="3355" max="3355" width="4.85546875" customWidth="1"/>
    <col min="3356" max="3357" width="6.28515625" customWidth="1"/>
    <col min="3358" max="3358" width="4.85546875" customWidth="1"/>
    <col min="3359" max="3359" width="6.42578125" customWidth="1"/>
    <col min="3360" max="3360" width="6.7109375" customWidth="1"/>
    <col min="3361" max="3361" width="5" customWidth="1"/>
    <col min="3362" max="3362" width="5.7109375" customWidth="1"/>
    <col min="3363" max="3363" width="6.140625" customWidth="1"/>
    <col min="3364" max="3364" width="4.42578125" customWidth="1"/>
    <col min="3365" max="3365" width="5.85546875" customWidth="1"/>
    <col min="3366" max="3366" width="6.42578125" customWidth="1"/>
    <col min="3367" max="3367" width="4.28515625" customWidth="1"/>
    <col min="3586" max="3586" width="28.140625" customWidth="1"/>
    <col min="3587" max="3587" width="15.140625" customWidth="1"/>
    <col min="3588" max="3588" width="6.42578125" customWidth="1"/>
    <col min="3589" max="3589" width="6.140625" customWidth="1"/>
    <col min="3590" max="3590" width="5.28515625" customWidth="1"/>
    <col min="3591" max="3591" width="6" customWidth="1"/>
    <col min="3592" max="3592" width="6.85546875" customWidth="1"/>
    <col min="3593" max="3594" width="6.28515625" customWidth="1"/>
    <col min="3595" max="3595" width="6.7109375" customWidth="1"/>
    <col min="3596" max="3596" width="6.5703125" customWidth="1"/>
    <col min="3597" max="3597" width="6.28515625" customWidth="1"/>
    <col min="3598" max="3598" width="6.42578125" customWidth="1"/>
    <col min="3599" max="3599" width="6" customWidth="1"/>
    <col min="3600" max="3601" width="6.140625" customWidth="1"/>
    <col min="3602" max="3602" width="6.7109375" customWidth="1"/>
    <col min="3603" max="3603" width="5.7109375" customWidth="1"/>
    <col min="3604" max="3604" width="6.42578125" customWidth="1"/>
    <col min="3605" max="3605" width="5.42578125" customWidth="1"/>
    <col min="3606" max="3606" width="5.140625" customWidth="1"/>
    <col min="3607" max="3607" width="5.42578125" customWidth="1"/>
    <col min="3608" max="3608" width="5.28515625" customWidth="1"/>
    <col min="3609" max="3609" width="5.5703125" customWidth="1"/>
    <col min="3610" max="3610" width="5.42578125" customWidth="1"/>
    <col min="3611" max="3611" width="4.85546875" customWidth="1"/>
    <col min="3612" max="3613" width="6.28515625" customWidth="1"/>
    <col min="3614" max="3614" width="4.85546875" customWidth="1"/>
    <col min="3615" max="3615" width="6.42578125" customWidth="1"/>
    <col min="3616" max="3616" width="6.7109375" customWidth="1"/>
    <col min="3617" max="3617" width="5" customWidth="1"/>
    <col min="3618" max="3618" width="5.7109375" customWidth="1"/>
    <col min="3619" max="3619" width="6.140625" customWidth="1"/>
    <col min="3620" max="3620" width="4.42578125" customWidth="1"/>
    <col min="3621" max="3621" width="5.85546875" customWidth="1"/>
    <col min="3622" max="3622" width="6.42578125" customWidth="1"/>
    <col min="3623" max="3623" width="4.28515625" customWidth="1"/>
    <col min="3842" max="3842" width="28.140625" customWidth="1"/>
    <col min="3843" max="3843" width="15.140625" customWidth="1"/>
    <col min="3844" max="3844" width="6.42578125" customWidth="1"/>
    <col min="3845" max="3845" width="6.140625" customWidth="1"/>
    <col min="3846" max="3846" width="5.28515625" customWidth="1"/>
    <col min="3847" max="3847" width="6" customWidth="1"/>
    <col min="3848" max="3848" width="6.85546875" customWidth="1"/>
    <col min="3849" max="3850" width="6.28515625" customWidth="1"/>
    <col min="3851" max="3851" width="6.7109375" customWidth="1"/>
    <col min="3852" max="3852" width="6.5703125" customWidth="1"/>
    <col min="3853" max="3853" width="6.28515625" customWidth="1"/>
    <col min="3854" max="3854" width="6.42578125" customWidth="1"/>
    <col min="3855" max="3855" width="6" customWidth="1"/>
    <col min="3856" max="3857" width="6.140625" customWidth="1"/>
    <col min="3858" max="3858" width="6.7109375" customWidth="1"/>
    <col min="3859" max="3859" width="5.7109375" customWidth="1"/>
    <col min="3860" max="3860" width="6.42578125" customWidth="1"/>
    <col min="3861" max="3861" width="5.42578125" customWidth="1"/>
    <col min="3862" max="3862" width="5.140625" customWidth="1"/>
    <col min="3863" max="3863" width="5.42578125" customWidth="1"/>
    <col min="3864" max="3864" width="5.28515625" customWidth="1"/>
    <col min="3865" max="3865" width="5.5703125" customWidth="1"/>
    <col min="3866" max="3866" width="5.42578125" customWidth="1"/>
    <col min="3867" max="3867" width="4.85546875" customWidth="1"/>
    <col min="3868" max="3869" width="6.28515625" customWidth="1"/>
    <col min="3870" max="3870" width="4.85546875" customWidth="1"/>
    <col min="3871" max="3871" width="6.42578125" customWidth="1"/>
    <col min="3872" max="3872" width="6.7109375" customWidth="1"/>
    <col min="3873" max="3873" width="5" customWidth="1"/>
    <col min="3874" max="3874" width="5.7109375" customWidth="1"/>
    <col min="3875" max="3875" width="6.140625" customWidth="1"/>
    <col min="3876" max="3876" width="4.42578125" customWidth="1"/>
    <col min="3877" max="3877" width="5.85546875" customWidth="1"/>
    <col min="3878" max="3878" width="6.42578125" customWidth="1"/>
    <col min="3879" max="3879" width="4.28515625" customWidth="1"/>
    <col min="4098" max="4098" width="28.140625" customWidth="1"/>
    <col min="4099" max="4099" width="15.140625" customWidth="1"/>
    <col min="4100" max="4100" width="6.42578125" customWidth="1"/>
    <col min="4101" max="4101" width="6.140625" customWidth="1"/>
    <col min="4102" max="4102" width="5.28515625" customWidth="1"/>
    <col min="4103" max="4103" width="6" customWidth="1"/>
    <col min="4104" max="4104" width="6.85546875" customWidth="1"/>
    <col min="4105" max="4106" width="6.28515625" customWidth="1"/>
    <col min="4107" max="4107" width="6.7109375" customWidth="1"/>
    <col min="4108" max="4108" width="6.5703125" customWidth="1"/>
    <col min="4109" max="4109" width="6.28515625" customWidth="1"/>
    <col min="4110" max="4110" width="6.42578125" customWidth="1"/>
    <col min="4111" max="4111" width="6" customWidth="1"/>
    <col min="4112" max="4113" width="6.140625" customWidth="1"/>
    <col min="4114" max="4114" width="6.7109375" customWidth="1"/>
    <col min="4115" max="4115" width="5.7109375" customWidth="1"/>
    <col min="4116" max="4116" width="6.42578125" customWidth="1"/>
    <col min="4117" max="4117" width="5.42578125" customWidth="1"/>
    <col min="4118" max="4118" width="5.140625" customWidth="1"/>
    <col min="4119" max="4119" width="5.42578125" customWidth="1"/>
    <col min="4120" max="4120" width="5.28515625" customWidth="1"/>
    <col min="4121" max="4121" width="5.5703125" customWidth="1"/>
    <col min="4122" max="4122" width="5.42578125" customWidth="1"/>
    <col min="4123" max="4123" width="4.85546875" customWidth="1"/>
    <col min="4124" max="4125" width="6.28515625" customWidth="1"/>
    <col min="4126" max="4126" width="4.85546875" customWidth="1"/>
    <col min="4127" max="4127" width="6.42578125" customWidth="1"/>
    <col min="4128" max="4128" width="6.7109375" customWidth="1"/>
    <col min="4129" max="4129" width="5" customWidth="1"/>
    <col min="4130" max="4130" width="5.7109375" customWidth="1"/>
    <col min="4131" max="4131" width="6.140625" customWidth="1"/>
    <col min="4132" max="4132" width="4.42578125" customWidth="1"/>
    <col min="4133" max="4133" width="5.85546875" customWidth="1"/>
    <col min="4134" max="4134" width="6.42578125" customWidth="1"/>
    <col min="4135" max="4135" width="4.28515625" customWidth="1"/>
    <col min="4354" max="4354" width="28.140625" customWidth="1"/>
    <col min="4355" max="4355" width="15.140625" customWidth="1"/>
    <col min="4356" max="4356" width="6.42578125" customWidth="1"/>
    <col min="4357" max="4357" width="6.140625" customWidth="1"/>
    <col min="4358" max="4358" width="5.28515625" customWidth="1"/>
    <col min="4359" max="4359" width="6" customWidth="1"/>
    <col min="4360" max="4360" width="6.85546875" customWidth="1"/>
    <col min="4361" max="4362" width="6.28515625" customWidth="1"/>
    <col min="4363" max="4363" width="6.7109375" customWidth="1"/>
    <col min="4364" max="4364" width="6.5703125" customWidth="1"/>
    <col min="4365" max="4365" width="6.28515625" customWidth="1"/>
    <col min="4366" max="4366" width="6.42578125" customWidth="1"/>
    <col min="4367" max="4367" width="6" customWidth="1"/>
    <col min="4368" max="4369" width="6.140625" customWidth="1"/>
    <col min="4370" max="4370" width="6.7109375" customWidth="1"/>
    <col min="4371" max="4371" width="5.7109375" customWidth="1"/>
    <col min="4372" max="4372" width="6.42578125" customWidth="1"/>
    <col min="4373" max="4373" width="5.42578125" customWidth="1"/>
    <col min="4374" max="4374" width="5.140625" customWidth="1"/>
    <col min="4375" max="4375" width="5.42578125" customWidth="1"/>
    <col min="4376" max="4376" width="5.28515625" customWidth="1"/>
    <col min="4377" max="4377" width="5.5703125" customWidth="1"/>
    <col min="4378" max="4378" width="5.42578125" customWidth="1"/>
    <col min="4379" max="4379" width="4.85546875" customWidth="1"/>
    <col min="4380" max="4381" width="6.28515625" customWidth="1"/>
    <col min="4382" max="4382" width="4.85546875" customWidth="1"/>
    <col min="4383" max="4383" width="6.42578125" customWidth="1"/>
    <col min="4384" max="4384" width="6.7109375" customWidth="1"/>
    <col min="4385" max="4385" width="5" customWidth="1"/>
    <col min="4386" max="4386" width="5.7109375" customWidth="1"/>
    <col min="4387" max="4387" width="6.140625" customWidth="1"/>
    <col min="4388" max="4388" width="4.42578125" customWidth="1"/>
    <col min="4389" max="4389" width="5.85546875" customWidth="1"/>
    <col min="4390" max="4390" width="6.42578125" customWidth="1"/>
    <col min="4391" max="4391" width="4.28515625" customWidth="1"/>
    <col min="4610" max="4610" width="28.140625" customWidth="1"/>
    <col min="4611" max="4611" width="15.140625" customWidth="1"/>
    <col min="4612" max="4612" width="6.42578125" customWidth="1"/>
    <col min="4613" max="4613" width="6.140625" customWidth="1"/>
    <col min="4614" max="4614" width="5.28515625" customWidth="1"/>
    <col min="4615" max="4615" width="6" customWidth="1"/>
    <col min="4616" max="4616" width="6.85546875" customWidth="1"/>
    <col min="4617" max="4618" width="6.28515625" customWidth="1"/>
    <col min="4619" max="4619" width="6.7109375" customWidth="1"/>
    <col min="4620" max="4620" width="6.5703125" customWidth="1"/>
    <col min="4621" max="4621" width="6.28515625" customWidth="1"/>
    <col min="4622" max="4622" width="6.42578125" customWidth="1"/>
    <col min="4623" max="4623" width="6" customWidth="1"/>
    <col min="4624" max="4625" width="6.140625" customWidth="1"/>
    <col min="4626" max="4626" width="6.7109375" customWidth="1"/>
    <col min="4627" max="4627" width="5.7109375" customWidth="1"/>
    <col min="4628" max="4628" width="6.42578125" customWidth="1"/>
    <col min="4629" max="4629" width="5.42578125" customWidth="1"/>
    <col min="4630" max="4630" width="5.140625" customWidth="1"/>
    <col min="4631" max="4631" width="5.42578125" customWidth="1"/>
    <col min="4632" max="4632" width="5.28515625" customWidth="1"/>
    <col min="4633" max="4633" width="5.5703125" customWidth="1"/>
    <col min="4634" max="4634" width="5.42578125" customWidth="1"/>
    <col min="4635" max="4635" width="4.85546875" customWidth="1"/>
    <col min="4636" max="4637" width="6.28515625" customWidth="1"/>
    <col min="4638" max="4638" width="4.85546875" customWidth="1"/>
    <col min="4639" max="4639" width="6.42578125" customWidth="1"/>
    <col min="4640" max="4640" width="6.7109375" customWidth="1"/>
    <col min="4641" max="4641" width="5" customWidth="1"/>
    <col min="4642" max="4642" width="5.7109375" customWidth="1"/>
    <col min="4643" max="4643" width="6.140625" customWidth="1"/>
    <col min="4644" max="4644" width="4.42578125" customWidth="1"/>
    <col min="4645" max="4645" width="5.85546875" customWidth="1"/>
    <col min="4646" max="4646" width="6.42578125" customWidth="1"/>
    <col min="4647" max="4647" width="4.28515625" customWidth="1"/>
    <col min="4866" max="4866" width="28.140625" customWidth="1"/>
    <col min="4867" max="4867" width="15.140625" customWidth="1"/>
    <col min="4868" max="4868" width="6.42578125" customWidth="1"/>
    <col min="4869" max="4869" width="6.140625" customWidth="1"/>
    <col min="4870" max="4870" width="5.28515625" customWidth="1"/>
    <col min="4871" max="4871" width="6" customWidth="1"/>
    <col min="4872" max="4872" width="6.85546875" customWidth="1"/>
    <col min="4873" max="4874" width="6.28515625" customWidth="1"/>
    <col min="4875" max="4875" width="6.7109375" customWidth="1"/>
    <col min="4876" max="4876" width="6.5703125" customWidth="1"/>
    <col min="4877" max="4877" width="6.28515625" customWidth="1"/>
    <col min="4878" max="4878" width="6.42578125" customWidth="1"/>
    <col min="4879" max="4879" width="6" customWidth="1"/>
    <col min="4880" max="4881" width="6.140625" customWidth="1"/>
    <col min="4882" max="4882" width="6.7109375" customWidth="1"/>
    <col min="4883" max="4883" width="5.7109375" customWidth="1"/>
    <col min="4884" max="4884" width="6.42578125" customWidth="1"/>
    <col min="4885" max="4885" width="5.42578125" customWidth="1"/>
    <col min="4886" max="4886" width="5.140625" customWidth="1"/>
    <col min="4887" max="4887" width="5.42578125" customWidth="1"/>
    <col min="4888" max="4888" width="5.28515625" customWidth="1"/>
    <col min="4889" max="4889" width="5.5703125" customWidth="1"/>
    <col min="4890" max="4890" width="5.42578125" customWidth="1"/>
    <col min="4891" max="4891" width="4.85546875" customWidth="1"/>
    <col min="4892" max="4893" width="6.28515625" customWidth="1"/>
    <col min="4894" max="4894" width="4.85546875" customWidth="1"/>
    <col min="4895" max="4895" width="6.42578125" customWidth="1"/>
    <col min="4896" max="4896" width="6.7109375" customWidth="1"/>
    <col min="4897" max="4897" width="5" customWidth="1"/>
    <col min="4898" max="4898" width="5.7109375" customWidth="1"/>
    <col min="4899" max="4899" width="6.140625" customWidth="1"/>
    <col min="4900" max="4900" width="4.42578125" customWidth="1"/>
    <col min="4901" max="4901" width="5.85546875" customWidth="1"/>
    <col min="4902" max="4902" width="6.42578125" customWidth="1"/>
    <col min="4903" max="4903" width="4.28515625" customWidth="1"/>
    <col min="5122" max="5122" width="28.140625" customWidth="1"/>
    <col min="5123" max="5123" width="15.140625" customWidth="1"/>
    <col min="5124" max="5124" width="6.42578125" customWidth="1"/>
    <col min="5125" max="5125" width="6.140625" customWidth="1"/>
    <col min="5126" max="5126" width="5.28515625" customWidth="1"/>
    <col min="5127" max="5127" width="6" customWidth="1"/>
    <col min="5128" max="5128" width="6.85546875" customWidth="1"/>
    <col min="5129" max="5130" width="6.28515625" customWidth="1"/>
    <col min="5131" max="5131" width="6.7109375" customWidth="1"/>
    <col min="5132" max="5132" width="6.5703125" customWidth="1"/>
    <col min="5133" max="5133" width="6.28515625" customWidth="1"/>
    <col min="5134" max="5134" width="6.42578125" customWidth="1"/>
    <col min="5135" max="5135" width="6" customWidth="1"/>
    <col min="5136" max="5137" width="6.140625" customWidth="1"/>
    <col min="5138" max="5138" width="6.7109375" customWidth="1"/>
    <col min="5139" max="5139" width="5.7109375" customWidth="1"/>
    <col min="5140" max="5140" width="6.42578125" customWidth="1"/>
    <col min="5141" max="5141" width="5.42578125" customWidth="1"/>
    <col min="5142" max="5142" width="5.140625" customWidth="1"/>
    <col min="5143" max="5143" width="5.42578125" customWidth="1"/>
    <col min="5144" max="5144" width="5.28515625" customWidth="1"/>
    <col min="5145" max="5145" width="5.5703125" customWidth="1"/>
    <col min="5146" max="5146" width="5.42578125" customWidth="1"/>
    <col min="5147" max="5147" width="4.85546875" customWidth="1"/>
    <col min="5148" max="5149" width="6.28515625" customWidth="1"/>
    <col min="5150" max="5150" width="4.85546875" customWidth="1"/>
    <col min="5151" max="5151" width="6.42578125" customWidth="1"/>
    <col min="5152" max="5152" width="6.7109375" customWidth="1"/>
    <col min="5153" max="5153" width="5" customWidth="1"/>
    <col min="5154" max="5154" width="5.7109375" customWidth="1"/>
    <col min="5155" max="5155" width="6.140625" customWidth="1"/>
    <col min="5156" max="5156" width="4.42578125" customWidth="1"/>
    <col min="5157" max="5157" width="5.85546875" customWidth="1"/>
    <col min="5158" max="5158" width="6.42578125" customWidth="1"/>
    <col min="5159" max="5159" width="4.28515625" customWidth="1"/>
    <col min="5378" max="5378" width="28.140625" customWidth="1"/>
    <col min="5379" max="5379" width="15.140625" customWidth="1"/>
    <col min="5380" max="5380" width="6.42578125" customWidth="1"/>
    <col min="5381" max="5381" width="6.140625" customWidth="1"/>
    <col min="5382" max="5382" width="5.28515625" customWidth="1"/>
    <col min="5383" max="5383" width="6" customWidth="1"/>
    <col min="5384" max="5384" width="6.85546875" customWidth="1"/>
    <col min="5385" max="5386" width="6.28515625" customWidth="1"/>
    <col min="5387" max="5387" width="6.7109375" customWidth="1"/>
    <col min="5388" max="5388" width="6.5703125" customWidth="1"/>
    <col min="5389" max="5389" width="6.28515625" customWidth="1"/>
    <col min="5390" max="5390" width="6.42578125" customWidth="1"/>
    <col min="5391" max="5391" width="6" customWidth="1"/>
    <col min="5392" max="5393" width="6.140625" customWidth="1"/>
    <col min="5394" max="5394" width="6.7109375" customWidth="1"/>
    <col min="5395" max="5395" width="5.7109375" customWidth="1"/>
    <col min="5396" max="5396" width="6.42578125" customWidth="1"/>
    <col min="5397" max="5397" width="5.42578125" customWidth="1"/>
    <col min="5398" max="5398" width="5.140625" customWidth="1"/>
    <col min="5399" max="5399" width="5.42578125" customWidth="1"/>
    <col min="5400" max="5400" width="5.28515625" customWidth="1"/>
    <col min="5401" max="5401" width="5.5703125" customWidth="1"/>
    <col min="5402" max="5402" width="5.42578125" customWidth="1"/>
    <col min="5403" max="5403" width="4.85546875" customWidth="1"/>
    <col min="5404" max="5405" width="6.28515625" customWidth="1"/>
    <col min="5406" max="5406" width="4.85546875" customWidth="1"/>
    <col min="5407" max="5407" width="6.42578125" customWidth="1"/>
    <col min="5408" max="5408" width="6.7109375" customWidth="1"/>
    <col min="5409" max="5409" width="5" customWidth="1"/>
    <col min="5410" max="5410" width="5.7109375" customWidth="1"/>
    <col min="5411" max="5411" width="6.140625" customWidth="1"/>
    <col min="5412" max="5412" width="4.42578125" customWidth="1"/>
    <col min="5413" max="5413" width="5.85546875" customWidth="1"/>
    <col min="5414" max="5414" width="6.42578125" customWidth="1"/>
    <col min="5415" max="5415" width="4.28515625" customWidth="1"/>
    <col min="5634" max="5634" width="28.140625" customWidth="1"/>
    <col min="5635" max="5635" width="15.140625" customWidth="1"/>
    <col min="5636" max="5636" width="6.42578125" customWidth="1"/>
    <col min="5637" max="5637" width="6.140625" customWidth="1"/>
    <col min="5638" max="5638" width="5.28515625" customWidth="1"/>
    <col min="5639" max="5639" width="6" customWidth="1"/>
    <col min="5640" max="5640" width="6.85546875" customWidth="1"/>
    <col min="5641" max="5642" width="6.28515625" customWidth="1"/>
    <col min="5643" max="5643" width="6.7109375" customWidth="1"/>
    <col min="5644" max="5644" width="6.5703125" customWidth="1"/>
    <col min="5645" max="5645" width="6.28515625" customWidth="1"/>
    <col min="5646" max="5646" width="6.42578125" customWidth="1"/>
    <col min="5647" max="5647" width="6" customWidth="1"/>
    <col min="5648" max="5649" width="6.140625" customWidth="1"/>
    <col min="5650" max="5650" width="6.7109375" customWidth="1"/>
    <col min="5651" max="5651" width="5.7109375" customWidth="1"/>
    <col min="5652" max="5652" width="6.42578125" customWidth="1"/>
    <col min="5653" max="5653" width="5.42578125" customWidth="1"/>
    <col min="5654" max="5654" width="5.140625" customWidth="1"/>
    <col min="5655" max="5655" width="5.42578125" customWidth="1"/>
    <col min="5656" max="5656" width="5.28515625" customWidth="1"/>
    <col min="5657" max="5657" width="5.5703125" customWidth="1"/>
    <col min="5658" max="5658" width="5.42578125" customWidth="1"/>
    <col min="5659" max="5659" width="4.85546875" customWidth="1"/>
    <col min="5660" max="5661" width="6.28515625" customWidth="1"/>
    <col min="5662" max="5662" width="4.85546875" customWidth="1"/>
    <col min="5663" max="5663" width="6.42578125" customWidth="1"/>
    <col min="5664" max="5664" width="6.7109375" customWidth="1"/>
    <col min="5665" max="5665" width="5" customWidth="1"/>
    <col min="5666" max="5666" width="5.7109375" customWidth="1"/>
    <col min="5667" max="5667" width="6.140625" customWidth="1"/>
    <col min="5668" max="5668" width="4.42578125" customWidth="1"/>
    <col min="5669" max="5669" width="5.85546875" customWidth="1"/>
    <col min="5670" max="5670" width="6.42578125" customWidth="1"/>
    <col min="5671" max="5671" width="4.28515625" customWidth="1"/>
    <col min="5890" max="5890" width="28.140625" customWidth="1"/>
    <col min="5891" max="5891" width="15.140625" customWidth="1"/>
    <col min="5892" max="5892" width="6.42578125" customWidth="1"/>
    <col min="5893" max="5893" width="6.140625" customWidth="1"/>
    <col min="5894" max="5894" width="5.28515625" customWidth="1"/>
    <col min="5895" max="5895" width="6" customWidth="1"/>
    <col min="5896" max="5896" width="6.85546875" customWidth="1"/>
    <col min="5897" max="5898" width="6.28515625" customWidth="1"/>
    <col min="5899" max="5899" width="6.7109375" customWidth="1"/>
    <col min="5900" max="5900" width="6.5703125" customWidth="1"/>
    <col min="5901" max="5901" width="6.28515625" customWidth="1"/>
    <col min="5902" max="5902" width="6.42578125" customWidth="1"/>
    <col min="5903" max="5903" width="6" customWidth="1"/>
    <col min="5904" max="5905" width="6.140625" customWidth="1"/>
    <col min="5906" max="5906" width="6.7109375" customWidth="1"/>
    <col min="5907" max="5907" width="5.7109375" customWidth="1"/>
    <col min="5908" max="5908" width="6.42578125" customWidth="1"/>
    <col min="5909" max="5909" width="5.42578125" customWidth="1"/>
    <col min="5910" max="5910" width="5.140625" customWidth="1"/>
    <col min="5911" max="5911" width="5.42578125" customWidth="1"/>
    <col min="5912" max="5912" width="5.28515625" customWidth="1"/>
    <col min="5913" max="5913" width="5.5703125" customWidth="1"/>
    <col min="5914" max="5914" width="5.42578125" customWidth="1"/>
    <col min="5915" max="5915" width="4.85546875" customWidth="1"/>
    <col min="5916" max="5917" width="6.28515625" customWidth="1"/>
    <col min="5918" max="5918" width="4.85546875" customWidth="1"/>
    <col min="5919" max="5919" width="6.42578125" customWidth="1"/>
    <col min="5920" max="5920" width="6.7109375" customWidth="1"/>
    <col min="5921" max="5921" width="5" customWidth="1"/>
    <col min="5922" max="5922" width="5.7109375" customWidth="1"/>
    <col min="5923" max="5923" width="6.140625" customWidth="1"/>
    <col min="5924" max="5924" width="4.42578125" customWidth="1"/>
    <col min="5925" max="5925" width="5.85546875" customWidth="1"/>
    <col min="5926" max="5926" width="6.42578125" customWidth="1"/>
    <col min="5927" max="5927" width="4.28515625" customWidth="1"/>
    <col min="6146" max="6146" width="28.140625" customWidth="1"/>
    <col min="6147" max="6147" width="15.140625" customWidth="1"/>
    <col min="6148" max="6148" width="6.42578125" customWidth="1"/>
    <col min="6149" max="6149" width="6.140625" customWidth="1"/>
    <col min="6150" max="6150" width="5.28515625" customWidth="1"/>
    <col min="6151" max="6151" width="6" customWidth="1"/>
    <col min="6152" max="6152" width="6.85546875" customWidth="1"/>
    <col min="6153" max="6154" width="6.28515625" customWidth="1"/>
    <col min="6155" max="6155" width="6.7109375" customWidth="1"/>
    <col min="6156" max="6156" width="6.5703125" customWidth="1"/>
    <col min="6157" max="6157" width="6.28515625" customWidth="1"/>
    <col min="6158" max="6158" width="6.42578125" customWidth="1"/>
    <col min="6159" max="6159" width="6" customWidth="1"/>
    <col min="6160" max="6161" width="6.140625" customWidth="1"/>
    <col min="6162" max="6162" width="6.7109375" customWidth="1"/>
    <col min="6163" max="6163" width="5.7109375" customWidth="1"/>
    <col min="6164" max="6164" width="6.42578125" customWidth="1"/>
    <col min="6165" max="6165" width="5.42578125" customWidth="1"/>
    <col min="6166" max="6166" width="5.140625" customWidth="1"/>
    <col min="6167" max="6167" width="5.42578125" customWidth="1"/>
    <col min="6168" max="6168" width="5.28515625" customWidth="1"/>
    <col min="6169" max="6169" width="5.5703125" customWidth="1"/>
    <col min="6170" max="6170" width="5.42578125" customWidth="1"/>
    <col min="6171" max="6171" width="4.85546875" customWidth="1"/>
    <col min="6172" max="6173" width="6.28515625" customWidth="1"/>
    <col min="6174" max="6174" width="4.85546875" customWidth="1"/>
    <col min="6175" max="6175" width="6.42578125" customWidth="1"/>
    <col min="6176" max="6176" width="6.7109375" customWidth="1"/>
    <col min="6177" max="6177" width="5" customWidth="1"/>
    <col min="6178" max="6178" width="5.7109375" customWidth="1"/>
    <col min="6179" max="6179" width="6.140625" customWidth="1"/>
    <col min="6180" max="6180" width="4.42578125" customWidth="1"/>
    <col min="6181" max="6181" width="5.85546875" customWidth="1"/>
    <col min="6182" max="6182" width="6.42578125" customWidth="1"/>
    <col min="6183" max="6183" width="4.28515625" customWidth="1"/>
    <col min="6402" max="6402" width="28.140625" customWidth="1"/>
    <col min="6403" max="6403" width="15.140625" customWidth="1"/>
    <col min="6404" max="6404" width="6.42578125" customWidth="1"/>
    <col min="6405" max="6405" width="6.140625" customWidth="1"/>
    <col min="6406" max="6406" width="5.28515625" customWidth="1"/>
    <col min="6407" max="6407" width="6" customWidth="1"/>
    <col min="6408" max="6408" width="6.85546875" customWidth="1"/>
    <col min="6409" max="6410" width="6.28515625" customWidth="1"/>
    <col min="6411" max="6411" width="6.7109375" customWidth="1"/>
    <col min="6412" max="6412" width="6.5703125" customWidth="1"/>
    <col min="6413" max="6413" width="6.28515625" customWidth="1"/>
    <col min="6414" max="6414" width="6.42578125" customWidth="1"/>
    <col min="6415" max="6415" width="6" customWidth="1"/>
    <col min="6416" max="6417" width="6.140625" customWidth="1"/>
    <col min="6418" max="6418" width="6.7109375" customWidth="1"/>
    <col min="6419" max="6419" width="5.7109375" customWidth="1"/>
    <col min="6420" max="6420" width="6.42578125" customWidth="1"/>
    <col min="6421" max="6421" width="5.42578125" customWidth="1"/>
    <col min="6422" max="6422" width="5.140625" customWidth="1"/>
    <col min="6423" max="6423" width="5.42578125" customWidth="1"/>
    <col min="6424" max="6424" width="5.28515625" customWidth="1"/>
    <col min="6425" max="6425" width="5.5703125" customWidth="1"/>
    <col min="6426" max="6426" width="5.42578125" customWidth="1"/>
    <col min="6427" max="6427" width="4.85546875" customWidth="1"/>
    <col min="6428" max="6429" width="6.28515625" customWidth="1"/>
    <col min="6430" max="6430" width="4.85546875" customWidth="1"/>
    <col min="6431" max="6431" width="6.42578125" customWidth="1"/>
    <col min="6432" max="6432" width="6.7109375" customWidth="1"/>
    <col min="6433" max="6433" width="5" customWidth="1"/>
    <col min="6434" max="6434" width="5.7109375" customWidth="1"/>
    <col min="6435" max="6435" width="6.140625" customWidth="1"/>
    <col min="6436" max="6436" width="4.42578125" customWidth="1"/>
    <col min="6437" max="6437" width="5.85546875" customWidth="1"/>
    <col min="6438" max="6438" width="6.42578125" customWidth="1"/>
    <col min="6439" max="6439" width="4.28515625" customWidth="1"/>
    <col min="6658" max="6658" width="28.140625" customWidth="1"/>
    <col min="6659" max="6659" width="15.140625" customWidth="1"/>
    <col min="6660" max="6660" width="6.42578125" customWidth="1"/>
    <col min="6661" max="6661" width="6.140625" customWidth="1"/>
    <col min="6662" max="6662" width="5.28515625" customWidth="1"/>
    <col min="6663" max="6663" width="6" customWidth="1"/>
    <col min="6664" max="6664" width="6.85546875" customWidth="1"/>
    <col min="6665" max="6666" width="6.28515625" customWidth="1"/>
    <col min="6667" max="6667" width="6.7109375" customWidth="1"/>
    <col min="6668" max="6668" width="6.5703125" customWidth="1"/>
    <col min="6669" max="6669" width="6.28515625" customWidth="1"/>
    <col min="6670" max="6670" width="6.42578125" customWidth="1"/>
    <col min="6671" max="6671" width="6" customWidth="1"/>
    <col min="6672" max="6673" width="6.140625" customWidth="1"/>
    <col min="6674" max="6674" width="6.7109375" customWidth="1"/>
    <col min="6675" max="6675" width="5.7109375" customWidth="1"/>
    <col min="6676" max="6676" width="6.42578125" customWidth="1"/>
    <col min="6677" max="6677" width="5.42578125" customWidth="1"/>
    <col min="6678" max="6678" width="5.140625" customWidth="1"/>
    <col min="6679" max="6679" width="5.42578125" customWidth="1"/>
    <col min="6680" max="6680" width="5.28515625" customWidth="1"/>
    <col min="6681" max="6681" width="5.5703125" customWidth="1"/>
    <col min="6682" max="6682" width="5.42578125" customWidth="1"/>
    <col min="6683" max="6683" width="4.85546875" customWidth="1"/>
    <col min="6684" max="6685" width="6.28515625" customWidth="1"/>
    <col min="6686" max="6686" width="4.85546875" customWidth="1"/>
    <col min="6687" max="6687" width="6.42578125" customWidth="1"/>
    <col min="6688" max="6688" width="6.7109375" customWidth="1"/>
    <col min="6689" max="6689" width="5" customWidth="1"/>
    <col min="6690" max="6690" width="5.7109375" customWidth="1"/>
    <col min="6691" max="6691" width="6.140625" customWidth="1"/>
    <col min="6692" max="6692" width="4.42578125" customWidth="1"/>
    <col min="6693" max="6693" width="5.85546875" customWidth="1"/>
    <col min="6694" max="6694" width="6.42578125" customWidth="1"/>
    <col min="6695" max="6695" width="4.28515625" customWidth="1"/>
    <col min="6914" max="6914" width="28.140625" customWidth="1"/>
    <col min="6915" max="6915" width="15.140625" customWidth="1"/>
    <col min="6916" max="6916" width="6.42578125" customWidth="1"/>
    <col min="6917" max="6917" width="6.140625" customWidth="1"/>
    <col min="6918" max="6918" width="5.28515625" customWidth="1"/>
    <col min="6919" max="6919" width="6" customWidth="1"/>
    <col min="6920" max="6920" width="6.85546875" customWidth="1"/>
    <col min="6921" max="6922" width="6.28515625" customWidth="1"/>
    <col min="6923" max="6923" width="6.7109375" customWidth="1"/>
    <col min="6924" max="6924" width="6.5703125" customWidth="1"/>
    <col min="6925" max="6925" width="6.28515625" customWidth="1"/>
    <col min="6926" max="6926" width="6.42578125" customWidth="1"/>
    <col min="6927" max="6927" width="6" customWidth="1"/>
    <col min="6928" max="6929" width="6.140625" customWidth="1"/>
    <col min="6930" max="6930" width="6.7109375" customWidth="1"/>
    <col min="6931" max="6931" width="5.7109375" customWidth="1"/>
    <col min="6932" max="6932" width="6.42578125" customWidth="1"/>
    <col min="6933" max="6933" width="5.42578125" customWidth="1"/>
    <col min="6934" max="6934" width="5.140625" customWidth="1"/>
    <col min="6935" max="6935" width="5.42578125" customWidth="1"/>
    <col min="6936" max="6936" width="5.28515625" customWidth="1"/>
    <col min="6937" max="6937" width="5.5703125" customWidth="1"/>
    <col min="6938" max="6938" width="5.42578125" customWidth="1"/>
    <col min="6939" max="6939" width="4.85546875" customWidth="1"/>
    <col min="6940" max="6941" width="6.28515625" customWidth="1"/>
    <col min="6942" max="6942" width="4.85546875" customWidth="1"/>
    <col min="6943" max="6943" width="6.42578125" customWidth="1"/>
    <col min="6944" max="6944" width="6.7109375" customWidth="1"/>
    <col min="6945" max="6945" width="5" customWidth="1"/>
    <col min="6946" max="6946" width="5.7109375" customWidth="1"/>
    <col min="6947" max="6947" width="6.140625" customWidth="1"/>
    <col min="6948" max="6948" width="4.42578125" customWidth="1"/>
    <col min="6949" max="6949" width="5.85546875" customWidth="1"/>
    <col min="6950" max="6950" width="6.42578125" customWidth="1"/>
    <col min="6951" max="6951" width="4.28515625" customWidth="1"/>
    <col min="7170" max="7170" width="28.140625" customWidth="1"/>
    <col min="7171" max="7171" width="15.140625" customWidth="1"/>
    <col min="7172" max="7172" width="6.42578125" customWidth="1"/>
    <col min="7173" max="7173" width="6.140625" customWidth="1"/>
    <col min="7174" max="7174" width="5.28515625" customWidth="1"/>
    <col min="7175" max="7175" width="6" customWidth="1"/>
    <col min="7176" max="7176" width="6.85546875" customWidth="1"/>
    <col min="7177" max="7178" width="6.28515625" customWidth="1"/>
    <col min="7179" max="7179" width="6.7109375" customWidth="1"/>
    <col min="7180" max="7180" width="6.5703125" customWidth="1"/>
    <col min="7181" max="7181" width="6.28515625" customWidth="1"/>
    <col min="7182" max="7182" width="6.42578125" customWidth="1"/>
    <col min="7183" max="7183" width="6" customWidth="1"/>
    <col min="7184" max="7185" width="6.140625" customWidth="1"/>
    <col min="7186" max="7186" width="6.7109375" customWidth="1"/>
    <col min="7187" max="7187" width="5.7109375" customWidth="1"/>
    <col min="7188" max="7188" width="6.42578125" customWidth="1"/>
    <col min="7189" max="7189" width="5.42578125" customWidth="1"/>
    <col min="7190" max="7190" width="5.140625" customWidth="1"/>
    <col min="7191" max="7191" width="5.42578125" customWidth="1"/>
    <col min="7192" max="7192" width="5.28515625" customWidth="1"/>
    <col min="7193" max="7193" width="5.5703125" customWidth="1"/>
    <col min="7194" max="7194" width="5.42578125" customWidth="1"/>
    <col min="7195" max="7195" width="4.85546875" customWidth="1"/>
    <col min="7196" max="7197" width="6.28515625" customWidth="1"/>
    <col min="7198" max="7198" width="4.85546875" customWidth="1"/>
    <col min="7199" max="7199" width="6.42578125" customWidth="1"/>
    <col min="7200" max="7200" width="6.7109375" customWidth="1"/>
    <col min="7201" max="7201" width="5" customWidth="1"/>
    <col min="7202" max="7202" width="5.7109375" customWidth="1"/>
    <col min="7203" max="7203" width="6.140625" customWidth="1"/>
    <col min="7204" max="7204" width="4.42578125" customWidth="1"/>
    <col min="7205" max="7205" width="5.85546875" customWidth="1"/>
    <col min="7206" max="7206" width="6.42578125" customWidth="1"/>
    <col min="7207" max="7207" width="4.28515625" customWidth="1"/>
    <col min="7426" max="7426" width="28.140625" customWidth="1"/>
    <col min="7427" max="7427" width="15.140625" customWidth="1"/>
    <col min="7428" max="7428" width="6.42578125" customWidth="1"/>
    <col min="7429" max="7429" width="6.140625" customWidth="1"/>
    <col min="7430" max="7430" width="5.28515625" customWidth="1"/>
    <col min="7431" max="7431" width="6" customWidth="1"/>
    <col min="7432" max="7432" width="6.85546875" customWidth="1"/>
    <col min="7433" max="7434" width="6.28515625" customWidth="1"/>
    <col min="7435" max="7435" width="6.7109375" customWidth="1"/>
    <col min="7436" max="7436" width="6.5703125" customWidth="1"/>
    <col min="7437" max="7437" width="6.28515625" customWidth="1"/>
    <col min="7438" max="7438" width="6.42578125" customWidth="1"/>
    <col min="7439" max="7439" width="6" customWidth="1"/>
    <col min="7440" max="7441" width="6.140625" customWidth="1"/>
    <col min="7442" max="7442" width="6.7109375" customWidth="1"/>
    <col min="7443" max="7443" width="5.7109375" customWidth="1"/>
    <col min="7444" max="7444" width="6.42578125" customWidth="1"/>
    <col min="7445" max="7445" width="5.42578125" customWidth="1"/>
    <col min="7446" max="7446" width="5.140625" customWidth="1"/>
    <col min="7447" max="7447" width="5.42578125" customWidth="1"/>
    <col min="7448" max="7448" width="5.28515625" customWidth="1"/>
    <col min="7449" max="7449" width="5.5703125" customWidth="1"/>
    <col min="7450" max="7450" width="5.42578125" customWidth="1"/>
    <col min="7451" max="7451" width="4.85546875" customWidth="1"/>
    <col min="7452" max="7453" width="6.28515625" customWidth="1"/>
    <col min="7454" max="7454" width="4.85546875" customWidth="1"/>
    <col min="7455" max="7455" width="6.42578125" customWidth="1"/>
    <col min="7456" max="7456" width="6.7109375" customWidth="1"/>
    <col min="7457" max="7457" width="5" customWidth="1"/>
    <col min="7458" max="7458" width="5.7109375" customWidth="1"/>
    <col min="7459" max="7459" width="6.140625" customWidth="1"/>
    <col min="7460" max="7460" width="4.42578125" customWidth="1"/>
    <col min="7461" max="7461" width="5.85546875" customWidth="1"/>
    <col min="7462" max="7462" width="6.42578125" customWidth="1"/>
    <col min="7463" max="7463" width="4.28515625" customWidth="1"/>
    <col min="7682" max="7682" width="28.140625" customWidth="1"/>
    <col min="7683" max="7683" width="15.140625" customWidth="1"/>
    <col min="7684" max="7684" width="6.42578125" customWidth="1"/>
    <col min="7685" max="7685" width="6.140625" customWidth="1"/>
    <col min="7686" max="7686" width="5.28515625" customWidth="1"/>
    <col min="7687" max="7687" width="6" customWidth="1"/>
    <col min="7688" max="7688" width="6.85546875" customWidth="1"/>
    <col min="7689" max="7690" width="6.28515625" customWidth="1"/>
    <col min="7691" max="7691" width="6.7109375" customWidth="1"/>
    <col min="7692" max="7692" width="6.5703125" customWidth="1"/>
    <col min="7693" max="7693" width="6.28515625" customWidth="1"/>
    <col min="7694" max="7694" width="6.42578125" customWidth="1"/>
    <col min="7695" max="7695" width="6" customWidth="1"/>
    <col min="7696" max="7697" width="6.140625" customWidth="1"/>
    <col min="7698" max="7698" width="6.7109375" customWidth="1"/>
    <col min="7699" max="7699" width="5.7109375" customWidth="1"/>
    <col min="7700" max="7700" width="6.42578125" customWidth="1"/>
    <col min="7701" max="7701" width="5.42578125" customWidth="1"/>
    <col min="7702" max="7702" width="5.140625" customWidth="1"/>
    <col min="7703" max="7703" width="5.42578125" customWidth="1"/>
    <col min="7704" max="7704" width="5.28515625" customWidth="1"/>
    <col min="7705" max="7705" width="5.5703125" customWidth="1"/>
    <col min="7706" max="7706" width="5.42578125" customWidth="1"/>
    <col min="7707" max="7707" width="4.85546875" customWidth="1"/>
    <col min="7708" max="7709" width="6.28515625" customWidth="1"/>
    <col min="7710" max="7710" width="4.85546875" customWidth="1"/>
    <col min="7711" max="7711" width="6.42578125" customWidth="1"/>
    <col min="7712" max="7712" width="6.7109375" customWidth="1"/>
    <col min="7713" max="7713" width="5" customWidth="1"/>
    <col min="7714" max="7714" width="5.7109375" customWidth="1"/>
    <col min="7715" max="7715" width="6.140625" customWidth="1"/>
    <col min="7716" max="7716" width="4.42578125" customWidth="1"/>
    <col min="7717" max="7717" width="5.85546875" customWidth="1"/>
    <col min="7718" max="7718" width="6.42578125" customWidth="1"/>
    <col min="7719" max="7719" width="4.28515625" customWidth="1"/>
    <col min="7938" max="7938" width="28.140625" customWidth="1"/>
    <col min="7939" max="7939" width="15.140625" customWidth="1"/>
    <col min="7940" max="7940" width="6.42578125" customWidth="1"/>
    <col min="7941" max="7941" width="6.140625" customWidth="1"/>
    <col min="7942" max="7942" width="5.28515625" customWidth="1"/>
    <col min="7943" max="7943" width="6" customWidth="1"/>
    <col min="7944" max="7944" width="6.85546875" customWidth="1"/>
    <col min="7945" max="7946" width="6.28515625" customWidth="1"/>
    <col min="7947" max="7947" width="6.7109375" customWidth="1"/>
    <col min="7948" max="7948" width="6.5703125" customWidth="1"/>
    <col min="7949" max="7949" width="6.28515625" customWidth="1"/>
    <col min="7950" max="7950" width="6.42578125" customWidth="1"/>
    <col min="7951" max="7951" width="6" customWidth="1"/>
    <col min="7952" max="7953" width="6.140625" customWidth="1"/>
    <col min="7954" max="7954" width="6.7109375" customWidth="1"/>
    <col min="7955" max="7955" width="5.7109375" customWidth="1"/>
    <col min="7956" max="7956" width="6.42578125" customWidth="1"/>
    <col min="7957" max="7957" width="5.42578125" customWidth="1"/>
    <col min="7958" max="7958" width="5.140625" customWidth="1"/>
    <col min="7959" max="7959" width="5.42578125" customWidth="1"/>
    <col min="7960" max="7960" width="5.28515625" customWidth="1"/>
    <col min="7961" max="7961" width="5.5703125" customWidth="1"/>
    <col min="7962" max="7962" width="5.42578125" customWidth="1"/>
    <col min="7963" max="7963" width="4.85546875" customWidth="1"/>
    <col min="7964" max="7965" width="6.28515625" customWidth="1"/>
    <col min="7966" max="7966" width="4.85546875" customWidth="1"/>
    <col min="7967" max="7967" width="6.42578125" customWidth="1"/>
    <col min="7968" max="7968" width="6.7109375" customWidth="1"/>
    <col min="7969" max="7969" width="5" customWidth="1"/>
    <col min="7970" max="7970" width="5.7109375" customWidth="1"/>
    <col min="7971" max="7971" width="6.140625" customWidth="1"/>
    <col min="7972" max="7972" width="4.42578125" customWidth="1"/>
    <col min="7973" max="7973" width="5.85546875" customWidth="1"/>
    <col min="7974" max="7974" width="6.42578125" customWidth="1"/>
    <col min="7975" max="7975" width="4.28515625" customWidth="1"/>
    <col min="8194" max="8194" width="28.140625" customWidth="1"/>
    <col min="8195" max="8195" width="15.140625" customWidth="1"/>
    <col min="8196" max="8196" width="6.42578125" customWidth="1"/>
    <col min="8197" max="8197" width="6.140625" customWidth="1"/>
    <col min="8198" max="8198" width="5.28515625" customWidth="1"/>
    <col min="8199" max="8199" width="6" customWidth="1"/>
    <col min="8200" max="8200" width="6.85546875" customWidth="1"/>
    <col min="8201" max="8202" width="6.28515625" customWidth="1"/>
    <col min="8203" max="8203" width="6.7109375" customWidth="1"/>
    <col min="8204" max="8204" width="6.5703125" customWidth="1"/>
    <col min="8205" max="8205" width="6.28515625" customWidth="1"/>
    <col min="8206" max="8206" width="6.42578125" customWidth="1"/>
    <col min="8207" max="8207" width="6" customWidth="1"/>
    <col min="8208" max="8209" width="6.140625" customWidth="1"/>
    <col min="8210" max="8210" width="6.7109375" customWidth="1"/>
    <col min="8211" max="8211" width="5.7109375" customWidth="1"/>
    <col min="8212" max="8212" width="6.42578125" customWidth="1"/>
    <col min="8213" max="8213" width="5.42578125" customWidth="1"/>
    <col min="8214" max="8214" width="5.140625" customWidth="1"/>
    <col min="8215" max="8215" width="5.42578125" customWidth="1"/>
    <col min="8216" max="8216" width="5.28515625" customWidth="1"/>
    <col min="8217" max="8217" width="5.5703125" customWidth="1"/>
    <col min="8218" max="8218" width="5.42578125" customWidth="1"/>
    <col min="8219" max="8219" width="4.85546875" customWidth="1"/>
    <col min="8220" max="8221" width="6.28515625" customWidth="1"/>
    <col min="8222" max="8222" width="4.85546875" customWidth="1"/>
    <col min="8223" max="8223" width="6.42578125" customWidth="1"/>
    <col min="8224" max="8224" width="6.7109375" customWidth="1"/>
    <col min="8225" max="8225" width="5" customWidth="1"/>
    <col min="8226" max="8226" width="5.7109375" customWidth="1"/>
    <col min="8227" max="8227" width="6.140625" customWidth="1"/>
    <col min="8228" max="8228" width="4.42578125" customWidth="1"/>
    <col min="8229" max="8229" width="5.85546875" customWidth="1"/>
    <col min="8230" max="8230" width="6.42578125" customWidth="1"/>
    <col min="8231" max="8231" width="4.28515625" customWidth="1"/>
    <col min="8450" max="8450" width="28.140625" customWidth="1"/>
    <col min="8451" max="8451" width="15.140625" customWidth="1"/>
    <col min="8452" max="8452" width="6.42578125" customWidth="1"/>
    <col min="8453" max="8453" width="6.140625" customWidth="1"/>
    <col min="8454" max="8454" width="5.28515625" customWidth="1"/>
    <col min="8455" max="8455" width="6" customWidth="1"/>
    <col min="8456" max="8456" width="6.85546875" customWidth="1"/>
    <col min="8457" max="8458" width="6.28515625" customWidth="1"/>
    <col min="8459" max="8459" width="6.7109375" customWidth="1"/>
    <col min="8460" max="8460" width="6.5703125" customWidth="1"/>
    <col min="8461" max="8461" width="6.28515625" customWidth="1"/>
    <col min="8462" max="8462" width="6.42578125" customWidth="1"/>
    <col min="8463" max="8463" width="6" customWidth="1"/>
    <col min="8464" max="8465" width="6.140625" customWidth="1"/>
    <col min="8466" max="8466" width="6.7109375" customWidth="1"/>
    <col min="8467" max="8467" width="5.7109375" customWidth="1"/>
    <col min="8468" max="8468" width="6.42578125" customWidth="1"/>
    <col min="8469" max="8469" width="5.42578125" customWidth="1"/>
    <col min="8470" max="8470" width="5.140625" customWidth="1"/>
    <col min="8471" max="8471" width="5.42578125" customWidth="1"/>
    <col min="8472" max="8472" width="5.28515625" customWidth="1"/>
    <col min="8473" max="8473" width="5.5703125" customWidth="1"/>
    <col min="8474" max="8474" width="5.42578125" customWidth="1"/>
    <col min="8475" max="8475" width="4.85546875" customWidth="1"/>
    <col min="8476" max="8477" width="6.28515625" customWidth="1"/>
    <col min="8478" max="8478" width="4.85546875" customWidth="1"/>
    <col min="8479" max="8479" width="6.42578125" customWidth="1"/>
    <col min="8480" max="8480" width="6.7109375" customWidth="1"/>
    <col min="8481" max="8481" width="5" customWidth="1"/>
    <col min="8482" max="8482" width="5.7109375" customWidth="1"/>
    <col min="8483" max="8483" width="6.140625" customWidth="1"/>
    <col min="8484" max="8484" width="4.42578125" customWidth="1"/>
    <col min="8485" max="8485" width="5.85546875" customWidth="1"/>
    <col min="8486" max="8486" width="6.42578125" customWidth="1"/>
    <col min="8487" max="8487" width="4.28515625" customWidth="1"/>
    <col min="8706" max="8706" width="28.140625" customWidth="1"/>
    <col min="8707" max="8707" width="15.140625" customWidth="1"/>
    <col min="8708" max="8708" width="6.42578125" customWidth="1"/>
    <col min="8709" max="8709" width="6.140625" customWidth="1"/>
    <col min="8710" max="8710" width="5.28515625" customWidth="1"/>
    <col min="8711" max="8711" width="6" customWidth="1"/>
    <col min="8712" max="8712" width="6.85546875" customWidth="1"/>
    <col min="8713" max="8714" width="6.28515625" customWidth="1"/>
    <col min="8715" max="8715" width="6.7109375" customWidth="1"/>
    <col min="8716" max="8716" width="6.5703125" customWidth="1"/>
    <col min="8717" max="8717" width="6.28515625" customWidth="1"/>
    <col min="8718" max="8718" width="6.42578125" customWidth="1"/>
    <col min="8719" max="8719" width="6" customWidth="1"/>
    <col min="8720" max="8721" width="6.140625" customWidth="1"/>
    <col min="8722" max="8722" width="6.7109375" customWidth="1"/>
    <col min="8723" max="8723" width="5.7109375" customWidth="1"/>
    <col min="8724" max="8724" width="6.42578125" customWidth="1"/>
    <col min="8725" max="8725" width="5.42578125" customWidth="1"/>
    <col min="8726" max="8726" width="5.140625" customWidth="1"/>
    <col min="8727" max="8727" width="5.42578125" customWidth="1"/>
    <col min="8728" max="8728" width="5.28515625" customWidth="1"/>
    <col min="8729" max="8729" width="5.5703125" customWidth="1"/>
    <col min="8730" max="8730" width="5.42578125" customWidth="1"/>
    <col min="8731" max="8731" width="4.85546875" customWidth="1"/>
    <col min="8732" max="8733" width="6.28515625" customWidth="1"/>
    <col min="8734" max="8734" width="4.85546875" customWidth="1"/>
    <col min="8735" max="8735" width="6.42578125" customWidth="1"/>
    <col min="8736" max="8736" width="6.7109375" customWidth="1"/>
    <col min="8737" max="8737" width="5" customWidth="1"/>
    <col min="8738" max="8738" width="5.7109375" customWidth="1"/>
    <col min="8739" max="8739" width="6.140625" customWidth="1"/>
    <col min="8740" max="8740" width="4.42578125" customWidth="1"/>
    <col min="8741" max="8741" width="5.85546875" customWidth="1"/>
    <col min="8742" max="8742" width="6.42578125" customWidth="1"/>
    <col min="8743" max="8743" width="4.28515625" customWidth="1"/>
    <col min="8962" max="8962" width="28.140625" customWidth="1"/>
    <col min="8963" max="8963" width="15.140625" customWidth="1"/>
    <col min="8964" max="8964" width="6.42578125" customWidth="1"/>
    <col min="8965" max="8965" width="6.140625" customWidth="1"/>
    <col min="8966" max="8966" width="5.28515625" customWidth="1"/>
    <col min="8967" max="8967" width="6" customWidth="1"/>
    <col min="8968" max="8968" width="6.85546875" customWidth="1"/>
    <col min="8969" max="8970" width="6.28515625" customWidth="1"/>
    <col min="8971" max="8971" width="6.7109375" customWidth="1"/>
    <col min="8972" max="8972" width="6.5703125" customWidth="1"/>
    <col min="8973" max="8973" width="6.28515625" customWidth="1"/>
    <col min="8974" max="8974" width="6.42578125" customWidth="1"/>
    <col min="8975" max="8975" width="6" customWidth="1"/>
    <col min="8976" max="8977" width="6.140625" customWidth="1"/>
    <col min="8978" max="8978" width="6.7109375" customWidth="1"/>
    <col min="8979" max="8979" width="5.7109375" customWidth="1"/>
    <col min="8980" max="8980" width="6.42578125" customWidth="1"/>
    <col min="8981" max="8981" width="5.42578125" customWidth="1"/>
    <col min="8982" max="8982" width="5.140625" customWidth="1"/>
    <col min="8983" max="8983" width="5.42578125" customWidth="1"/>
    <col min="8984" max="8984" width="5.28515625" customWidth="1"/>
    <col min="8985" max="8985" width="5.5703125" customWidth="1"/>
    <col min="8986" max="8986" width="5.42578125" customWidth="1"/>
    <col min="8987" max="8987" width="4.85546875" customWidth="1"/>
    <col min="8988" max="8989" width="6.28515625" customWidth="1"/>
    <col min="8990" max="8990" width="4.85546875" customWidth="1"/>
    <col min="8991" max="8991" width="6.42578125" customWidth="1"/>
    <col min="8992" max="8992" width="6.7109375" customWidth="1"/>
    <col min="8993" max="8993" width="5" customWidth="1"/>
    <col min="8994" max="8994" width="5.7109375" customWidth="1"/>
    <col min="8995" max="8995" width="6.140625" customWidth="1"/>
    <col min="8996" max="8996" width="4.42578125" customWidth="1"/>
    <col min="8997" max="8997" width="5.85546875" customWidth="1"/>
    <col min="8998" max="8998" width="6.42578125" customWidth="1"/>
    <col min="8999" max="8999" width="4.28515625" customWidth="1"/>
    <col min="9218" max="9218" width="28.140625" customWidth="1"/>
    <col min="9219" max="9219" width="15.140625" customWidth="1"/>
    <col min="9220" max="9220" width="6.42578125" customWidth="1"/>
    <col min="9221" max="9221" width="6.140625" customWidth="1"/>
    <col min="9222" max="9222" width="5.28515625" customWidth="1"/>
    <col min="9223" max="9223" width="6" customWidth="1"/>
    <col min="9224" max="9224" width="6.85546875" customWidth="1"/>
    <col min="9225" max="9226" width="6.28515625" customWidth="1"/>
    <col min="9227" max="9227" width="6.7109375" customWidth="1"/>
    <col min="9228" max="9228" width="6.5703125" customWidth="1"/>
    <col min="9229" max="9229" width="6.28515625" customWidth="1"/>
    <col min="9230" max="9230" width="6.42578125" customWidth="1"/>
    <col min="9231" max="9231" width="6" customWidth="1"/>
    <col min="9232" max="9233" width="6.140625" customWidth="1"/>
    <col min="9234" max="9234" width="6.7109375" customWidth="1"/>
    <col min="9235" max="9235" width="5.7109375" customWidth="1"/>
    <col min="9236" max="9236" width="6.42578125" customWidth="1"/>
    <col min="9237" max="9237" width="5.42578125" customWidth="1"/>
    <col min="9238" max="9238" width="5.140625" customWidth="1"/>
    <col min="9239" max="9239" width="5.42578125" customWidth="1"/>
    <col min="9240" max="9240" width="5.28515625" customWidth="1"/>
    <col min="9241" max="9241" width="5.5703125" customWidth="1"/>
    <col min="9242" max="9242" width="5.42578125" customWidth="1"/>
    <col min="9243" max="9243" width="4.85546875" customWidth="1"/>
    <col min="9244" max="9245" width="6.28515625" customWidth="1"/>
    <col min="9246" max="9246" width="4.85546875" customWidth="1"/>
    <col min="9247" max="9247" width="6.42578125" customWidth="1"/>
    <col min="9248" max="9248" width="6.7109375" customWidth="1"/>
    <col min="9249" max="9249" width="5" customWidth="1"/>
    <col min="9250" max="9250" width="5.7109375" customWidth="1"/>
    <col min="9251" max="9251" width="6.140625" customWidth="1"/>
    <col min="9252" max="9252" width="4.42578125" customWidth="1"/>
    <col min="9253" max="9253" width="5.85546875" customWidth="1"/>
    <col min="9254" max="9254" width="6.42578125" customWidth="1"/>
    <col min="9255" max="9255" width="4.28515625" customWidth="1"/>
    <col min="9474" max="9474" width="28.140625" customWidth="1"/>
    <col min="9475" max="9475" width="15.140625" customWidth="1"/>
    <col min="9476" max="9476" width="6.42578125" customWidth="1"/>
    <col min="9477" max="9477" width="6.140625" customWidth="1"/>
    <col min="9478" max="9478" width="5.28515625" customWidth="1"/>
    <col min="9479" max="9479" width="6" customWidth="1"/>
    <col min="9480" max="9480" width="6.85546875" customWidth="1"/>
    <col min="9481" max="9482" width="6.28515625" customWidth="1"/>
    <col min="9483" max="9483" width="6.7109375" customWidth="1"/>
    <col min="9484" max="9484" width="6.5703125" customWidth="1"/>
    <col min="9485" max="9485" width="6.28515625" customWidth="1"/>
    <col min="9486" max="9486" width="6.42578125" customWidth="1"/>
    <col min="9487" max="9487" width="6" customWidth="1"/>
    <col min="9488" max="9489" width="6.140625" customWidth="1"/>
    <col min="9490" max="9490" width="6.7109375" customWidth="1"/>
    <col min="9491" max="9491" width="5.7109375" customWidth="1"/>
    <col min="9492" max="9492" width="6.42578125" customWidth="1"/>
    <col min="9493" max="9493" width="5.42578125" customWidth="1"/>
    <col min="9494" max="9494" width="5.140625" customWidth="1"/>
    <col min="9495" max="9495" width="5.42578125" customWidth="1"/>
    <col min="9496" max="9496" width="5.28515625" customWidth="1"/>
    <col min="9497" max="9497" width="5.5703125" customWidth="1"/>
    <col min="9498" max="9498" width="5.42578125" customWidth="1"/>
    <col min="9499" max="9499" width="4.85546875" customWidth="1"/>
    <col min="9500" max="9501" width="6.28515625" customWidth="1"/>
    <col min="9502" max="9502" width="4.85546875" customWidth="1"/>
    <col min="9503" max="9503" width="6.42578125" customWidth="1"/>
    <col min="9504" max="9504" width="6.7109375" customWidth="1"/>
    <col min="9505" max="9505" width="5" customWidth="1"/>
    <col min="9506" max="9506" width="5.7109375" customWidth="1"/>
    <col min="9507" max="9507" width="6.140625" customWidth="1"/>
    <col min="9508" max="9508" width="4.42578125" customWidth="1"/>
    <col min="9509" max="9509" width="5.85546875" customWidth="1"/>
    <col min="9510" max="9510" width="6.42578125" customWidth="1"/>
    <col min="9511" max="9511" width="4.28515625" customWidth="1"/>
    <col min="9730" max="9730" width="28.140625" customWidth="1"/>
    <col min="9731" max="9731" width="15.140625" customWidth="1"/>
    <col min="9732" max="9732" width="6.42578125" customWidth="1"/>
    <col min="9733" max="9733" width="6.140625" customWidth="1"/>
    <col min="9734" max="9734" width="5.28515625" customWidth="1"/>
    <col min="9735" max="9735" width="6" customWidth="1"/>
    <col min="9736" max="9736" width="6.85546875" customWidth="1"/>
    <col min="9737" max="9738" width="6.28515625" customWidth="1"/>
    <col min="9739" max="9739" width="6.7109375" customWidth="1"/>
    <col min="9740" max="9740" width="6.5703125" customWidth="1"/>
    <col min="9741" max="9741" width="6.28515625" customWidth="1"/>
    <col min="9742" max="9742" width="6.42578125" customWidth="1"/>
    <col min="9743" max="9743" width="6" customWidth="1"/>
    <col min="9744" max="9745" width="6.140625" customWidth="1"/>
    <col min="9746" max="9746" width="6.7109375" customWidth="1"/>
    <col min="9747" max="9747" width="5.7109375" customWidth="1"/>
    <col min="9748" max="9748" width="6.42578125" customWidth="1"/>
    <col min="9749" max="9749" width="5.42578125" customWidth="1"/>
    <col min="9750" max="9750" width="5.140625" customWidth="1"/>
    <col min="9751" max="9751" width="5.42578125" customWidth="1"/>
    <col min="9752" max="9752" width="5.28515625" customWidth="1"/>
    <col min="9753" max="9753" width="5.5703125" customWidth="1"/>
    <col min="9754" max="9754" width="5.42578125" customWidth="1"/>
    <col min="9755" max="9755" width="4.85546875" customWidth="1"/>
    <col min="9756" max="9757" width="6.28515625" customWidth="1"/>
    <col min="9758" max="9758" width="4.85546875" customWidth="1"/>
    <col min="9759" max="9759" width="6.42578125" customWidth="1"/>
    <col min="9760" max="9760" width="6.7109375" customWidth="1"/>
    <col min="9761" max="9761" width="5" customWidth="1"/>
    <col min="9762" max="9762" width="5.7109375" customWidth="1"/>
    <col min="9763" max="9763" width="6.140625" customWidth="1"/>
    <col min="9764" max="9764" width="4.42578125" customWidth="1"/>
    <col min="9765" max="9765" width="5.85546875" customWidth="1"/>
    <col min="9766" max="9766" width="6.42578125" customWidth="1"/>
    <col min="9767" max="9767" width="4.28515625" customWidth="1"/>
    <col min="9986" max="9986" width="28.140625" customWidth="1"/>
    <col min="9987" max="9987" width="15.140625" customWidth="1"/>
    <col min="9988" max="9988" width="6.42578125" customWidth="1"/>
    <col min="9989" max="9989" width="6.140625" customWidth="1"/>
    <col min="9990" max="9990" width="5.28515625" customWidth="1"/>
    <col min="9991" max="9991" width="6" customWidth="1"/>
    <col min="9992" max="9992" width="6.85546875" customWidth="1"/>
    <col min="9993" max="9994" width="6.28515625" customWidth="1"/>
    <col min="9995" max="9995" width="6.7109375" customWidth="1"/>
    <col min="9996" max="9996" width="6.5703125" customWidth="1"/>
    <col min="9997" max="9997" width="6.28515625" customWidth="1"/>
    <col min="9998" max="9998" width="6.42578125" customWidth="1"/>
    <col min="9999" max="9999" width="6" customWidth="1"/>
    <col min="10000" max="10001" width="6.140625" customWidth="1"/>
    <col min="10002" max="10002" width="6.7109375" customWidth="1"/>
    <col min="10003" max="10003" width="5.7109375" customWidth="1"/>
    <col min="10004" max="10004" width="6.42578125" customWidth="1"/>
    <col min="10005" max="10005" width="5.42578125" customWidth="1"/>
    <col min="10006" max="10006" width="5.140625" customWidth="1"/>
    <col min="10007" max="10007" width="5.42578125" customWidth="1"/>
    <col min="10008" max="10008" width="5.28515625" customWidth="1"/>
    <col min="10009" max="10009" width="5.5703125" customWidth="1"/>
    <col min="10010" max="10010" width="5.42578125" customWidth="1"/>
    <col min="10011" max="10011" width="4.85546875" customWidth="1"/>
    <col min="10012" max="10013" width="6.28515625" customWidth="1"/>
    <col min="10014" max="10014" width="4.85546875" customWidth="1"/>
    <col min="10015" max="10015" width="6.42578125" customWidth="1"/>
    <col min="10016" max="10016" width="6.7109375" customWidth="1"/>
    <col min="10017" max="10017" width="5" customWidth="1"/>
    <col min="10018" max="10018" width="5.7109375" customWidth="1"/>
    <col min="10019" max="10019" width="6.140625" customWidth="1"/>
    <col min="10020" max="10020" width="4.42578125" customWidth="1"/>
    <col min="10021" max="10021" width="5.85546875" customWidth="1"/>
    <col min="10022" max="10022" width="6.42578125" customWidth="1"/>
    <col min="10023" max="10023" width="4.28515625" customWidth="1"/>
    <col min="10242" max="10242" width="28.140625" customWidth="1"/>
    <col min="10243" max="10243" width="15.140625" customWidth="1"/>
    <col min="10244" max="10244" width="6.42578125" customWidth="1"/>
    <col min="10245" max="10245" width="6.140625" customWidth="1"/>
    <col min="10246" max="10246" width="5.28515625" customWidth="1"/>
    <col min="10247" max="10247" width="6" customWidth="1"/>
    <col min="10248" max="10248" width="6.85546875" customWidth="1"/>
    <col min="10249" max="10250" width="6.28515625" customWidth="1"/>
    <col min="10251" max="10251" width="6.7109375" customWidth="1"/>
    <col min="10252" max="10252" width="6.5703125" customWidth="1"/>
    <col min="10253" max="10253" width="6.28515625" customWidth="1"/>
    <col min="10254" max="10254" width="6.42578125" customWidth="1"/>
    <col min="10255" max="10255" width="6" customWidth="1"/>
    <col min="10256" max="10257" width="6.140625" customWidth="1"/>
    <col min="10258" max="10258" width="6.7109375" customWidth="1"/>
    <col min="10259" max="10259" width="5.7109375" customWidth="1"/>
    <col min="10260" max="10260" width="6.42578125" customWidth="1"/>
    <col min="10261" max="10261" width="5.42578125" customWidth="1"/>
    <col min="10262" max="10262" width="5.140625" customWidth="1"/>
    <col min="10263" max="10263" width="5.42578125" customWidth="1"/>
    <col min="10264" max="10264" width="5.28515625" customWidth="1"/>
    <col min="10265" max="10265" width="5.5703125" customWidth="1"/>
    <col min="10266" max="10266" width="5.42578125" customWidth="1"/>
    <col min="10267" max="10267" width="4.85546875" customWidth="1"/>
    <col min="10268" max="10269" width="6.28515625" customWidth="1"/>
    <col min="10270" max="10270" width="4.85546875" customWidth="1"/>
    <col min="10271" max="10271" width="6.42578125" customWidth="1"/>
    <col min="10272" max="10272" width="6.7109375" customWidth="1"/>
    <col min="10273" max="10273" width="5" customWidth="1"/>
    <col min="10274" max="10274" width="5.7109375" customWidth="1"/>
    <col min="10275" max="10275" width="6.140625" customWidth="1"/>
    <col min="10276" max="10276" width="4.42578125" customWidth="1"/>
    <col min="10277" max="10277" width="5.85546875" customWidth="1"/>
    <col min="10278" max="10278" width="6.42578125" customWidth="1"/>
    <col min="10279" max="10279" width="4.28515625" customWidth="1"/>
    <col min="10498" max="10498" width="28.140625" customWidth="1"/>
    <col min="10499" max="10499" width="15.140625" customWidth="1"/>
    <col min="10500" max="10500" width="6.42578125" customWidth="1"/>
    <col min="10501" max="10501" width="6.140625" customWidth="1"/>
    <col min="10502" max="10502" width="5.28515625" customWidth="1"/>
    <col min="10503" max="10503" width="6" customWidth="1"/>
    <col min="10504" max="10504" width="6.85546875" customWidth="1"/>
    <col min="10505" max="10506" width="6.28515625" customWidth="1"/>
    <col min="10507" max="10507" width="6.7109375" customWidth="1"/>
    <col min="10508" max="10508" width="6.5703125" customWidth="1"/>
    <col min="10509" max="10509" width="6.28515625" customWidth="1"/>
    <col min="10510" max="10510" width="6.42578125" customWidth="1"/>
    <col min="10511" max="10511" width="6" customWidth="1"/>
    <col min="10512" max="10513" width="6.140625" customWidth="1"/>
    <col min="10514" max="10514" width="6.7109375" customWidth="1"/>
    <col min="10515" max="10515" width="5.7109375" customWidth="1"/>
    <col min="10516" max="10516" width="6.42578125" customWidth="1"/>
    <col min="10517" max="10517" width="5.42578125" customWidth="1"/>
    <col min="10518" max="10518" width="5.140625" customWidth="1"/>
    <col min="10519" max="10519" width="5.42578125" customWidth="1"/>
    <col min="10520" max="10520" width="5.28515625" customWidth="1"/>
    <col min="10521" max="10521" width="5.5703125" customWidth="1"/>
    <col min="10522" max="10522" width="5.42578125" customWidth="1"/>
    <col min="10523" max="10523" width="4.85546875" customWidth="1"/>
    <col min="10524" max="10525" width="6.28515625" customWidth="1"/>
    <col min="10526" max="10526" width="4.85546875" customWidth="1"/>
    <col min="10527" max="10527" width="6.42578125" customWidth="1"/>
    <col min="10528" max="10528" width="6.7109375" customWidth="1"/>
    <col min="10529" max="10529" width="5" customWidth="1"/>
    <col min="10530" max="10530" width="5.7109375" customWidth="1"/>
    <col min="10531" max="10531" width="6.140625" customWidth="1"/>
    <col min="10532" max="10532" width="4.42578125" customWidth="1"/>
    <col min="10533" max="10533" width="5.85546875" customWidth="1"/>
    <col min="10534" max="10534" width="6.42578125" customWidth="1"/>
    <col min="10535" max="10535" width="4.28515625" customWidth="1"/>
    <col min="10754" max="10754" width="28.140625" customWidth="1"/>
    <col min="10755" max="10755" width="15.140625" customWidth="1"/>
    <col min="10756" max="10756" width="6.42578125" customWidth="1"/>
    <col min="10757" max="10757" width="6.140625" customWidth="1"/>
    <col min="10758" max="10758" width="5.28515625" customWidth="1"/>
    <col min="10759" max="10759" width="6" customWidth="1"/>
    <col min="10760" max="10760" width="6.85546875" customWidth="1"/>
    <col min="10761" max="10762" width="6.28515625" customWidth="1"/>
    <col min="10763" max="10763" width="6.7109375" customWidth="1"/>
    <col min="10764" max="10764" width="6.5703125" customWidth="1"/>
    <col min="10765" max="10765" width="6.28515625" customWidth="1"/>
    <col min="10766" max="10766" width="6.42578125" customWidth="1"/>
    <col min="10767" max="10767" width="6" customWidth="1"/>
    <col min="10768" max="10769" width="6.140625" customWidth="1"/>
    <col min="10770" max="10770" width="6.7109375" customWidth="1"/>
    <col min="10771" max="10771" width="5.7109375" customWidth="1"/>
    <col min="10772" max="10772" width="6.42578125" customWidth="1"/>
    <col min="10773" max="10773" width="5.42578125" customWidth="1"/>
    <col min="10774" max="10774" width="5.140625" customWidth="1"/>
    <col min="10775" max="10775" width="5.42578125" customWidth="1"/>
    <col min="10776" max="10776" width="5.28515625" customWidth="1"/>
    <col min="10777" max="10777" width="5.5703125" customWidth="1"/>
    <col min="10778" max="10778" width="5.42578125" customWidth="1"/>
    <col min="10779" max="10779" width="4.85546875" customWidth="1"/>
    <col min="10780" max="10781" width="6.28515625" customWidth="1"/>
    <col min="10782" max="10782" width="4.85546875" customWidth="1"/>
    <col min="10783" max="10783" width="6.42578125" customWidth="1"/>
    <col min="10784" max="10784" width="6.7109375" customWidth="1"/>
    <col min="10785" max="10785" width="5" customWidth="1"/>
    <col min="10786" max="10786" width="5.7109375" customWidth="1"/>
    <col min="10787" max="10787" width="6.140625" customWidth="1"/>
    <col min="10788" max="10788" width="4.42578125" customWidth="1"/>
    <col min="10789" max="10789" width="5.85546875" customWidth="1"/>
    <col min="10790" max="10790" width="6.42578125" customWidth="1"/>
    <col min="10791" max="10791" width="4.28515625" customWidth="1"/>
    <col min="11010" max="11010" width="28.140625" customWidth="1"/>
    <col min="11011" max="11011" width="15.140625" customWidth="1"/>
    <col min="11012" max="11012" width="6.42578125" customWidth="1"/>
    <col min="11013" max="11013" width="6.140625" customWidth="1"/>
    <col min="11014" max="11014" width="5.28515625" customWidth="1"/>
    <col min="11015" max="11015" width="6" customWidth="1"/>
    <col min="11016" max="11016" width="6.85546875" customWidth="1"/>
    <col min="11017" max="11018" width="6.28515625" customWidth="1"/>
    <col min="11019" max="11019" width="6.7109375" customWidth="1"/>
    <col min="11020" max="11020" width="6.5703125" customWidth="1"/>
    <col min="11021" max="11021" width="6.28515625" customWidth="1"/>
    <col min="11022" max="11022" width="6.42578125" customWidth="1"/>
    <col min="11023" max="11023" width="6" customWidth="1"/>
    <col min="11024" max="11025" width="6.140625" customWidth="1"/>
    <col min="11026" max="11026" width="6.7109375" customWidth="1"/>
    <col min="11027" max="11027" width="5.7109375" customWidth="1"/>
    <col min="11028" max="11028" width="6.42578125" customWidth="1"/>
    <col min="11029" max="11029" width="5.42578125" customWidth="1"/>
    <col min="11030" max="11030" width="5.140625" customWidth="1"/>
    <col min="11031" max="11031" width="5.42578125" customWidth="1"/>
    <col min="11032" max="11032" width="5.28515625" customWidth="1"/>
    <col min="11033" max="11033" width="5.5703125" customWidth="1"/>
    <col min="11034" max="11034" width="5.42578125" customWidth="1"/>
    <col min="11035" max="11035" width="4.85546875" customWidth="1"/>
    <col min="11036" max="11037" width="6.28515625" customWidth="1"/>
    <col min="11038" max="11038" width="4.85546875" customWidth="1"/>
    <col min="11039" max="11039" width="6.42578125" customWidth="1"/>
    <col min="11040" max="11040" width="6.7109375" customWidth="1"/>
    <col min="11041" max="11041" width="5" customWidth="1"/>
    <col min="11042" max="11042" width="5.7109375" customWidth="1"/>
    <col min="11043" max="11043" width="6.140625" customWidth="1"/>
    <col min="11044" max="11044" width="4.42578125" customWidth="1"/>
    <col min="11045" max="11045" width="5.85546875" customWidth="1"/>
    <col min="11046" max="11046" width="6.42578125" customWidth="1"/>
    <col min="11047" max="11047" width="4.28515625" customWidth="1"/>
    <col min="11266" max="11266" width="28.140625" customWidth="1"/>
    <col min="11267" max="11267" width="15.140625" customWidth="1"/>
    <col min="11268" max="11268" width="6.42578125" customWidth="1"/>
    <col min="11269" max="11269" width="6.140625" customWidth="1"/>
    <col min="11270" max="11270" width="5.28515625" customWidth="1"/>
    <col min="11271" max="11271" width="6" customWidth="1"/>
    <col min="11272" max="11272" width="6.85546875" customWidth="1"/>
    <col min="11273" max="11274" width="6.28515625" customWidth="1"/>
    <col min="11275" max="11275" width="6.7109375" customWidth="1"/>
    <col min="11276" max="11276" width="6.5703125" customWidth="1"/>
    <col min="11277" max="11277" width="6.28515625" customWidth="1"/>
    <col min="11278" max="11278" width="6.42578125" customWidth="1"/>
    <col min="11279" max="11279" width="6" customWidth="1"/>
    <col min="11280" max="11281" width="6.140625" customWidth="1"/>
    <col min="11282" max="11282" width="6.7109375" customWidth="1"/>
    <col min="11283" max="11283" width="5.7109375" customWidth="1"/>
    <col min="11284" max="11284" width="6.42578125" customWidth="1"/>
    <col min="11285" max="11285" width="5.42578125" customWidth="1"/>
    <col min="11286" max="11286" width="5.140625" customWidth="1"/>
    <col min="11287" max="11287" width="5.42578125" customWidth="1"/>
    <col min="11288" max="11288" width="5.28515625" customWidth="1"/>
    <col min="11289" max="11289" width="5.5703125" customWidth="1"/>
    <col min="11290" max="11290" width="5.42578125" customWidth="1"/>
    <col min="11291" max="11291" width="4.85546875" customWidth="1"/>
    <col min="11292" max="11293" width="6.28515625" customWidth="1"/>
    <col min="11294" max="11294" width="4.85546875" customWidth="1"/>
    <col min="11295" max="11295" width="6.42578125" customWidth="1"/>
    <col min="11296" max="11296" width="6.7109375" customWidth="1"/>
    <col min="11297" max="11297" width="5" customWidth="1"/>
    <col min="11298" max="11298" width="5.7109375" customWidth="1"/>
    <col min="11299" max="11299" width="6.140625" customWidth="1"/>
    <col min="11300" max="11300" width="4.42578125" customWidth="1"/>
    <col min="11301" max="11301" width="5.85546875" customWidth="1"/>
    <col min="11302" max="11302" width="6.42578125" customWidth="1"/>
    <col min="11303" max="11303" width="4.28515625" customWidth="1"/>
    <col min="11522" max="11522" width="28.140625" customWidth="1"/>
    <col min="11523" max="11523" width="15.140625" customWidth="1"/>
    <col min="11524" max="11524" width="6.42578125" customWidth="1"/>
    <col min="11525" max="11525" width="6.140625" customWidth="1"/>
    <col min="11526" max="11526" width="5.28515625" customWidth="1"/>
    <col min="11527" max="11527" width="6" customWidth="1"/>
    <col min="11528" max="11528" width="6.85546875" customWidth="1"/>
    <col min="11529" max="11530" width="6.28515625" customWidth="1"/>
    <col min="11531" max="11531" width="6.7109375" customWidth="1"/>
    <col min="11532" max="11532" width="6.5703125" customWidth="1"/>
    <col min="11533" max="11533" width="6.28515625" customWidth="1"/>
    <col min="11534" max="11534" width="6.42578125" customWidth="1"/>
    <col min="11535" max="11535" width="6" customWidth="1"/>
    <col min="11536" max="11537" width="6.140625" customWidth="1"/>
    <col min="11538" max="11538" width="6.7109375" customWidth="1"/>
    <col min="11539" max="11539" width="5.7109375" customWidth="1"/>
    <col min="11540" max="11540" width="6.42578125" customWidth="1"/>
    <col min="11541" max="11541" width="5.42578125" customWidth="1"/>
    <col min="11542" max="11542" width="5.140625" customWidth="1"/>
    <col min="11543" max="11543" width="5.42578125" customWidth="1"/>
    <col min="11544" max="11544" width="5.28515625" customWidth="1"/>
    <col min="11545" max="11545" width="5.5703125" customWidth="1"/>
    <col min="11546" max="11546" width="5.42578125" customWidth="1"/>
    <col min="11547" max="11547" width="4.85546875" customWidth="1"/>
    <col min="11548" max="11549" width="6.28515625" customWidth="1"/>
    <col min="11550" max="11550" width="4.85546875" customWidth="1"/>
    <col min="11551" max="11551" width="6.42578125" customWidth="1"/>
    <col min="11552" max="11552" width="6.7109375" customWidth="1"/>
    <col min="11553" max="11553" width="5" customWidth="1"/>
    <col min="11554" max="11554" width="5.7109375" customWidth="1"/>
    <col min="11555" max="11555" width="6.140625" customWidth="1"/>
    <col min="11556" max="11556" width="4.42578125" customWidth="1"/>
    <col min="11557" max="11557" width="5.85546875" customWidth="1"/>
    <col min="11558" max="11558" width="6.42578125" customWidth="1"/>
    <col min="11559" max="11559" width="4.28515625" customWidth="1"/>
    <col min="11778" max="11778" width="28.140625" customWidth="1"/>
    <col min="11779" max="11779" width="15.140625" customWidth="1"/>
    <col min="11780" max="11780" width="6.42578125" customWidth="1"/>
    <col min="11781" max="11781" width="6.140625" customWidth="1"/>
    <col min="11782" max="11782" width="5.28515625" customWidth="1"/>
    <col min="11783" max="11783" width="6" customWidth="1"/>
    <col min="11784" max="11784" width="6.85546875" customWidth="1"/>
    <col min="11785" max="11786" width="6.28515625" customWidth="1"/>
    <col min="11787" max="11787" width="6.7109375" customWidth="1"/>
    <col min="11788" max="11788" width="6.5703125" customWidth="1"/>
    <col min="11789" max="11789" width="6.28515625" customWidth="1"/>
    <col min="11790" max="11790" width="6.42578125" customWidth="1"/>
    <col min="11791" max="11791" width="6" customWidth="1"/>
    <col min="11792" max="11793" width="6.140625" customWidth="1"/>
    <col min="11794" max="11794" width="6.7109375" customWidth="1"/>
    <col min="11795" max="11795" width="5.7109375" customWidth="1"/>
    <col min="11796" max="11796" width="6.42578125" customWidth="1"/>
    <col min="11797" max="11797" width="5.42578125" customWidth="1"/>
    <col min="11798" max="11798" width="5.140625" customWidth="1"/>
    <col min="11799" max="11799" width="5.42578125" customWidth="1"/>
    <col min="11800" max="11800" width="5.28515625" customWidth="1"/>
    <col min="11801" max="11801" width="5.5703125" customWidth="1"/>
    <col min="11802" max="11802" width="5.42578125" customWidth="1"/>
    <col min="11803" max="11803" width="4.85546875" customWidth="1"/>
    <col min="11804" max="11805" width="6.28515625" customWidth="1"/>
    <col min="11806" max="11806" width="4.85546875" customWidth="1"/>
    <col min="11807" max="11807" width="6.42578125" customWidth="1"/>
    <col min="11808" max="11808" width="6.7109375" customWidth="1"/>
    <col min="11809" max="11809" width="5" customWidth="1"/>
    <col min="11810" max="11810" width="5.7109375" customWidth="1"/>
    <col min="11811" max="11811" width="6.140625" customWidth="1"/>
    <col min="11812" max="11812" width="4.42578125" customWidth="1"/>
    <col min="11813" max="11813" width="5.85546875" customWidth="1"/>
    <col min="11814" max="11814" width="6.42578125" customWidth="1"/>
    <col min="11815" max="11815" width="4.28515625" customWidth="1"/>
    <col min="12034" max="12034" width="28.140625" customWidth="1"/>
    <col min="12035" max="12035" width="15.140625" customWidth="1"/>
    <col min="12036" max="12036" width="6.42578125" customWidth="1"/>
    <col min="12037" max="12037" width="6.140625" customWidth="1"/>
    <col min="12038" max="12038" width="5.28515625" customWidth="1"/>
    <col min="12039" max="12039" width="6" customWidth="1"/>
    <col min="12040" max="12040" width="6.85546875" customWidth="1"/>
    <col min="12041" max="12042" width="6.28515625" customWidth="1"/>
    <col min="12043" max="12043" width="6.7109375" customWidth="1"/>
    <col min="12044" max="12044" width="6.5703125" customWidth="1"/>
    <col min="12045" max="12045" width="6.28515625" customWidth="1"/>
    <col min="12046" max="12046" width="6.42578125" customWidth="1"/>
    <col min="12047" max="12047" width="6" customWidth="1"/>
    <col min="12048" max="12049" width="6.140625" customWidth="1"/>
    <col min="12050" max="12050" width="6.7109375" customWidth="1"/>
    <col min="12051" max="12051" width="5.7109375" customWidth="1"/>
    <col min="12052" max="12052" width="6.42578125" customWidth="1"/>
    <col min="12053" max="12053" width="5.42578125" customWidth="1"/>
    <col min="12054" max="12054" width="5.140625" customWidth="1"/>
    <col min="12055" max="12055" width="5.42578125" customWidth="1"/>
    <col min="12056" max="12056" width="5.28515625" customWidth="1"/>
    <col min="12057" max="12057" width="5.5703125" customWidth="1"/>
    <col min="12058" max="12058" width="5.42578125" customWidth="1"/>
    <col min="12059" max="12059" width="4.85546875" customWidth="1"/>
    <col min="12060" max="12061" width="6.28515625" customWidth="1"/>
    <col min="12062" max="12062" width="4.85546875" customWidth="1"/>
    <col min="12063" max="12063" width="6.42578125" customWidth="1"/>
    <col min="12064" max="12064" width="6.7109375" customWidth="1"/>
    <col min="12065" max="12065" width="5" customWidth="1"/>
    <col min="12066" max="12066" width="5.7109375" customWidth="1"/>
    <col min="12067" max="12067" width="6.140625" customWidth="1"/>
    <col min="12068" max="12068" width="4.42578125" customWidth="1"/>
    <col min="12069" max="12069" width="5.85546875" customWidth="1"/>
    <col min="12070" max="12070" width="6.42578125" customWidth="1"/>
    <col min="12071" max="12071" width="4.28515625" customWidth="1"/>
    <col min="12290" max="12290" width="28.140625" customWidth="1"/>
    <col min="12291" max="12291" width="15.140625" customWidth="1"/>
    <col min="12292" max="12292" width="6.42578125" customWidth="1"/>
    <col min="12293" max="12293" width="6.140625" customWidth="1"/>
    <col min="12294" max="12294" width="5.28515625" customWidth="1"/>
    <col min="12295" max="12295" width="6" customWidth="1"/>
    <col min="12296" max="12296" width="6.85546875" customWidth="1"/>
    <col min="12297" max="12298" width="6.28515625" customWidth="1"/>
    <col min="12299" max="12299" width="6.7109375" customWidth="1"/>
    <col min="12300" max="12300" width="6.5703125" customWidth="1"/>
    <col min="12301" max="12301" width="6.28515625" customWidth="1"/>
    <col min="12302" max="12302" width="6.42578125" customWidth="1"/>
    <col min="12303" max="12303" width="6" customWidth="1"/>
    <col min="12304" max="12305" width="6.140625" customWidth="1"/>
    <col min="12306" max="12306" width="6.7109375" customWidth="1"/>
    <col min="12307" max="12307" width="5.7109375" customWidth="1"/>
    <col min="12308" max="12308" width="6.42578125" customWidth="1"/>
    <col min="12309" max="12309" width="5.42578125" customWidth="1"/>
    <col min="12310" max="12310" width="5.140625" customWidth="1"/>
    <col min="12311" max="12311" width="5.42578125" customWidth="1"/>
    <col min="12312" max="12312" width="5.28515625" customWidth="1"/>
    <col min="12313" max="12313" width="5.5703125" customWidth="1"/>
    <col min="12314" max="12314" width="5.42578125" customWidth="1"/>
    <col min="12315" max="12315" width="4.85546875" customWidth="1"/>
    <col min="12316" max="12317" width="6.28515625" customWidth="1"/>
    <col min="12318" max="12318" width="4.85546875" customWidth="1"/>
    <col min="12319" max="12319" width="6.42578125" customWidth="1"/>
    <col min="12320" max="12320" width="6.7109375" customWidth="1"/>
    <col min="12321" max="12321" width="5" customWidth="1"/>
    <col min="12322" max="12322" width="5.7109375" customWidth="1"/>
    <col min="12323" max="12323" width="6.140625" customWidth="1"/>
    <col min="12324" max="12324" width="4.42578125" customWidth="1"/>
    <col min="12325" max="12325" width="5.85546875" customWidth="1"/>
    <col min="12326" max="12326" width="6.42578125" customWidth="1"/>
    <col min="12327" max="12327" width="4.28515625" customWidth="1"/>
    <col min="12546" max="12546" width="28.140625" customWidth="1"/>
    <col min="12547" max="12547" width="15.140625" customWidth="1"/>
    <col min="12548" max="12548" width="6.42578125" customWidth="1"/>
    <col min="12549" max="12549" width="6.140625" customWidth="1"/>
    <col min="12550" max="12550" width="5.28515625" customWidth="1"/>
    <col min="12551" max="12551" width="6" customWidth="1"/>
    <col min="12552" max="12552" width="6.85546875" customWidth="1"/>
    <col min="12553" max="12554" width="6.28515625" customWidth="1"/>
    <col min="12555" max="12555" width="6.7109375" customWidth="1"/>
    <col min="12556" max="12556" width="6.5703125" customWidth="1"/>
    <col min="12557" max="12557" width="6.28515625" customWidth="1"/>
    <col min="12558" max="12558" width="6.42578125" customWidth="1"/>
    <col min="12559" max="12559" width="6" customWidth="1"/>
    <col min="12560" max="12561" width="6.140625" customWidth="1"/>
    <col min="12562" max="12562" width="6.7109375" customWidth="1"/>
    <col min="12563" max="12563" width="5.7109375" customWidth="1"/>
    <col min="12564" max="12564" width="6.42578125" customWidth="1"/>
    <col min="12565" max="12565" width="5.42578125" customWidth="1"/>
    <col min="12566" max="12566" width="5.140625" customWidth="1"/>
    <col min="12567" max="12567" width="5.42578125" customWidth="1"/>
    <col min="12568" max="12568" width="5.28515625" customWidth="1"/>
    <col min="12569" max="12569" width="5.5703125" customWidth="1"/>
    <col min="12570" max="12570" width="5.42578125" customWidth="1"/>
    <col min="12571" max="12571" width="4.85546875" customWidth="1"/>
    <col min="12572" max="12573" width="6.28515625" customWidth="1"/>
    <col min="12574" max="12574" width="4.85546875" customWidth="1"/>
    <col min="12575" max="12575" width="6.42578125" customWidth="1"/>
    <col min="12576" max="12576" width="6.7109375" customWidth="1"/>
    <col min="12577" max="12577" width="5" customWidth="1"/>
    <col min="12578" max="12578" width="5.7109375" customWidth="1"/>
    <col min="12579" max="12579" width="6.140625" customWidth="1"/>
    <col min="12580" max="12580" width="4.42578125" customWidth="1"/>
    <col min="12581" max="12581" width="5.85546875" customWidth="1"/>
    <col min="12582" max="12582" width="6.42578125" customWidth="1"/>
    <col min="12583" max="12583" width="4.28515625" customWidth="1"/>
    <col min="12802" max="12802" width="28.140625" customWidth="1"/>
    <col min="12803" max="12803" width="15.140625" customWidth="1"/>
    <col min="12804" max="12804" width="6.42578125" customWidth="1"/>
    <col min="12805" max="12805" width="6.140625" customWidth="1"/>
    <col min="12806" max="12806" width="5.28515625" customWidth="1"/>
    <col min="12807" max="12807" width="6" customWidth="1"/>
    <col min="12808" max="12808" width="6.85546875" customWidth="1"/>
    <col min="12809" max="12810" width="6.28515625" customWidth="1"/>
    <col min="12811" max="12811" width="6.7109375" customWidth="1"/>
    <col min="12812" max="12812" width="6.5703125" customWidth="1"/>
    <col min="12813" max="12813" width="6.28515625" customWidth="1"/>
    <col min="12814" max="12814" width="6.42578125" customWidth="1"/>
    <col min="12815" max="12815" width="6" customWidth="1"/>
    <col min="12816" max="12817" width="6.140625" customWidth="1"/>
    <col min="12818" max="12818" width="6.7109375" customWidth="1"/>
    <col min="12819" max="12819" width="5.7109375" customWidth="1"/>
    <col min="12820" max="12820" width="6.42578125" customWidth="1"/>
    <col min="12821" max="12821" width="5.42578125" customWidth="1"/>
    <col min="12822" max="12822" width="5.140625" customWidth="1"/>
    <col min="12823" max="12823" width="5.42578125" customWidth="1"/>
    <col min="12824" max="12824" width="5.28515625" customWidth="1"/>
    <col min="12825" max="12825" width="5.5703125" customWidth="1"/>
    <col min="12826" max="12826" width="5.42578125" customWidth="1"/>
    <col min="12827" max="12827" width="4.85546875" customWidth="1"/>
    <col min="12828" max="12829" width="6.28515625" customWidth="1"/>
    <col min="12830" max="12830" width="4.85546875" customWidth="1"/>
    <col min="12831" max="12831" width="6.42578125" customWidth="1"/>
    <col min="12832" max="12832" width="6.7109375" customWidth="1"/>
    <col min="12833" max="12833" width="5" customWidth="1"/>
    <col min="12834" max="12834" width="5.7109375" customWidth="1"/>
    <col min="12835" max="12835" width="6.140625" customWidth="1"/>
    <col min="12836" max="12836" width="4.42578125" customWidth="1"/>
    <col min="12837" max="12837" width="5.85546875" customWidth="1"/>
    <col min="12838" max="12838" width="6.42578125" customWidth="1"/>
    <col min="12839" max="12839" width="4.28515625" customWidth="1"/>
    <col min="13058" max="13058" width="28.140625" customWidth="1"/>
    <col min="13059" max="13059" width="15.140625" customWidth="1"/>
    <col min="13060" max="13060" width="6.42578125" customWidth="1"/>
    <col min="13061" max="13061" width="6.140625" customWidth="1"/>
    <col min="13062" max="13062" width="5.28515625" customWidth="1"/>
    <col min="13063" max="13063" width="6" customWidth="1"/>
    <col min="13064" max="13064" width="6.85546875" customWidth="1"/>
    <col min="13065" max="13066" width="6.28515625" customWidth="1"/>
    <col min="13067" max="13067" width="6.7109375" customWidth="1"/>
    <col min="13068" max="13068" width="6.5703125" customWidth="1"/>
    <col min="13069" max="13069" width="6.28515625" customWidth="1"/>
    <col min="13070" max="13070" width="6.42578125" customWidth="1"/>
    <col min="13071" max="13071" width="6" customWidth="1"/>
    <col min="13072" max="13073" width="6.140625" customWidth="1"/>
    <col min="13074" max="13074" width="6.7109375" customWidth="1"/>
    <col min="13075" max="13075" width="5.7109375" customWidth="1"/>
    <col min="13076" max="13076" width="6.42578125" customWidth="1"/>
    <col min="13077" max="13077" width="5.42578125" customWidth="1"/>
    <col min="13078" max="13078" width="5.140625" customWidth="1"/>
    <col min="13079" max="13079" width="5.42578125" customWidth="1"/>
    <col min="13080" max="13080" width="5.28515625" customWidth="1"/>
    <col min="13081" max="13081" width="5.5703125" customWidth="1"/>
    <col min="13082" max="13082" width="5.42578125" customWidth="1"/>
    <col min="13083" max="13083" width="4.85546875" customWidth="1"/>
    <col min="13084" max="13085" width="6.28515625" customWidth="1"/>
    <col min="13086" max="13086" width="4.85546875" customWidth="1"/>
    <col min="13087" max="13087" width="6.42578125" customWidth="1"/>
    <col min="13088" max="13088" width="6.7109375" customWidth="1"/>
    <col min="13089" max="13089" width="5" customWidth="1"/>
    <col min="13090" max="13090" width="5.7109375" customWidth="1"/>
    <col min="13091" max="13091" width="6.140625" customWidth="1"/>
    <col min="13092" max="13092" width="4.42578125" customWidth="1"/>
    <col min="13093" max="13093" width="5.85546875" customWidth="1"/>
    <col min="13094" max="13094" width="6.42578125" customWidth="1"/>
    <col min="13095" max="13095" width="4.28515625" customWidth="1"/>
    <col min="13314" max="13314" width="28.140625" customWidth="1"/>
    <col min="13315" max="13315" width="15.140625" customWidth="1"/>
    <col min="13316" max="13316" width="6.42578125" customWidth="1"/>
    <col min="13317" max="13317" width="6.140625" customWidth="1"/>
    <col min="13318" max="13318" width="5.28515625" customWidth="1"/>
    <col min="13319" max="13319" width="6" customWidth="1"/>
    <col min="13320" max="13320" width="6.85546875" customWidth="1"/>
    <col min="13321" max="13322" width="6.28515625" customWidth="1"/>
    <col min="13323" max="13323" width="6.7109375" customWidth="1"/>
    <col min="13324" max="13324" width="6.5703125" customWidth="1"/>
    <col min="13325" max="13325" width="6.28515625" customWidth="1"/>
    <col min="13326" max="13326" width="6.42578125" customWidth="1"/>
    <col min="13327" max="13327" width="6" customWidth="1"/>
    <col min="13328" max="13329" width="6.140625" customWidth="1"/>
    <col min="13330" max="13330" width="6.7109375" customWidth="1"/>
    <col min="13331" max="13331" width="5.7109375" customWidth="1"/>
    <col min="13332" max="13332" width="6.42578125" customWidth="1"/>
    <col min="13333" max="13333" width="5.42578125" customWidth="1"/>
    <col min="13334" max="13334" width="5.140625" customWidth="1"/>
    <col min="13335" max="13335" width="5.42578125" customWidth="1"/>
    <col min="13336" max="13336" width="5.28515625" customWidth="1"/>
    <col min="13337" max="13337" width="5.5703125" customWidth="1"/>
    <col min="13338" max="13338" width="5.42578125" customWidth="1"/>
    <col min="13339" max="13339" width="4.85546875" customWidth="1"/>
    <col min="13340" max="13341" width="6.28515625" customWidth="1"/>
    <col min="13342" max="13342" width="4.85546875" customWidth="1"/>
    <col min="13343" max="13343" width="6.42578125" customWidth="1"/>
    <col min="13344" max="13344" width="6.7109375" customWidth="1"/>
    <col min="13345" max="13345" width="5" customWidth="1"/>
    <col min="13346" max="13346" width="5.7109375" customWidth="1"/>
    <col min="13347" max="13347" width="6.140625" customWidth="1"/>
    <col min="13348" max="13348" width="4.42578125" customWidth="1"/>
    <col min="13349" max="13349" width="5.85546875" customWidth="1"/>
    <col min="13350" max="13350" width="6.42578125" customWidth="1"/>
    <col min="13351" max="13351" width="4.28515625" customWidth="1"/>
    <col min="13570" max="13570" width="28.140625" customWidth="1"/>
    <col min="13571" max="13571" width="15.140625" customWidth="1"/>
    <col min="13572" max="13572" width="6.42578125" customWidth="1"/>
    <col min="13573" max="13573" width="6.140625" customWidth="1"/>
    <col min="13574" max="13574" width="5.28515625" customWidth="1"/>
    <col min="13575" max="13575" width="6" customWidth="1"/>
    <col min="13576" max="13576" width="6.85546875" customWidth="1"/>
    <col min="13577" max="13578" width="6.28515625" customWidth="1"/>
    <col min="13579" max="13579" width="6.7109375" customWidth="1"/>
    <col min="13580" max="13580" width="6.5703125" customWidth="1"/>
    <col min="13581" max="13581" width="6.28515625" customWidth="1"/>
    <col min="13582" max="13582" width="6.42578125" customWidth="1"/>
    <col min="13583" max="13583" width="6" customWidth="1"/>
    <col min="13584" max="13585" width="6.140625" customWidth="1"/>
    <col min="13586" max="13586" width="6.7109375" customWidth="1"/>
    <col min="13587" max="13587" width="5.7109375" customWidth="1"/>
    <col min="13588" max="13588" width="6.42578125" customWidth="1"/>
    <col min="13589" max="13589" width="5.42578125" customWidth="1"/>
    <col min="13590" max="13590" width="5.140625" customWidth="1"/>
    <col min="13591" max="13591" width="5.42578125" customWidth="1"/>
    <col min="13592" max="13592" width="5.28515625" customWidth="1"/>
    <col min="13593" max="13593" width="5.5703125" customWidth="1"/>
    <col min="13594" max="13594" width="5.42578125" customWidth="1"/>
    <col min="13595" max="13595" width="4.85546875" customWidth="1"/>
    <col min="13596" max="13597" width="6.28515625" customWidth="1"/>
    <col min="13598" max="13598" width="4.85546875" customWidth="1"/>
    <col min="13599" max="13599" width="6.42578125" customWidth="1"/>
    <col min="13600" max="13600" width="6.7109375" customWidth="1"/>
    <col min="13601" max="13601" width="5" customWidth="1"/>
    <col min="13602" max="13602" width="5.7109375" customWidth="1"/>
    <col min="13603" max="13603" width="6.140625" customWidth="1"/>
    <col min="13604" max="13604" width="4.42578125" customWidth="1"/>
    <col min="13605" max="13605" width="5.85546875" customWidth="1"/>
    <col min="13606" max="13606" width="6.42578125" customWidth="1"/>
    <col min="13607" max="13607" width="4.28515625" customWidth="1"/>
    <col min="13826" max="13826" width="28.140625" customWidth="1"/>
    <col min="13827" max="13827" width="15.140625" customWidth="1"/>
    <col min="13828" max="13828" width="6.42578125" customWidth="1"/>
    <col min="13829" max="13829" width="6.140625" customWidth="1"/>
    <col min="13830" max="13830" width="5.28515625" customWidth="1"/>
    <col min="13831" max="13831" width="6" customWidth="1"/>
    <col min="13832" max="13832" width="6.85546875" customWidth="1"/>
    <col min="13833" max="13834" width="6.28515625" customWidth="1"/>
    <col min="13835" max="13835" width="6.7109375" customWidth="1"/>
    <col min="13836" max="13836" width="6.5703125" customWidth="1"/>
    <col min="13837" max="13837" width="6.28515625" customWidth="1"/>
    <col min="13838" max="13838" width="6.42578125" customWidth="1"/>
    <col min="13839" max="13839" width="6" customWidth="1"/>
    <col min="13840" max="13841" width="6.140625" customWidth="1"/>
    <col min="13842" max="13842" width="6.7109375" customWidth="1"/>
    <col min="13843" max="13843" width="5.7109375" customWidth="1"/>
    <col min="13844" max="13844" width="6.42578125" customWidth="1"/>
    <col min="13845" max="13845" width="5.42578125" customWidth="1"/>
    <col min="13846" max="13846" width="5.140625" customWidth="1"/>
    <col min="13847" max="13847" width="5.42578125" customWidth="1"/>
    <col min="13848" max="13848" width="5.28515625" customWidth="1"/>
    <col min="13849" max="13849" width="5.5703125" customWidth="1"/>
    <col min="13850" max="13850" width="5.42578125" customWidth="1"/>
    <col min="13851" max="13851" width="4.85546875" customWidth="1"/>
    <col min="13852" max="13853" width="6.28515625" customWidth="1"/>
    <col min="13854" max="13854" width="4.85546875" customWidth="1"/>
    <col min="13855" max="13855" width="6.42578125" customWidth="1"/>
    <col min="13856" max="13856" width="6.7109375" customWidth="1"/>
    <col min="13857" max="13857" width="5" customWidth="1"/>
    <col min="13858" max="13858" width="5.7109375" customWidth="1"/>
    <col min="13859" max="13859" width="6.140625" customWidth="1"/>
    <col min="13860" max="13860" width="4.42578125" customWidth="1"/>
    <col min="13861" max="13861" width="5.85546875" customWidth="1"/>
    <col min="13862" max="13862" width="6.42578125" customWidth="1"/>
    <col min="13863" max="13863" width="4.28515625" customWidth="1"/>
    <col min="14082" max="14082" width="28.140625" customWidth="1"/>
    <col min="14083" max="14083" width="15.140625" customWidth="1"/>
    <col min="14084" max="14084" width="6.42578125" customWidth="1"/>
    <col min="14085" max="14085" width="6.140625" customWidth="1"/>
    <col min="14086" max="14086" width="5.28515625" customWidth="1"/>
    <col min="14087" max="14087" width="6" customWidth="1"/>
    <col min="14088" max="14088" width="6.85546875" customWidth="1"/>
    <col min="14089" max="14090" width="6.28515625" customWidth="1"/>
    <col min="14091" max="14091" width="6.7109375" customWidth="1"/>
    <col min="14092" max="14092" width="6.5703125" customWidth="1"/>
    <col min="14093" max="14093" width="6.28515625" customWidth="1"/>
    <col min="14094" max="14094" width="6.42578125" customWidth="1"/>
    <col min="14095" max="14095" width="6" customWidth="1"/>
    <col min="14096" max="14097" width="6.140625" customWidth="1"/>
    <col min="14098" max="14098" width="6.7109375" customWidth="1"/>
    <col min="14099" max="14099" width="5.7109375" customWidth="1"/>
    <col min="14100" max="14100" width="6.42578125" customWidth="1"/>
    <col min="14101" max="14101" width="5.42578125" customWidth="1"/>
    <col min="14102" max="14102" width="5.140625" customWidth="1"/>
    <col min="14103" max="14103" width="5.42578125" customWidth="1"/>
    <col min="14104" max="14104" width="5.28515625" customWidth="1"/>
    <col min="14105" max="14105" width="5.5703125" customWidth="1"/>
    <col min="14106" max="14106" width="5.42578125" customWidth="1"/>
    <col min="14107" max="14107" width="4.85546875" customWidth="1"/>
    <col min="14108" max="14109" width="6.28515625" customWidth="1"/>
    <col min="14110" max="14110" width="4.85546875" customWidth="1"/>
    <col min="14111" max="14111" width="6.42578125" customWidth="1"/>
    <col min="14112" max="14112" width="6.7109375" customWidth="1"/>
    <col min="14113" max="14113" width="5" customWidth="1"/>
    <col min="14114" max="14114" width="5.7109375" customWidth="1"/>
    <col min="14115" max="14115" width="6.140625" customWidth="1"/>
    <col min="14116" max="14116" width="4.42578125" customWidth="1"/>
    <col min="14117" max="14117" width="5.85546875" customWidth="1"/>
    <col min="14118" max="14118" width="6.42578125" customWidth="1"/>
    <col min="14119" max="14119" width="4.28515625" customWidth="1"/>
    <col min="14338" max="14338" width="28.140625" customWidth="1"/>
    <col min="14339" max="14339" width="15.140625" customWidth="1"/>
    <col min="14340" max="14340" width="6.42578125" customWidth="1"/>
    <col min="14341" max="14341" width="6.140625" customWidth="1"/>
    <col min="14342" max="14342" width="5.28515625" customWidth="1"/>
    <col min="14343" max="14343" width="6" customWidth="1"/>
    <col min="14344" max="14344" width="6.85546875" customWidth="1"/>
    <col min="14345" max="14346" width="6.28515625" customWidth="1"/>
    <col min="14347" max="14347" width="6.7109375" customWidth="1"/>
    <col min="14348" max="14348" width="6.5703125" customWidth="1"/>
    <col min="14349" max="14349" width="6.28515625" customWidth="1"/>
    <col min="14350" max="14350" width="6.42578125" customWidth="1"/>
    <col min="14351" max="14351" width="6" customWidth="1"/>
    <col min="14352" max="14353" width="6.140625" customWidth="1"/>
    <col min="14354" max="14354" width="6.7109375" customWidth="1"/>
    <col min="14355" max="14355" width="5.7109375" customWidth="1"/>
    <col min="14356" max="14356" width="6.42578125" customWidth="1"/>
    <col min="14357" max="14357" width="5.42578125" customWidth="1"/>
    <col min="14358" max="14358" width="5.140625" customWidth="1"/>
    <col min="14359" max="14359" width="5.42578125" customWidth="1"/>
    <col min="14360" max="14360" width="5.28515625" customWidth="1"/>
    <col min="14361" max="14361" width="5.5703125" customWidth="1"/>
    <col min="14362" max="14362" width="5.42578125" customWidth="1"/>
    <col min="14363" max="14363" width="4.85546875" customWidth="1"/>
    <col min="14364" max="14365" width="6.28515625" customWidth="1"/>
    <col min="14366" max="14366" width="4.85546875" customWidth="1"/>
    <col min="14367" max="14367" width="6.42578125" customWidth="1"/>
    <col min="14368" max="14368" width="6.7109375" customWidth="1"/>
    <col min="14369" max="14369" width="5" customWidth="1"/>
    <col min="14370" max="14370" width="5.7109375" customWidth="1"/>
    <col min="14371" max="14371" width="6.140625" customWidth="1"/>
    <col min="14372" max="14372" width="4.42578125" customWidth="1"/>
    <col min="14373" max="14373" width="5.85546875" customWidth="1"/>
    <col min="14374" max="14374" width="6.42578125" customWidth="1"/>
    <col min="14375" max="14375" width="4.28515625" customWidth="1"/>
    <col min="14594" max="14594" width="28.140625" customWidth="1"/>
    <col min="14595" max="14595" width="15.140625" customWidth="1"/>
    <col min="14596" max="14596" width="6.42578125" customWidth="1"/>
    <col min="14597" max="14597" width="6.140625" customWidth="1"/>
    <col min="14598" max="14598" width="5.28515625" customWidth="1"/>
    <col min="14599" max="14599" width="6" customWidth="1"/>
    <col min="14600" max="14600" width="6.85546875" customWidth="1"/>
    <col min="14601" max="14602" width="6.28515625" customWidth="1"/>
    <col min="14603" max="14603" width="6.7109375" customWidth="1"/>
    <col min="14604" max="14604" width="6.5703125" customWidth="1"/>
    <col min="14605" max="14605" width="6.28515625" customWidth="1"/>
    <col min="14606" max="14606" width="6.42578125" customWidth="1"/>
    <col min="14607" max="14607" width="6" customWidth="1"/>
    <col min="14608" max="14609" width="6.140625" customWidth="1"/>
    <col min="14610" max="14610" width="6.7109375" customWidth="1"/>
    <col min="14611" max="14611" width="5.7109375" customWidth="1"/>
    <col min="14612" max="14612" width="6.42578125" customWidth="1"/>
    <col min="14613" max="14613" width="5.42578125" customWidth="1"/>
    <col min="14614" max="14614" width="5.140625" customWidth="1"/>
    <col min="14615" max="14615" width="5.42578125" customWidth="1"/>
    <col min="14616" max="14616" width="5.28515625" customWidth="1"/>
    <col min="14617" max="14617" width="5.5703125" customWidth="1"/>
    <col min="14618" max="14618" width="5.42578125" customWidth="1"/>
    <col min="14619" max="14619" width="4.85546875" customWidth="1"/>
    <col min="14620" max="14621" width="6.28515625" customWidth="1"/>
    <col min="14622" max="14622" width="4.85546875" customWidth="1"/>
    <col min="14623" max="14623" width="6.42578125" customWidth="1"/>
    <col min="14624" max="14624" width="6.7109375" customWidth="1"/>
    <col min="14625" max="14625" width="5" customWidth="1"/>
    <col min="14626" max="14626" width="5.7109375" customWidth="1"/>
    <col min="14627" max="14627" width="6.140625" customWidth="1"/>
    <col min="14628" max="14628" width="4.42578125" customWidth="1"/>
    <col min="14629" max="14629" width="5.85546875" customWidth="1"/>
    <col min="14630" max="14630" width="6.42578125" customWidth="1"/>
    <col min="14631" max="14631" width="4.28515625" customWidth="1"/>
    <col min="14850" max="14850" width="28.140625" customWidth="1"/>
    <col min="14851" max="14851" width="15.140625" customWidth="1"/>
    <col min="14852" max="14852" width="6.42578125" customWidth="1"/>
    <col min="14853" max="14853" width="6.140625" customWidth="1"/>
    <col min="14854" max="14854" width="5.28515625" customWidth="1"/>
    <col min="14855" max="14855" width="6" customWidth="1"/>
    <col min="14856" max="14856" width="6.85546875" customWidth="1"/>
    <col min="14857" max="14858" width="6.28515625" customWidth="1"/>
    <col min="14859" max="14859" width="6.7109375" customWidth="1"/>
    <col min="14860" max="14860" width="6.5703125" customWidth="1"/>
    <col min="14861" max="14861" width="6.28515625" customWidth="1"/>
    <col min="14862" max="14862" width="6.42578125" customWidth="1"/>
    <col min="14863" max="14863" width="6" customWidth="1"/>
    <col min="14864" max="14865" width="6.140625" customWidth="1"/>
    <col min="14866" max="14866" width="6.7109375" customWidth="1"/>
    <col min="14867" max="14867" width="5.7109375" customWidth="1"/>
    <col min="14868" max="14868" width="6.42578125" customWidth="1"/>
    <col min="14869" max="14869" width="5.42578125" customWidth="1"/>
    <col min="14870" max="14870" width="5.140625" customWidth="1"/>
    <col min="14871" max="14871" width="5.42578125" customWidth="1"/>
    <col min="14872" max="14872" width="5.28515625" customWidth="1"/>
    <col min="14873" max="14873" width="5.5703125" customWidth="1"/>
    <col min="14874" max="14874" width="5.42578125" customWidth="1"/>
    <col min="14875" max="14875" width="4.85546875" customWidth="1"/>
    <col min="14876" max="14877" width="6.28515625" customWidth="1"/>
    <col min="14878" max="14878" width="4.85546875" customWidth="1"/>
    <col min="14879" max="14879" width="6.42578125" customWidth="1"/>
    <col min="14880" max="14880" width="6.7109375" customWidth="1"/>
    <col min="14881" max="14881" width="5" customWidth="1"/>
    <col min="14882" max="14882" width="5.7109375" customWidth="1"/>
    <col min="14883" max="14883" width="6.140625" customWidth="1"/>
    <col min="14884" max="14884" width="4.42578125" customWidth="1"/>
    <col min="14885" max="14885" width="5.85546875" customWidth="1"/>
    <col min="14886" max="14886" width="6.42578125" customWidth="1"/>
    <col min="14887" max="14887" width="4.28515625" customWidth="1"/>
    <col min="15106" max="15106" width="28.140625" customWidth="1"/>
    <col min="15107" max="15107" width="15.140625" customWidth="1"/>
    <col min="15108" max="15108" width="6.42578125" customWidth="1"/>
    <col min="15109" max="15109" width="6.140625" customWidth="1"/>
    <col min="15110" max="15110" width="5.28515625" customWidth="1"/>
    <col min="15111" max="15111" width="6" customWidth="1"/>
    <col min="15112" max="15112" width="6.85546875" customWidth="1"/>
    <col min="15113" max="15114" width="6.28515625" customWidth="1"/>
    <col min="15115" max="15115" width="6.7109375" customWidth="1"/>
    <col min="15116" max="15116" width="6.5703125" customWidth="1"/>
    <col min="15117" max="15117" width="6.28515625" customWidth="1"/>
    <col min="15118" max="15118" width="6.42578125" customWidth="1"/>
    <col min="15119" max="15119" width="6" customWidth="1"/>
    <col min="15120" max="15121" width="6.140625" customWidth="1"/>
    <col min="15122" max="15122" width="6.7109375" customWidth="1"/>
    <col min="15123" max="15123" width="5.7109375" customWidth="1"/>
    <col min="15124" max="15124" width="6.42578125" customWidth="1"/>
    <col min="15125" max="15125" width="5.42578125" customWidth="1"/>
    <col min="15126" max="15126" width="5.140625" customWidth="1"/>
    <col min="15127" max="15127" width="5.42578125" customWidth="1"/>
    <col min="15128" max="15128" width="5.28515625" customWidth="1"/>
    <col min="15129" max="15129" width="5.5703125" customWidth="1"/>
    <col min="15130" max="15130" width="5.42578125" customWidth="1"/>
    <col min="15131" max="15131" width="4.85546875" customWidth="1"/>
    <col min="15132" max="15133" width="6.28515625" customWidth="1"/>
    <col min="15134" max="15134" width="4.85546875" customWidth="1"/>
    <col min="15135" max="15135" width="6.42578125" customWidth="1"/>
    <col min="15136" max="15136" width="6.7109375" customWidth="1"/>
    <col min="15137" max="15137" width="5" customWidth="1"/>
    <col min="15138" max="15138" width="5.7109375" customWidth="1"/>
    <col min="15139" max="15139" width="6.140625" customWidth="1"/>
    <col min="15140" max="15140" width="4.42578125" customWidth="1"/>
    <col min="15141" max="15141" width="5.85546875" customWidth="1"/>
    <col min="15142" max="15142" width="6.42578125" customWidth="1"/>
    <col min="15143" max="15143" width="4.28515625" customWidth="1"/>
    <col min="15362" max="15362" width="28.140625" customWidth="1"/>
    <col min="15363" max="15363" width="15.140625" customWidth="1"/>
    <col min="15364" max="15364" width="6.42578125" customWidth="1"/>
    <col min="15365" max="15365" width="6.140625" customWidth="1"/>
    <col min="15366" max="15366" width="5.28515625" customWidth="1"/>
    <col min="15367" max="15367" width="6" customWidth="1"/>
    <col min="15368" max="15368" width="6.85546875" customWidth="1"/>
    <col min="15369" max="15370" width="6.28515625" customWidth="1"/>
    <col min="15371" max="15371" width="6.7109375" customWidth="1"/>
    <col min="15372" max="15372" width="6.5703125" customWidth="1"/>
    <col min="15373" max="15373" width="6.28515625" customWidth="1"/>
    <col min="15374" max="15374" width="6.42578125" customWidth="1"/>
    <col min="15375" max="15375" width="6" customWidth="1"/>
    <col min="15376" max="15377" width="6.140625" customWidth="1"/>
    <col min="15378" max="15378" width="6.7109375" customWidth="1"/>
    <col min="15379" max="15379" width="5.7109375" customWidth="1"/>
    <col min="15380" max="15380" width="6.42578125" customWidth="1"/>
    <col min="15381" max="15381" width="5.42578125" customWidth="1"/>
    <col min="15382" max="15382" width="5.140625" customWidth="1"/>
    <col min="15383" max="15383" width="5.42578125" customWidth="1"/>
    <col min="15384" max="15384" width="5.28515625" customWidth="1"/>
    <col min="15385" max="15385" width="5.5703125" customWidth="1"/>
    <col min="15386" max="15386" width="5.42578125" customWidth="1"/>
    <col min="15387" max="15387" width="4.85546875" customWidth="1"/>
    <col min="15388" max="15389" width="6.28515625" customWidth="1"/>
    <col min="15390" max="15390" width="4.85546875" customWidth="1"/>
    <col min="15391" max="15391" width="6.42578125" customWidth="1"/>
    <col min="15392" max="15392" width="6.7109375" customWidth="1"/>
    <col min="15393" max="15393" width="5" customWidth="1"/>
    <col min="15394" max="15394" width="5.7109375" customWidth="1"/>
    <col min="15395" max="15395" width="6.140625" customWidth="1"/>
    <col min="15396" max="15396" width="4.42578125" customWidth="1"/>
    <col min="15397" max="15397" width="5.85546875" customWidth="1"/>
    <col min="15398" max="15398" width="6.42578125" customWidth="1"/>
    <col min="15399" max="15399" width="4.28515625" customWidth="1"/>
    <col min="15618" max="15618" width="28.140625" customWidth="1"/>
    <col min="15619" max="15619" width="15.140625" customWidth="1"/>
    <col min="15620" max="15620" width="6.42578125" customWidth="1"/>
    <col min="15621" max="15621" width="6.140625" customWidth="1"/>
    <col min="15622" max="15622" width="5.28515625" customWidth="1"/>
    <col min="15623" max="15623" width="6" customWidth="1"/>
    <col min="15624" max="15624" width="6.85546875" customWidth="1"/>
    <col min="15625" max="15626" width="6.28515625" customWidth="1"/>
    <col min="15627" max="15627" width="6.7109375" customWidth="1"/>
    <col min="15628" max="15628" width="6.5703125" customWidth="1"/>
    <col min="15629" max="15629" width="6.28515625" customWidth="1"/>
    <col min="15630" max="15630" width="6.42578125" customWidth="1"/>
    <col min="15631" max="15631" width="6" customWidth="1"/>
    <col min="15632" max="15633" width="6.140625" customWidth="1"/>
    <col min="15634" max="15634" width="6.7109375" customWidth="1"/>
    <col min="15635" max="15635" width="5.7109375" customWidth="1"/>
    <col min="15636" max="15636" width="6.42578125" customWidth="1"/>
    <col min="15637" max="15637" width="5.42578125" customWidth="1"/>
    <col min="15638" max="15638" width="5.140625" customWidth="1"/>
    <col min="15639" max="15639" width="5.42578125" customWidth="1"/>
    <col min="15640" max="15640" width="5.28515625" customWidth="1"/>
    <col min="15641" max="15641" width="5.5703125" customWidth="1"/>
    <col min="15642" max="15642" width="5.42578125" customWidth="1"/>
    <col min="15643" max="15643" width="4.85546875" customWidth="1"/>
    <col min="15644" max="15645" width="6.28515625" customWidth="1"/>
    <col min="15646" max="15646" width="4.85546875" customWidth="1"/>
    <col min="15647" max="15647" width="6.42578125" customWidth="1"/>
    <col min="15648" max="15648" width="6.7109375" customWidth="1"/>
    <col min="15649" max="15649" width="5" customWidth="1"/>
    <col min="15650" max="15650" width="5.7109375" customWidth="1"/>
    <col min="15651" max="15651" width="6.140625" customWidth="1"/>
    <col min="15652" max="15652" width="4.42578125" customWidth="1"/>
    <col min="15653" max="15653" width="5.85546875" customWidth="1"/>
    <col min="15654" max="15654" width="6.42578125" customWidth="1"/>
    <col min="15655" max="15655" width="4.28515625" customWidth="1"/>
    <col min="15874" max="15874" width="28.140625" customWidth="1"/>
    <col min="15875" max="15875" width="15.140625" customWidth="1"/>
    <col min="15876" max="15876" width="6.42578125" customWidth="1"/>
    <col min="15877" max="15877" width="6.140625" customWidth="1"/>
    <col min="15878" max="15878" width="5.28515625" customWidth="1"/>
    <col min="15879" max="15879" width="6" customWidth="1"/>
    <col min="15880" max="15880" width="6.85546875" customWidth="1"/>
    <col min="15881" max="15882" width="6.28515625" customWidth="1"/>
    <col min="15883" max="15883" width="6.7109375" customWidth="1"/>
    <col min="15884" max="15884" width="6.5703125" customWidth="1"/>
    <col min="15885" max="15885" width="6.28515625" customWidth="1"/>
    <col min="15886" max="15886" width="6.42578125" customWidth="1"/>
    <col min="15887" max="15887" width="6" customWidth="1"/>
    <col min="15888" max="15889" width="6.140625" customWidth="1"/>
    <col min="15890" max="15890" width="6.7109375" customWidth="1"/>
    <col min="15891" max="15891" width="5.7109375" customWidth="1"/>
    <col min="15892" max="15892" width="6.42578125" customWidth="1"/>
    <col min="15893" max="15893" width="5.42578125" customWidth="1"/>
    <col min="15894" max="15894" width="5.140625" customWidth="1"/>
    <col min="15895" max="15895" width="5.42578125" customWidth="1"/>
    <col min="15896" max="15896" width="5.28515625" customWidth="1"/>
    <col min="15897" max="15897" width="5.5703125" customWidth="1"/>
    <col min="15898" max="15898" width="5.42578125" customWidth="1"/>
    <col min="15899" max="15899" width="4.85546875" customWidth="1"/>
    <col min="15900" max="15901" width="6.28515625" customWidth="1"/>
    <col min="15902" max="15902" width="4.85546875" customWidth="1"/>
    <col min="15903" max="15903" width="6.42578125" customWidth="1"/>
    <col min="15904" max="15904" width="6.7109375" customWidth="1"/>
    <col min="15905" max="15905" width="5" customWidth="1"/>
    <col min="15906" max="15906" width="5.7109375" customWidth="1"/>
    <col min="15907" max="15907" width="6.140625" customWidth="1"/>
    <col min="15908" max="15908" width="4.42578125" customWidth="1"/>
    <col min="15909" max="15909" width="5.85546875" customWidth="1"/>
    <col min="15910" max="15910" width="6.42578125" customWidth="1"/>
    <col min="15911" max="15911" width="4.28515625" customWidth="1"/>
    <col min="16130" max="16130" width="28.140625" customWidth="1"/>
    <col min="16131" max="16131" width="15.140625" customWidth="1"/>
    <col min="16132" max="16132" width="6.42578125" customWidth="1"/>
    <col min="16133" max="16133" width="6.140625" customWidth="1"/>
    <col min="16134" max="16134" width="5.28515625" customWidth="1"/>
    <col min="16135" max="16135" width="6" customWidth="1"/>
    <col min="16136" max="16136" width="6.85546875" customWidth="1"/>
    <col min="16137" max="16138" width="6.28515625" customWidth="1"/>
    <col min="16139" max="16139" width="6.7109375" customWidth="1"/>
    <col min="16140" max="16140" width="6.5703125" customWidth="1"/>
    <col min="16141" max="16141" width="6.28515625" customWidth="1"/>
    <col min="16142" max="16142" width="6.42578125" customWidth="1"/>
    <col min="16143" max="16143" width="6" customWidth="1"/>
    <col min="16144" max="16145" width="6.140625" customWidth="1"/>
    <col min="16146" max="16146" width="6.7109375" customWidth="1"/>
    <col min="16147" max="16147" width="5.7109375" customWidth="1"/>
    <col min="16148" max="16148" width="6.42578125" customWidth="1"/>
    <col min="16149" max="16149" width="5.42578125" customWidth="1"/>
    <col min="16150" max="16150" width="5.140625" customWidth="1"/>
    <col min="16151" max="16151" width="5.42578125" customWidth="1"/>
    <col min="16152" max="16152" width="5.28515625" customWidth="1"/>
    <col min="16153" max="16153" width="5.5703125" customWidth="1"/>
    <col min="16154" max="16154" width="5.42578125" customWidth="1"/>
    <col min="16155" max="16155" width="4.85546875" customWidth="1"/>
    <col min="16156" max="16157" width="6.28515625" customWidth="1"/>
    <col min="16158" max="16158" width="4.85546875" customWidth="1"/>
    <col min="16159" max="16159" width="6.42578125" customWidth="1"/>
    <col min="16160" max="16160" width="6.7109375" customWidth="1"/>
    <col min="16161" max="16161" width="5" customWidth="1"/>
    <col min="16162" max="16162" width="5.7109375" customWidth="1"/>
    <col min="16163" max="16163" width="6.140625" customWidth="1"/>
    <col min="16164" max="16164" width="4.42578125" customWidth="1"/>
    <col min="16165" max="16165" width="5.85546875" customWidth="1"/>
    <col min="16166" max="16166" width="6.42578125" customWidth="1"/>
    <col min="16167" max="16167" width="4.28515625" customWidth="1"/>
  </cols>
  <sheetData>
    <row r="1" spans="1:39" x14ac:dyDescent="0.25">
      <c r="A1" s="119" t="s">
        <v>0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119"/>
      <c r="T1" s="119"/>
      <c r="U1" s="119"/>
      <c r="V1" s="119"/>
      <c r="W1" s="119"/>
      <c r="X1" s="119"/>
      <c r="Y1" s="119"/>
      <c r="Z1" s="119"/>
      <c r="AA1" s="119"/>
      <c r="AB1" s="119"/>
      <c r="AC1" s="119"/>
      <c r="AD1" s="119"/>
      <c r="AE1" s="119"/>
      <c r="AF1" s="119"/>
      <c r="AG1" s="119"/>
      <c r="AH1" s="119"/>
      <c r="AI1" s="119"/>
      <c r="AJ1" s="119"/>
      <c r="AK1" s="119"/>
      <c r="AL1" s="119"/>
      <c r="AM1" s="119"/>
    </row>
    <row r="2" spans="1:39" x14ac:dyDescent="0.25">
      <c r="A2" s="119" t="s">
        <v>59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  <c r="T2" s="119"/>
      <c r="U2" s="119"/>
      <c r="V2" s="119"/>
      <c r="W2" s="119"/>
      <c r="X2" s="119"/>
      <c r="Y2" s="119"/>
      <c r="Z2" s="119"/>
      <c r="AA2" s="119"/>
      <c r="AB2" s="119"/>
      <c r="AC2" s="119"/>
      <c r="AD2" s="119"/>
      <c r="AE2" s="119"/>
      <c r="AF2" s="119"/>
      <c r="AG2" s="119"/>
      <c r="AH2" s="119"/>
      <c r="AI2" s="119"/>
      <c r="AJ2" s="119"/>
      <c r="AK2" s="119"/>
      <c r="AL2" s="119"/>
      <c r="AM2" s="119"/>
    </row>
    <row r="3" spans="1:39" x14ac:dyDescent="0.25">
      <c r="A3" s="73"/>
      <c r="B3" s="73"/>
      <c r="C3" s="73"/>
      <c r="D3" s="73"/>
      <c r="E3" s="73"/>
      <c r="F3" s="73"/>
    </row>
    <row r="4" spans="1:39" x14ac:dyDescent="0.25">
      <c r="A4" s="73"/>
      <c r="B4" s="73"/>
      <c r="C4" s="73"/>
      <c r="D4" s="2"/>
      <c r="E4" s="73"/>
      <c r="F4" s="73"/>
      <c r="K4" t="s">
        <v>1</v>
      </c>
      <c r="N4" s="3" t="s">
        <v>2</v>
      </c>
      <c r="O4" s="4" t="s">
        <v>3</v>
      </c>
    </row>
    <row r="5" spans="1:39" x14ac:dyDescent="0.25">
      <c r="A5" s="73"/>
      <c r="B5" s="73"/>
      <c r="C5" s="73"/>
      <c r="D5" s="73"/>
      <c r="E5" s="73"/>
      <c r="F5" s="73"/>
      <c r="K5" t="s">
        <v>4</v>
      </c>
      <c r="N5" s="3" t="s">
        <v>2</v>
      </c>
      <c r="O5" s="4" t="s">
        <v>5</v>
      </c>
    </row>
    <row r="6" spans="1:39" x14ac:dyDescent="0.25">
      <c r="A6" s="119"/>
      <c r="B6" s="119"/>
      <c r="C6" s="119"/>
      <c r="D6" s="119"/>
      <c r="E6" s="119"/>
      <c r="F6" s="119"/>
      <c r="K6" t="s">
        <v>6</v>
      </c>
      <c r="N6" s="3" t="s">
        <v>2</v>
      </c>
      <c r="O6" s="5" t="s">
        <v>25</v>
      </c>
    </row>
    <row r="7" spans="1:39" x14ac:dyDescent="0.25">
      <c r="K7" t="s">
        <v>8</v>
      </c>
      <c r="N7" s="3" t="s">
        <v>9</v>
      </c>
      <c r="O7" s="4">
        <v>2021</v>
      </c>
    </row>
    <row r="8" spans="1:39" x14ac:dyDescent="0.25">
      <c r="A8" s="120" t="s">
        <v>10</v>
      </c>
      <c r="B8" s="120" t="s">
        <v>11</v>
      </c>
      <c r="C8" s="6" t="s">
        <v>12</v>
      </c>
      <c r="D8" s="122" t="s">
        <v>13</v>
      </c>
      <c r="E8" s="123"/>
      <c r="F8" s="123"/>
      <c r="G8" s="123"/>
      <c r="H8" s="123"/>
      <c r="I8" s="123"/>
      <c r="J8" s="123"/>
      <c r="K8" s="123"/>
      <c r="L8" s="123"/>
      <c r="M8" s="123"/>
      <c r="N8" s="123"/>
      <c r="O8" s="123"/>
      <c r="P8" s="123"/>
      <c r="Q8" s="123"/>
      <c r="R8" s="123"/>
      <c r="S8" s="123"/>
      <c r="T8" s="123"/>
      <c r="U8" s="123"/>
      <c r="V8" s="123"/>
      <c r="W8" s="123"/>
      <c r="X8" s="123"/>
      <c r="Y8" s="123"/>
      <c r="Z8" s="123"/>
      <c r="AA8" s="123"/>
      <c r="AB8" s="123"/>
      <c r="AC8" s="123"/>
      <c r="AD8" s="123"/>
      <c r="AE8" s="123"/>
      <c r="AF8" s="123"/>
      <c r="AG8" s="123"/>
      <c r="AH8" s="123"/>
      <c r="AI8" s="123"/>
      <c r="AJ8" s="123"/>
      <c r="AK8" s="123"/>
      <c r="AL8" s="123"/>
      <c r="AM8" s="124"/>
    </row>
    <row r="9" spans="1:39" x14ac:dyDescent="0.25">
      <c r="A9" s="87"/>
      <c r="B9" s="87"/>
      <c r="C9" s="7" t="s">
        <v>14</v>
      </c>
      <c r="D9" s="112" t="s">
        <v>15</v>
      </c>
      <c r="E9" s="113"/>
      <c r="F9" s="114"/>
      <c r="G9" s="112" t="s">
        <v>16</v>
      </c>
      <c r="H9" s="113"/>
      <c r="I9" s="114"/>
      <c r="J9" s="112" t="s">
        <v>17</v>
      </c>
      <c r="K9" s="113"/>
      <c r="L9" s="114"/>
      <c r="M9" s="112" t="s">
        <v>18</v>
      </c>
      <c r="N9" s="113"/>
      <c r="O9" s="114"/>
      <c r="P9" s="112" t="s">
        <v>7</v>
      </c>
      <c r="Q9" s="113"/>
      <c r="R9" s="114"/>
      <c r="S9" s="112" t="s">
        <v>19</v>
      </c>
      <c r="T9" s="113"/>
      <c r="U9" s="114"/>
      <c r="V9" s="112" t="s">
        <v>20</v>
      </c>
      <c r="W9" s="113"/>
      <c r="X9" s="114"/>
      <c r="Y9" s="112" t="s">
        <v>21</v>
      </c>
      <c r="Z9" s="113"/>
      <c r="AA9" s="114"/>
      <c r="AB9" s="112" t="s">
        <v>22</v>
      </c>
      <c r="AC9" s="113"/>
      <c r="AD9" s="114"/>
      <c r="AE9" s="112" t="s">
        <v>23</v>
      </c>
      <c r="AF9" s="113"/>
      <c r="AG9" s="114"/>
      <c r="AH9" s="112" t="s">
        <v>24</v>
      </c>
      <c r="AI9" s="113"/>
      <c r="AJ9" s="114"/>
      <c r="AK9" s="112" t="s">
        <v>25</v>
      </c>
      <c r="AL9" s="113"/>
      <c r="AM9" s="114"/>
    </row>
    <row r="10" spans="1:39" ht="15.75" thickBot="1" x14ac:dyDescent="0.3">
      <c r="A10" s="121"/>
      <c r="B10" s="87"/>
      <c r="C10" s="8" t="s">
        <v>26</v>
      </c>
      <c r="D10" s="115"/>
      <c r="E10" s="116"/>
      <c r="F10" s="117"/>
      <c r="G10" s="115"/>
      <c r="H10" s="116"/>
      <c r="I10" s="117"/>
      <c r="J10" s="115"/>
      <c r="K10" s="116"/>
      <c r="L10" s="117"/>
      <c r="M10" s="115"/>
      <c r="N10" s="116"/>
      <c r="O10" s="117"/>
      <c r="P10" s="115"/>
      <c r="Q10" s="116"/>
      <c r="R10" s="117"/>
      <c r="S10" s="115"/>
      <c r="T10" s="116"/>
      <c r="U10" s="117"/>
      <c r="V10" s="115"/>
      <c r="W10" s="116"/>
      <c r="X10" s="117"/>
      <c r="Y10" s="115"/>
      <c r="Z10" s="116"/>
      <c r="AA10" s="117"/>
      <c r="AB10" s="115"/>
      <c r="AC10" s="116"/>
      <c r="AD10" s="117"/>
      <c r="AE10" s="115"/>
      <c r="AF10" s="116"/>
      <c r="AG10" s="117"/>
      <c r="AH10" s="115"/>
      <c r="AI10" s="116"/>
      <c r="AJ10" s="117"/>
      <c r="AK10" s="115"/>
      <c r="AL10" s="116"/>
      <c r="AM10" s="117"/>
    </row>
    <row r="11" spans="1:39" ht="15.75" thickTop="1" x14ac:dyDescent="0.25">
      <c r="A11" s="87">
        <v>1</v>
      </c>
      <c r="B11" s="118" t="s">
        <v>27</v>
      </c>
      <c r="C11" s="93">
        <v>1880900</v>
      </c>
      <c r="D11" s="9"/>
      <c r="E11" s="10">
        <f>1/12*100</f>
        <v>8.3333333333333321</v>
      </c>
      <c r="F11" s="11"/>
      <c r="G11" s="9"/>
      <c r="H11" s="10">
        <f>2/12*100</f>
        <v>16.666666666666664</v>
      </c>
      <c r="I11" s="11"/>
      <c r="J11" s="9"/>
      <c r="K11" s="10">
        <f>2/12*100</f>
        <v>16.666666666666664</v>
      </c>
      <c r="L11" s="11"/>
      <c r="M11" s="9"/>
      <c r="N11" s="10">
        <f>4/12*100</f>
        <v>33.333333333333329</v>
      </c>
      <c r="O11" s="11"/>
      <c r="P11" s="9"/>
      <c r="Q11" s="10">
        <f>5/12*100</f>
        <v>41.666666666666671</v>
      </c>
      <c r="R11" s="11"/>
      <c r="S11" s="9"/>
      <c r="T11" s="10">
        <f>6/12*100</f>
        <v>50</v>
      </c>
      <c r="U11" s="11"/>
      <c r="V11" s="9"/>
      <c r="W11" s="10">
        <f>7/12*100</f>
        <v>58.333333333333336</v>
      </c>
      <c r="X11" s="11"/>
      <c r="Y11" s="9"/>
      <c r="Z11" s="10">
        <f>8/12*100</f>
        <v>66.666666666666657</v>
      </c>
      <c r="AA11" s="11"/>
      <c r="AB11" s="9"/>
      <c r="AC11" s="10">
        <f>9/12*100</f>
        <v>75</v>
      </c>
      <c r="AD11" s="11"/>
      <c r="AE11" s="9"/>
      <c r="AF11" s="10">
        <f>10/12*100</f>
        <v>83.333333333333343</v>
      </c>
      <c r="AG11" s="11"/>
      <c r="AH11" s="9"/>
      <c r="AI11" s="10">
        <f>11/12*100</f>
        <v>91.666666666666657</v>
      </c>
      <c r="AJ11" s="11"/>
      <c r="AK11" s="9"/>
      <c r="AL11" s="12">
        <f>12/12*100</f>
        <v>100</v>
      </c>
      <c r="AM11" s="11"/>
    </row>
    <row r="12" spans="1:39" x14ac:dyDescent="0.25">
      <c r="A12" s="87"/>
      <c r="B12" s="118"/>
      <c r="C12" s="93"/>
      <c r="D12" s="9">
        <f>0/1880900*100</f>
        <v>0</v>
      </c>
      <c r="E12" s="10"/>
      <c r="F12" s="11">
        <f>R11</f>
        <v>0</v>
      </c>
      <c r="G12" s="9">
        <f>0/1880900*100</f>
        <v>0</v>
      </c>
      <c r="H12" s="10"/>
      <c r="I12" s="11">
        <f>R12</f>
        <v>0</v>
      </c>
      <c r="J12" s="9">
        <f>955900/1880900*100</f>
        <v>50.821415279919194</v>
      </c>
      <c r="K12" s="10"/>
      <c r="L12" s="11">
        <f>1880900/9559008*100</f>
        <v>19.67672796172992</v>
      </c>
      <c r="M12" s="9">
        <f>0/1880900*100</f>
        <v>0</v>
      </c>
      <c r="N12" s="10"/>
      <c r="O12" s="11">
        <f>0/1880900*100</f>
        <v>0</v>
      </c>
      <c r="P12" s="9">
        <f>0/1880900*100</f>
        <v>0</v>
      </c>
      <c r="Q12" s="10"/>
      <c r="R12" s="11">
        <f>0/18808008100</f>
        <v>0</v>
      </c>
      <c r="S12" s="9">
        <f>955900/C11*100</f>
        <v>50.821415279919194</v>
      </c>
      <c r="T12" s="10"/>
      <c r="U12" s="11">
        <f>0</f>
        <v>0</v>
      </c>
      <c r="V12" s="9">
        <v>50.8</v>
      </c>
      <c r="W12" s="10"/>
      <c r="X12" s="11">
        <v>0</v>
      </c>
      <c r="Y12" s="9">
        <f>955900/C11*100</f>
        <v>50.821415279919194</v>
      </c>
      <c r="Z12" s="10"/>
      <c r="AA12" s="11">
        <f>Z13</f>
        <v>0</v>
      </c>
      <c r="AB12" s="9">
        <f>955900/C11*100</f>
        <v>50.821415279919194</v>
      </c>
      <c r="AC12" s="10"/>
      <c r="AD12" s="11">
        <v>0</v>
      </c>
      <c r="AE12" s="9">
        <f>955900/C11*100</f>
        <v>50.821415279919194</v>
      </c>
      <c r="AF12" s="10"/>
      <c r="AG12" s="11">
        <v>0</v>
      </c>
      <c r="AH12" s="9">
        <f>955900/C11*100</f>
        <v>50.821415279919194</v>
      </c>
      <c r="AI12" s="10"/>
      <c r="AJ12" s="11">
        <v>0</v>
      </c>
      <c r="AK12" s="13">
        <f>1880900/C11*100</f>
        <v>100</v>
      </c>
      <c r="AL12" s="12"/>
      <c r="AM12" s="11">
        <f>AL13</f>
        <v>49.178584720080813</v>
      </c>
    </row>
    <row r="13" spans="1:39" x14ac:dyDescent="0.25">
      <c r="A13" s="88"/>
      <c r="B13" s="118"/>
      <c r="C13" s="94"/>
      <c r="D13" s="15"/>
      <c r="E13" s="16">
        <f>U13</f>
        <v>0</v>
      </c>
      <c r="F13" s="17"/>
      <c r="G13" s="15"/>
      <c r="H13" s="16">
        <f>U13</f>
        <v>0</v>
      </c>
      <c r="I13" s="17"/>
      <c r="J13" s="15"/>
      <c r="K13" s="16">
        <f>L12</f>
        <v>19.67672796172992</v>
      </c>
      <c r="L13" s="17"/>
      <c r="M13" s="15"/>
      <c r="N13" s="16">
        <f>L13</f>
        <v>0</v>
      </c>
      <c r="O13" s="17"/>
      <c r="P13" s="15"/>
      <c r="Q13" s="16">
        <f>0/1880900*100</f>
        <v>0</v>
      </c>
      <c r="R13" s="17"/>
      <c r="S13" s="15"/>
      <c r="T13" s="16">
        <f>U12</f>
        <v>0</v>
      </c>
      <c r="U13" s="17"/>
      <c r="V13" s="15"/>
      <c r="W13" s="16">
        <v>0</v>
      </c>
      <c r="X13" s="17"/>
      <c r="Y13" s="15"/>
      <c r="Z13" s="16">
        <v>0</v>
      </c>
      <c r="AA13" s="17"/>
      <c r="AB13" s="15"/>
      <c r="AC13" s="16">
        <v>0</v>
      </c>
      <c r="AD13" s="17"/>
      <c r="AE13" s="15"/>
      <c r="AF13" s="16">
        <v>0</v>
      </c>
      <c r="AG13" s="17"/>
      <c r="AH13" s="15"/>
      <c r="AI13" s="16">
        <v>0</v>
      </c>
      <c r="AJ13" s="17"/>
      <c r="AK13" s="15"/>
      <c r="AL13" s="74">
        <f>925000/C11*100</f>
        <v>49.178584720080813</v>
      </c>
      <c r="AM13" s="17"/>
    </row>
    <row r="14" spans="1:39" x14ac:dyDescent="0.25">
      <c r="A14" s="86">
        <v>2</v>
      </c>
      <c r="B14" s="108" t="s">
        <v>28</v>
      </c>
      <c r="C14" s="105">
        <v>599800</v>
      </c>
      <c r="D14" s="19"/>
      <c r="E14" s="20">
        <f>1/12*100</f>
        <v>8.3333333333333321</v>
      </c>
      <c r="F14" s="21"/>
      <c r="G14" s="19"/>
      <c r="H14" s="20">
        <f>2/12*100</f>
        <v>16.666666666666664</v>
      </c>
      <c r="I14" s="21"/>
      <c r="J14" s="19"/>
      <c r="K14" s="20">
        <f>3/12*100</f>
        <v>25</v>
      </c>
      <c r="L14" s="21"/>
      <c r="M14" s="19"/>
      <c r="N14" s="20">
        <f>4/12*100</f>
        <v>33.333333333333329</v>
      </c>
      <c r="O14" s="21"/>
      <c r="P14" s="19"/>
      <c r="Q14" s="20">
        <f>5/12*100</f>
        <v>41.666666666666671</v>
      </c>
      <c r="R14" s="21"/>
      <c r="S14" s="19"/>
      <c r="T14" s="23">
        <v>100</v>
      </c>
      <c r="U14" s="21"/>
      <c r="V14" s="19"/>
      <c r="W14" s="20">
        <f>7/12*100</f>
        <v>58.333333333333336</v>
      </c>
      <c r="X14" s="21"/>
      <c r="Y14" s="19"/>
      <c r="Z14" s="20">
        <f>8/12*100</f>
        <v>66.666666666666657</v>
      </c>
      <c r="AA14" s="21"/>
      <c r="AB14" s="19"/>
      <c r="AC14" s="20">
        <f>9/12*100</f>
        <v>75</v>
      </c>
      <c r="AD14" s="21"/>
      <c r="AE14" s="19"/>
      <c r="AF14" s="20">
        <f>10/12*100</f>
        <v>83.333333333333343</v>
      </c>
      <c r="AG14" s="21"/>
      <c r="AH14" s="19"/>
      <c r="AI14" s="20">
        <f>11/12*100</f>
        <v>91.666666666666657</v>
      </c>
      <c r="AJ14" s="21"/>
      <c r="AK14" s="19"/>
      <c r="AL14" s="20">
        <v>100</v>
      </c>
      <c r="AM14" s="21"/>
    </row>
    <row r="15" spans="1:39" x14ac:dyDescent="0.25">
      <c r="A15" s="87"/>
      <c r="B15" s="109"/>
      <c r="C15" s="106"/>
      <c r="D15" s="9">
        <f>0/599800*100</f>
        <v>0</v>
      </c>
      <c r="E15" s="10"/>
      <c r="F15" s="11">
        <f>R14</f>
        <v>0</v>
      </c>
      <c r="G15" s="9">
        <f>0/599800*100</f>
        <v>0</v>
      </c>
      <c r="H15" s="10"/>
      <c r="I15" s="11">
        <f>U15</f>
        <v>0</v>
      </c>
      <c r="J15" s="9">
        <f>599800/599800*100</f>
        <v>100</v>
      </c>
      <c r="K15" s="10"/>
      <c r="L15" s="11">
        <f>599800/599800*100</f>
        <v>100</v>
      </c>
      <c r="M15" s="9">
        <f>0/599800*100</f>
        <v>0</v>
      </c>
      <c r="N15" s="10"/>
      <c r="O15" s="11">
        <f>0/599800*100</f>
        <v>0</v>
      </c>
      <c r="P15" s="9">
        <f>0/599800*100</f>
        <v>0</v>
      </c>
      <c r="Q15" s="10"/>
      <c r="R15" s="11">
        <f>0/5998008100</f>
        <v>0</v>
      </c>
      <c r="S15" s="13">
        <f>599800/C14*100</f>
        <v>100</v>
      </c>
      <c r="T15" s="10"/>
      <c r="U15" s="11">
        <v>0</v>
      </c>
      <c r="V15" s="9">
        <v>100</v>
      </c>
      <c r="W15" s="10"/>
      <c r="X15" s="11">
        <v>0</v>
      </c>
      <c r="Y15" s="9">
        <f>599800/C14*100</f>
        <v>100</v>
      </c>
      <c r="Z15" s="10"/>
      <c r="AA15" s="11">
        <v>0</v>
      </c>
      <c r="AB15" s="9">
        <f>599800/C14*100</f>
        <v>100</v>
      </c>
      <c r="AC15" s="10"/>
      <c r="AD15" s="11">
        <v>0</v>
      </c>
      <c r="AE15" s="9">
        <f>599800/C14*100</f>
        <v>100</v>
      </c>
      <c r="AF15" s="10"/>
      <c r="AG15" s="16">
        <v>0</v>
      </c>
      <c r="AH15" s="9">
        <f>599800/C14*100</f>
        <v>100</v>
      </c>
      <c r="AI15" s="10"/>
      <c r="AJ15" s="11">
        <v>0</v>
      </c>
      <c r="AK15" s="9">
        <v>100</v>
      </c>
      <c r="AL15" s="10"/>
      <c r="AM15" s="11">
        <v>0</v>
      </c>
    </row>
    <row r="16" spans="1:39" x14ac:dyDescent="0.25">
      <c r="A16" s="88"/>
      <c r="B16" s="110"/>
      <c r="C16" s="107"/>
      <c r="D16" s="15"/>
      <c r="E16" s="16">
        <f>U16</f>
        <v>0</v>
      </c>
      <c r="F16" s="17"/>
      <c r="G16" s="15"/>
      <c r="H16" s="16">
        <f>R16</f>
        <v>0</v>
      </c>
      <c r="I16" s="17"/>
      <c r="J16" s="15"/>
      <c r="K16" s="16">
        <f>599800/599800*100</f>
        <v>100</v>
      </c>
      <c r="L16" s="17"/>
      <c r="M16" s="15"/>
      <c r="N16" s="16">
        <f>L16</f>
        <v>0</v>
      </c>
      <c r="O16" s="17"/>
      <c r="P16" s="15"/>
      <c r="Q16" s="16">
        <f>0/5998008100</f>
        <v>0</v>
      </c>
      <c r="R16" s="17"/>
      <c r="S16" s="15"/>
      <c r="T16" s="16">
        <v>0</v>
      </c>
      <c r="U16" s="17"/>
      <c r="V16" s="15"/>
      <c r="W16" s="16">
        <v>0</v>
      </c>
      <c r="X16" s="17"/>
      <c r="Y16" s="15"/>
      <c r="Z16" s="16">
        <v>0</v>
      </c>
      <c r="AA16" s="17"/>
      <c r="AB16" s="15"/>
      <c r="AC16" s="16">
        <v>0</v>
      </c>
      <c r="AD16" s="17"/>
      <c r="AE16" s="15"/>
      <c r="AF16" s="16">
        <v>0</v>
      </c>
      <c r="AG16" s="17"/>
      <c r="AH16" s="15"/>
      <c r="AI16" s="16">
        <v>0</v>
      </c>
      <c r="AJ16" s="17"/>
      <c r="AK16" s="15"/>
      <c r="AL16" s="16">
        <v>0</v>
      </c>
      <c r="AM16" s="17"/>
    </row>
    <row r="17" spans="1:39" x14ac:dyDescent="0.25">
      <c r="A17" s="87">
        <v>3</v>
      </c>
      <c r="B17" s="109" t="s">
        <v>29</v>
      </c>
      <c r="C17" s="106">
        <v>1809119000</v>
      </c>
      <c r="D17" s="19"/>
      <c r="E17" s="20">
        <f>1/12*100</f>
        <v>8.3333333333333321</v>
      </c>
      <c r="F17" s="21"/>
      <c r="G17" s="19"/>
      <c r="H17" s="20">
        <f>2/12*100</f>
        <v>16.666666666666664</v>
      </c>
      <c r="I17" s="21"/>
      <c r="J17" s="19"/>
      <c r="K17" s="20">
        <f>3/12*100</f>
        <v>25</v>
      </c>
      <c r="L17" s="21"/>
      <c r="M17" s="19"/>
      <c r="N17" s="20">
        <f>4/12*100</f>
        <v>33.333333333333329</v>
      </c>
      <c r="O17" s="21"/>
      <c r="P17" s="19"/>
      <c r="Q17" s="20">
        <f>5/12*100</f>
        <v>41.666666666666671</v>
      </c>
      <c r="R17" s="21"/>
      <c r="S17" s="19"/>
      <c r="T17" s="20">
        <f>6/12*100</f>
        <v>50</v>
      </c>
      <c r="U17" s="21"/>
      <c r="V17" s="19"/>
      <c r="W17" s="20">
        <f>7/12*100</f>
        <v>58.333333333333336</v>
      </c>
      <c r="X17" s="21"/>
      <c r="Y17" s="19"/>
      <c r="Z17" s="20">
        <f>8/12*100</f>
        <v>66.666666666666657</v>
      </c>
      <c r="AA17" s="21"/>
      <c r="AB17" s="19"/>
      <c r="AC17" s="20">
        <f>9/12*100</f>
        <v>75</v>
      </c>
      <c r="AD17" s="21"/>
      <c r="AE17" s="19"/>
      <c r="AF17" s="20">
        <f>10/12*100</f>
        <v>83.333333333333343</v>
      </c>
      <c r="AG17" s="21"/>
      <c r="AH17" s="19"/>
      <c r="AI17" s="20">
        <f>11/12*100</f>
        <v>91.666666666666657</v>
      </c>
      <c r="AJ17" s="21"/>
      <c r="AK17" s="19"/>
      <c r="AL17" s="20">
        <f>12/12*100</f>
        <v>100</v>
      </c>
      <c r="AM17" s="21"/>
    </row>
    <row r="18" spans="1:39" x14ac:dyDescent="0.25">
      <c r="A18" s="87"/>
      <c r="B18" s="109"/>
      <c r="C18" s="106"/>
      <c r="D18" s="9">
        <f>62623800/2065650000*100</f>
        <v>3.0316752596035146</v>
      </c>
      <c r="E18" s="10"/>
      <c r="F18" s="11">
        <f>62623200/2065650000*100</f>
        <v>3.031646213056423</v>
      </c>
      <c r="G18" s="9">
        <f>62623200/2065650000*100</f>
        <v>3.031646213056423</v>
      </c>
      <c r="H18" s="10"/>
      <c r="I18" s="11">
        <f>125160000/2065650000*100</f>
        <v>6.0591097233316393</v>
      </c>
      <c r="J18" s="9">
        <f>188016500/2065650000*100</f>
        <v>9.1020502021155565</v>
      </c>
      <c r="K18" s="10"/>
      <c r="L18" s="11">
        <f>188016500/2065650000*100</f>
        <v>9.1020502021155565</v>
      </c>
      <c r="M18" s="9">
        <f>250873000/2065650000*100</f>
        <v>12.144990680899474</v>
      </c>
      <c r="N18" s="10"/>
      <c r="O18" s="11">
        <f>250873000/2065650000*100</f>
        <v>12.144990680899474</v>
      </c>
      <c r="P18" s="9">
        <f>314393100/2065650000*100</f>
        <v>15.220056640766829</v>
      </c>
      <c r="Q18" s="10"/>
      <c r="R18" s="11">
        <f>314393100/2065650000*100</f>
        <v>15.220056640766829</v>
      </c>
      <c r="S18" s="9">
        <f>955849379/C17*100</f>
        <v>52.835074917680927</v>
      </c>
      <c r="T18" s="10"/>
      <c r="U18" s="11">
        <f>215998239/C17*100</f>
        <v>11.939415759825639</v>
      </c>
      <c r="V18" s="9">
        <v>52.8</v>
      </c>
      <c r="W18" s="10"/>
      <c r="X18" s="11">
        <f>W19</f>
        <v>6.6</v>
      </c>
      <c r="Y18" s="9">
        <f>1167712589/C17*100</f>
        <v>64.545924784383999</v>
      </c>
      <c r="Z18" s="10"/>
      <c r="AA18" s="11">
        <f>Z19</f>
        <v>4.2066453892751117</v>
      </c>
      <c r="AB18" s="9">
        <f>1349802626/C17*100</f>
        <v>74.611046923944741</v>
      </c>
      <c r="AC18" s="10"/>
      <c r="AD18" s="11">
        <f>AC19</f>
        <v>10.065122139560748</v>
      </c>
      <c r="AE18" s="9">
        <f>1482862524/C17*100</f>
        <v>81.966002457549777</v>
      </c>
      <c r="AF18" s="10"/>
      <c r="AG18" s="11">
        <f>AF19</f>
        <v>7.3549555336050316</v>
      </c>
      <c r="AH18" s="9">
        <f>1615922422/C17*100</f>
        <v>89.320957991154813</v>
      </c>
      <c r="AI18" s="10"/>
      <c r="AJ18" s="11">
        <f>AI19</f>
        <v>7.3549555336050316</v>
      </c>
      <c r="AK18" s="9">
        <f>1749420967/C17*100</f>
        <v>96.700159967365323</v>
      </c>
      <c r="AL18" s="10"/>
      <c r="AM18" s="11">
        <f>AL19</f>
        <v>7.3792019762105197</v>
      </c>
    </row>
    <row r="19" spans="1:39" x14ac:dyDescent="0.25">
      <c r="A19" s="87"/>
      <c r="B19" s="109"/>
      <c r="C19" s="106"/>
      <c r="D19" s="15"/>
      <c r="E19" s="16">
        <f>62623200/2065650000*100</f>
        <v>3.031646213056423</v>
      </c>
      <c r="F19" s="17"/>
      <c r="G19" s="15"/>
      <c r="H19" s="16">
        <f>125160000/2065650000*100</f>
        <v>6.0591097233316393</v>
      </c>
      <c r="I19" s="17"/>
      <c r="J19" s="15"/>
      <c r="K19" s="16">
        <f>L18</f>
        <v>9.1020502021155565</v>
      </c>
      <c r="L19" s="17"/>
      <c r="M19" s="15"/>
      <c r="N19" s="16">
        <f>250873000/2065650000*100</f>
        <v>12.144990680899474</v>
      </c>
      <c r="O19" s="17"/>
      <c r="P19" s="15"/>
      <c r="Q19" s="16">
        <f>314393100/2065650000*100</f>
        <v>15.220056640766829</v>
      </c>
      <c r="R19" s="17"/>
      <c r="S19" s="15"/>
      <c r="T19" s="16">
        <f>U18</f>
        <v>11.939415759825639</v>
      </c>
      <c r="U19" s="17"/>
      <c r="V19" s="15"/>
      <c r="W19" s="16">
        <v>6.6</v>
      </c>
      <c r="X19" s="17"/>
      <c r="Y19" s="15"/>
      <c r="Z19" s="16">
        <f>76103221/C17*100</f>
        <v>4.2066453892751117</v>
      </c>
      <c r="AA19" s="17"/>
      <c r="AB19" s="15"/>
      <c r="AC19" s="16">
        <f>182090037/C17*100</f>
        <v>10.065122139560748</v>
      </c>
      <c r="AD19" s="17"/>
      <c r="AE19" s="15"/>
      <c r="AF19" s="16">
        <f>133059898/C17*100</f>
        <v>7.3549555336050316</v>
      </c>
      <c r="AG19" s="17"/>
      <c r="AH19" s="15"/>
      <c r="AI19" s="16">
        <f>133059898/C17*100</f>
        <v>7.3549555336050316</v>
      </c>
      <c r="AJ19" s="17"/>
      <c r="AK19" s="15"/>
      <c r="AL19" s="16">
        <f>133498545/C17*100</f>
        <v>7.3792019762105197</v>
      </c>
      <c r="AM19" s="17"/>
    </row>
    <row r="20" spans="1:39" x14ac:dyDescent="0.25">
      <c r="A20" s="86">
        <v>4</v>
      </c>
      <c r="B20" s="108" t="s">
        <v>30</v>
      </c>
      <c r="C20" s="105">
        <v>5550000</v>
      </c>
      <c r="D20" s="19"/>
      <c r="E20" s="20">
        <f>1/12*100</f>
        <v>8.3333333333333321</v>
      </c>
      <c r="F20" s="21"/>
      <c r="G20" s="19"/>
      <c r="H20" s="20">
        <f>2/12*100</f>
        <v>16.666666666666664</v>
      </c>
      <c r="I20" s="21"/>
      <c r="J20" s="19"/>
      <c r="K20" s="20">
        <f>3/12*100</f>
        <v>25</v>
      </c>
      <c r="L20" s="21"/>
      <c r="M20" s="19"/>
      <c r="N20" s="20">
        <f>4/12*100</f>
        <v>33.333333333333329</v>
      </c>
      <c r="O20" s="21"/>
      <c r="P20" s="19"/>
      <c r="Q20" s="20">
        <f>5/12*100</f>
        <v>41.666666666666671</v>
      </c>
      <c r="R20" s="21"/>
      <c r="S20" s="19"/>
      <c r="T20" s="20">
        <f>6/12*100</f>
        <v>50</v>
      </c>
      <c r="U20" s="21"/>
      <c r="V20" s="19"/>
      <c r="W20" s="20">
        <f>7/12*100</f>
        <v>58.333333333333336</v>
      </c>
      <c r="X20" s="21"/>
      <c r="Y20" s="19"/>
      <c r="Z20" s="20">
        <f>8/12*100</f>
        <v>66.666666666666657</v>
      </c>
      <c r="AA20" s="21"/>
      <c r="AB20" s="19"/>
      <c r="AC20" s="20">
        <f>9/12*100</f>
        <v>75</v>
      </c>
      <c r="AD20" s="21"/>
      <c r="AE20" s="19"/>
      <c r="AF20" s="20">
        <f>10/12*100</f>
        <v>83.333333333333343</v>
      </c>
      <c r="AG20" s="21"/>
      <c r="AH20" s="19"/>
      <c r="AI20" s="20">
        <f>11/12*100</f>
        <v>91.666666666666657</v>
      </c>
      <c r="AJ20" s="21"/>
      <c r="AK20" s="19"/>
      <c r="AL20" s="20">
        <f>12/12*100</f>
        <v>100</v>
      </c>
      <c r="AM20" s="21"/>
    </row>
    <row r="21" spans="1:39" x14ac:dyDescent="0.25">
      <c r="A21" s="87"/>
      <c r="B21" s="109"/>
      <c r="C21" s="106"/>
      <c r="D21" s="9">
        <f>0/3000000*100</f>
        <v>0</v>
      </c>
      <c r="E21" s="10"/>
      <c r="F21" s="11">
        <f>U20</f>
        <v>0</v>
      </c>
      <c r="G21" s="9">
        <f>792000/3000000*100</f>
        <v>26.400000000000002</v>
      </c>
      <c r="H21" s="10"/>
      <c r="I21" s="11">
        <f>792000/3000000*100</f>
        <v>26.400000000000002</v>
      </c>
      <c r="J21" s="9">
        <f>0/3000000*100</f>
        <v>0</v>
      </c>
      <c r="K21" s="10"/>
      <c r="L21" s="11">
        <f>M20</f>
        <v>0</v>
      </c>
      <c r="M21" s="9">
        <f>1418000/3000000*100</f>
        <v>47.266666666666666</v>
      </c>
      <c r="N21" s="10"/>
      <c r="O21" s="11">
        <f>1418000/3000000*100</f>
        <v>47.266666666666666</v>
      </c>
      <c r="P21" s="9">
        <f>1418000/3000000*100</f>
        <v>47.266666666666666</v>
      </c>
      <c r="Q21" s="10"/>
      <c r="R21" s="11">
        <f>1418000/3000000*100</f>
        <v>47.266666666666666</v>
      </c>
      <c r="S21" s="9">
        <f>1418000/C20*100</f>
        <v>25.54954954954955</v>
      </c>
      <c r="T21" s="10"/>
      <c r="U21" s="11">
        <f>0</f>
        <v>0</v>
      </c>
      <c r="V21" s="9">
        <v>66.400000000000006</v>
      </c>
      <c r="W21" s="10"/>
      <c r="X21" s="11">
        <v>19.100000000000001</v>
      </c>
      <c r="Y21" s="9">
        <f>2443200/C20*100</f>
        <v>44.02162162162162</v>
      </c>
      <c r="Z21" s="10"/>
      <c r="AA21" s="11">
        <f>Z22</f>
        <v>8.1261261261261257</v>
      </c>
      <c r="AB21" s="9">
        <f>2764000/C20*100</f>
        <v>49.801801801801801</v>
      </c>
      <c r="AC21" s="10"/>
      <c r="AD21" s="11">
        <f>AC22</f>
        <v>5.7837837837837833</v>
      </c>
      <c r="AE21" s="9">
        <f>2764000/C20*100</f>
        <v>49.801801801801801</v>
      </c>
      <c r="AF21" s="10"/>
      <c r="AG21" s="11">
        <v>0</v>
      </c>
      <c r="AH21" s="9">
        <f>2764000/C20*100</f>
        <v>49.801801801801801</v>
      </c>
      <c r="AI21" s="10"/>
      <c r="AJ21" s="11">
        <f>AI22</f>
        <v>26.072072072072071</v>
      </c>
      <c r="AK21" s="9">
        <f>5548000/C20*100</f>
        <v>99.963963963963963</v>
      </c>
      <c r="AL21" s="10"/>
      <c r="AM21" s="11">
        <f>AL22</f>
        <v>24.09009009009009</v>
      </c>
    </row>
    <row r="22" spans="1:39" x14ac:dyDescent="0.25">
      <c r="A22" s="88"/>
      <c r="B22" s="110"/>
      <c r="C22" s="107"/>
      <c r="D22" s="15"/>
      <c r="E22" s="16">
        <f>R21</f>
        <v>47.266666666666666</v>
      </c>
      <c r="F22" s="17"/>
      <c r="G22" s="15"/>
      <c r="H22" s="16">
        <f>792000/3000000*100</f>
        <v>26.400000000000002</v>
      </c>
      <c r="I22" s="17"/>
      <c r="J22" s="15"/>
      <c r="K22" s="16">
        <f>L21</f>
        <v>0</v>
      </c>
      <c r="L22" s="17"/>
      <c r="M22" s="15"/>
      <c r="N22" s="16">
        <f>1418000/3000000*100</f>
        <v>47.266666666666666</v>
      </c>
      <c r="O22" s="17"/>
      <c r="P22" s="15"/>
      <c r="Q22" s="16">
        <f>1418000/3000000*100</f>
        <v>47.266666666666666</v>
      </c>
      <c r="R22" s="17"/>
      <c r="S22" s="15"/>
      <c r="T22" s="16">
        <f>U21</f>
        <v>0</v>
      </c>
      <c r="U22" s="17"/>
      <c r="V22" s="15"/>
      <c r="W22" s="16">
        <v>19.100000000000001</v>
      </c>
      <c r="X22" s="17"/>
      <c r="Y22" s="15"/>
      <c r="Z22" s="16">
        <f>451000/C20*100</f>
        <v>8.1261261261261257</v>
      </c>
      <c r="AA22" s="17"/>
      <c r="AB22" s="15"/>
      <c r="AC22" s="16">
        <f>321000/C20*100</f>
        <v>5.7837837837837833</v>
      </c>
      <c r="AD22" s="17"/>
      <c r="AE22" s="15"/>
      <c r="AF22" s="16">
        <v>0</v>
      </c>
      <c r="AG22" s="17"/>
      <c r="AH22" s="15"/>
      <c r="AI22" s="16">
        <f>1447000/C20*100</f>
        <v>26.072072072072071</v>
      </c>
      <c r="AJ22" s="17"/>
      <c r="AK22" s="15"/>
      <c r="AL22" s="16">
        <f>1337000/C20*100</f>
        <v>24.09009009009009</v>
      </c>
      <c r="AM22" s="17"/>
    </row>
    <row r="23" spans="1:39" x14ac:dyDescent="0.25">
      <c r="A23" s="87">
        <v>5</v>
      </c>
      <c r="B23" s="109" t="s">
        <v>31</v>
      </c>
      <c r="C23" s="93">
        <v>22526700</v>
      </c>
      <c r="D23" s="19"/>
      <c r="E23" s="20">
        <f>1/12*100</f>
        <v>8.3333333333333321</v>
      </c>
      <c r="F23" s="21"/>
      <c r="G23" s="19"/>
      <c r="H23" s="20">
        <f>2/12*100</f>
        <v>16.666666666666664</v>
      </c>
      <c r="I23" s="21"/>
      <c r="J23" s="19"/>
      <c r="K23" s="20">
        <f>3/12*100</f>
        <v>25</v>
      </c>
      <c r="L23" s="21"/>
      <c r="M23" s="19"/>
      <c r="N23" s="20">
        <f>4/12*100</f>
        <v>33.333333333333329</v>
      </c>
      <c r="O23" s="21"/>
      <c r="P23" s="19"/>
      <c r="Q23" s="20">
        <f>5/12*100</f>
        <v>41.666666666666671</v>
      </c>
      <c r="R23" s="21"/>
      <c r="S23" s="19"/>
      <c r="T23" s="20">
        <f>6/12*100</f>
        <v>50</v>
      </c>
      <c r="U23" s="21"/>
      <c r="V23" s="19"/>
      <c r="W23" s="20">
        <f>7/12*100</f>
        <v>58.333333333333336</v>
      </c>
      <c r="X23" s="21"/>
      <c r="Y23" s="19"/>
      <c r="Z23" s="20">
        <f>8/12*100</f>
        <v>66.666666666666657</v>
      </c>
      <c r="AA23" s="21"/>
      <c r="AB23" s="19"/>
      <c r="AC23" s="20">
        <f>9/12*100</f>
        <v>75</v>
      </c>
      <c r="AD23" s="21"/>
      <c r="AE23" s="19"/>
      <c r="AF23" s="20">
        <f>10/12*100</f>
        <v>83.333333333333343</v>
      </c>
      <c r="AG23" s="21"/>
      <c r="AH23" s="19"/>
      <c r="AI23" s="20">
        <f>11/12*100</f>
        <v>91.666666666666657</v>
      </c>
      <c r="AJ23" s="21"/>
      <c r="AK23" s="19"/>
      <c r="AL23" s="20">
        <f>12/12*100</f>
        <v>100</v>
      </c>
      <c r="AM23" s="21"/>
    </row>
    <row r="24" spans="1:39" x14ac:dyDescent="0.25">
      <c r="A24" s="87"/>
      <c r="B24" s="109"/>
      <c r="C24" s="93"/>
      <c r="D24" s="9">
        <f>0/11034600*100</f>
        <v>0</v>
      </c>
      <c r="E24" s="10"/>
      <c r="F24" s="11">
        <f>U23</f>
        <v>0</v>
      </c>
      <c r="G24" s="9">
        <f>1620500/11034600*100</f>
        <v>14.685625215232086</v>
      </c>
      <c r="H24" s="10"/>
      <c r="I24" s="11">
        <f>1620500/11034600*100</f>
        <v>14.685625215232086</v>
      </c>
      <c r="J24" s="9">
        <f>0/11034600*100</f>
        <v>0</v>
      </c>
      <c r="K24" s="10"/>
      <c r="L24" s="11">
        <f>0/11034600*100</f>
        <v>0</v>
      </c>
      <c r="M24" s="9">
        <f>2276800/11034600*100</f>
        <v>20.633280771391803</v>
      </c>
      <c r="N24" s="10"/>
      <c r="O24" s="11">
        <f>2276800/11034600*100</f>
        <v>20.633280771391803</v>
      </c>
      <c r="P24" s="9">
        <f>3214200/11034600*100</f>
        <v>29.128378010983635</v>
      </c>
      <c r="Q24" s="10"/>
      <c r="R24" s="11">
        <f>3214200/11034600*100</f>
        <v>29.128378010983635</v>
      </c>
      <c r="S24" s="9">
        <f>4536900/C23*100</f>
        <v>20.14010041417518</v>
      </c>
      <c r="T24" s="10"/>
      <c r="U24" s="11">
        <f>1322700/C23*100</f>
        <v>5.8716989172848217</v>
      </c>
      <c r="V24" s="9">
        <v>61.2</v>
      </c>
      <c r="W24" s="10"/>
      <c r="X24" s="11">
        <v>20.100000000000001</v>
      </c>
      <c r="Y24" s="9">
        <f>8029500/C23*100</f>
        <v>35.644368682496768</v>
      </c>
      <c r="Z24" s="10"/>
      <c r="AA24" s="16">
        <f>Z25</f>
        <v>5.6714920516542584</v>
      </c>
      <c r="AB24" s="9">
        <f>8876600/C23*100</f>
        <v>39.404795198586569</v>
      </c>
      <c r="AC24" s="10"/>
      <c r="AD24" s="11">
        <f>AC25</f>
        <v>3.7604265160897961</v>
      </c>
      <c r="AE24" s="9">
        <f>9691200/C23*100</f>
        <v>43.020948474476953</v>
      </c>
      <c r="AF24" s="10"/>
      <c r="AG24" s="11">
        <f>AF25</f>
        <v>3.616153275890388</v>
      </c>
      <c r="AH24" s="9">
        <f>9691200/C23*100</f>
        <v>43.020948474476953</v>
      </c>
      <c r="AI24" s="10"/>
      <c r="AJ24" s="11">
        <f>AI25</f>
        <v>17.232883644741573</v>
      </c>
      <c r="AK24" s="9">
        <f>22523600/C23*100</f>
        <v>99.986238552473282</v>
      </c>
      <c r="AL24" s="10"/>
      <c r="AM24" s="11">
        <f>AL25</f>
        <v>39.732406433254759</v>
      </c>
    </row>
    <row r="25" spans="1:39" x14ac:dyDescent="0.25">
      <c r="A25" s="87"/>
      <c r="B25" s="109"/>
      <c r="C25" s="93"/>
      <c r="D25" s="15"/>
      <c r="E25" s="16">
        <f>R24</f>
        <v>29.128378010983635</v>
      </c>
      <c r="F25" s="17"/>
      <c r="G25" s="15"/>
      <c r="H25" s="16">
        <f>1620500/11034600*100</f>
        <v>14.685625215232086</v>
      </c>
      <c r="I25" s="17"/>
      <c r="J25" s="15"/>
      <c r="K25" s="16">
        <f>L24</f>
        <v>0</v>
      </c>
      <c r="L25" s="17"/>
      <c r="M25" s="15"/>
      <c r="N25" s="16">
        <f>2276800/11034600*100</f>
        <v>20.633280771391803</v>
      </c>
      <c r="O25" s="17"/>
      <c r="P25" s="15"/>
      <c r="Q25" s="16">
        <f>3214200/11034600*100</f>
        <v>29.128378010983635</v>
      </c>
      <c r="R25" s="17"/>
      <c r="S25" s="15"/>
      <c r="T25" s="16">
        <f>U24</f>
        <v>5.8716989172848217</v>
      </c>
      <c r="U25" s="17"/>
      <c r="V25" s="15"/>
      <c r="W25" s="16">
        <v>20.100000000000001</v>
      </c>
      <c r="X25" s="17"/>
      <c r="Y25" s="15"/>
      <c r="Z25" s="16">
        <f>1277600/C23*100</f>
        <v>5.6714920516542584</v>
      </c>
      <c r="AA25" s="17"/>
      <c r="AB25" s="15"/>
      <c r="AC25" s="16">
        <f>847100/C23*100</f>
        <v>3.7604265160897961</v>
      </c>
      <c r="AD25" s="17"/>
      <c r="AE25" s="15"/>
      <c r="AF25" s="16">
        <f>814600/C23*100</f>
        <v>3.616153275890388</v>
      </c>
      <c r="AG25" s="17"/>
      <c r="AH25" s="15"/>
      <c r="AI25" s="16">
        <f>3882000/C23*100</f>
        <v>17.232883644741573</v>
      </c>
      <c r="AJ25" s="17"/>
      <c r="AK25" s="15"/>
      <c r="AL25" s="16">
        <f>8950400/C23*100</f>
        <v>39.732406433254759</v>
      </c>
      <c r="AM25" s="17"/>
    </row>
    <row r="26" spans="1:39" x14ac:dyDescent="0.25">
      <c r="A26" s="86">
        <v>6</v>
      </c>
      <c r="B26" s="95" t="s">
        <v>32</v>
      </c>
      <c r="C26" s="92">
        <v>8790000</v>
      </c>
      <c r="D26" s="19"/>
      <c r="E26" s="20">
        <f>1/12*100</f>
        <v>8.3333333333333321</v>
      </c>
      <c r="F26" s="21"/>
      <c r="G26" s="19"/>
      <c r="H26" s="20">
        <f>2/12*100</f>
        <v>16.666666666666664</v>
      </c>
      <c r="I26" s="21"/>
      <c r="J26" s="19"/>
      <c r="K26" s="20">
        <f>3/12*100</f>
        <v>25</v>
      </c>
      <c r="L26" s="21"/>
      <c r="M26" s="19"/>
      <c r="N26" s="20">
        <f>4/12*100</f>
        <v>33.333333333333329</v>
      </c>
      <c r="O26" s="21"/>
      <c r="P26" s="19"/>
      <c r="Q26" s="20">
        <f>5/12*100</f>
        <v>41.666666666666671</v>
      </c>
      <c r="R26" s="21"/>
      <c r="S26" s="19"/>
      <c r="T26" s="20">
        <f>6/12*100</f>
        <v>50</v>
      </c>
      <c r="U26" s="21"/>
      <c r="V26" s="19"/>
      <c r="W26" s="20">
        <f>7/12*100</f>
        <v>58.333333333333336</v>
      </c>
      <c r="X26" s="21"/>
      <c r="Y26" s="19"/>
      <c r="Z26" s="20">
        <f>8/12*100</f>
        <v>66.666666666666657</v>
      </c>
      <c r="AA26" s="21"/>
      <c r="AB26" s="19"/>
      <c r="AC26" s="20">
        <f>9/12*100</f>
        <v>75</v>
      </c>
      <c r="AD26" s="21"/>
      <c r="AE26" s="19"/>
      <c r="AF26" s="20">
        <f>10/12*100</f>
        <v>83.333333333333343</v>
      </c>
      <c r="AG26" s="21"/>
      <c r="AH26" s="19"/>
      <c r="AI26" s="20">
        <f>11/12*100</f>
        <v>91.666666666666657</v>
      </c>
      <c r="AJ26" s="21"/>
      <c r="AK26" s="19"/>
      <c r="AL26" s="20">
        <f>12/12*100</f>
        <v>100</v>
      </c>
      <c r="AM26" s="21"/>
    </row>
    <row r="27" spans="1:39" x14ac:dyDescent="0.25">
      <c r="A27" s="87"/>
      <c r="B27" s="90"/>
      <c r="C27" s="93"/>
      <c r="D27" s="9">
        <f>0/6324500*100</f>
        <v>0</v>
      </c>
      <c r="E27" s="10"/>
      <c r="F27" s="11">
        <f>U26</f>
        <v>0</v>
      </c>
      <c r="G27" s="9">
        <f>526650/6324500*100</f>
        <v>8.3271404854138673</v>
      </c>
      <c r="H27" s="10"/>
      <c r="I27" s="11">
        <f>526650/6324500*100</f>
        <v>8.3271404854138673</v>
      </c>
      <c r="J27" s="9">
        <f>626650/6324500*100</f>
        <v>9.9082931457032171</v>
      </c>
      <c r="K27" s="10"/>
      <c r="L27" s="11">
        <f>626650/6324500*100</f>
        <v>9.9082931457032171</v>
      </c>
      <c r="M27" s="9">
        <f>1805050/6324500*100</f>
        <v>28.540596094552928</v>
      </c>
      <c r="N27" s="10"/>
      <c r="O27" s="11">
        <f>1805050/6324500*100</f>
        <v>28.540596094552928</v>
      </c>
      <c r="P27" s="9">
        <f>2315050/6324500*100</f>
        <v>36.604474662028622</v>
      </c>
      <c r="Q27" s="10"/>
      <c r="R27" s="11">
        <f>2315050/6324500*100</f>
        <v>36.604474662028622</v>
      </c>
      <c r="S27" s="9">
        <f>2871000/C26*100</f>
        <v>32.662116040955631</v>
      </c>
      <c r="T27" s="10"/>
      <c r="U27" s="11">
        <f>555950/C26*100</f>
        <v>6.3248009101251421</v>
      </c>
      <c r="V27" s="9">
        <v>58.3</v>
      </c>
      <c r="W27" s="10"/>
      <c r="X27" s="11">
        <v>12.9</v>
      </c>
      <c r="Y27" s="9">
        <f>4604150/C26*100</f>
        <v>52.379408418657569</v>
      </c>
      <c r="Z27" s="10"/>
      <c r="AA27" s="11">
        <f>Z28</f>
        <v>10.425483503981797</v>
      </c>
      <c r="AB27" s="9">
        <f>5487100/C26*100</f>
        <v>62.424345847554044</v>
      </c>
      <c r="AC27" s="10"/>
      <c r="AD27" s="11">
        <f>AC28</f>
        <v>10.044937428896473</v>
      </c>
      <c r="AE27" s="9">
        <f>5963950/C26*100</f>
        <v>67.849260523321959</v>
      </c>
      <c r="AF27" s="10"/>
      <c r="AG27" s="11">
        <f>AF28</f>
        <v>5.4249146757679183</v>
      </c>
      <c r="AH27" s="9">
        <f>59963950/C26*100</f>
        <v>682.18373151308299</v>
      </c>
      <c r="AI27" s="10"/>
      <c r="AJ27" s="11">
        <f>AI28</f>
        <v>28.430034129692832</v>
      </c>
      <c r="AK27" s="9">
        <f>8789650/C26*100</f>
        <v>99.996018202502839</v>
      </c>
      <c r="AL27" s="10"/>
      <c r="AM27" s="11">
        <f>AL28</f>
        <v>3.7167235494880546</v>
      </c>
    </row>
    <row r="28" spans="1:39" x14ac:dyDescent="0.25">
      <c r="A28" s="88"/>
      <c r="B28" s="91"/>
      <c r="C28" s="94"/>
      <c r="D28" s="15"/>
      <c r="E28" s="16">
        <f>R28</f>
        <v>0</v>
      </c>
      <c r="F28" s="17"/>
      <c r="G28" s="15"/>
      <c r="H28" s="16">
        <f>526650/6324500*100</f>
        <v>8.3271404854138673</v>
      </c>
      <c r="I28" s="17"/>
      <c r="J28" s="15"/>
      <c r="K28" s="16">
        <f>L27</f>
        <v>9.9082931457032171</v>
      </c>
      <c r="L28" s="17"/>
      <c r="M28" s="15"/>
      <c r="N28" s="16">
        <f>1805050/6324500*100</f>
        <v>28.540596094552928</v>
      </c>
      <c r="O28" s="17"/>
      <c r="P28" s="15"/>
      <c r="Q28" s="16">
        <f>2315050/6324500*100</f>
        <v>36.604474662028622</v>
      </c>
      <c r="R28" s="17"/>
      <c r="S28" s="15"/>
      <c r="T28" s="16">
        <f>U27</f>
        <v>6.3248009101251421</v>
      </c>
      <c r="U28" s="17"/>
      <c r="V28" s="15"/>
      <c r="W28" s="16">
        <v>12.9</v>
      </c>
      <c r="X28" s="17"/>
      <c r="Y28" s="15"/>
      <c r="Z28" s="16">
        <f>916400/C26*100</f>
        <v>10.425483503981797</v>
      </c>
      <c r="AA28" s="17"/>
      <c r="AB28" s="15"/>
      <c r="AC28" s="16">
        <f>882950/C26*100</f>
        <v>10.044937428896473</v>
      </c>
      <c r="AD28" s="17"/>
      <c r="AE28" s="15"/>
      <c r="AF28" s="16">
        <f>476850/C26*100</f>
        <v>5.4249146757679183</v>
      </c>
      <c r="AG28" s="17"/>
      <c r="AH28" s="15"/>
      <c r="AI28" s="16">
        <f>2499000/C26*100</f>
        <v>28.430034129692832</v>
      </c>
      <c r="AJ28" s="17"/>
      <c r="AK28" s="15"/>
      <c r="AL28" s="16">
        <f>326700/C26*100</f>
        <v>3.7167235494880546</v>
      </c>
      <c r="AM28" s="17"/>
    </row>
    <row r="29" spans="1:39" x14ac:dyDescent="0.25">
      <c r="A29" s="86">
        <v>7</v>
      </c>
      <c r="B29" s="95" t="s">
        <v>33</v>
      </c>
      <c r="C29" s="92">
        <v>6450000</v>
      </c>
      <c r="D29" s="9"/>
      <c r="E29" s="10">
        <f>1/12*100</f>
        <v>8.3333333333333321</v>
      </c>
      <c r="F29" s="11"/>
      <c r="G29" s="9"/>
      <c r="H29" s="10">
        <f>2/12*100</f>
        <v>16.666666666666664</v>
      </c>
      <c r="I29" s="11"/>
      <c r="J29" s="9"/>
      <c r="K29" s="10">
        <f>3/12*100</f>
        <v>25</v>
      </c>
      <c r="L29" s="11"/>
      <c r="M29" s="9"/>
      <c r="N29" s="10">
        <f>4/12*100</f>
        <v>33.333333333333329</v>
      </c>
      <c r="O29" s="11"/>
      <c r="P29" s="9"/>
      <c r="Q29" s="10">
        <f>5/12*100</f>
        <v>41.666666666666671</v>
      </c>
      <c r="R29" s="11"/>
      <c r="S29" s="9"/>
      <c r="T29" s="10">
        <f>6/12*100</f>
        <v>50</v>
      </c>
      <c r="U29" s="11"/>
      <c r="V29" s="9"/>
      <c r="W29" s="10">
        <f>7/12*100</f>
        <v>58.333333333333336</v>
      </c>
      <c r="X29" s="11"/>
      <c r="Y29" s="9"/>
      <c r="Z29" s="10">
        <f>8/12*100</f>
        <v>66.666666666666657</v>
      </c>
      <c r="AA29" s="11"/>
      <c r="AB29" s="9"/>
      <c r="AC29" s="10">
        <f>9/12*100</f>
        <v>75</v>
      </c>
      <c r="AD29" s="11"/>
      <c r="AE29" s="9"/>
      <c r="AF29" s="10">
        <f>10/12*100</f>
        <v>83.333333333333343</v>
      </c>
      <c r="AG29" s="11"/>
      <c r="AH29" s="9"/>
      <c r="AI29" s="10">
        <f>11/12*100</f>
        <v>91.666666666666657</v>
      </c>
      <c r="AJ29" s="11"/>
      <c r="AK29" s="9"/>
      <c r="AL29" s="10">
        <f>12/12*100</f>
        <v>100</v>
      </c>
      <c r="AM29" s="11"/>
    </row>
    <row r="30" spans="1:39" x14ac:dyDescent="0.25">
      <c r="A30" s="87"/>
      <c r="B30" s="90"/>
      <c r="C30" s="93"/>
      <c r="D30" s="9">
        <f>0/3999000*100</f>
        <v>0</v>
      </c>
      <c r="E30" s="10"/>
      <c r="F30" s="11">
        <f>U29</f>
        <v>0</v>
      </c>
      <c r="G30" s="9">
        <f>376500/3999999*100</f>
        <v>9.4125023531255891</v>
      </c>
      <c r="H30" s="10"/>
      <c r="I30" s="11">
        <f>376500/3999000*100</f>
        <v>9.4148537134283572</v>
      </c>
      <c r="J30" s="9">
        <f>750000/3999000*100</f>
        <v>18.754688672168044</v>
      </c>
      <c r="K30" s="10"/>
      <c r="L30" s="11">
        <f>750000/3999000*100</f>
        <v>18.754688672168044</v>
      </c>
      <c r="M30" s="9">
        <f>1262700/3999000*100</f>
        <v>31.575393848462113</v>
      </c>
      <c r="N30" s="10"/>
      <c r="O30" s="11">
        <f>1262700/3999000*100</f>
        <v>31.575393848462113</v>
      </c>
      <c r="P30" s="9">
        <f>2087700/3999000*100</f>
        <v>52.20555138784696</v>
      </c>
      <c r="Q30" s="10"/>
      <c r="R30" s="11">
        <f>2087700/3999000*100</f>
        <v>52.20555138784696</v>
      </c>
      <c r="S30" s="9">
        <f>2455200/C29*100</f>
        <v>38.06511627906977</v>
      </c>
      <c r="T30" s="10"/>
      <c r="U30" s="11">
        <f>367500/C29*100</f>
        <v>5.6976744186046515</v>
      </c>
      <c r="V30" s="9">
        <v>96.1</v>
      </c>
      <c r="W30" s="10"/>
      <c r="X30" s="11">
        <v>34.700000000000003</v>
      </c>
      <c r="Y30" s="9">
        <f>3842700/C29*100</f>
        <v>59.576744186046518</v>
      </c>
      <c r="Z30" s="10"/>
      <c r="AA30" s="11">
        <v>0</v>
      </c>
      <c r="AB30" s="9">
        <f>3842700/C29*100</f>
        <v>59.576744186046518</v>
      </c>
      <c r="AC30" s="10"/>
      <c r="AD30" s="11">
        <v>0</v>
      </c>
      <c r="AE30" s="9">
        <f>3842700/C29*100</f>
        <v>59.576744186046518</v>
      </c>
      <c r="AF30" s="10"/>
      <c r="AG30" s="11">
        <v>0</v>
      </c>
      <c r="AH30" s="9">
        <f>3842700/C29*100</f>
        <v>59.576744186046518</v>
      </c>
      <c r="AI30" s="10"/>
      <c r="AJ30" s="11">
        <f>AI31</f>
        <v>16.511627906976745</v>
      </c>
      <c r="AK30" s="9">
        <f>6450000/C29*100</f>
        <v>100</v>
      </c>
      <c r="AL30" s="10"/>
      <c r="AM30" s="11">
        <f>AL31</f>
        <v>23.911627906976744</v>
      </c>
    </row>
    <row r="31" spans="1:39" x14ac:dyDescent="0.25">
      <c r="A31" s="88"/>
      <c r="B31" s="91"/>
      <c r="C31" s="94"/>
      <c r="D31" s="9"/>
      <c r="E31" s="10">
        <f>R30</f>
        <v>52.20555138784696</v>
      </c>
      <c r="F31" s="11"/>
      <c r="G31" s="9"/>
      <c r="H31" s="10">
        <f>376500/3999000*100</f>
        <v>9.4148537134283572</v>
      </c>
      <c r="I31" s="11"/>
      <c r="J31" s="9"/>
      <c r="K31" s="10">
        <f>L30</f>
        <v>18.754688672168044</v>
      </c>
      <c r="L31" s="11"/>
      <c r="M31" s="9"/>
      <c r="N31" s="10">
        <f>1262700/3999000*100</f>
        <v>31.575393848462113</v>
      </c>
      <c r="O31" s="11"/>
      <c r="P31" s="9"/>
      <c r="Q31" s="10">
        <f>2087700/3999000*100</f>
        <v>52.20555138784696</v>
      </c>
      <c r="R31" s="11"/>
      <c r="S31" s="9"/>
      <c r="T31" s="10">
        <f>U30</f>
        <v>5.6976744186046515</v>
      </c>
      <c r="U31" s="11"/>
      <c r="V31" s="9"/>
      <c r="W31" s="10">
        <v>34.700000000000003</v>
      </c>
      <c r="X31" s="11"/>
      <c r="Y31" s="9"/>
      <c r="Z31" s="10">
        <v>0</v>
      </c>
      <c r="AA31" s="11"/>
      <c r="AB31" s="9"/>
      <c r="AC31" s="10">
        <v>0</v>
      </c>
      <c r="AD31" s="11"/>
      <c r="AE31" s="9"/>
      <c r="AF31" s="10">
        <v>0</v>
      </c>
      <c r="AG31" s="11"/>
      <c r="AH31" s="9"/>
      <c r="AI31" s="10">
        <f>1065000/C29*100</f>
        <v>16.511627906976745</v>
      </c>
      <c r="AJ31" s="11"/>
      <c r="AK31" s="9"/>
      <c r="AL31" s="10">
        <f>1542300/C29*100</f>
        <v>23.911627906976744</v>
      </c>
      <c r="AM31" s="11"/>
    </row>
    <row r="32" spans="1:39" x14ac:dyDescent="0.25">
      <c r="A32" s="86">
        <v>8</v>
      </c>
      <c r="B32" s="89" t="s">
        <v>34</v>
      </c>
      <c r="C32" s="93">
        <v>1440000</v>
      </c>
      <c r="D32" s="19"/>
      <c r="E32" s="20">
        <f>1/12*100</f>
        <v>8.3333333333333321</v>
      </c>
      <c r="F32" s="21"/>
      <c r="G32" s="19"/>
      <c r="H32" s="20">
        <f>2/12*100</f>
        <v>16.666666666666664</v>
      </c>
      <c r="I32" s="21"/>
      <c r="J32" s="19"/>
      <c r="K32" s="20">
        <f>3/12*100</f>
        <v>25</v>
      </c>
      <c r="L32" s="21"/>
      <c r="M32" s="19"/>
      <c r="N32" s="20">
        <f>4/12*100</f>
        <v>33.333333333333329</v>
      </c>
      <c r="O32" s="21"/>
      <c r="P32" s="19"/>
      <c r="Q32" s="20">
        <f>4/12*100</f>
        <v>33.333333333333329</v>
      </c>
      <c r="R32" s="21"/>
      <c r="S32" s="19"/>
      <c r="T32" s="20">
        <f>6/12*100</f>
        <v>50</v>
      </c>
      <c r="U32" s="21"/>
      <c r="V32" s="19"/>
      <c r="W32" s="20">
        <f>7/12*100</f>
        <v>58.333333333333336</v>
      </c>
      <c r="X32" s="21"/>
      <c r="Y32" s="19"/>
      <c r="Z32" s="20">
        <f>8/12*100</f>
        <v>66.666666666666657</v>
      </c>
      <c r="AA32" s="21"/>
      <c r="AB32" s="19"/>
      <c r="AC32" s="20">
        <f>9/12*100</f>
        <v>75</v>
      </c>
      <c r="AD32" s="21"/>
      <c r="AE32" s="19"/>
      <c r="AF32" s="20">
        <f>10/12*100</f>
        <v>83.333333333333343</v>
      </c>
      <c r="AG32" s="21"/>
      <c r="AH32" s="19"/>
      <c r="AI32" s="20">
        <f>11/12*100</f>
        <v>91.666666666666657</v>
      </c>
      <c r="AJ32" s="21"/>
      <c r="AK32" s="19"/>
      <c r="AL32" s="20">
        <f>12/12*100</f>
        <v>100</v>
      </c>
      <c r="AM32" s="21"/>
    </row>
    <row r="33" spans="1:39" x14ac:dyDescent="0.25">
      <c r="A33" s="87"/>
      <c r="B33" s="90"/>
      <c r="C33" s="93"/>
      <c r="D33" s="9">
        <f>0/1440000*100</f>
        <v>0</v>
      </c>
      <c r="E33" s="10"/>
      <c r="F33" s="11">
        <f>U32</f>
        <v>0</v>
      </c>
      <c r="G33" s="9">
        <f>120000/1440000*100</f>
        <v>8.3333333333333321</v>
      </c>
      <c r="H33" s="10"/>
      <c r="I33" s="11">
        <f>120000/1440000*100</f>
        <v>8.3333333333333321</v>
      </c>
      <c r="J33" s="9">
        <f>240000/1440000*100</f>
        <v>16.666666666666664</v>
      </c>
      <c r="K33" s="10"/>
      <c r="L33" s="11">
        <f>240000/1440000*100</f>
        <v>16.666666666666664</v>
      </c>
      <c r="M33" s="9">
        <f>360000/1440000*100</f>
        <v>25</v>
      </c>
      <c r="N33" s="10"/>
      <c r="O33" s="11">
        <f>360000/1440000*100</f>
        <v>25</v>
      </c>
      <c r="P33" s="9">
        <f>480000/1440000*100</f>
        <v>33.333333333333329</v>
      </c>
      <c r="Q33" s="10"/>
      <c r="R33" s="11">
        <f>480000/1440000*100</f>
        <v>33.333333333333329</v>
      </c>
      <c r="S33" s="9">
        <f>600000/C32*100</f>
        <v>41.666666666666671</v>
      </c>
      <c r="T33" s="10"/>
      <c r="U33" s="11">
        <f>120000/C32*100</f>
        <v>8.3333333333333321</v>
      </c>
      <c r="V33" s="9">
        <v>58.3</v>
      </c>
      <c r="W33" s="10"/>
      <c r="X33" s="11">
        <v>16.7</v>
      </c>
      <c r="Y33" s="9">
        <f>960000/C32*100</f>
        <v>66.666666666666657</v>
      </c>
      <c r="Z33" s="10"/>
      <c r="AA33" s="11">
        <f>Z34</f>
        <v>8.3333333333333321</v>
      </c>
      <c r="AB33" s="9">
        <f>1080000/C32*100</f>
        <v>75</v>
      </c>
      <c r="AC33" s="10"/>
      <c r="AD33" s="11">
        <f>AC34</f>
        <v>8.3333333333333321</v>
      </c>
      <c r="AE33" s="9">
        <f>1080000/C32*100</f>
        <v>75</v>
      </c>
      <c r="AF33" s="10"/>
      <c r="AG33" s="11">
        <v>0</v>
      </c>
      <c r="AH33" s="9">
        <f>1080000/C32*100</f>
        <v>75</v>
      </c>
      <c r="AI33" s="10"/>
      <c r="AJ33" s="11">
        <f>AI34</f>
        <v>8.3333333333333321</v>
      </c>
      <c r="AK33" s="9">
        <f>1440000/C32*100</f>
        <v>100</v>
      </c>
      <c r="AL33" s="10"/>
      <c r="AM33" s="11">
        <f>AL34</f>
        <v>16.666666666666664</v>
      </c>
    </row>
    <row r="34" spans="1:39" x14ac:dyDescent="0.25">
      <c r="A34" s="88"/>
      <c r="B34" s="91"/>
      <c r="C34" s="94"/>
      <c r="D34" s="15"/>
      <c r="E34" s="16">
        <f>R33</f>
        <v>33.333333333333329</v>
      </c>
      <c r="F34" s="17"/>
      <c r="G34" s="15"/>
      <c r="H34" s="16">
        <f>120000/1440000*100</f>
        <v>8.3333333333333321</v>
      </c>
      <c r="I34" s="17"/>
      <c r="J34" s="15"/>
      <c r="K34" s="16">
        <f>240000/1440000*100</f>
        <v>16.666666666666664</v>
      </c>
      <c r="L34" s="17"/>
      <c r="M34" s="15"/>
      <c r="N34" s="16">
        <f>360000/1440000*100</f>
        <v>25</v>
      </c>
      <c r="O34" s="17"/>
      <c r="P34" s="15"/>
      <c r="Q34" s="16">
        <f>480000/1440000*100</f>
        <v>33.333333333333329</v>
      </c>
      <c r="R34" s="17"/>
      <c r="S34" s="15"/>
      <c r="T34" s="16">
        <f>U33</f>
        <v>8.3333333333333321</v>
      </c>
      <c r="U34" s="17"/>
      <c r="V34" s="15"/>
      <c r="W34" s="16">
        <v>16.7</v>
      </c>
      <c r="X34" s="17"/>
      <c r="Y34" s="15"/>
      <c r="Z34" s="16">
        <f>120000/C32*100</f>
        <v>8.3333333333333321</v>
      </c>
      <c r="AA34" s="17"/>
      <c r="AB34" s="15"/>
      <c r="AC34" s="16">
        <f>120000/C32*100</f>
        <v>8.3333333333333321</v>
      </c>
      <c r="AD34" s="17"/>
      <c r="AE34" s="15"/>
      <c r="AF34" s="16">
        <v>0</v>
      </c>
      <c r="AG34" s="17"/>
      <c r="AH34" s="15"/>
      <c r="AI34" s="16">
        <f>120000/C32*100</f>
        <v>8.3333333333333321</v>
      </c>
      <c r="AJ34" s="17"/>
      <c r="AK34" s="15"/>
      <c r="AL34" s="16">
        <f>240000/C32*100</f>
        <v>16.666666666666664</v>
      </c>
      <c r="AM34" s="17"/>
    </row>
    <row r="35" spans="1:39" x14ac:dyDescent="0.25">
      <c r="A35" s="86">
        <v>9</v>
      </c>
      <c r="B35" s="108" t="s">
        <v>35</v>
      </c>
      <c r="C35" s="105">
        <v>6903000</v>
      </c>
      <c r="D35" s="19"/>
      <c r="E35" s="20">
        <f>1/12*100</f>
        <v>8.3333333333333321</v>
      </c>
      <c r="F35" s="21"/>
      <c r="G35" s="19"/>
      <c r="H35" s="20">
        <f>2/12*100</f>
        <v>16.666666666666664</v>
      </c>
      <c r="I35" s="21"/>
      <c r="J35" s="19"/>
      <c r="K35" s="20">
        <f>3/12*100</f>
        <v>25</v>
      </c>
      <c r="L35" s="21"/>
      <c r="M35" s="19"/>
      <c r="N35" s="20">
        <f>4/12*100</f>
        <v>33.333333333333329</v>
      </c>
      <c r="O35" s="21"/>
      <c r="P35" s="19"/>
      <c r="Q35" s="20">
        <f>5/12*100</f>
        <v>41.666666666666671</v>
      </c>
      <c r="R35" s="21"/>
      <c r="S35" s="19"/>
      <c r="T35" s="20">
        <f>6/12*100</f>
        <v>50</v>
      </c>
      <c r="U35" s="21"/>
      <c r="V35" s="19"/>
      <c r="W35" s="20">
        <f>7/12*100</f>
        <v>58.333333333333336</v>
      </c>
      <c r="X35" s="21"/>
      <c r="Y35" s="19"/>
      <c r="Z35" s="20">
        <f>8/12*100</f>
        <v>66.666666666666657</v>
      </c>
      <c r="AA35" s="21"/>
      <c r="AB35" s="19"/>
      <c r="AC35" s="20">
        <f>9/12*100</f>
        <v>75</v>
      </c>
      <c r="AD35" s="21"/>
      <c r="AE35" s="19"/>
      <c r="AF35" s="20">
        <f>10/12*100</f>
        <v>83.333333333333343</v>
      </c>
      <c r="AG35" s="21"/>
      <c r="AH35" s="19"/>
      <c r="AI35" s="20">
        <f>11/12*100</f>
        <v>91.666666666666657</v>
      </c>
      <c r="AJ35" s="21"/>
      <c r="AK35" s="19"/>
      <c r="AL35" s="20">
        <f>12/12*100</f>
        <v>100</v>
      </c>
      <c r="AM35" s="21"/>
    </row>
    <row r="36" spans="1:39" x14ac:dyDescent="0.25">
      <c r="A36" s="87"/>
      <c r="B36" s="109"/>
      <c r="C36" s="106"/>
      <c r="D36" s="9">
        <f>0/3790700*100</f>
        <v>0</v>
      </c>
      <c r="E36" s="10"/>
      <c r="F36" s="11">
        <f>R36</f>
        <v>10.549502730366424</v>
      </c>
      <c r="G36" s="9">
        <f>399900/3790700*100</f>
        <v>10.549502730366424</v>
      </c>
      <c r="H36" s="10"/>
      <c r="I36" s="11">
        <f>399900/3790700*100</f>
        <v>10.549502730366424</v>
      </c>
      <c r="J36" s="9">
        <f>399900/3790700*100</f>
        <v>10.549502730366424</v>
      </c>
      <c r="K36" s="10"/>
      <c r="L36" s="11">
        <f>399900/3790700*100</f>
        <v>10.549502730366424</v>
      </c>
      <c r="M36" s="9">
        <f>399900/3790700*100</f>
        <v>10.549502730366424</v>
      </c>
      <c r="N36" s="10"/>
      <c r="O36" s="11">
        <f>399900/3790700*100</f>
        <v>10.549502730366424</v>
      </c>
      <c r="P36" s="9">
        <f>399900/3790700*100</f>
        <v>10.549502730366424</v>
      </c>
      <c r="Q36" s="10"/>
      <c r="R36" s="11">
        <f>399900/3790700*100</f>
        <v>10.549502730366424</v>
      </c>
      <c r="S36" s="9">
        <f>1120050/C35*100</f>
        <v>16.225554106910039</v>
      </c>
      <c r="T36" s="10"/>
      <c r="U36" s="11">
        <f>720150/C35*100</f>
        <v>10.432420686657974</v>
      </c>
      <c r="V36" s="9">
        <v>42</v>
      </c>
      <c r="W36" s="10"/>
      <c r="X36" s="11">
        <v>12.5</v>
      </c>
      <c r="Y36" s="9">
        <f>1593400/C35*100</f>
        <v>23.082717658988848</v>
      </c>
      <c r="Z36" s="10"/>
      <c r="AA36" s="11">
        <v>0</v>
      </c>
      <c r="AB36" s="9">
        <f>2237700/C35*100</f>
        <v>32.41634072142547</v>
      </c>
      <c r="AC36" s="10"/>
      <c r="AD36" s="11">
        <f>AC37</f>
        <v>9.3336230624366223</v>
      </c>
      <c r="AE36" s="9">
        <f>2237700/C35*100</f>
        <v>32.41634072142547</v>
      </c>
      <c r="AF36" s="10"/>
      <c r="AG36" s="11">
        <v>0</v>
      </c>
      <c r="AH36" s="9">
        <f>2237700/C35*100</f>
        <v>32.41634072142547</v>
      </c>
      <c r="AI36" s="10"/>
      <c r="AJ36" s="11">
        <f>AI37</f>
        <v>13.566565261480514</v>
      </c>
      <c r="AK36" s="9">
        <f>6902000/C35*100</f>
        <v>99.985513544835584</v>
      </c>
      <c r="AL36" s="10"/>
      <c r="AM36" s="11">
        <f>AL37</f>
        <v>54.002607561929594</v>
      </c>
    </row>
    <row r="37" spans="1:39" x14ac:dyDescent="0.25">
      <c r="A37" s="88"/>
      <c r="B37" s="110"/>
      <c r="C37" s="107"/>
      <c r="D37" s="15"/>
      <c r="E37" s="16">
        <f>U37</f>
        <v>0</v>
      </c>
      <c r="F37" s="17"/>
      <c r="G37" s="15"/>
      <c r="H37" s="16">
        <f>399900/3790700*100</f>
        <v>10.549502730366424</v>
      </c>
      <c r="I37" s="17"/>
      <c r="J37" s="15"/>
      <c r="K37" s="16">
        <f>L36</f>
        <v>10.549502730366424</v>
      </c>
      <c r="L37" s="17"/>
      <c r="M37" s="15"/>
      <c r="N37" s="16">
        <f>399900/3790700*100</f>
        <v>10.549502730366424</v>
      </c>
      <c r="O37" s="17"/>
      <c r="P37" s="15"/>
      <c r="Q37" s="16">
        <f>399900/3790700*100</f>
        <v>10.549502730366424</v>
      </c>
      <c r="R37" s="17"/>
      <c r="S37" s="15"/>
      <c r="T37" s="16">
        <f>U36</f>
        <v>10.432420686657974</v>
      </c>
      <c r="U37" s="17"/>
      <c r="V37" s="15"/>
      <c r="W37" s="16">
        <v>12.5</v>
      </c>
      <c r="X37" s="17"/>
      <c r="Y37" s="15"/>
      <c r="Z37" s="16">
        <v>0</v>
      </c>
      <c r="AA37" s="17"/>
      <c r="AB37" s="15"/>
      <c r="AC37" s="16">
        <f>644300/C35*100</f>
        <v>9.3336230624366223</v>
      </c>
      <c r="AD37" s="17"/>
      <c r="AE37" s="15"/>
      <c r="AF37" s="16">
        <v>0</v>
      </c>
      <c r="AG37" s="17"/>
      <c r="AH37" s="15"/>
      <c r="AI37" s="16">
        <f>936500/C35*100</f>
        <v>13.566565261480514</v>
      </c>
      <c r="AJ37" s="17"/>
      <c r="AK37" s="15"/>
      <c r="AL37" s="16">
        <f>3727800/C35*100</f>
        <v>54.002607561929594</v>
      </c>
      <c r="AM37" s="17"/>
    </row>
    <row r="38" spans="1:39" x14ac:dyDescent="0.25">
      <c r="A38" s="86">
        <v>10</v>
      </c>
      <c r="B38" s="108" t="s">
        <v>36</v>
      </c>
      <c r="C38" s="105">
        <v>37415000</v>
      </c>
      <c r="D38" s="9"/>
      <c r="E38" s="10">
        <f>1/12*100</f>
        <v>8.3333333333333321</v>
      </c>
      <c r="F38" s="11"/>
      <c r="G38" s="9"/>
      <c r="H38" s="10">
        <f>2/12*100</f>
        <v>16.666666666666664</v>
      </c>
      <c r="I38" s="11"/>
      <c r="J38" s="9"/>
      <c r="K38" s="10">
        <f>3/12*100</f>
        <v>25</v>
      </c>
      <c r="L38" s="11"/>
      <c r="M38" s="9"/>
      <c r="N38" s="25">
        <f>4/12*100</f>
        <v>33.333333333333329</v>
      </c>
      <c r="O38" s="14"/>
      <c r="P38" s="13"/>
      <c r="Q38" s="25">
        <f>5/12*100</f>
        <v>41.666666666666671</v>
      </c>
      <c r="R38" s="14"/>
      <c r="S38" s="13"/>
      <c r="T38" s="25">
        <f>6/12*100</f>
        <v>50</v>
      </c>
      <c r="U38" s="14"/>
      <c r="V38" s="13"/>
      <c r="W38" s="25">
        <f>7/12*100</f>
        <v>58.333333333333336</v>
      </c>
      <c r="X38" s="14"/>
      <c r="Y38" s="13"/>
      <c r="Z38" s="25">
        <f>8/12*100</f>
        <v>66.666666666666657</v>
      </c>
      <c r="AA38" s="14"/>
      <c r="AB38" s="13"/>
      <c r="AC38" s="10">
        <f>9/12*100</f>
        <v>75</v>
      </c>
      <c r="AD38" s="14"/>
      <c r="AE38" s="13"/>
      <c r="AF38" s="25">
        <f>10/12*100</f>
        <v>83.333333333333343</v>
      </c>
      <c r="AG38" s="11"/>
      <c r="AH38" s="9"/>
      <c r="AI38" s="10">
        <f>11/12*100</f>
        <v>91.666666666666657</v>
      </c>
      <c r="AJ38" s="11"/>
      <c r="AK38" s="9"/>
      <c r="AL38" s="10">
        <f>12/12*100</f>
        <v>100</v>
      </c>
      <c r="AM38" s="11"/>
    </row>
    <row r="39" spans="1:39" x14ac:dyDescent="0.25">
      <c r="A39" s="87"/>
      <c r="B39" s="109"/>
      <c r="C39" s="106"/>
      <c r="D39" s="9">
        <f>0/22600000*100</f>
        <v>0</v>
      </c>
      <c r="E39" s="10"/>
      <c r="F39" s="11">
        <f>U38</f>
        <v>0</v>
      </c>
      <c r="G39" s="9">
        <f>1275000/22600000*100</f>
        <v>5.6415929203539816</v>
      </c>
      <c r="H39" s="10"/>
      <c r="I39" s="11">
        <f>1275000/22600000*100</f>
        <v>5.6415929203539816</v>
      </c>
      <c r="J39" s="9">
        <f>2550000/22600000*100</f>
        <v>11.283185840707963</v>
      </c>
      <c r="K39" s="10"/>
      <c r="L39" s="11">
        <f>2550000/22600000*100</f>
        <v>11.283185840707963</v>
      </c>
      <c r="M39" s="9">
        <f>4764000/22600000*100</f>
        <v>21.079646017699115</v>
      </c>
      <c r="N39" s="10"/>
      <c r="O39" s="11">
        <f>4764000/22600000*100</f>
        <v>21.079646017699115</v>
      </c>
      <c r="P39" s="29">
        <f>(6039000/22600000)*100</f>
        <v>26.721238938053098</v>
      </c>
      <c r="Q39" s="10"/>
      <c r="R39" s="11">
        <f>6039000/22600000*100</f>
        <v>26.721238938053098</v>
      </c>
      <c r="S39" s="30" t="s">
        <v>60</v>
      </c>
      <c r="T39" s="10"/>
      <c r="U39" s="11">
        <f>2545000/C38*100</f>
        <v>6.8020847253775223</v>
      </c>
      <c r="V39" s="9">
        <v>43.6</v>
      </c>
      <c r="W39" s="10"/>
      <c r="X39" s="11">
        <v>5.6</v>
      </c>
      <c r="Y39" s="9">
        <f>12409000/C38*100</f>
        <v>33.165842576506748</v>
      </c>
      <c r="Z39" s="10"/>
      <c r="AA39" s="11">
        <f>Z40</f>
        <v>6.8154483495924092</v>
      </c>
      <c r="AB39" s="9">
        <f>13684000/C38*100</f>
        <v>36.573566751302955</v>
      </c>
      <c r="AC39" s="10"/>
      <c r="AD39" s="11">
        <f>AC40</f>
        <v>3.4077241747962046</v>
      </c>
      <c r="AE39" s="9">
        <f>21034000/C38*100</f>
        <v>56.218094347186955</v>
      </c>
      <c r="AF39" s="10"/>
      <c r="AG39" s="11">
        <f>AF40</f>
        <v>19.644527595884004</v>
      </c>
      <c r="AH39" s="9">
        <f>21034000/C38*100</f>
        <v>56.218094347186955</v>
      </c>
      <c r="AI39" s="10"/>
      <c r="AJ39" s="11">
        <f>AI40</f>
        <v>14.392623279433383</v>
      </c>
      <c r="AK39" s="9">
        <f>37399000/C38*100</f>
        <v>99.957236402512365</v>
      </c>
      <c r="AL39" s="10"/>
      <c r="AM39" s="11">
        <f>AL40</f>
        <v>29.346518775892022</v>
      </c>
    </row>
    <row r="40" spans="1:39" x14ac:dyDescent="0.25">
      <c r="A40" s="88"/>
      <c r="B40" s="110"/>
      <c r="C40" s="107"/>
      <c r="D40" s="15"/>
      <c r="E40" s="16">
        <f>R40</f>
        <v>0</v>
      </c>
      <c r="F40" s="17"/>
      <c r="G40" s="15"/>
      <c r="H40" s="16">
        <f>1275000/22600000*100</f>
        <v>5.6415929203539816</v>
      </c>
      <c r="I40" s="17"/>
      <c r="J40" s="15"/>
      <c r="K40" s="16">
        <f>L39</f>
        <v>11.283185840707963</v>
      </c>
      <c r="L40" s="17"/>
      <c r="M40" s="15"/>
      <c r="N40" s="16">
        <f>4764000/22600000*100</f>
        <v>21.079646017699115</v>
      </c>
      <c r="O40" s="17"/>
      <c r="P40" s="15"/>
      <c r="Q40" s="16">
        <f>6039000/22600000*100</f>
        <v>26.721238938053098</v>
      </c>
      <c r="R40" s="17"/>
      <c r="S40" s="15"/>
      <c r="T40" s="16">
        <f>U39</f>
        <v>6.8020847253775223</v>
      </c>
      <c r="U40" s="17"/>
      <c r="V40" s="15"/>
      <c r="W40" s="16">
        <v>5.6</v>
      </c>
      <c r="X40" s="17"/>
      <c r="Y40" s="15"/>
      <c r="Z40" s="16">
        <f>2550000/C38*100</f>
        <v>6.8154483495924092</v>
      </c>
      <c r="AA40" s="17"/>
      <c r="AB40" s="15"/>
      <c r="AC40" s="16">
        <f>1275000/C38*100</f>
        <v>3.4077241747962046</v>
      </c>
      <c r="AD40" s="17"/>
      <c r="AE40" s="15"/>
      <c r="AF40" s="16">
        <f>7350000/C38*100</f>
        <v>19.644527595884004</v>
      </c>
      <c r="AG40" s="17"/>
      <c r="AH40" s="15"/>
      <c r="AI40" s="16">
        <f>5385000/C38*100</f>
        <v>14.392623279433383</v>
      </c>
      <c r="AJ40" s="17"/>
      <c r="AK40" s="15"/>
      <c r="AL40" s="16">
        <f>10980000/C38*100</f>
        <v>29.346518775892022</v>
      </c>
      <c r="AM40" s="17"/>
    </row>
    <row r="41" spans="1:39" x14ac:dyDescent="0.25">
      <c r="A41" s="86">
        <v>11</v>
      </c>
      <c r="B41" s="108" t="s">
        <v>37</v>
      </c>
      <c r="C41" s="92">
        <v>2200000</v>
      </c>
      <c r="D41" s="19"/>
      <c r="E41" s="20">
        <f>1/12*100</f>
        <v>8.3333333333333321</v>
      </c>
      <c r="F41" s="21"/>
      <c r="G41" s="19"/>
      <c r="H41" s="20">
        <f>2/12*100</f>
        <v>16.666666666666664</v>
      </c>
      <c r="I41" s="21"/>
      <c r="J41" s="19"/>
      <c r="K41" s="20">
        <f>3/12*100</f>
        <v>25</v>
      </c>
      <c r="L41" s="21"/>
      <c r="M41" s="19"/>
      <c r="N41" s="20">
        <f>4/12*100</f>
        <v>33.333333333333329</v>
      </c>
      <c r="O41" s="21"/>
      <c r="P41" s="19"/>
      <c r="Q41" s="20">
        <f>5/12*100</f>
        <v>41.666666666666671</v>
      </c>
      <c r="R41" s="21"/>
      <c r="S41" s="19"/>
      <c r="T41" s="23">
        <f>S42</f>
        <v>100</v>
      </c>
      <c r="U41" s="21"/>
      <c r="V41" s="19"/>
      <c r="W41" s="20">
        <f>7/12*100</f>
        <v>58.333333333333336</v>
      </c>
      <c r="X41" s="21"/>
      <c r="Y41" s="19"/>
      <c r="Z41" s="20">
        <f>8/12*100</f>
        <v>66.666666666666657</v>
      </c>
      <c r="AA41" s="21"/>
      <c r="AB41" s="19"/>
      <c r="AC41" s="20">
        <f>9/12*100</f>
        <v>75</v>
      </c>
      <c r="AD41" s="21"/>
      <c r="AE41" s="19"/>
      <c r="AF41" s="20">
        <f>10/12*100</f>
        <v>83.333333333333343</v>
      </c>
      <c r="AG41" s="21"/>
      <c r="AH41" s="19"/>
      <c r="AI41" s="20">
        <f>11/12*100</f>
        <v>91.666666666666657</v>
      </c>
      <c r="AJ41" s="21"/>
      <c r="AK41" s="19"/>
      <c r="AL41" s="20">
        <f>12/12*100</f>
        <v>100</v>
      </c>
      <c r="AM41" s="21"/>
    </row>
    <row r="42" spans="1:39" x14ac:dyDescent="0.25">
      <c r="A42" s="87"/>
      <c r="B42" s="109"/>
      <c r="C42" s="93"/>
      <c r="D42" s="9">
        <f>0/379700*100</f>
        <v>0</v>
      </c>
      <c r="E42" s="10"/>
      <c r="F42" s="11">
        <f>U41</f>
        <v>0</v>
      </c>
      <c r="G42" s="9">
        <f>2200000/2200000*100</f>
        <v>100</v>
      </c>
      <c r="H42" s="10"/>
      <c r="I42" s="11">
        <f>2200000/2200000*100</f>
        <v>100</v>
      </c>
      <c r="J42" s="9">
        <f>2200000/2200000*100</f>
        <v>100</v>
      </c>
      <c r="K42" s="10"/>
      <c r="L42" s="11">
        <f>2200000/2200000*100</f>
        <v>100</v>
      </c>
      <c r="M42" s="9">
        <f>2200000/2200000*100</f>
        <v>100</v>
      </c>
      <c r="N42" s="10"/>
      <c r="O42" s="11">
        <f>2200000/2200000*100</f>
        <v>100</v>
      </c>
      <c r="P42" s="9">
        <f>2200000/2200000*100</f>
        <v>100</v>
      </c>
      <c r="Q42" s="10"/>
      <c r="R42" s="11">
        <f>2200000/2200000*100</f>
        <v>100</v>
      </c>
      <c r="S42" s="13">
        <f>2200000/C41*100</f>
        <v>100</v>
      </c>
      <c r="T42" s="10"/>
      <c r="U42" s="11">
        <v>0</v>
      </c>
      <c r="V42" s="9">
        <v>100</v>
      </c>
      <c r="W42" s="10"/>
      <c r="X42" s="11">
        <v>0</v>
      </c>
      <c r="Y42" s="13">
        <f>2200000/C41*100</f>
        <v>100</v>
      </c>
      <c r="Z42" s="10"/>
      <c r="AA42" s="11">
        <v>0</v>
      </c>
      <c r="AB42" s="13">
        <f>2200000/C41*100</f>
        <v>100</v>
      </c>
      <c r="AC42" s="10"/>
      <c r="AD42" s="11">
        <v>0</v>
      </c>
      <c r="AE42" s="13">
        <v>100</v>
      </c>
      <c r="AF42" s="10"/>
      <c r="AG42" s="11">
        <v>0</v>
      </c>
      <c r="AH42" s="9">
        <f>2200000/C41*100</f>
        <v>100</v>
      </c>
      <c r="AI42" s="10"/>
      <c r="AJ42" s="11">
        <v>0</v>
      </c>
      <c r="AK42" s="9">
        <v>100</v>
      </c>
      <c r="AL42" s="10"/>
      <c r="AM42" s="11">
        <v>0</v>
      </c>
    </row>
    <row r="43" spans="1:39" x14ac:dyDescent="0.25">
      <c r="A43" s="88"/>
      <c r="B43" s="110"/>
      <c r="C43" s="94"/>
      <c r="D43" s="15"/>
      <c r="E43" s="16">
        <f>R43</f>
        <v>0</v>
      </c>
      <c r="F43" s="17"/>
      <c r="G43" s="15"/>
      <c r="H43" s="16">
        <f>2200000/2200000*100</f>
        <v>100</v>
      </c>
      <c r="I43" s="17"/>
      <c r="J43" s="15"/>
      <c r="K43" s="16">
        <f>2200000/2200000*100</f>
        <v>100</v>
      </c>
      <c r="L43" s="17"/>
      <c r="M43" s="15"/>
      <c r="N43" s="16">
        <f>2200000/2200000*100</f>
        <v>100</v>
      </c>
      <c r="O43" s="17"/>
      <c r="P43" s="15"/>
      <c r="Q43" s="16">
        <f>2200000/2200000*100</f>
        <v>100</v>
      </c>
      <c r="R43" s="17"/>
      <c r="S43" s="15"/>
      <c r="T43" s="16">
        <f>U42</f>
        <v>0</v>
      </c>
      <c r="U43" s="17"/>
      <c r="V43" s="15"/>
      <c r="W43" s="16">
        <v>0</v>
      </c>
      <c r="X43" s="17"/>
      <c r="Y43" s="15"/>
      <c r="Z43" s="16">
        <v>0</v>
      </c>
      <c r="AA43" s="17"/>
      <c r="AB43" s="15"/>
      <c r="AC43" s="16">
        <v>0</v>
      </c>
      <c r="AD43" s="17"/>
      <c r="AE43" s="15"/>
      <c r="AF43" s="16">
        <v>0</v>
      </c>
      <c r="AG43" s="17"/>
      <c r="AH43" s="15"/>
      <c r="AI43" s="16">
        <v>0</v>
      </c>
      <c r="AJ43" s="17"/>
      <c r="AK43" s="15"/>
      <c r="AL43" s="16">
        <v>0</v>
      </c>
      <c r="AM43" s="17"/>
    </row>
    <row r="44" spans="1:39" x14ac:dyDescent="0.25">
      <c r="A44" s="86">
        <v>12</v>
      </c>
      <c r="B44" s="95" t="s">
        <v>38</v>
      </c>
      <c r="C44" s="92">
        <v>58194700</v>
      </c>
      <c r="D44" s="9"/>
      <c r="E44" s="10">
        <f>1/12*100</f>
        <v>8.3333333333333321</v>
      </c>
      <c r="F44" s="11"/>
      <c r="G44" s="9"/>
      <c r="H44" s="10">
        <f>2/12*100</f>
        <v>16.666666666666664</v>
      </c>
      <c r="I44" s="11"/>
      <c r="J44" s="9"/>
      <c r="K44" s="10">
        <f>3/12*100</f>
        <v>25</v>
      </c>
      <c r="L44" s="11"/>
      <c r="M44" s="9"/>
      <c r="N44" s="10">
        <f>4/12*100</f>
        <v>33.333333333333329</v>
      </c>
      <c r="O44" s="11"/>
      <c r="P44" s="9"/>
      <c r="Q44" s="10">
        <f>5/12*100</f>
        <v>41.666666666666671</v>
      </c>
      <c r="R44" s="11"/>
      <c r="S44" s="9"/>
      <c r="T44" s="10">
        <f>6/12*100</f>
        <v>50</v>
      </c>
      <c r="U44" s="11"/>
      <c r="V44" s="9"/>
      <c r="W44" s="10">
        <f>7/12*100</f>
        <v>58.333333333333336</v>
      </c>
      <c r="X44" s="11"/>
      <c r="Y44" s="9"/>
      <c r="Z44" s="10">
        <f>8/12*100</f>
        <v>66.666666666666657</v>
      </c>
      <c r="AA44" s="11"/>
      <c r="AB44" s="9"/>
      <c r="AC44" s="10">
        <f>9/12*100</f>
        <v>75</v>
      </c>
      <c r="AD44" s="11"/>
      <c r="AE44" s="9"/>
      <c r="AF44" s="10">
        <f>10/12*100</f>
        <v>83.333333333333343</v>
      </c>
      <c r="AG44" s="11"/>
      <c r="AH44" s="9"/>
      <c r="AI44" s="10">
        <f>11/12*100</f>
        <v>91.666666666666657</v>
      </c>
      <c r="AJ44" s="11"/>
      <c r="AK44" s="9"/>
      <c r="AL44" s="10">
        <f>12/12*100</f>
        <v>100</v>
      </c>
      <c r="AM44" s="11"/>
    </row>
    <row r="45" spans="1:39" x14ac:dyDescent="0.25">
      <c r="A45" s="87"/>
      <c r="B45" s="90"/>
      <c r="C45" s="93"/>
      <c r="D45" s="9">
        <f>0/58194700*100</f>
        <v>0</v>
      </c>
      <c r="E45" s="10"/>
      <c r="F45" s="11">
        <f>U44</f>
        <v>0</v>
      </c>
      <c r="G45" s="9">
        <f>4840000/58194700*100</f>
        <v>8.3169085844587229</v>
      </c>
      <c r="H45" s="10"/>
      <c r="I45" s="11">
        <f>4840000/58194700*100</f>
        <v>8.3169085844587229</v>
      </c>
      <c r="J45" s="9">
        <f>9680000/58194700*100</f>
        <v>16.633817168917446</v>
      </c>
      <c r="K45" s="10"/>
      <c r="L45" s="11">
        <f>9680000/58194700*100</f>
        <v>16.633817168917446</v>
      </c>
      <c r="M45" s="9">
        <f>14530000/58194700*100</f>
        <v>24.967909448798604</v>
      </c>
      <c r="N45" s="10"/>
      <c r="O45" s="11">
        <f>14530000/58194700*100</f>
        <v>24.967909448798604</v>
      </c>
      <c r="P45" s="9">
        <f>19380000/58194700*100</f>
        <v>33.302001728679755</v>
      </c>
      <c r="Q45" s="10"/>
      <c r="R45" s="11">
        <f>19380000/58194700*100</f>
        <v>33.302001728679755</v>
      </c>
      <c r="S45" s="9">
        <f>24220000/C44*100</f>
        <v>41.618910313138478</v>
      </c>
      <c r="T45" s="10"/>
      <c r="U45" s="11">
        <f>4840000/C44*100</f>
        <v>8.3169085844587229</v>
      </c>
      <c r="V45" s="9">
        <v>58.3</v>
      </c>
      <c r="W45" s="10"/>
      <c r="X45" s="11">
        <v>16.7</v>
      </c>
      <c r="Y45" s="9">
        <f>38780000/C44*100</f>
        <v>66.638370848204389</v>
      </c>
      <c r="Z45" s="10"/>
      <c r="AA45" s="11">
        <f>Z46</f>
        <v>8.3340922798811565</v>
      </c>
      <c r="AB45" s="9">
        <f>43630000/C44*100</f>
        <v>74.972463128085536</v>
      </c>
      <c r="AC45" s="10"/>
      <c r="AD45" s="11">
        <f>AC46</f>
        <v>8.3340922798811565</v>
      </c>
      <c r="AE45" s="9">
        <f>43630000/C44*100</f>
        <v>74.972463128085536</v>
      </c>
      <c r="AF45" s="10"/>
      <c r="AG45" s="11">
        <v>0</v>
      </c>
      <c r="AH45" s="9">
        <f>43630000/C44*100</f>
        <v>74.972463128085536</v>
      </c>
      <c r="AI45" s="10"/>
      <c r="AJ45" s="11">
        <f>AI46</f>
        <v>8.3512759753035937</v>
      </c>
      <c r="AK45" s="9">
        <f>58190000/C44*100</f>
        <v>99.991923663151454</v>
      </c>
      <c r="AL45" s="10"/>
      <c r="AM45" s="11">
        <f>AL46</f>
        <v>9.7947063907881642</v>
      </c>
    </row>
    <row r="46" spans="1:39" ht="16.5" customHeight="1" x14ac:dyDescent="0.25">
      <c r="A46" s="88"/>
      <c r="B46" s="91"/>
      <c r="C46" s="94"/>
      <c r="D46" s="9"/>
      <c r="E46" s="10">
        <f>R46</f>
        <v>0</v>
      </c>
      <c r="F46" s="11"/>
      <c r="G46" s="9"/>
      <c r="H46" s="10">
        <f>4840000/58194700*100</f>
        <v>8.3169085844587229</v>
      </c>
      <c r="I46" s="11"/>
      <c r="J46" s="9"/>
      <c r="K46" s="10">
        <f>L45</f>
        <v>16.633817168917446</v>
      </c>
      <c r="L46" s="11"/>
      <c r="M46" s="9"/>
      <c r="N46" s="10">
        <f>14530000/58194700*100</f>
        <v>24.967909448798604</v>
      </c>
      <c r="O46" s="11"/>
      <c r="P46" s="9"/>
      <c r="Q46" s="10">
        <f>19380000/58194700*100</f>
        <v>33.302001728679755</v>
      </c>
      <c r="R46" s="11"/>
      <c r="S46" s="9"/>
      <c r="T46" s="10">
        <f>U45</f>
        <v>8.3169085844587229</v>
      </c>
      <c r="U46" s="11"/>
      <c r="V46" s="9"/>
      <c r="W46" s="10">
        <v>16.7</v>
      </c>
      <c r="X46" s="11"/>
      <c r="Y46" s="9"/>
      <c r="Z46" s="10">
        <f>4850000/C44*100</f>
        <v>8.3340922798811565</v>
      </c>
      <c r="AA46" s="11"/>
      <c r="AB46" s="9"/>
      <c r="AC46" s="10">
        <f>4850000/C44*100</f>
        <v>8.3340922798811565</v>
      </c>
      <c r="AD46" s="11"/>
      <c r="AE46" s="9"/>
      <c r="AF46" s="10">
        <v>0</v>
      </c>
      <c r="AG46" s="11"/>
      <c r="AH46" s="9"/>
      <c r="AI46" s="10">
        <f>4860000/C44*100</f>
        <v>8.3512759753035937</v>
      </c>
      <c r="AJ46" s="11"/>
      <c r="AK46" s="9"/>
      <c r="AL46" s="10">
        <f>5700000/C44*100</f>
        <v>9.7947063907881642</v>
      </c>
      <c r="AM46" s="11"/>
    </row>
    <row r="47" spans="1:39" x14ac:dyDescent="0.25">
      <c r="A47" s="86">
        <v>13</v>
      </c>
      <c r="B47" s="108" t="s">
        <v>39</v>
      </c>
      <c r="C47" s="105">
        <v>25307600</v>
      </c>
      <c r="D47" s="19"/>
      <c r="E47" s="20">
        <f>1/12*100</f>
        <v>8.3333333333333321</v>
      </c>
      <c r="F47" s="21"/>
      <c r="G47" s="19"/>
      <c r="H47" s="20">
        <f>2/12*100</f>
        <v>16.666666666666664</v>
      </c>
      <c r="I47" s="21"/>
      <c r="J47" s="19"/>
      <c r="K47" s="20">
        <f>3/12*100</f>
        <v>25</v>
      </c>
      <c r="L47" s="21"/>
      <c r="M47" s="19"/>
      <c r="N47" s="20">
        <f>4/12*100</f>
        <v>33.333333333333329</v>
      </c>
      <c r="O47" s="21"/>
      <c r="P47" s="19"/>
      <c r="Q47" s="20">
        <f>5/12*100</f>
        <v>41.666666666666671</v>
      </c>
      <c r="R47" s="21"/>
      <c r="S47" s="19"/>
      <c r="T47" s="20">
        <f>6/12*100</f>
        <v>50</v>
      </c>
      <c r="U47" s="21"/>
      <c r="V47" s="19"/>
      <c r="W47" s="20">
        <f>7/12*100</f>
        <v>58.333333333333336</v>
      </c>
      <c r="X47" s="21"/>
      <c r="Y47" s="19"/>
      <c r="Z47" s="20">
        <f>8/12*100</f>
        <v>66.666666666666657</v>
      </c>
      <c r="AA47" s="21"/>
      <c r="AB47" s="19"/>
      <c r="AC47" s="20">
        <f>9/12*100</f>
        <v>75</v>
      </c>
      <c r="AD47" s="21"/>
      <c r="AE47" s="19"/>
      <c r="AF47" s="20">
        <f>10/12*100</f>
        <v>83.333333333333343</v>
      </c>
      <c r="AG47" s="21"/>
      <c r="AH47" s="19"/>
      <c r="AI47" s="20">
        <f>11/12*100</f>
        <v>91.666666666666657</v>
      </c>
      <c r="AJ47" s="21"/>
      <c r="AK47" s="19"/>
      <c r="AL47" s="20">
        <f>12/12*100</f>
        <v>100</v>
      </c>
      <c r="AM47" s="21"/>
    </row>
    <row r="48" spans="1:39" ht="15.75" customHeight="1" x14ac:dyDescent="0.25">
      <c r="A48" s="87"/>
      <c r="B48" s="109"/>
      <c r="C48" s="106"/>
      <c r="D48" s="9">
        <f>0/21000000*100</f>
        <v>0</v>
      </c>
      <c r="E48" s="10"/>
      <c r="F48" s="11">
        <f>U47</f>
        <v>0</v>
      </c>
      <c r="G48" s="9">
        <f>1769505/21000000*100</f>
        <v>8.4262142857142859</v>
      </c>
      <c r="H48" s="10"/>
      <c r="I48" s="11">
        <f>1769505/21000000*1000</f>
        <v>84.262142857142848</v>
      </c>
      <c r="J48" s="9">
        <f>3597628/21000000*100</f>
        <v>17.131561904761906</v>
      </c>
      <c r="K48" s="10"/>
      <c r="L48" s="11">
        <f>3597628/21000000*100</f>
        <v>17.131561904761906</v>
      </c>
      <c r="M48" s="9">
        <f>5348082/21000000*100</f>
        <v>25.46705714285714</v>
      </c>
      <c r="N48" s="10"/>
      <c r="O48" s="11">
        <f>5348082/21000000*100</f>
        <v>25.46705714285714</v>
      </c>
      <c r="P48" s="9">
        <f>7149536/21000000*100</f>
        <v>34.045409523809525</v>
      </c>
      <c r="Q48" s="10"/>
      <c r="R48" s="11">
        <f>7149536/21000000*100</f>
        <v>34.045409523809525</v>
      </c>
      <c r="S48" s="9">
        <f>8920163/C47*100</f>
        <v>35.246973241239786</v>
      </c>
      <c r="T48" s="10"/>
      <c r="U48" s="11">
        <f>1770627/C47*100</f>
        <v>6.9964239991148913</v>
      </c>
      <c r="V48" s="9">
        <v>59.3</v>
      </c>
      <c r="W48" s="10"/>
      <c r="X48" s="11">
        <v>16.899999999999999</v>
      </c>
      <c r="Y48" s="9">
        <f>14289581/C47*100</f>
        <v>56.463595915851364</v>
      </c>
      <c r="Z48" s="10"/>
      <c r="AA48" s="11">
        <f>Z49</f>
        <v>7.2072934612527462</v>
      </c>
      <c r="AB48" s="9">
        <f>16165032/C47*100</f>
        <v>63.874219602016794</v>
      </c>
      <c r="AC48" s="10"/>
      <c r="AD48" s="11">
        <f>AC49</f>
        <v>7.4224778327458942</v>
      </c>
      <c r="AE48" s="9">
        <f>16165032/C47*100</f>
        <v>63.874219602016794</v>
      </c>
      <c r="AF48" s="10"/>
      <c r="AG48" s="11">
        <v>0</v>
      </c>
      <c r="AH48" s="9">
        <f>16165032/C47*100</f>
        <v>63.874219602016794</v>
      </c>
      <c r="AI48" s="10"/>
      <c r="AJ48" s="11">
        <f>AI49</f>
        <v>7.2229567402677457</v>
      </c>
      <c r="AK48" s="9">
        <f>21636867/C47*100</f>
        <v>85.495530986739169</v>
      </c>
      <c r="AL48" s="10"/>
      <c r="AM48" s="11">
        <f>AL49</f>
        <v>14.398354644454631</v>
      </c>
    </row>
    <row r="49" spans="1:39" ht="20.25" customHeight="1" x14ac:dyDescent="0.25">
      <c r="A49" s="88"/>
      <c r="B49" s="110"/>
      <c r="C49" s="107"/>
      <c r="D49" s="15"/>
      <c r="E49" s="16">
        <f>R49</f>
        <v>0</v>
      </c>
      <c r="F49" s="17"/>
      <c r="G49" s="15"/>
      <c r="H49" s="16">
        <f>1769505/21000000*100</f>
        <v>8.4262142857142859</v>
      </c>
      <c r="I49" s="17"/>
      <c r="J49" s="15"/>
      <c r="K49" s="16">
        <f>L48</f>
        <v>17.131561904761906</v>
      </c>
      <c r="L49" s="17"/>
      <c r="M49" s="15"/>
      <c r="N49" s="16">
        <f>5348082/21000000*100</f>
        <v>25.46705714285714</v>
      </c>
      <c r="O49" s="17"/>
      <c r="P49" s="15"/>
      <c r="Q49" s="16">
        <f>7149536/21000000*100</f>
        <v>34.045409523809525</v>
      </c>
      <c r="R49" s="17"/>
      <c r="S49" s="15"/>
      <c r="T49" s="16">
        <f>U48</f>
        <v>6.9964239991148913</v>
      </c>
      <c r="U49" s="17"/>
      <c r="V49" s="15"/>
      <c r="W49" s="16">
        <v>16.899999999999999</v>
      </c>
      <c r="X49" s="17"/>
      <c r="Y49" s="15"/>
      <c r="Z49" s="16">
        <f>1823993/C47*100</f>
        <v>7.2072934612527462</v>
      </c>
      <c r="AA49" s="17"/>
      <c r="AB49" s="15"/>
      <c r="AC49" s="16">
        <f>1878451/C47*100</f>
        <v>7.4224778327458942</v>
      </c>
      <c r="AD49" s="17"/>
      <c r="AE49" s="15"/>
      <c r="AF49" s="16">
        <v>0</v>
      </c>
      <c r="AG49" s="17"/>
      <c r="AH49" s="15"/>
      <c r="AI49" s="16">
        <f>1827957/C47*100</f>
        <v>7.2229567402677457</v>
      </c>
      <c r="AJ49" s="17"/>
      <c r="AK49" s="15"/>
      <c r="AL49" s="16">
        <f>3643878/C47*100</f>
        <v>14.398354644454631</v>
      </c>
      <c r="AM49" s="17"/>
    </row>
    <row r="50" spans="1:39" x14ac:dyDescent="0.25">
      <c r="A50" s="86">
        <v>14</v>
      </c>
      <c r="B50" s="111" t="s">
        <v>40</v>
      </c>
      <c r="C50" s="92">
        <v>45360000</v>
      </c>
      <c r="D50" s="9"/>
      <c r="E50" s="10">
        <f>1/12*100</f>
        <v>8.3333333333333321</v>
      </c>
      <c r="F50" s="11"/>
      <c r="G50" s="9"/>
      <c r="H50" s="10">
        <f>2/12*100</f>
        <v>16.666666666666664</v>
      </c>
      <c r="I50" s="11"/>
      <c r="J50" s="9"/>
      <c r="K50" s="10">
        <f>3/12*100</f>
        <v>25</v>
      </c>
      <c r="L50" s="11"/>
      <c r="M50" s="9"/>
      <c r="N50" s="10">
        <f>4/12*100</f>
        <v>33.333333333333329</v>
      </c>
      <c r="O50" s="11"/>
      <c r="P50" s="13"/>
      <c r="Q50" s="25">
        <f>5/12*100</f>
        <v>41.666666666666671</v>
      </c>
      <c r="R50" s="14"/>
      <c r="S50" s="13"/>
      <c r="T50" s="25">
        <f>6/12*100</f>
        <v>50</v>
      </c>
      <c r="U50" s="14"/>
      <c r="V50" s="13"/>
      <c r="W50" s="25">
        <f>7/12*100</f>
        <v>58.333333333333336</v>
      </c>
      <c r="X50" s="14"/>
      <c r="Y50" s="13"/>
      <c r="Z50" s="25">
        <f>8/12*100</f>
        <v>66.666666666666657</v>
      </c>
      <c r="AA50" s="14"/>
      <c r="AB50" s="13"/>
      <c r="AC50" s="25">
        <f>9/12*100</f>
        <v>75</v>
      </c>
      <c r="AD50" s="14"/>
      <c r="AE50" s="13"/>
      <c r="AF50" s="25">
        <f>10/12*100</f>
        <v>83.333333333333343</v>
      </c>
      <c r="AG50" s="14"/>
      <c r="AH50" s="13"/>
      <c r="AI50" s="25">
        <f>11/12*100</f>
        <v>91.666666666666657</v>
      </c>
      <c r="AJ50" s="14"/>
      <c r="AK50" s="9"/>
      <c r="AL50" s="10">
        <f>12/12*100</f>
        <v>100</v>
      </c>
      <c r="AM50" s="11"/>
    </row>
    <row r="51" spans="1:39" x14ac:dyDescent="0.25">
      <c r="A51" s="87"/>
      <c r="B51" s="90"/>
      <c r="C51" s="93"/>
      <c r="D51" s="9">
        <f>0/453600000</f>
        <v>0</v>
      </c>
      <c r="E51" s="10"/>
      <c r="F51" s="11">
        <f>U50</f>
        <v>0</v>
      </c>
      <c r="G51" s="9">
        <f>3780000/45360000*100</f>
        <v>8.3333333333333321</v>
      </c>
      <c r="H51" s="10"/>
      <c r="I51" s="11">
        <f>3780000/45360000*100</f>
        <v>8.3333333333333321</v>
      </c>
      <c r="J51" s="9">
        <f>7560000/45360000*100</f>
        <v>16.666666666666664</v>
      </c>
      <c r="K51" s="10"/>
      <c r="L51" s="11">
        <f>7560000/45360000*100</f>
        <v>16.666666666666664</v>
      </c>
      <c r="M51" s="9">
        <f>11340000/45360000*100</f>
        <v>25</v>
      </c>
      <c r="N51" s="10"/>
      <c r="O51" s="11">
        <f>11340000/45360000*100</f>
        <v>25</v>
      </c>
      <c r="P51" s="13">
        <f>15120000/45360000*100</f>
        <v>33.333333333333329</v>
      </c>
      <c r="Q51" s="25"/>
      <c r="R51" s="14">
        <f>15120000/45360000*100</f>
        <v>33.333333333333329</v>
      </c>
      <c r="S51" s="13">
        <f>18900000/C50*100</f>
        <v>41.666666666666671</v>
      </c>
      <c r="T51" s="25"/>
      <c r="U51" s="44">
        <f>3780000/C50*100</f>
        <v>8.3333333333333321</v>
      </c>
      <c r="V51" s="13">
        <v>58</v>
      </c>
      <c r="W51" s="25"/>
      <c r="X51" s="14">
        <v>17</v>
      </c>
      <c r="Y51" s="9">
        <f>30240000/C50*100</f>
        <v>66.666666666666657</v>
      </c>
      <c r="Z51" s="25"/>
      <c r="AA51" s="11">
        <f>Z52</f>
        <v>8.3333333333333321</v>
      </c>
      <c r="AB51" s="9">
        <f>34020000/C50*100</f>
        <v>75</v>
      </c>
      <c r="AC51" s="25"/>
      <c r="AD51" s="11">
        <f>AC52</f>
        <v>8.3333333333333321</v>
      </c>
      <c r="AE51" s="9">
        <f>34000000/C50*100</f>
        <v>74.95590828924162</v>
      </c>
      <c r="AF51" s="10"/>
      <c r="AG51" s="11">
        <v>0</v>
      </c>
      <c r="AH51" s="9">
        <f>34020000/C50*100</f>
        <v>75</v>
      </c>
      <c r="AI51" s="10"/>
      <c r="AJ51" s="11">
        <f>AI52</f>
        <v>8.3333333333333321</v>
      </c>
      <c r="AK51" s="9">
        <f>45360000/C50*100</f>
        <v>100</v>
      </c>
      <c r="AL51" s="10"/>
      <c r="AM51" s="11">
        <f>AL52</f>
        <v>16.666666666666664</v>
      </c>
    </row>
    <row r="52" spans="1:39" x14ac:dyDescent="0.25">
      <c r="A52" s="88"/>
      <c r="B52" s="91"/>
      <c r="C52" s="94"/>
      <c r="D52" s="9"/>
      <c r="E52" s="10">
        <f>R52</f>
        <v>0</v>
      </c>
      <c r="F52" s="11"/>
      <c r="G52" s="9"/>
      <c r="H52" s="10">
        <f>3780000/45360000*100</f>
        <v>8.3333333333333321</v>
      </c>
      <c r="I52" s="11"/>
      <c r="J52" s="9"/>
      <c r="K52" s="10">
        <f>L51</f>
        <v>16.666666666666664</v>
      </c>
      <c r="L52" s="11"/>
      <c r="M52" s="9"/>
      <c r="N52" s="10">
        <f>11340000/45360000*100</f>
        <v>25</v>
      </c>
      <c r="O52" s="11"/>
      <c r="P52" s="13"/>
      <c r="Q52" s="25">
        <f>15120000/45360000*100</f>
        <v>33.333333333333329</v>
      </c>
      <c r="R52" s="14"/>
      <c r="S52" s="13"/>
      <c r="T52" s="10">
        <f>U51</f>
        <v>8.3333333333333321</v>
      </c>
      <c r="U52" s="14"/>
      <c r="V52" s="13"/>
      <c r="W52" s="25">
        <v>17</v>
      </c>
      <c r="X52" s="14"/>
      <c r="Y52" s="13"/>
      <c r="Z52" s="67">
        <f>3780000/C50*100</f>
        <v>8.3333333333333321</v>
      </c>
      <c r="AA52" s="14"/>
      <c r="AB52" s="13"/>
      <c r="AC52" s="10">
        <f>3780000/C50*100</f>
        <v>8.3333333333333321</v>
      </c>
      <c r="AD52" s="14"/>
      <c r="AE52" s="13"/>
      <c r="AF52" s="25">
        <v>0</v>
      </c>
      <c r="AG52" s="14"/>
      <c r="AH52" s="9"/>
      <c r="AI52" s="10">
        <f>3780000/C50*100</f>
        <v>8.3333333333333321</v>
      </c>
      <c r="AJ52" s="11"/>
      <c r="AK52" s="9"/>
      <c r="AL52" s="10">
        <f>7560000/C50*100</f>
        <v>16.666666666666664</v>
      </c>
      <c r="AM52" s="11"/>
    </row>
    <row r="53" spans="1:39" x14ac:dyDescent="0.25">
      <c r="A53" s="86">
        <v>15</v>
      </c>
      <c r="B53" s="108" t="s">
        <v>41</v>
      </c>
      <c r="C53" s="105">
        <v>36810700</v>
      </c>
      <c r="D53" s="19"/>
      <c r="E53" s="20">
        <f>1/12*100</f>
        <v>8.3333333333333321</v>
      </c>
      <c r="F53" s="21"/>
      <c r="G53" s="19"/>
      <c r="H53" s="20">
        <f>2/12*100</f>
        <v>16.666666666666664</v>
      </c>
      <c r="I53" s="21"/>
      <c r="J53" s="19"/>
      <c r="K53" s="20">
        <f>3/12*100</f>
        <v>25</v>
      </c>
      <c r="L53" s="21"/>
      <c r="M53" s="19"/>
      <c r="N53" s="20">
        <f>4/12*100</f>
        <v>33.333333333333329</v>
      </c>
      <c r="O53" s="21"/>
      <c r="P53" s="19"/>
      <c r="Q53" s="20">
        <f>5/12*100</f>
        <v>41.666666666666671</v>
      </c>
      <c r="R53" s="21"/>
      <c r="S53" s="19"/>
      <c r="T53" s="20">
        <f>6/12*100</f>
        <v>50</v>
      </c>
      <c r="U53" s="21"/>
      <c r="V53" s="19"/>
      <c r="W53" s="20">
        <f>7/12*100</f>
        <v>58.333333333333336</v>
      </c>
      <c r="X53" s="21"/>
      <c r="Y53" s="19"/>
      <c r="Z53" s="20">
        <f>8/12*100</f>
        <v>66.666666666666657</v>
      </c>
      <c r="AA53" s="21"/>
      <c r="AB53" s="19"/>
      <c r="AC53" s="20">
        <f>9/12*100</f>
        <v>75</v>
      </c>
      <c r="AD53" s="21"/>
      <c r="AE53" s="19"/>
      <c r="AF53" s="20">
        <f>10/12*100</f>
        <v>83.333333333333343</v>
      </c>
      <c r="AG53" s="21"/>
      <c r="AH53" s="19"/>
      <c r="AI53" s="23">
        <f>11/12*100</f>
        <v>91.666666666666657</v>
      </c>
      <c r="AJ53" s="21"/>
      <c r="AK53" s="19"/>
      <c r="AL53" s="20">
        <f>12/12*100</f>
        <v>100</v>
      </c>
      <c r="AM53" s="21"/>
    </row>
    <row r="54" spans="1:39" x14ac:dyDescent="0.25">
      <c r="A54" s="87"/>
      <c r="B54" s="109"/>
      <c r="C54" s="106"/>
      <c r="D54" s="9">
        <f>0/32222200</f>
        <v>0</v>
      </c>
      <c r="E54" s="10"/>
      <c r="F54" s="11">
        <f>U53</f>
        <v>0</v>
      </c>
      <c r="G54" s="9">
        <f>2000000/32222200*100</f>
        <v>6.2069008323454016</v>
      </c>
      <c r="H54" s="10"/>
      <c r="I54" s="11">
        <f>2000000/32222200*100</f>
        <v>6.2069008323454016</v>
      </c>
      <c r="J54" s="9">
        <f>2500000/32222200*100</f>
        <v>7.7586260404317517</v>
      </c>
      <c r="K54" s="10"/>
      <c r="L54" s="11">
        <f>2500000/32222200*100</f>
        <v>7.7586260404317517</v>
      </c>
      <c r="M54" s="9">
        <f>7268000/32222000*100</f>
        <v>22.556017627707778</v>
      </c>
      <c r="N54" s="10"/>
      <c r="O54" s="11">
        <f>7268000/32222200*100</f>
        <v>22.555877624743189</v>
      </c>
      <c r="P54" s="9">
        <f>10340500/32222200*100</f>
        <v>32.091229028433816</v>
      </c>
      <c r="Q54" s="10"/>
      <c r="R54" s="11">
        <f>10340500/32222200*100</f>
        <v>32.091229028433816</v>
      </c>
      <c r="S54" s="9">
        <f>14345998/C53*100</f>
        <v>38.97235858052143</v>
      </c>
      <c r="T54" s="10"/>
      <c r="U54" s="11">
        <f>4005498/C53*100</f>
        <v>10.881341566446713</v>
      </c>
      <c r="V54" s="9">
        <v>56.9</v>
      </c>
      <c r="W54" s="10"/>
      <c r="X54" s="11">
        <v>12.4</v>
      </c>
      <c r="Y54" s="9">
        <f>20408998/C53*100</f>
        <v>55.443113007902589</v>
      </c>
      <c r="Z54" s="10"/>
      <c r="AA54" s="11">
        <f>Z55</f>
        <v>5.6043487355578669</v>
      </c>
      <c r="AB54" s="9">
        <f>22008998/C53*100</f>
        <v>59.789675284631919</v>
      </c>
      <c r="AC54" s="10"/>
      <c r="AD54" s="11">
        <f>AC55</f>
        <v>4.3465622767293199</v>
      </c>
      <c r="AE54" s="9">
        <f>22008998/C53*100</f>
        <v>59.789675284631919</v>
      </c>
      <c r="AF54" s="10"/>
      <c r="AG54" s="11">
        <v>0</v>
      </c>
      <c r="AH54" s="9">
        <f>22008998/C53*100</f>
        <v>59.789675284631919</v>
      </c>
      <c r="AI54" s="10"/>
      <c r="AJ54" s="11">
        <f>AI55</f>
        <v>8.6931245534586399</v>
      </c>
      <c r="AK54" s="9">
        <f>36019998/C53*100</f>
        <v>97.851977821665983</v>
      </c>
      <c r="AL54" s="10"/>
      <c r="AM54" s="11">
        <f>AL55</f>
        <v>29.36917798357543</v>
      </c>
    </row>
    <row r="55" spans="1:39" x14ac:dyDescent="0.25">
      <c r="A55" s="88"/>
      <c r="B55" s="110"/>
      <c r="C55" s="107"/>
      <c r="D55" s="15"/>
      <c r="E55" s="16">
        <f>R55</f>
        <v>0</v>
      </c>
      <c r="F55" s="17"/>
      <c r="G55" s="15"/>
      <c r="H55" s="16">
        <f>2000000/32222200*100</f>
        <v>6.2069008323454016</v>
      </c>
      <c r="I55" s="17"/>
      <c r="J55" s="15"/>
      <c r="K55" s="16">
        <f>L54</f>
        <v>7.7586260404317517</v>
      </c>
      <c r="L55" s="17"/>
      <c r="M55" s="15"/>
      <c r="N55" s="16">
        <f>7268000/32222200*100</f>
        <v>22.555877624743189</v>
      </c>
      <c r="O55" s="17"/>
      <c r="P55" s="15"/>
      <c r="Q55" s="16">
        <f>10340500/32222200*100</f>
        <v>32.091229028433816</v>
      </c>
      <c r="R55" s="17"/>
      <c r="S55" s="15"/>
      <c r="T55" s="16">
        <f>U54</f>
        <v>10.881341566446713</v>
      </c>
      <c r="U55" s="17"/>
      <c r="V55" s="15"/>
      <c r="W55" s="16">
        <v>12.4</v>
      </c>
      <c r="X55" s="17"/>
      <c r="Y55" s="15"/>
      <c r="Z55" s="16">
        <f>2063000/C53*100</f>
        <v>5.6043487355578669</v>
      </c>
      <c r="AA55" s="17"/>
      <c r="AB55" s="15"/>
      <c r="AC55" s="16">
        <f>1600000/C53*100</f>
        <v>4.3465622767293199</v>
      </c>
      <c r="AD55" s="17"/>
      <c r="AE55" s="15"/>
      <c r="AF55" s="16">
        <v>0</v>
      </c>
      <c r="AG55" s="17"/>
      <c r="AH55" s="15"/>
      <c r="AI55" s="16">
        <f>3200000/C53*100</f>
        <v>8.6931245534586399</v>
      </c>
      <c r="AJ55" s="17"/>
      <c r="AK55" s="15"/>
      <c r="AL55" s="16">
        <f>10811000/C53*100</f>
        <v>29.36917798357543</v>
      </c>
      <c r="AM55" s="17"/>
    </row>
    <row r="56" spans="1:39" x14ac:dyDescent="0.25">
      <c r="A56" s="86">
        <v>16</v>
      </c>
      <c r="B56" s="95" t="s">
        <v>42</v>
      </c>
      <c r="C56" s="92">
        <v>14058000</v>
      </c>
      <c r="D56" s="9"/>
      <c r="E56" s="10">
        <f>1/12*100</f>
        <v>8.3333333333333321</v>
      </c>
      <c r="F56" s="11"/>
      <c r="G56" s="9"/>
      <c r="H56" s="10">
        <f>2/12*100</f>
        <v>16.666666666666664</v>
      </c>
      <c r="I56" s="11"/>
      <c r="J56" s="9"/>
      <c r="K56" s="35">
        <f>3/12*100</f>
        <v>25</v>
      </c>
      <c r="L56" s="36"/>
      <c r="M56" s="9"/>
      <c r="N56" s="35">
        <f>4/12*100</f>
        <v>33.333333333333329</v>
      </c>
      <c r="O56" s="36"/>
      <c r="P56" s="9"/>
      <c r="Q56" s="35">
        <f>5/12*100</f>
        <v>41.666666666666671</v>
      </c>
      <c r="R56" s="36"/>
      <c r="S56" s="9"/>
      <c r="T56" s="35">
        <f>6/12*100</f>
        <v>50</v>
      </c>
      <c r="U56" s="36"/>
      <c r="V56" s="9"/>
      <c r="W56" s="35">
        <f>7/12*100</f>
        <v>58.333333333333336</v>
      </c>
      <c r="X56" s="36"/>
      <c r="Y56" s="9"/>
      <c r="Z56" s="35">
        <f>8/12*100</f>
        <v>66.666666666666657</v>
      </c>
      <c r="AA56" s="36"/>
      <c r="AB56" s="9"/>
      <c r="AC56" s="43">
        <f>9/12*100</f>
        <v>75</v>
      </c>
      <c r="AD56" s="36"/>
      <c r="AE56" s="9"/>
      <c r="AF56" s="35">
        <f>10/12*100</f>
        <v>83.333333333333343</v>
      </c>
      <c r="AG56" s="36"/>
      <c r="AH56" s="9"/>
      <c r="AI56" s="35">
        <f>11/12*100</f>
        <v>91.666666666666657</v>
      </c>
      <c r="AJ56" s="36"/>
      <c r="AK56" s="9"/>
      <c r="AL56" s="10">
        <f>12/12*100</f>
        <v>100</v>
      </c>
      <c r="AM56" s="11"/>
    </row>
    <row r="57" spans="1:39" x14ac:dyDescent="0.25">
      <c r="A57" s="87"/>
      <c r="B57" s="90"/>
      <c r="C57" s="93"/>
      <c r="D57" s="9">
        <f>0/572000*100</f>
        <v>0</v>
      </c>
      <c r="E57" s="10"/>
      <c r="F57" s="11">
        <f>U56</f>
        <v>0</v>
      </c>
      <c r="G57" s="9">
        <f>730000/5720000*100</f>
        <v>12.762237762237763</v>
      </c>
      <c r="H57" s="10"/>
      <c r="I57" s="11">
        <f>730000/5720000*100</f>
        <v>12.762237762237763</v>
      </c>
      <c r="J57" s="9">
        <f>730000/5720000*100</f>
        <v>12.762237762237763</v>
      </c>
      <c r="K57" s="35"/>
      <c r="L57" s="36">
        <f>730000/5720000*100</f>
        <v>12.762237762237763</v>
      </c>
      <c r="M57" s="9">
        <f>1420000/5720000*100</f>
        <v>24.825174825174827</v>
      </c>
      <c r="N57" s="35"/>
      <c r="O57" s="36">
        <f>1420000/5720000*100</f>
        <v>24.825174825174827</v>
      </c>
      <c r="P57" s="9">
        <f>2150000/5720000*100</f>
        <v>37.587412587412587</v>
      </c>
      <c r="Q57" s="35"/>
      <c r="R57" s="36">
        <f>2150000/5720000*100</f>
        <v>37.587412587412587</v>
      </c>
      <c r="S57" s="9">
        <f>2150000/C56*100</f>
        <v>15.293782899416703</v>
      </c>
      <c r="T57" s="35"/>
      <c r="U57" s="42">
        <f>0</f>
        <v>0</v>
      </c>
      <c r="V57" s="9">
        <v>50.3</v>
      </c>
      <c r="W57" s="35"/>
      <c r="X57" s="36">
        <v>13</v>
      </c>
      <c r="Y57" s="9">
        <f>3610000/C56*100</f>
        <v>25.679328496229903</v>
      </c>
      <c r="Z57" s="35"/>
      <c r="AA57" s="42">
        <f>Z58</f>
        <v>5.192772798406601</v>
      </c>
      <c r="AB57" s="9">
        <f>3610000/C56*100</f>
        <v>25.679328496229903</v>
      </c>
      <c r="AC57" s="35"/>
      <c r="AD57" s="42">
        <v>0</v>
      </c>
      <c r="AE57" s="9">
        <f>5030000/C56*100</f>
        <v>35.780338597240011</v>
      </c>
      <c r="AF57" s="35"/>
      <c r="AG57" s="36">
        <f>AF58</f>
        <v>10.1010101010101</v>
      </c>
      <c r="AH57" s="9">
        <f>5030000/C56*100</f>
        <v>35.780338597240011</v>
      </c>
      <c r="AI57" s="35"/>
      <c r="AJ57" s="36">
        <f>AI58</f>
        <v>4.9082373026035002</v>
      </c>
      <c r="AK57" s="9">
        <f>14022500/C56*100</f>
        <v>99.747474747474755</v>
      </c>
      <c r="AL57" s="10"/>
      <c r="AM57" s="11">
        <f>AL58</f>
        <v>59.058898847631248</v>
      </c>
    </row>
    <row r="58" spans="1:39" x14ac:dyDescent="0.25">
      <c r="A58" s="88"/>
      <c r="B58" s="91"/>
      <c r="C58" s="94"/>
      <c r="D58" s="9"/>
      <c r="E58" s="10">
        <f>R58</f>
        <v>0</v>
      </c>
      <c r="F58" s="11"/>
      <c r="G58" s="9"/>
      <c r="H58" s="10">
        <f>730000/5720000*100</f>
        <v>12.762237762237763</v>
      </c>
      <c r="I58" s="11"/>
      <c r="J58" s="9"/>
      <c r="K58" s="35">
        <f>L57</f>
        <v>12.762237762237763</v>
      </c>
      <c r="L58" s="36"/>
      <c r="M58" s="9"/>
      <c r="N58" s="35">
        <f>1420000/5720000*100</f>
        <v>24.825174825174827</v>
      </c>
      <c r="O58" s="36"/>
      <c r="P58" s="9"/>
      <c r="Q58" s="35">
        <f>2150000/5720000*100</f>
        <v>37.587412587412587</v>
      </c>
      <c r="R58" s="36"/>
      <c r="S58" s="9"/>
      <c r="T58" s="43">
        <f>U57</f>
        <v>0</v>
      </c>
      <c r="U58" s="36"/>
      <c r="V58" s="9"/>
      <c r="W58" s="35">
        <v>13</v>
      </c>
      <c r="X58" s="36"/>
      <c r="Y58" s="9"/>
      <c r="Z58" s="35">
        <f>730000/C56*100</f>
        <v>5.192772798406601</v>
      </c>
      <c r="AA58" s="36"/>
      <c r="AB58" s="9"/>
      <c r="AC58" s="43">
        <v>0</v>
      </c>
      <c r="AD58" s="36"/>
      <c r="AE58" s="9"/>
      <c r="AF58" s="35">
        <f>1420000/C56*100</f>
        <v>10.1010101010101</v>
      </c>
      <c r="AG58" s="36"/>
      <c r="AH58" s="9"/>
      <c r="AI58" s="35">
        <f>690000/C56*100</f>
        <v>4.9082373026035002</v>
      </c>
      <c r="AJ58" s="36"/>
      <c r="AK58" s="9"/>
      <c r="AL58" s="10">
        <f>8302500/C56*100</f>
        <v>59.058898847631248</v>
      </c>
      <c r="AM58" s="11"/>
    </row>
    <row r="59" spans="1:39" ht="15" customHeight="1" x14ac:dyDescent="0.25">
      <c r="A59" s="86">
        <v>17</v>
      </c>
      <c r="B59" s="95" t="s">
        <v>43</v>
      </c>
      <c r="C59" s="105">
        <v>10062200</v>
      </c>
      <c r="D59" s="19"/>
      <c r="E59" s="20">
        <f>1/12*100</f>
        <v>8.3333333333333321</v>
      </c>
      <c r="F59" s="21"/>
      <c r="G59" s="19"/>
      <c r="H59" s="20">
        <f>2/12*100</f>
        <v>16.666666666666664</v>
      </c>
      <c r="I59" s="21"/>
      <c r="J59" s="19"/>
      <c r="K59" s="20">
        <f>3/12*100</f>
        <v>25</v>
      </c>
      <c r="L59" s="21"/>
      <c r="M59" s="19"/>
      <c r="N59" s="20">
        <f>4/12*100</f>
        <v>33.333333333333329</v>
      </c>
      <c r="O59" s="21"/>
      <c r="P59" s="19"/>
      <c r="Q59" s="20">
        <f>5/12*100</f>
        <v>41.666666666666671</v>
      </c>
      <c r="R59" s="21"/>
      <c r="S59" s="19"/>
      <c r="T59" s="20">
        <f>S60</f>
        <v>80.250839776589615</v>
      </c>
      <c r="U59" s="21"/>
      <c r="V59" s="19"/>
      <c r="W59" s="20">
        <f>7/12*100</f>
        <v>58.333333333333336</v>
      </c>
      <c r="X59" s="21"/>
      <c r="Y59" s="19"/>
      <c r="Z59" s="20">
        <f>8/12*100</f>
        <v>66.666666666666657</v>
      </c>
      <c r="AA59" s="21"/>
      <c r="AB59" s="19"/>
      <c r="AC59" s="20">
        <f>9/12*100</f>
        <v>75</v>
      </c>
      <c r="AD59" s="21"/>
      <c r="AE59" s="19"/>
      <c r="AF59" s="20">
        <f>10/12*100</f>
        <v>83.333333333333343</v>
      </c>
      <c r="AG59" s="21"/>
      <c r="AH59" s="19"/>
      <c r="AI59" s="20">
        <f>11/12*100</f>
        <v>91.666666666666657</v>
      </c>
      <c r="AJ59" s="21"/>
      <c r="AK59" s="19"/>
      <c r="AL59" s="20">
        <f>12/12*100</f>
        <v>100</v>
      </c>
      <c r="AM59" s="21"/>
    </row>
    <row r="60" spans="1:39" ht="15" customHeight="1" x14ac:dyDescent="0.25">
      <c r="A60" s="87"/>
      <c r="B60" s="90"/>
      <c r="C60" s="106"/>
      <c r="D60" s="9">
        <f>0/10062200*100</f>
        <v>0</v>
      </c>
      <c r="E60" s="10"/>
      <c r="F60" s="11">
        <f>U59</f>
        <v>0</v>
      </c>
      <c r="G60" s="9">
        <f ca="1">G60</f>
        <v>0</v>
      </c>
      <c r="H60" s="10"/>
      <c r="I60" s="11">
        <f ca="1">G60</f>
        <v>0</v>
      </c>
      <c r="J60" s="9">
        <f>0/10062200*100</f>
        <v>0</v>
      </c>
      <c r="K60" s="10"/>
      <c r="L60" s="11">
        <f>0/10062200*100</f>
        <v>0</v>
      </c>
      <c r="M60" s="9">
        <f>0/10062200*100</f>
        <v>0</v>
      </c>
      <c r="N60" s="10"/>
      <c r="O60" s="11">
        <f>0/10062000*100</f>
        <v>0</v>
      </c>
      <c r="P60" s="9">
        <f>0/1499800*100</f>
        <v>0</v>
      </c>
      <c r="Q60" s="10"/>
      <c r="R60" s="11">
        <f>0/1499800*100</f>
        <v>0</v>
      </c>
      <c r="S60" s="9">
        <f>8075000/C59*100</f>
        <v>80.250839776589615</v>
      </c>
      <c r="T60" s="10"/>
      <c r="U60" s="11">
        <f>8075000/C59*100</f>
        <v>80.250839776589615</v>
      </c>
      <c r="V60" s="9">
        <v>100</v>
      </c>
      <c r="W60" s="10"/>
      <c r="X60" s="11">
        <v>19.7</v>
      </c>
      <c r="Y60" s="9">
        <f>10062200/C59*100</f>
        <v>100</v>
      </c>
      <c r="Z60" s="10"/>
      <c r="AA60" s="11">
        <v>0</v>
      </c>
      <c r="AB60" s="9">
        <f>10062200/C59*100</f>
        <v>100</v>
      </c>
      <c r="AC60" s="10"/>
      <c r="AD60" s="11">
        <v>0</v>
      </c>
      <c r="AE60" s="9">
        <f>10062200/C59*100</f>
        <v>100</v>
      </c>
      <c r="AF60" s="10"/>
      <c r="AG60" s="11">
        <v>0</v>
      </c>
      <c r="AH60" s="9">
        <f>10062200/C59*100</f>
        <v>100</v>
      </c>
      <c r="AI60" s="10"/>
      <c r="AJ60" s="11">
        <v>0</v>
      </c>
      <c r="AK60" s="9">
        <f>10062200/C59*100</f>
        <v>100</v>
      </c>
      <c r="AL60" s="10"/>
      <c r="AM60" s="11">
        <v>0</v>
      </c>
    </row>
    <row r="61" spans="1:39" ht="21" customHeight="1" x14ac:dyDescent="0.25">
      <c r="A61" s="88"/>
      <c r="B61" s="91"/>
      <c r="C61" s="107"/>
      <c r="D61" s="15"/>
      <c r="E61" s="16">
        <f>R61</f>
        <v>0</v>
      </c>
      <c r="F61" s="17"/>
      <c r="G61" s="15"/>
      <c r="H61" s="16">
        <f ca="1">G60</f>
        <v>0</v>
      </c>
      <c r="I61" s="17"/>
      <c r="J61" s="15"/>
      <c r="K61" s="16">
        <f>L60</f>
        <v>0</v>
      </c>
      <c r="L61" s="17"/>
      <c r="M61" s="15"/>
      <c r="N61" s="16">
        <f>0/10062000*100</f>
        <v>0</v>
      </c>
      <c r="O61" s="17"/>
      <c r="P61" s="15"/>
      <c r="Q61" s="16">
        <f>0/1499800*100</f>
        <v>0</v>
      </c>
      <c r="R61" s="17"/>
      <c r="S61" s="15"/>
      <c r="T61" s="16">
        <f>U60</f>
        <v>80.250839776589615</v>
      </c>
      <c r="U61" s="17"/>
      <c r="V61" s="15"/>
      <c r="W61" s="16">
        <v>19.7</v>
      </c>
      <c r="X61" s="17"/>
      <c r="Y61" s="15"/>
      <c r="Z61" s="16">
        <v>0</v>
      </c>
      <c r="AA61" s="17"/>
      <c r="AB61" s="15"/>
      <c r="AC61" s="16">
        <v>0</v>
      </c>
      <c r="AD61" s="17"/>
      <c r="AE61" s="15"/>
      <c r="AF61" s="16">
        <v>0</v>
      </c>
      <c r="AG61" s="17"/>
      <c r="AH61" s="15"/>
      <c r="AI61" s="16">
        <v>0</v>
      </c>
      <c r="AJ61" s="17"/>
      <c r="AK61" s="15"/>
      <c r="AL61" s="16">
        <v>0</v>
      </c>
      <c r="AM61" s="17"/>
    </row>
    <row r="62" spans="1:39" x14ac:dyDescent="0.25">
      <c r="A62" s="86">
        <v>18</v>
      </c>
      <c r="B62" s="95" t="s">
        <v>44</v>
      </c>
      <c r="C62" s="92">
        <v>1499800</v>
      </c>
      <c r="D62" s="9"/>
      <c r="E62" s="10">
        <f>1/12*100</f>
        <v>8.3333333333333321</v>
      </c>
      <c r="F62" s="11"/>
      <c r="G62" s="9"/>
      <c r="H62" s="10">
        <f>2/12*100</f>
        <v>16.666666666666664</v>
      </c>
      <c r="I62" s="11"/>
      <c r="J62" s="9"/>
      <c r="K62" s="10">
        <f>3/12*100</f>
        <v>25</v>
      </c>
      <c r="L62" s="11"/>
      <c r="M62" s="9"/>
      <c r="N62" s="10">
        <f>4/12*100</f>
        <v>33.333333333333329</v>
      </c>
      <c r="O62" s="11"/>
      <c r="P62" s="9"/>
      <c r="Q62" s="10">
        <f>5/12*100</f>
        <v>41.666666666666671</v>
      </c>
      <c r="R62" s="11"/>
      <c r="S62" s="9"/>
      <c r="T62" s="10">
        <f>6/12*100</f>
        <v>50</v>
      </c>
      <c r="U62" s="11"/>
      <c r="V62" s="9"/>
      <c r="W62" s="10">
        <f>7/12*100</f>
        <v>58.333333333333336</v>
      </c>
      <c r="X62" s="11"/>
      <c r="Y62" s="9"/>
      <c r="Z62" s="10">
        <f>8/12*100</f>
        <v>66.666666666666657</v>
      </c>
      <c r="AA62" s="40"/>
      <c r="AB62" s="34"/>
      <c r="AC62" s="43">
        <f>9/12*100</f>
        <v>75</v>
      </c>
      <c r="AD62" s="36"/>
      <c r="AE62" s="34"/>
      <c r="AF62" s="35">
        <f>10/12*100</f>
        <v>83.333333333333343</v>
      </c>
      <c r="AG62" s="36"/>
      <c r="AH62" s="71"/>
      <c r="AI62" s="43">
        <f>11/12*100</f>
        <v>91.666666666666657</v>
      </c>
      <c r="AJ62" s="42"/>
      <c r="AK62" s="9"/>
      <c r="AL62" s="10">
        <f>12/12*100</f>
        <v>100</v>
      </c>
      <c r="AM62" s="11"/>
    </row>
    <row r="63" spans="1:39" x14ac:dyDescent="0.25">
      <c r="A63" s="87"/>
      <c r="B63" s="90"/>
      <c r="C63" s="93"/>
      <c r="D63" s="9">
        <f>0/1499800*100</f>
        <v>0</v>
      </c>
      <c r="E63" s="10"/>
      <c r="F63" s="11">
        <f>U62</f>
        <v>0</v>
      </c>
      <c r="G63" s="9">
        <f ca="1">G63</f>
        <v>0</v>
      </c>
      <c r="H63" s="10"/>
      <c r="I63" s="11">
        <f ca="1">I63</f>
        <v>0</v>
      </c>
      <c r="J63" s="9">
        <f>0/1499800*100</f>
        <v>0</v>
      </c>
      <c r="K63" s="10"/>
      <c r="L63" s="11">
        <f>0/1499800*100</f>
        <v>0</v>
      </c>
      <c r="M63" s="9">
        <f>0/1499800*100</f>
        <v>0</v>
      </c>
      <c r="N63" s="10"/>
      <c r="O63" s="11">
        <f>0/1499800*100</f>
        <v>0</v>
      </c>
      <c r="P63" s="9">
        <f>0/1499800*100</f>
        <v>0</v>
      </c>
      <c r="Q63" s="10"/>
      <c r="R63" s="11">
        <f>0/14998008100</f>
        <v>0</v>
      </c>
      <c r="S63" s="9">
        <f>0</f>
        <v>0</v>
      </c>
      <c r="T63" s="10"/>
      <c r="U63" s="11">
        <f>0</f>
        <v>0</v>
      </c>
      <c r="V63" s="9">
        <v>50</v>
      </c>
      <c r="W63" s="10"/>
      <c r="X63" s="11">
        <v>50</v>
      </c>
      <c r="Y63" s="10">
        <f>749900/C62*100</f>
        <v>50</v>
      </c>
      <c r="Z63" s="25"/>
      <c r="AA63" s="11">
        <v>0</v>
      </c>
      <c r="AB63" s="43">
        <f>749900/C62*100</f>
        <v>50</v>
      </c>
      <c r="AC63" s="35"/>
      <c r="AD63" s="42">
        <v>0</v>
      </c>
      <c r="AE63" s="35">
        <f>749900/C62*100</f>
        <v>50</v>
      </c>
      <c r="AF63" s="35"/>
      <c r="AG63" s="36">
        <v>0</v>
      </c>
      <c r="AH63" s="43">
        <f>749900/C62*100</f>
        <v>50</v>
      </c>
      <c r="AI63" s="43"/>
      <c r="AJ63" s="42">
        <v>0</v>
      </c>
      <c r="AK63" s="10">
        <f>1499600/C62*100</f>
        <v>99.986664888651816</v>
      </c>
      <c r="AL63" s="10"/>
      <c r="AM63" s="11">
        <f>AL64</f>
        <v>49.986664888651823</v>
      </c>
    </row>
    <row r="64" spans="1:39" x14ac:dyDescent="0.25">
      <c r="A64" s="88"/>
      <c r="B64" s="91"/>
      <c r="C64" s="94"/>
      <c r="D64" s="15"/>
      <c r="E64" s="16">
        <f>R64</f>
        <v>0</v>
      </c>
      <c r="F64" s="17"/>
      <c r="G64" s="15"/>
      <c r="H64" s="16">
        <f ca="1">H64</f>
        <v>0</v>
      </c>
      <c r="I64" s="17"/>
      <c r="J64" s="15"/>
      <c r="K64" s="16">
        <f>L63</f>
        <v>0</v>
      </c>
      <c r="L64" s="17"/>
      <c r="M64" s="15"/>
      <c r="N64" s="16">
        <f>0/1499800*100</f>
        <v>0</v>
      </c>
      <c r="O64" s="17"/>
      <c r="P64" s="15"/>
      <c r="Q64" s="16">
        <f>0/1499800*100</f>
        <v>0</v>
      </c>
      <c r="R64" s="17"/>
      <c r="S64" s="15"/>
      <c r="T64" s="16">
        <f>U63</f>
        <v>0</v>
      </c>
      <c r="U64" s="17"/>
      <c r="V64" s="15"/>
      <c r="W64" s="16">
        <v>50</v>
      </c>
      <c r="X64" s="17"/>
      <c r="Y64" s="26"/>
      <c r="Z64" s="16">
        <v>0</v>
      </c>
      <c r="AA64" s="28"/>
      <c r="AB64" s="37"/>
      <c r="AC64" s="70">
        <v>0</v>
      </c>
      <c r="AD64" s="39"/>
      <c r="AE64" s="37"/>
      <c r="AF64" s="38"/>
      <c r="AG64" s="39"/>
      <c r="AH64" s="75"/>
      <c r="AI64" s="70">
        <v>0</v>
      </c>
      <c r="AJ64" s="76"/>
      <c r="AK64" s="15"/>
      <c r="AL64" s="16">
        <f>749700/C62*100</f>
        <v>49.986664888651823</v>
      </c>
      <c r="AM64" s="17"/>
    </row>
    <row r="65" spans="1:95" x14ac:dyDescent="0.25">
      <c r="A65" s="86">
        <v>19</v>
      </c>
      <c r="B65" s="95" t="s">
        <v>45</v>
      </c>
      <c r="C65" s="92">
        <v>9999300</v>
      </c>
      <c r="D65" s="9"/>
      <c r="E65" s="10">
        <f>1/12*100</f>
        <v>8.3333333333333321</v>
      </c>
      <c r="F65" s="11"/>
      <c r="G65" s="9"/>
      <c r="H65" s="10">
        <f>2/12*100</f>
        <v>16.666666666666664</v>
      </c>
      <c r="I65" s="11"/>
      <c r="J65" s="9"/>
      <c r="K65" s="10">
        <f>3/12*100</f>
        <v>25</v>
      </c>
      <c r="L65" s="11"/>
      <c r="M65" s="9"/>
      <c r="N65" s="10">
        <f>4/12*100</f>
        <v>33.333333333333329</v>
      </c>
      <c r="O65" s="11"/>
      <c r="P65" s="9"/>
      <c r="Q65" s="10">
        <f>5/12*100</f>
        <v>41.666666666666671</v>
      </c>
      <c r="R65" s="11"/>
      <c r="S65" s="9"/>
      <c r="T65" s="10">
        <f>6/12*100</f>
        <v>50</v>
      </c>
      <c r="U65" s="11"/>
      <c r="V65" s="9"/>
      <c r="W65" s="10">
        <f>7/12*100</f>
        <v>58.333333333333336</v>
      </c>
      <c r="X65" s="11"/>
      <c r="Y65" s="13"/>
      <c r="Z65" s="25">
        <f>8/12*100</f>
        <v>66.666666666666657</v>
      </c>
      <c r="AA65" s="14"/>
      <c r="AB65" s="34"/>
      <c r="AC65" s="43">
        <f>9/12*100</f>
        <v>75</v>
      </c>
      <c r="AD65" s="36"/>
      <c r="AE65" s="34"/>
      <c r="AF65" s="35">
        <f>10/12*100</f>
        <v>83.333333333333343</v>
      </c>
      <c r="AG65" s="36"/>
      <c r="AH65" s="71"/>
      <c r="AI65" s="43">
        <f>11/12*100</f>
        <v>91.666666666666657</v>
      </c>
      <c r="AJ65" s="42"/>
      <c r="AK65" s="9"/>
      <c r="AL65" s="10">
        <f>12/12*100</f>
        <v>100</v>
      </c>
      <c r="AM65" s="11"/>
    </row>
    <row r="66" spans="1:95" x14ac:dyDescent="0.25">
      <c r="A66" s="87"/>
      <c r="B66" s="90"/>
      <c r="C66" s="93"/>
      <c r="D66" s="9">
        <f>0/9999300*100</f>
        <v>0</v>
      </c>
      <c r="E66" s="10"/>
      <c r="F66" s="11">
        <f>U65</f>
        <v>0</v>
      </c>
      <c r="G66" s="9">
        <f ca="1">G66</f>
        <v>0</v>
      </c>
      <c r="H66" s="10"/>
      <c r="I66" s="11">
        <f ca="1">I66</f>
        <v>0</v>
      </c>
      <c r="J66" s="9">
        <f>5850000/9999300*100</f>
        <v>58.504095286670065</v>
      </c>
      <c r="K66" s="10"/>
      <c r="L66" s="11">
        <f>5850000/9999300*100</f>
        <v>58.504095286670065</v>
      </c>
      <c r="M66" s="9">
        <f>7359300/9999300*100</f>
        <v>73.598151870630943</v>
      </c>
      <c r="N66" s="10"/>
      <c r="O66" s="11">
        <f>7359300/9999300*100</f>
        <v>73.598151870630943</v>
      </c>
      <c r="P66" s="9">
        <f>7359300/9999300*100</f>
        <v>73.598151870630943</v>
      </c>
      <c r="Q66" s="10"/>
      <c r="R66" s="41">
        <f>7359300/9999300*100</f>
        <v>73.598151870630943</v>
      </c>
      <c r="S66" s="9">
        <f>7359300/C65*100</f>
        <v>73.598151870630943</v>
      </c>
      <c r="T66" s="10"/>
      <c r="U66" s="11">
        <f>0</f>
        <v>0</v>
      </c>
      <c r="V66" s="9">
        <v>73.599999999999994</v>
      </c>
      <c r="W66" s="10"/>
      <c r="X66" s="11">
        <v>0</v>
      </c>
      <c r="Y66" s="9">
        <f>7359300/C65*100</f>
        <v>73.598151870630943</v>
      </c>
      <c r="Z66" s="25"/>
      <c r="AA66" s="11">
        <v>0</v>
      </c>
      <c r="AB66" s="71">
        <f>7359300/C65*100</f>
        <v>73.598151870630943</v>
      </c>
      <c r="AC66" s="35"/>
      <c r="AD66" s="42">
        <v>0</v>
      </c>
      <c r="AE66" s="34">
        <f>9999300/C65*100</f>
        <v>100</v>
      </c>
      <c r="AF66" s="35"/>
      <c r="AG66" s="36">
        <f>AF67</f>
        <v>26.401848129369053</v>
      </c>
      <c r="AH66" s="71">
        <f>5100000/C65*100</f>
        <v>51.003570249917495</v>
      </c>
      <c r="AI66" s="43"/>
      <c r="AJ66" s="42">
        <v>0</v>
      </c>
      <c r="AK66" s="9">
        <f>9999300/C65*100</f>
        <v>100</v>
      </c>
      <c r="AL66" s="10"/>
      <c r="AM66" s="11">
        <v>0</v>
      </c>
    </row>
    <row r="67" spans="1:95" ht="22.5" customHeight="1" x14ac:dyDescent="0.25">
      <c r="A67" s="88"/>
      <c r="B67" s="91"/>
      <c r="C67" s="94"/>
      <c r="D67" s="15"/>
      <c r="E67" s="16">
        <f>R67</f>
        <v>0</v>
      </c>
      <c r="F67" s="17"/>
      <c r="G67" s="15"/>
      <c r="H67" s="16">
        <f ca="1">H67</f>
        <v>0</v>
      </c>
      <c r="I67" s="17"/>
      <c r="J67" s="15"/>
      <c r="K67" s="16">
        <f>L66</f>
        <v>58.504095286670065</v>
      </c>
      <c r="L67" s="17"/>
      <c r="M67" s="15"/>
      <c r="N67" s="16">
        <f>7359300/9999300*100</f>
        <v>73.598151870630943</v>
      </c>
      <c r="O67" s="17"/>
      <c r="P67" s="15"/>
      <c r="Q67" s="16">
        <f>7359300/9999300*100</f>
        <v>73.598151870630943</v>
      </c>
      <c r="R67" s="17"/>
      <c r="S67" s="15"/>
      <c r="T67" s="16">
        <f>U66</f>
        <v>0</v>
      </c>
      <c r="U67" s="17"/>
      <c r="V67" s="15"/>
      <c r="W67" s="16">
        <v>0</v>
      </c>
      <c r="X67" s="17"/>
      <c r="Y67" s="26"/>
      <c r="Z67" s="16">
        <v>0</v>
      </c>
      <c r="AA67" s="28"/>
      <c r="AB67" s="37"/>
      <c r="AC67" s="70">
        <v>0</v>
      </c>
      <c r="AD67" s="39"/>
      <c r="AE67" s="37"/>
      <c r="AF67" s="38">
        <f>2640000/C65*100</f>
        <v>26.401848129369053</v>
      </c>
      <c r="AG67" s="39"/>
      <c r="AH67" s="75"/>
      <c r="AI67" s="70">
        <f>0</f>
        <v>0</v>
      </c>
      <c r="AJ67" s="76"/>
      <c r="AK67" s="15"/>
      <c r="AL67" s="16">
        <v>0</v>
      </c>
      <c r="AM67" s="17"/>
    </row>
    <row r="68" spans="1:95" x14ac:dyDescent="0.25">
      <c r="A68" s="86">
        <v>20</v>
      </c>
      <c r="B68" s="89" t="s">
        <v>46</v>
      </c>
      <c r="C68" s="92">
        <v>1938000</v>
      </c>
      <c r="D68" s="9"/>
      <c r="E68" s="10">
        <f>1/12*100</f>
        <v>8.3333333333333321</v>
      </c>
      <c r="F68" s="11"/>
      <c r="G68" s="9"/>
      <c r="H68" s="10">
        <f>2/12*100</f>
        <v>16.666666666666664</v>
      </c>
      <c r="I68" s="11"/>
      <c r="J68" s="9"/>
      <c r="K68" s="10">
        <f>3/12*100</f>
        <v>25</v>
      </c>
      <c r="L68" s="11"/>
      <c r="M68" s="9"/>
      <c r="N68" s="10">
        <f>4/12*100</f>
        <v>33.333333333333329</v>
      </c>
      <c r="O68" s="11"/>
      <c r="P68" s="9"/>
      <c r="Q68" s="10">
        <f>5/12*100</f>
        <v>41.666666666666671</v>
      </c>
      <c r="R68" s="11"/>
      <c r="S68" s="9"/>
      <c r="T68" s="10">
        <f>6/12*100</f>
        <v>50</v>
      </c>
      <c r="U68" s="11"/>
      <c r="V68" s="9"/>
      <c r="W68" s="10">
        <f>7/12*100</f>
        <v>58.333333333333336</v>
      </c>
      <c r="X68" s="11"/>
      <c r="Y68" s="9"/>
      <c r="Z68" s="10">
        <f>8/12*100</f>
        <v>66.666666666666657</v>
      </c>
      <c r="AA68" s="40"/>
      <c r="AB68" s="34"/>
      <c r="AC68" s="43">
        <f>9/12*100</f>
        <v>75</v>
      </c>
      <c r="AD68" s="36"/>
      <c r="AE68" s="34"/>
      <c r="AF68" s="35">
        <f>10/12*100</f>
        <v>83.333333333333343</v>
      </c>
      <c r="AG68" s="36"/>
      <c r="AH68" s="71"/>
      <c r="AI68" s="43">
        <f>11/12*100</f>
        <v>91.666666666666657</v>
      </c>
      <c r="AJ68" s="42"/>
      <c r="AK68" s="9"/>
      <c r="AL68" s="10">
        <f>12/12*100</f>
        <v>100</v>
      </c>
      <c r="AM68" s="11"/>
    </row>
    <row r="69" spans="1:95" x14ac:dyDescent="0.25">
      <c r="A69" s="87"/>
      <c r="B69" s="90"/>
      <c r="C69" s="93"/>
      <c r="D69" s="9">
        <f>0/19380008100</f>
        <v>0</v>
      </c>
      <c r="E69" s="10"/>
      <c r="F69" s="11">
        <f>U69</f>
        <v>0</v>
      </c>
      <c r="G69" s="9">
        <f ca="1">G69</f>
        <v>0</v>
      </c>
      <c r="H69" s="10"/>
      <c r="I69" s="11">
        <f ca="1">I69</f>
        <v>0</v>
      </c>
      <c r="J69" s="9">
        <f>0/1938000*100</f>
        <v>0</v>
      </c>
      <c r="K69" s="10"/>
      <c r="L69" s="11">
        <f>0/1938000*100</f>
        <v>0</v>
      </c>
      <c r="M69" s="9">
        <f>0/1938000*100</f>
        <v>0</v>
      </c>
      <c r="N69" s="10"/>
      <c r="O69" s="11">
        <f>0/1938000*100</f>
        <v>0</v>
      </c>
      <c r="P69" s="9">
        <f>0/1938000*100</f>
        <v>0</v>
      </c>
      <c r="Q69" s="10"/>
      <c r="R69" s="11">
        <f>0/1938000*100</f>
        <v>0</v>
      </c>
      <c r="S69" s="9">
        <f>0</f>
        <v>0</v>
      </c>
      <c r="T69" s="10"/>
      <c r="U69" s="11">
        <v>0</v>
      </c>
      <c r="V69" s="9">
        <v>0</v>
      </c>
      <c r="W69" s="10"/>
      <c r="X69" s="11">
        <v>0</v>
      </c>
      <c r="Y69" s="10">
        <v>0</v>
      </c>
      <c r="Z69" s="25"/>
      <c r="AA69" s="11">
        <v>0</v>
      </c>
      <c r="AB69" s="43">
        <v>0</v>
      </c>
      <c r="AC69" s="35"/>
      <c r="AD69" s="42">
        <v>0</v>
      </c>
      <c r="AE69" s="35">
        <f>1938000/C68*100</f>
        <v>100</v>
      </c>
      <c r="AF69" s="35"/>
      <c r="AG69" s="36">
        <f>AF70</f>
        <v>100</v>
      </c>
      <c r="AH69" s="43">
        <f>1938000/C68*100</f>
        <v>100</v>
      </c>
      <c r="AI69" s="43"/>
      <c r="AJ69" s="42">
        <v>0</v>
      </c>
      <c r="AK69" s="10">
        <v>100</v>
      </c>
      <c r="AL69" s="10"/>
      <c r="AM69" s="11">
        <v>0</v>
      </c>
    </row>
    <row r="70" spans="1:95" x14ac:dyDescent="0.25">
      <c r="A70" s="88"/>
      <c r="B70" s="91"/>
      <c r="C70" s="94"/>
      <c r="D70" s="15"/>
      <c r="E70" s="16">
        <f>R70</f>
        <v>0</v>
      </c>
      <c r="F70" s="17"/>
      <c r="G70" s="15"/>
      <c r="H70" s="16">
        <f ca="1">H70</f>
        <v>0</v>
      </c>
      <c r="I70" s="17"/>
      <c r="J70" s="15"/>
      <c r="K70" s="16">
        <f>0/1938000*100</f>
        <v>0</v>
      </c>
      <c r="L70" s="17"/>
      <c r="M70" s="15"/>
      <c r="N70" s="16">
        <f>0/1938000*100</f>
        <v>0</v>
      </c>
      <c r="O70" s="17"/>
      <c r="P70" s="15"/>
      <c r="Q70" s="16">
        <f>0/1938000*100</f>
        <v>0</v>
      </c>
      <c r="R70" s="17"/>
      <c r="S70" s="15"/>
      <c r="T70" s="16">
        <f>U69</f>
        <v>0</v>
      </c>
      <c r="U70" s="17"/>
      <c r="V70" s="15"/>
      <c r="W70" s="16">
        <v>0</v>
      </c>
      <c r="X70" s="17"/>
      <c r="Y70" s="26"/>
      <c r="Z70" s="16">
        <v>0</v>
      </c>
      <c r="AA70" s="28"/>
      <c r="AB70" s="37"/>
      <c r="AC70" s="70">
        <v>0</v>
      </c>
      <c r="AD70" s="39"/>
      <c r="AE70" s="37"/>
      <c r="AF70" s="38">
        <f>1938000/C68*100</f>
        <v>100</v>
      </c>
      <c r="AG70" s="39"/>
      <c r="AH70" s="75"/>
      <c r="AI70" s="70">
        <v>0</v>
      </c>
      <c r="AJ70" s="76"/>
      <c r="AK70" s="15"/>
      <c r="AL70" s="16">
        <v>0</v>
      </c>
      <c r="AM70" s="17"/>
    </row>
    <row r="71" spans="1:95" x14ac:dyDescent="0.25">
      <c r="A71" s="86">
        <v>21</v>
      </c>
      <c r="B71" s="95" t="s">
        <v>47</v>
      </c>
      <c r="C71" s="92">
        <v>9994500</v>
      </c>
      <c r="D71" s="9"/>
      <c r="E71" s="10">
        <f>1/12*100</f>
        <v>8.3333333333333321</v>
      </c>
      <c r="F71" s="11"/>
      <c r="G71" s="9"/>
      <c r="H71" s="10">
        <f>2/12*100</f>
        <v>16.666666666666664</v>
      </c>
      <c r="I71" s="11"/>
      <c r="J71" s="9"/>
      <c r="K71" s="10">
        <f>3/12*100</f>
        <v>25</v>
      </c>
      <c r="L71" s="11"/>
      <c r="M71" s="9"/>
      <c r="N71" s="10">
        <f>4/12*100</f>
        <v>33.333333333333329</v>
      </c>
      <c r="O71" s="11"/>
      <c r="P71" s="9"/>
      <c r="Q71" s="10">
        <f>5/12*100</f>
        <v>41.666666666666671</v>
      </c>
      <c r="R71" s="11"/>
      <c r="S71" s="9"/>
      <c r="T71" s="10">
        <f>6/12*100</f>
        <v>50</v>
      </c>
      <c r="U71" s="11"/>
      <c r="V71" s="9"/>
      <c r="W71" s="10">
        <f>7/12*100</f>
        <v>58.333333333333336</v>
      </c>
      <c r="X71" s="11"/>
      <c r="Y71" s="13"/>
      <c r="Z71" s="25">
        <f>8/12*100</f>
        <v>66.666666666666657</v>
      </c>
      <c r="AA71" s="14"/>
      <c r="AB71" s="34"/>
      <c r="AC71" s="43">
        <f>9/12*100</f>
        <v>75</v>
      </c>
      <c r="AD71" s="36"/>
      <c r="AE71" s="34"/>
      <c r="AF71" s="35">
        <f>10/12*100</f>
        <v>83.333333333333343</v>
      </c>
      <c r="AG71" s="36"/>
      <c r="AH71" s="71"/>
      <c r="AI71" s="43">
        <f>11/12*100</f>
        <v>91.666666666666657</v>
      </c>
      <c r="AJ71" s="42"/>
      <c r="AK71" s="9"/>
      <c r="AL71" s="10">
        <f>12/12*100</f>
        <v>100</v>
      </c>
      <c r="AM71" s="11"/>
    </row>
    <row r="72" spans="1:95" x14ac:dyDescent="0.25">
      <c r="A72" s="87"/>
      <c r="B72" s="90"/>
      <c r="C72" s="93"/>
      <c r="D72" s="9">
        <f>0/9994500*100</f>
        <v>0</v>
      </c>
      <c r="E72" s="10"/>
      <c r="F72" s="11">
        <f>U72</f>
        <v>4.5024763619990997</v>
      </c>
      <c r="G72" s="9">
        <f>450000/9994500*100</f>
        <v>4.5024763619990997</v>
      </c>
      <c r="H72" s="10"/>
      <c r="I72" s="11">
        <f>450000/9994500*100</f>
        <v>4.5024763619990997</v>
      </c>
      <c r="J72" s="9">
        <f>2109500/9994500*100</f>
        <v>21.106608634749115</v>
      </c>
      <c r="K72" s="10"/>
      <c r="L72" s="11">
        <f>2109500/9994500*100</f>
        <v>21.106608634749115</v>
      </c>
      <c r="M72" s="9">
        <f>2919500/9994500*100</f>
        <v>29.211066086347493</v>
      </c>
      <c r="N72" s="10"/>
      <c r="O72" s="11">
        <f>2919500/9994500*100</f>
        <v>29.211066086347493</v>
      </c>
      <c r="P72" s="9">
        <f>3369500/9994500*100</f>
        <v>33.713542448346587</v>
      </c>
      <c r="Q72" s="10"/>
      <c r="R72" s="41">
        <f>3369500/9994500*100</f>
        <v>33.713542448346587</v>
      </c>
      <c r="S72" s="9">
        <f>3819500/C71*100</f>
        <v>38.216018810345695</v>
      </c>
      <c r="T72" s="10"/>
      <c r="U72" s="11">
        <f>450000/C71*100</f>
        <v>4.5024763619990997</v>
      </c>
      <c r="V72" s="9">
        <v>54.8</v>
      </c>
      <c r="W72" s="10"/>
      <c r="X72" s="11">
        <v>16.600000000000001</v>
      </c>
      <c r="Y72" s="9">
        <f>5929400/C71*100</f>
        <v>59.32662964630547</v>
      </c>
      <c r="Z72" s="25"/>
      <c r="AA72" s="11">
        <f>Z73</f>
        <v>4.5024763619990997</v>
      </c>
      <c r="AB72" s="71">
        <f>6379400/C71*100</f>
        <v>63.829106008304571</v>
      </c>
      <c r="AC72" s="35"/>
      <c r="AD72" s="42">
        <f>AC73</f>
        <v>4.5024763619990997</v>
      </c>
      <c r="AE72" s="34"/>
      <c r="AF72" s="35"/>
      <c r="AG72" s="36"/>
      <c r="AH72" s="71">
        <f>7909400/C71*100</f>
        <v>79.137525639101497</v>
      </c>
      <c r="AI72" s="43"/>
      <c r="AJ72" s="42">
        <v>0</v>
      </c>
      <c r="AK72" s="9">
        <f>9704500/C71*100</f>
        <v>97.09840412226724</v>
      </c>
      <c r="AL72" s="10"/>
      <c r="AM72" s="11">
        <f>AL73</f>
        <v>17.96087848316574</v>
      </c>
    </row>
    <row r="73" spans="1:95" x14ac:dyDescent="0.25">
      <c r="A73" s="88"/>
      <c r="B73" s="91"/>
      <c r="C73" s="94"/>
      <c r="D73" s="15"/>
      <c r="E73" s="16">
        <f>R73</f>
        <v>0</v>
      </c>
      <c r="F73" s="17"/>
      <c r="G73" s="15"/>
      <c r="H73" s="16">
        <f>450000/9994500*100</f>
        <v>4.5024763619990997</v>
      </c>
      <c r="I73" s="17"/>
      <c r="J73" s="15"/>
      <c r="K73" s="16">
        <f>L72</f>
        <v>21.106608634749115</v>
      </c>
      <c r="L73" s="17"/>
      <c r="M73" s="15"/>
      <c r="N73" s="16">
        <f>2919500/9994500*100</f>
        <v>29.211066086347493</v>
      </c>
      <c r="O73" s="17"/>
      <c r="P73" s="15"/>
      <c r="Q73" s="16">
        <f>3369500/9994500*100</f>
        <v>33.713542448346587</v>
      </c>
      <c r="R73" s="17"/>
      <c r="S73" s="15"/>
      <c r="T73" s="16">
        <f>U72</f>
        <v>4.5024763619990997</v>
      </c>
      <c r="U73" s="17"/>
      <c r="V73" s="15"/>
      <c r="W73" s="16">
        <v>16.600000000000001</v>
      </c>
      <c r="X73" s="17"/>
      <c r="Y73" s="26"/>
      <c r="Z73" s="16">
        <f>450000/C71*100</f>
        <v>4.5024763619990997</v>
      </c>
      <c r="AA73" s="28"/>
      <c r="AB73" s="37"/>
      <c r="AC73" s="70">
        <f>450000/C71*100</f>
        <v>4.5024763619990997</v>
      </c>
      <c r="AD73" s="39"/>
      <c r="AE73" s="37"/>
      <c r="AF73" s="38"/>
      <c r="AG73" s="39"/>
      <c r="AH73" s="75"/>
      <c r="AI73" s="70">
        <v>0</v>
      </c>
      <c r="AJ73" s="76"/>
      <c r="AK73" s="15"/>
      <c r="AL73" s="16">
        <f>1795100/C71*100</f>
        <v>17.96087848316574</v>
      </c>
      <c r="AM73" s="17"/>
    </row>
    <row r="74" spans="1:95" s="45" customFormat="1" x14ac:dyDescent="0.25">
      <c r="A74" s="96">
        <v>22</v>
      </c>
      <c r="B74" s="99" t="s">
        <v>48</v>
      </c>
      <c r="C74" s="102">
        <v>52200000</v>
      </c>
      <c r="D74" s="46"/>
      <c r="E74" s="47">
        <f>1/12*100</f>
        <v>8.3333333333333321</v>
      </c>
      <c r="F74" s="48"/>
      <c r="G74" s="46"/>
      <c r="H74" s="47">
        <f>2/12*100</f>
        <v>16.666666666666664</v>
      </c>
      <c r="I74" s="48"/>
      <c r="J74" s="46"/>
      <c r="K74" s="47">
        <f>3/12*100</f>
        <v>25</v>
      </c>
      <c r="L74" s="48"/>
      <c r="M74" s="46"/>
      <c r="N74" s="47">
        <f>4/12*100</f>
        <v>33.333333333333329</v>
      </c>
      <c r="O74" s="48"/>
      <c r="P74" s="46"/>
      <c r="Q74" s="47">
        <f>5/12*100</f>
        <v>41.666666666666671</v>
      </c>
      <c r="R74" s="48"/>
      <c r="S74" s="46"/>
      <c r="T74" s="47">
        <f>6/12*100</f>
        <v>50</v>
      </c>
      <c r="U74" s="48"/>
      <c r="V74" s="46"/>
      <c r="W74" s="47">
        <f>7/12*100</f>
        <v>58.333333333333336</v>
      </c>
      <c r="X74" s="48"/>
      <c r="Y74" s="46"/>
      <c r="Z74" s="47">
        <f>8/12*100</f>
        <v>66.666666666666657</v>
      </c>
      <c r="AA74" s="48"/>
      <c r="AB74" s="46"/>
      <c r="AC74" s="47">
        <f>9/12*100</f>
        <v>75</v>
      </c>
      <c r="AD74" s="48"/>
      <c r="AE74" s="46"/>
      <c r="AF74" s="47">
        <f>10/12*100</f>
        <v>83.333333333333343</v>
      </c>
      <c r="AG74" s="48"/>
      <c r="AH74" s="77"/>
      <c r="AI74" s="78">
        <f>11/12*100</f>
        <v>91.666666666666657</v>
      </c>
      <c r="AJ74" s="79"/>
      <c r="AK74" s="46"/>
      <c r="AL74" s="47">
        <f>12/12*100</f>
        <v>100</v>
      </c>
      <c r="AM74" s="48"/>
      <c r="AN74" s="52"/>
      <c r="AO74" s="52"/>
      <c r="AP74" s="52"/>
      <c r="AQ74" s="52"/>
      <c r="AR74" s="52"/>
      <c r="AS74" s="52"/>
      <c r="AT74" s="52"/>
      <c r="AU74" s="52"/>
      <c r="AV74" s="52"/>
      <c r="AW74" s="52"/>
      <c r="AX74" s="52"/>
      <c r="AY74" s="52"/>
      <c r="AZ74" s="52"/>
      <c r="BA74" s="52"/>
      <c r="BB74" s="52"/>
      <c r="BC74" s="52"/>
      <c r="BD74" s="52"/>
      <c r="BE74" s="52"/>
      <c r="BF74" s="52"/>
      <c r="BG74" s="52"/>
      <c r="BH74" s="52"/>
      <c r="BI74" s="52"/>
      <c r="BJ74" s="52"/>
      <c r="BK74" s="52"/>
      <c r="BL74" s="52"/>
      <c r="BM74" s="52"/>
      <c r="BN74" s="52"/>
      <c r="BO74" s="52"/>
      <c r="BP74" s="52"/>
      <c r="BQ74" s="52"/>
      <c r="BR74" s="52"/>
      <c r="BS74" s="52"/>
      <c r="BT74" s="52"/>
      <c r="BU74" s="52"/>
      <c r="BV74" s="52"/>
      <c r="BW74" s="52"/>
      <c r="BX74" s="52"/>
      <c r="BY74" s="52"/>
      <c r="BZ74" s="52"/>
      <c r="CA74" s="52"/>
      <c r="CB74" s="52"/>
      <c r="CC74" s="52"/>
      <c r="CD74" s="52"/>
      <c r="CE74" s="52"/>
      <c r="CF74" s="52"/>
      <c r="CG74" s="52"/>
      <c r="CH74" s="52"/>
      <c r="CI74" s="52"/>
      <c r="CJ74" s="52"/>
      <c r="CK74" s="52"/>
      <c r="CL74" s="52"/>
      <c r="CM74" s="52"/>
      <c r="CN74" s="52"/>
      <c r="CO74" s="52"/>
      <c r="CP74" s="52"/>
      <c r="CQ74" s="52"/>
    </row>
    <row r="75" spans="1:95" s="45" customFormat="1" x14ac:dyDescent="0.25">
      <c r="A75" s="97"/>
      <c r="B75" s="100"/>
      <c r="C75" s="103"/>
      <c r="D75" s="53">
        <f>0/27200000</f>
        <v>0</v>
      </c>
      <c r="E75" s="54"/>
      <c r="F75" s="55">
        <f>U74</f>
        <v>0</v>
      </c>
      <c r="G75" s="53">
        <f>1800000/27200000*100</f>
        <v>6.6176470588235299</v>
      </c>
      <c r="H75" s="54"/>
      <c r="I75" s="55">
        <f>1800000/27200000*100</f>
        <v>6.6176470588235299</v>
      </c>
      <c r="J75" s="53">
        <f>3600000/27200000*100</f>
        <v>13.23529411764706</v>
      </c>
      <c r="K75" s="54"/>
      <c r="L75" s="55">
        <f>3600000/27200000*100</f>
        <v>13.23529411764706</v>
      </c>
      <c r="M75" s="53">
        <f>5400000/27200000*100</f>
        <v>19.852941176470587</v>
      </c>
      <c r="N75" s="54"/>
      <c r="O75" s="55">
        <f>5400000/27200000*100</f>
        <v>19.852941176470587</v>
      </c>
      <c r="P75" s="53">
        <f>11370000/27200000*100</f>
        <v>41.801470588235297</v>
      </c>
      <c r="Q75" s="54"/>
      <c r="R75" s="55">
        <f>11370000/27200000*100</f>
        <v>41.801470588235297</v>
      </c>
      <c r="S75" s="56">
        <f>28700000/C74*100</f>
        <v>54.980842911877389</v>
      </c>
      <c r="T75" s="54"/>
      <c r="U75" s="55">
        <f>17330000/C74*100</f>
        <v>33.199233716475099</v>
      </c>
      <c r="V75" s="53">
        <v>74.7</v>
      </c>
      <c r="W75" s="54"/>
      <c r="X75" s="55">
        <v>19.7</v>
      </c>
      <c r="Y75" s="53">
        <f>41500000/C74*100</f>
        <v>79.501915708812263</v>
      </c>
      <c r="Z75" s="54"/>
      <c r="AA75" s="55">
        <f>Z76</f>
        <v>4.7892720306513414</v>
      </c>
      <c r="AB75" s="53">
        <f>43300000/C74*100</f>
        <v>82.950191570881231</v>
      </c>
      <c r="AC75" s="54"/>
      <c r="AD75" s="55">
        <f>AC76</f>
        <v>3.4482758620689653</v>
      </c>
      <c r="AE75" s="53"/>
      <c r="AF75" s="54"/>
      <c r="AG75" s="55"/>
      <c r="AH75" s="80">
        <f>44000000/C74*100</f>
        <v>84.291187739463595</v>
      </c>
      <c r="AI75" s="81"/>
      <c r="AJ75" s="82">
        <f>AI76</f>
        <v>3.4482758620689653</v>
      </c>
      <c r="AK75" s="53">
        <f>52200000/52200000*100</f>
        <v>100</v>
      </c>
      <c r="AL75" s="54"/>
      <c r="AM75" s="55">
        <f>AL76</f>
        <v>12.260536398467432</v>
      </c>
      <c r="AN75" s="52"/>
      <c r="AO75" s="52"/>
      <c r="AP75" s="52"/>
      <c r="AQ75" s="52"/>
      <c r="AR75" s="52"/>
      <c r="AS75" s="52"/>
      <c r="AT75" s="52"/>
      <c r="AU75" s="52"/>
      <c r="AV75" s="52"/>
      <c r="AW75" s="52"/>
      <c r="AX75" s="52"/>
      <c r="AY75" s="52"/>
      <c r="AZ75" s="52"/>
      <c r="BA75" s="52"/>
      <c r="BB75" s="52"/>
      <c r="BC75" s="52"/>
      <c r="BD75" s="52"/>
      <c r="BE75" s="52"/>
      <c r="BF75" s="52"/>
      <c r="BG75" s="52"/>
      <c r="BH75" s="52"/>
      <c r="BI75" s="52"/>
      <c r="BJ75" s="52"/>
      <c r="BK75" s="52"/>
      <c r="BL75" s="52"/>
      <c r="BM75" s="52"/>
      <c r="BN75" s="52"/>
      <c r="BO75" s="52"/>
      <c r="BP75" s="52"/>
      <c r="BQ75" s="52"/>
      <c r="BR75" s="52"/>
      <c r="BS75" s="52"/>
      <c r="BT75" s="52"/>
      <c r="BU75" s="52"/>
      <c r="BV75" s="52"/>
      <c r="BW75" s="52"/>
      <c r="BX75" s="52"/>
      <c r="BY75" s="52"/>
      <c r="BZ75" s="52"/>
      <c r="CA75" s="52"/>
      <c r="CB75" s="52"/>
      <c r="CC75" s="52"/>
      <c r="CD75" s="52"/>
      <c r="CE75" s="52"/>
      <c r="CF75" s="52"/>
      <c r="CG75" s="52"/>
      <c r="CH75" s="52"/>
      <c r="CI75" s="52"/>
      <c r="CJ75" s="52"/>
      <c r="CK75" s="52"/>
      <c r="CL75" s="52"/>
      <c r="CM75" s="52"/>
      <c r="CN75" s="52"/>
      <c r="CO75" s="52"/>
      <c r="CP75" s="52"/>
      <c r="CQ75" s="52"/>
    </row>
    <row r="76" spans="1:95" s="45" customFormat="1" x14ac:dyDescent="0.25">
      <c r="A76" s="98"/>
      <c r="B76" s="101"/>
      <c r="C76" s="104"/>
      <c r="D76" s="60"/>
      <c r="E76" s="61">
        <f>R76</f>
        <v>0</v>
      </c>
      <c r="F76" s="62"/>
      <c r="G76" s="60"/>
      <c r="H76" s="61">
        <f>1800000/27200000*100</f>
        <v>6.6176470588235299</v>
      </c>
      <c r="I76" s="62"/>
      <c r="J76" s="60"/>
      <c r="K76" s="61">
        <f>L75</f>
        <v>13.23529411764706</v>
      </c>
      <c r="L76" s="62"/>
      <c r="M76" s="60"/>
      <c r="N76" s="61">
        <f>5400000/27200000*100</f>
        <v>19.852941176470587</v>
      </c>
      <c r="O76" s="62"/>
      <c r="P76" s="60"/>
      <c r="Q76" s="61">
        <f>11370000/27200000*100</f>
        <v>41.801470588235297</v>
      </c>
      <c r="R76" s="62"/>
      <c r="S76" s="60"/>
      <c r="T76" s="61">
        <f>U75</f>
        <v>33.199233716475099</v>
      </c>
      <c r="U76" s="62"/>
      <c r="V76" s="60"/>
      <c r="W76" s="61">
        <v>19.7</v>
      </c>
      <c r="X76" s="62"/>
      <c r="Y76" s="60"/>
      <c r="Z76" s="61">
        <f>2500000/C74*100</f>
        <v>4.7892720306513414</v>
      </c>
      <c r="AA76" s="62"/>
      <c r="AB76" s="60"/>
      <c r="AC76" s="61">
        <f>1800000/C74*100</f>
        <v>3.4482758620689653</v>
      </c>
      <c r="AD76" s="62"/>
      <c r="AE76" s="60"/>
      <c r="AF76" s="61"/>
      <c r="AG76" s="62"/>
      <c r="AH76" s="83"/>
      <c r="AI76" s="84">
        <f>1800000/C74*100</f>
        <v>3.4482758620689653</v>
      </c>
      <c r="AJ76" s="85"/>
      <c r="AK76" s="60"/>
      <c r="AL76" s="61">
        <f>6400000/52200000*100</f>
        <v>12.260536398467432</v>
      </c>
      <c r="AM76" s="62"/>
      <c r="AN76" s="52"/>
      <c r="AO76" s="52"/>
      <c r="AP76" s="52"/>
      <c r="AQ76" s="52"/>
      <c r="AR76" s="52"/>
      <c r="AS76" s="52"/>
      <c r="AT76" s="52"/>
      <c r="AU76" s="52"/>
      <c r="AV76" s="52"/>
      <c r="AW76" s="52"/>
      <c r="AX76" s="52"/>
      <c r="AY76" s="52"/>
      <c r="AZ76" s="52"/>
      <c r="BA76" s="52"/>
      <c r="BB76" s="52"/>
      <c r="BC76" s="52"/>
      <c r="BD76" s="52"/>
      <c r="BE76" s="52"/>
      <c r="BF76" s="52"/>
      <c r="BG76" s="52"/>
      <c r="BH76" s="52"/>
      <c r="BI76" s="52"/>
      <c r="BJ76" s="52"/>
      <c r="BK76" s="52"/>
      <c r="BL76" s="52"/>
      <c r="BM76" s="52"/>
      <c r="BN76" s="52"/>
      <c r="BO76" s="52"/>
      <c r="BP76" s="52"/>
      <c r="BQ76" s="52"/>
      <c r="BR76" s="52"/>
      <c r="BS76" s="52"/>
      <c r="BT76" s="52"/>
      <c r="BU76" s="52"/>
      <c r="BV76" s="52"/>
      <c r="BW76" s="52"/>
      <c r="BX76" s="52"/>
      <c r="BY76" s="52"/>
      <c r="BZ76" s="52"/>
      <c r="CA76" s="52"/>
      <c r="CB76" s="52"/>
      <c r="CC76" s="52"/>
      <c r="CD76" s="52"/>
      <c r="CE76" s="52"/>
      <c r="CF76" s="52"/>
      <c r="CG76" s="52"/>
      <c r="CH76" s="52"/>
      <c r="CI76" s="52"/>
      <c r="CJ76" s="52"/>
      <c r="CK76" s="52"/>
      <c r="CL76" s="52"/>
      <c r="CM76" s="52"/>
      <c r="CN76" s="52"/>
      <c r="CO76" s="52"/>
      <c r="CP76" s="52"/>
      <c r="CQ76" s="52"/>
    </row>
    <row r="77" spans="1:95" x14ac:dyDescent="0.25">
      <c r="A77" s="86">
        <v>23</v>
      </c>
      <c r="B77" s="89" t="s">
        <v>49</v>
      </c>
      <c r="C77" s="92">
        <v>7950000</v>
      </c>
      <c r="D77" s="9"/>
      <c r="E77" s="10">
        <f>1/12*100</f>
        <v>8.3333333333333321</v>
      </c>
      <c r="F77" s="11"/>
      <c r="G77" s="9"/>
      <c r="H77" s="10">
        <f>2/12*100</f>
        <v>16.666666666666664</v>
      </c>
      <c r="I77" s="11"/>
      <c r="J77" s="9"/>
      <c r="K77" s="10">
        <f>3/12*100</f>
        <v>25</v>
      </c>
      <c r="L77" s="11"/>
      <c r="M77" s="9"/>
      <c r="N77" s="10">
        <f>4/12*100</f>
        <v>33.333333333333329</v>
      </c>
      <c r="O77" s="11"/>
      <c r="P77" s="9"/>
      <c r="Q77" s="10">
        <f>5/12*100</f>
        <v>41.666666666666671</v>
      </c>
      <c r="R77" s="11"/>
      <c r="S77" s="9"/>
      <c r="T77" s="10">
        <f>6/12*100</f>
        <v>50</v>
      </c>
      <c r="U77" s="11"/>
      <c r="V77" s="9"/>
      <c r="W77" s="10">
        <f>7/12*100</f>
        <v>58.333333333333336</v>
      </c>
      <c r="X77" s="11"/>
      <c r="Y77" s="9"/>
      <c r="Z77" s="10">
        <f>8/12*100</f>
        <v>66.666666666666657</v>
      </c>
      <c r="AA77" s="40"/>
      <c r="AB77" s="34"/>
      <c r="AC77" s="43">
        <f>9/12*100</f>
        <v>75</v>
      </c>
      <c r="AD77" s="36"/>
      <c r="AE77" s="34">
        <f ca="1">AE77:AJ95</f>
        <v>0</v>
      </c>
      <c r="AF77" s="35">
        <f>10/12*100</f>
        <v>83.333333333333343</v>
      </c>
      <c r="AG77" s="36"/>
      <c r="AH77" s="71"/>
      <c r="AI77" s="43">
        <f>11/12*100</f>
        <v>91.666666666666657</v>
      </c>
      <c r="AJ77" s="42"/>
      <c r="AK77" s="9"/>
      <c r="AL77" s="10">
        <f>12/12*100</f>
        <v>100</v>
      </c>
      <c r="AM77" s="11"/>
    </row>
    <row r="78" spans="1:95" x14ac:dyDescent="0.25">
      <c r="A78" s="87"/>
      <c r="B78" s="90"/>
      <c r="C78" s="93"/>
      <c r="D78" s="9">
        <f>0/14535000*100</f>
        <v>0</v>
      </c>
      <c r="E78" s="10"/>
      <c r="F78" s="11">
        <f>U23</f>
        <v>0</v>
      </c>
      <c r="G78" s="9">
        <f ca="1">G78</f>
        <v>0</v>
      </c>
      <c r="H78" s="10"/>
      <c r="I78" s="11">
        <f ca="1">I78</f>
        <v>0</v>
      </c>
      <c r="J78" s="9">
        <f>0/14535000*100</f>
        <v>0</v>
      </c>
      <c r="K78" s="10"/>
      <c r="L78" s="11">
        <f>0/14535000*100</f>
        <v>0</v>
      </c>
      <c r="M78" s="9">
        <f>0/14535000*100</f>
        <v>0</v>
      </c>
      <c r="N78" s="10"/>
      <c r="O78" s="11">
        <f>0/14535000*100</f>
        <v>0</v>
      </c>
      <c r="P78" s="9">
        <f>0/14535000*100</f>
        <v>0</v>
      </c>
      <c r="Q78" s="10"/>
      <c r="R78" s="11">
        <f>0/14535000*100</f>
        <v>0</v>
      </c>
      <c r="S78" s="9">
        <f>0</f>
        <v>0</v>
      </c>
      <c r="T78" s="10"/>
      <c r="U78" s="11">
        <v>0</v>
      </c>
      <c r="V78" s="9">
        <v>0</v>
      </c>
      <c r="W78" s="10"/>
      <c r="X78" s="11">
        <v>0</v>
      </c>
      <c r="Y78" s="10">
        <f>300000/C77*100</f>
        <v>3.7735849056603774</v>
      </c>
      <c r="Z78" s="25"/>
      <c r="AA78" s="11">
        <f>Z79</f>
        <v>3.7735849056603774</v>
      </c>
      <c r="AB78" s="43">
        <f>7950000/C77*100</f>
        <v>100</v>
      </c>
      <c r="AC78" s="35"/>
      <c r="AD78" s="42">
        <f>AC79</f>
        <v>96.226415094339629</v>
      </c>
      <c r="AE78" s="35"/>
      <c r="AF78" s="35"/>
      <c r="AG78" s="36"/>
      <c r="AH78" s="43">
        <f>7950000/C77*100</f>
        <v>100</v>
      </c>
      <c r="AI78" s="43"/>
      <c r="AJ78" s="42">
        <v>0</v>
      </c>
      <c r="AK78" s="10">
        <v>100</v>
      </c>
      <c r="AL78" s="10"/>
      <c r="AM78" s="11">
        <v>0</v>
      </c>
    </row>
    <row r="79" spans="1:95" ht="19.5" customHeight="1" x14ac:dyDescent="0.25">
      <c r="A79" s="88"/>
      <c r="B79" s="91"/>
      <c r="C79" s="94"/>
      <c r="D79" s="15"/>
      <c r="E79" s="16">
        <f>R79</f>
        <v>0</v>
      </c>
      <c r="F79" s="17"/>
      <c r="G79" s="15"/>
      <c r="H79" s="16">
        <f ca="1">H79</f>
        <v>0</v>
      </c>
      <c r="I79" s="17"/>
      <c r="J79" s="15"/>
      <c r="K79" s="16">
        <f>L78</f>
        <v>0</v>
      </c>
      <c r="L79" s="17"/>
      <c r="M79" s="15"/>
      <c r="N79" s="16">
        <f>0/14535000*100</f>
        <v>0</v>
      </c>
      <c r="O79" s="17"/>
      <c r="P79" s="15"/>
      <c r="Q79" s="16">
        <f>0/14535000*100</f>
        <v>0</v>
      </c>
      <c r="R79" s="17"/>
      <c r="S79" s="15"/>
      <c r="T79" s="16">
        <f>U78</f>
        <v>0</v>
      </c>
      <c r="U79" s="17"/>
      <c r="V79" s="15"/>
      <c r="W79" s="16">
        <v>0</v>
      </c>
      <c r="X79" s="17"/>
      <c r="Y79" s="26"/>
      <c r="Z79" s="16">
        <f>300000/C77*100</f>
        <v>3.7735849056603774</v>
      </c>
      <c r="AA79" s="28"/>
      <c r="AB79" s="37"/>
      <c r="AC79" s="70">
        <f>7650000/C77*100</f>
        <v>96.226415094339629</v>
      </c>
      <c r="AD79" s="39"/>
      <c r="AE79" s="37"/>
      <c r="AF79" s="38"/>
      <c r="AG79" s="39"/>
      <c r="AH79" s="75"/>
      <c r="AI79" s="70">
        <v>0</v>
      </c>
      <c r="AJ79" s="76"/>
      <c r="AK79" s="15"/>
      <c r="AL79" s="16">
        <v>0</v>
      </c>
      <c r="AM79" s="17"/>
    </row>
    <row r="80" spans="1:95" x14ac:dyDescent="0.25">
      <c r="A80" s="86">
        <v>24</v>
      </c>
      <c r="B80" s="95" t="s">
        <v>50</v>
      </c>
      <c r="C80" s="92">
        <v>1938500</v>
      </c>
      <c r="D80" s="9"/>
      <c r="E80" s="10">
        <f>1/12*100</f>
        <v>8.3333333333333321</v>
      </c>
      <c r="F80" s="11"/>
      <c r="G80" s="9"/>
      <c r="H80" s="10">
        <f>2/12*100</f>
        <v>16.666666666666664</v>
      </c>
      <c r="I80" s="11"/>
      <c r="J80" s="9"/>
      <c r="K80" s="10">
        <f>3/12*100</f>
        <v>25</v>
      </c>
      <c r="L80" s="11"/>
      <c r="M80" s="9"/>
      <c r="N80" s="10">
        <f>4/12*100</f>
        <v>33.333333333333329</v>
      </c>
      <c r="O80" s="11"/>
      <c r="P80" s="9"/>
      <c r="Q80" s="10">
        <f>5/12*100</f>
        <v>41.666666666666671</v>
      </c>
      <c r="R80" s="11"/>
      <c r="S80" s="9"/>
      <c r="T80" s="10">
        <f>6/12*100</f>
        <v>50</v>
      </c>
      <c r="U80" s="11"/>
      <c r="V80" s="9"/>
      <c r="W80" s="10">
        <f>7/12*100</f>
        <v>58.333333333333336</v>
      </c>
      <c r="X80" s="11"/>
      <c r="Y80" s="13"/>
      <c r="Z80" s="25">
        <f>8/12*100</f>
        <v>66.666666666666657</v>
      </c>
      <c r="AA80" s="14"/>
      <c r="AB80" s="34"/>
      <c r="AC80" s="43">
        <f>9/12*100</f>
        <v>75</v>
      </c>
      <c r="AD80" s="36"/>
      <c r="AE80" s="34"/>
      <c r="AF80" s="35">
        <f>10/12*100</f>
        <v>83.333333333333343</v>
      </c>
      <c r="AG80" s="36"/>
      <c r="AH80" s="71"/>
      <c r="AI80" s="43">
        <f>11/12*100</f>
        <v>91.666666666666657</v>
      </c>
      <c r="AJ80" s="42"/>
      <c r="AK80" s="9"/>
      <c r="AL80" s="10">
        <f>12/12*100</f>
        <v>100</v>
      </c>
      <c r="AM80" s="11"/>
    </row>
    <row r="81" spans="1:39" x14ac:dyDescent="0.25">
      <c r="A81" s="87"/>
      <c r="B81" s="90"/>
      <c r="C81" s="93"/>
      <c r="D81" s="9">
        <f>0/4998500*100</f>
        <v>0</v>
      </c>
      <c r="E81" s="10"/>
      <c r="F81" s="11">
        <f>U80</f>
        <v>0</v>
      </c>
      <c r="G81" s="9">
        <f ca="1">G81</f>
        <v>0</v>
      </c>
      <c r="H81" s="10"/>
      <c r="I81" s="11">
        <f ca="1">I81</f>
        <v>0</v>
      </c>
      <c r="J81" s="9">
        <f>0/4998500*100</f>
        <v>0</v>
      </c>
      <c r="K81" s="10"/>
      <c r="L81" s="11">
        <f>0/4998500*100</f>
        <v>0</v>
      </c>
      <c r="M81" s="9">
        <f>0/4998500*100</f>
        <v>0</v>
      </c>
      <c r="N81" s="10"/>
      <c r="O81" s="11">
        <f>0/4998500*100</f>
        <v>0</v>
      </c>
      <c r="P81" s="9">
        <f>0/4998500*100</f>
        <v>0</v>
      </c>
      <c r="Q81" s="10"/>
      <c r="R81" s="41">
        <f>0/4998500*100</f>
        <v>0</v>
      </c>
      <c r="S81" s="9">
        <f>0</f>
        <v>0</v>
      </c>
      <c r="T81" s="10"/>
      <c r="U81" s="11">
        <v>0</v>
      </c>
      <c r="V81" s="9">
        <v>0</v>
      </c>
      <c r="W81" s="10"/>
      <c r="X81" s="11">
        <v>0</v>
      </c>
      <c r="Y81" s="9">
        <v>0</v>
      </c>
      <c r="Z81" s="25"/>
      <c r="AA81" s="11">
        <v>0</v>
      </c>
      <c r="AB81" s="71">
        <v>0</v>
      </c>
      <c r="AC81" s="35"/>
      <c r="AD81" s="42">
        <v>0</v>
      </c>
      <c r="AE81" s="34"/>
      <c r="AF81" s="35"/>
      <c r="AG81" s="36"/>
      <c r="AH81" s="71">
        <f>1530000/C80*100</f>
        <v>78.927005416559197</v>
      </c>
      <c r="AI81" s="43"/>
      <c r="AJ81" s="42">
        <f>AI82</f>
        <v>21.072994583440803</v>
      </c>
      <c r="AK81" s="9">
        <f>100</f>
        <v>100</v>
      </c>
      <c r="AL81" s="10"/>
      <c r="AM81" s="11">
        <v>0</v>
      </c>
    </row>
    <row r="82" spans="1:39" x14ac:dyDescent="0.25">
      <c r="A82" s="88"/>
      <c r="B82" s="91"/>
      <c r="C82" s="94"/>
      <c r="D82" s="15"/>
      <c r="E82" s="16">
        <f>R82</f>
        <v>0</v>
      </c>
      <c r="F82" s="17"/>
      <c r="G82" s="15"/>
      <c r="H82" s="16">
        <f ca="1">H82</f>
        <v>0</v>
      </c>
      <c r="I82" s="17"/>
      <c r="J82" s="15"/>
      <c r="K82" s="16">
        <f>0/4998500*100</f>
        <v>0</v>
      </c>
      <c r="L82" s="17"/>
      <c r="M82" s="15"/>
      <c r="N82" s="16">
        <f>0/4998500*100</f>
        <v>0</v>
      </c>
      <c r="O82" s="17"/>
      <c r="P82" s="15"/>
      <c r="Q82" s="16">
        <f>0/4998500*100</f>
        <v>0</v>
      </c>
      <c r="R82" s="17"/>
      <c r="S82" s="15"/>
      <c r="T82" s="16">
        <f>U81</f>
        <v>0</v>
      </c>
      <c r="U82" s="17"/>
      <c r="V82" s="15"/>
      <c r="W82" s="16">
        <v>0</v>
      </c>
      <c r="X82" s="17"/>
      <c r="Y82" s="26"/>
      <c r="Z82" s="16">
        <v>0</v>
      </c>
      <c r="AA82" s="28"/>
      <c r="AB82" s="37"/>
      <c r="AC82" s="70">
        <v>0</v>
      </c>
      <c r="AD82" s="39"/>
      <c r="AE82" s="37"/>
      <c r="AF82" s="38"/>
      <c r="AG82" s="39"/>
      <c r="AH82" s="75"/>
      <c r="AI82" s="70">
        <f>408500/C80*100</f>
        <v>21.072994583440803</v>
      </c>
      <c r="AJ82" s="76"/>
      <c r="AK82" s="15"/>
      <c r="AL82" s="16">
        <v>0</v>
      </c>
      <c r="AM82" s="17"/>
    </row>
    <row r="83" spans="1:39" x14ac:dyDescent="0.25">
      <c r="A83" s="86">
        <v>25</v>
      </c>
      <c r="B83" s="89" t="s">
        <v>51</v>
      </c>
      <c r="C83" s="92">
        <v>2550000</v>
      </c>
      <c r="D83" s="9"/>
      <c r="E83" s="10">
        <f>1/12*100</f>
        <v>8.3333333333333321</v>
      </c>
      <c r="F83" s="11"/>
      <c r="G83" s="9"/>
      <c r="H83" s="10">
        <f>2/12*100</f>
        <v>16.666666666666664</v>
      </c>
      <c r="I83" s="11"/>
      <c r="J83" s="9"/>
      <c r="K83" s="10">
        <f>3/12*100</f>
        <v>25</v>
      </c>
      <c r="L83" s="11"/>
      <c r="M83" s="9"/>
      <c r="N83" s="10">
        <f>4/12*100</f>
        <v>33.333333333333329</v>
      </c>
      <c r="O83" s="11"/>
      <c r="P83" s="9"/>
      <c r="Q83" s="10">
        <f>5/12*100</f>
        <v>41.666666666666671</v>
      </c>
      <c r="R83" s="11"/>
      <c r="S83" s="9"/>
      <c r="T83" s="10">
        <f>6/12*100</f>
        <v>50</v>
      </c>
      <c r="U83" s="11"/>
      <c r="V83" s="9"/>
      <c r="W83" s="10">
        <f>7/12*100</f>
        <v>58.333333333333336</v>
      </c>
      <c r="X83" s="11"/>
      <c r="Y83" s="9"/>
      <c r="Z83" s="10">
        <f>8/12*100</f>
        <v>66.666666666666657</v>
      </c>
      <c r="AA83" s="40"/>
      <c r="AB83" s="34"/>
      <c r="AC83" s="43">
        <f>9/12*100</f>
        <v>75</v>
      </c>
      <c r="AD83" s="36"/>
      <c r="AE83" s="34"/>
      <c r="AF83" s="35">
        <f>10/12*100</f>
        <v>83.333333333333343</v>
      </c>
      <c r="AG83" s="36"/>
      <c r="AH83" s="71"/>
      <c r="AI83" s="43">
        <f>11/12*100</f>
        <v>91.666666666666657</v>
      </c>
      <c r="AJ83" s="42"/>
      <c r="AK83" s="9"/>
      <c r="AL83" s="10">
        <f>12/12*100</f>
        <v>100</v>
      </c>
      <c r="AM83" s="11"/>
    </row>
    <row r="84" spans="1:39" x14ac:dyDescent="0.25">
      <c r="A84" s="87"/>
      <c r="B84" s="90"/>
      <c r="C84" s="93"/>
      <c r="D84" s="9">
        <f>0/9900000*100</f>
        <v>0</v>
      </c>
      <c r="E84" s="10"/>
      <c r="F84" s="11">
        <f>U84</f>
        <v>0</v>
      </c>
      <c r="G84" s="9">
        <f ca="1">G84</f>
        <v>0</v>
      </c>
      <c r="H84" s="10"/>
      <c r="I84" s="11">
        <f ca="1">I84</f>
        <v>0</v>
      </c>
      <c r="J84" s="9">
        <f>0/9900000*100</f>
        <v>0</v>
      </c>
      <c r="K84" s="10"/>
      <c r="L84" s="11">
        <f>0/9900000*100</f>
        <v>0</v>
      </c>
      <c r="M84" s="9">
        <f>0/9900000*100</f>
        <v>0</v>
      </c>
      <c r="N84" s="10"/>
      <c r="O84" s="11">
        <f>0/990000*100</f>
        <v>0</v>
      </c>
      <c r="P84" s="9">
        <f>0/9900000*100</f>
        <v>0</v>
      </c>
      <c r="Q84" s="10"/>
      <c r="R84" s="11">
        <f>0/9900000*100</f>
        <v>0</v>
      </c>
      <c r="S84" s="9">
        <f>0</f>
        <v>0</v>
      </c>
      <c r="T84" s="10"/>
      <c r="U84" s="11">
        <f>0</f>
        <v>0</v>
      </c>
      <c r="V84" s="9">
        <v>0</v>
      </c>
      <c r="W84" s="10"/>
      <c r="X84" s="11">
        <v>0</v>
      </c>
      <c r="Y84" s="10">
        <v>0</v>
      </c>
      <c r="Z84" s="25"/>
      <c r="AA84" s="11">
        <v>0</v>
      </c>
      <c r="AB84" s="43">
        <v>0</v>
      </c>
      <c r="AC84" s="35"/>
      <c r="AD84" s="42">
        <v>0</v>
      </c>
      <c r="AE84" s="35">
        <v>0</v>
      </c>
      <c r="AF84" s="35"/>
      <c r="AG84" s="36">
        <v>0</v>
      </c>
      <c r="AH84" s="43">
        <v>0</v>
      </c>
      <c r="AI84" s="43"/>
      <c r="AJ84" s="42">
        <v>0</v>
      </c>
      <c r="AK84" s="10">
        <f>2550000/2550000*100</f>
        <v>100</v>
      </c>
      <c r="AL84" s="10"/>
      <c r="AM84" s="11">
        <f>AL85</f>
        <v>100</v>
      </c>
    </row>
    <row r="85" spans="1:39" x14ac:dyDescent="0.25">
      <c r="A85" s="88"/>
      <c r="B85" s="91"/>
      <c r="C85" s="94"/>
      <c r="D85" s="15"/>
      <c r="E85" s="16">
        <f>R85</f>
        <v>0</v>
      </c>
      <c r="F85" s="17"/>
      <c r="G85" s="15"/>
      <c r="H85" s="16">
        <f ca="1">H85</f>
        <v>0</v>
      </c>
      <c r="I85" s="17"/>
      <c r="J85" s="15"/>
      <c r="K85" s="16">
        <f>0/9900000*100</f>
        <v>0</v>
      </c>
      <c r="L85" s="17"/>
      <c r="M85" s="15"/>
      <c r="N85" s="16">
        <f>0/9900000*100</f>
        <v>0</v>
      </c>
      <c r="O85" s="17"/>
      <c r="P85" s="15"/>
      <c r="Q85" s="16">
        <f>0/9900000*100</f>
        <v>0</v>
      </c>
      <c r="R85" s="17"/>
      <c r="S85" s="15"/>
      <c r="T85" s="16">
        <f>U84</f>
        <v>0</v>
      </c>
      <c r="U85" s="17"/>
      <c r="V85" s="15"/>
      <c r="W85" s="16">
        <v>0</v>
      </c>
      <c r="X85" s="17"/>
      <c r="Y85" s="26"/>
      <c r="Z85" s="16">
        <v>0</v>
      </c>
      <c r="AA85" s="28"/>
      <c r="AB85" s="37"/>
      <c r="AC85" s="70">
        <v>0</v>
      </c>
      <c r="AD85" s="39"/>
      <c r="AE85" s="37"/>
      <c r="AF85" s="38">
        <v>0</v>
      </c>
      <c r="AG85" s="39"/>
      <c r="AH85" s="75"/>
      <c r="AI85" s="70">
        <v>0</v>
      </c>
      <c r="AJ85" s="76"/>
      <c r="AK85" s="15"/>
      <c r="AL85" s="16">
        <f>2550000/2550000*100</f>
        <v>100</v>
      </c>
      <c r="AM85" s="17"/>
    </row>
    <row r="86" spans="1:39" x14ac:dyDescent="0.25">
      <c r="A86" s="86">
        <v>26</v>
      </c>
      <c r="B86" s="95" t="s">
        <v>52</v>
      </c>
      <c r="C86" s="92">
        <v>4999700</v>
      </c>
      <c r="D86" s="9"/>
      <c r="E86" s="10">
        <f>1/12*100</f>
        <v>8.3333333333333321</v>
      </c>
      <c r="F86" s="11"/>
      <c r="G86" s="9"/>
      <c r="H86" s="10">
        <f>2/12*100</f>
        <v>16.666666666666664</v>
      </c>
      <c r="I86" s="11"/>
      <c r="J86" s="9"/>
      <c r="K86" s="10">
        <f>3/12*100</f>
        <v>25</v>
      </c>
      <c r="L86" s="11"/>
      <c r="M86" s="9"/>
      <c r="N86" s="10">
        <f>4/12*100</f>
        <v>33.333333333333329</v>
      </c>
      <c r="O86" s="11"/>
      <c r="P86" s="9"/>
      <c r="Q86" s="10">
        <f>5/12*100</f>
        <v>41.666666666666671</v>
      </c>
      <c r="R86" s="11"/>
      <c r="S86" s="9"/>
      <c r="T86" s="10">
        <f>6/12*100</f>
        <v>50</v>
      </c>
      <c r="U86" s="11"/>
      <c r="V86" s="9"/>
      <c r="W86" s="10">
        <f>7/12*100</f>
        <v>58.333333333333336</v>
      </c>
      <c r="X86" s="11"/>
      <c r="Y86" s="13"/>
      <c r="Z86" s="25">
        <f>8/12*100</f>
        <v>66.666666666666657</v>
      </c>
      <c r="AA86" s="14"/>
      <c r="AB86" s="34"/>
      <c r="AC86" s="43">
        <f>9/12*100</f>
        <v>75</v>
      </c>
      <c r="AD86" s="36"/>
      <c r="AE86" s="34"/>
      <c r="AF86" s="35">
        <f>10/12*100</f>
        <v>83.333333333333343</v>
      </c>
      <c r="AG86" s="36"/>
      <c r="AH86" s="71"/>
      <c r="AI86" s="43">
        <f>11/12*100</f>
        <v>91.666666666666657</v>
      </c>
      <c r="AJ86" s="42"/>
      <c r="AK86" s="9"/>
      <c r="AL86" s="10">
        <f>12/12*100</f>
        <v>100</v>
      </c>
      <c r="AM86" s="11"/>
    </row>
    <row r="87" spans="1:39" x14ac:dyDescent="0.25">
      <c r="A87" s="87"/>
      <c r="B87" s="90"/>
      <c r="C87" s="93"/>
      <c r="D87" s="9">
        <f>0/4999700*100</f>
        <v>0</v>
      </c>
      <c r="E87" s="10"/>
      <c r="F87" s="11">
        <f>U87</f>
        <v>0</v>
      </c>
      <c r="G87" s="9">
        <f>1530000/4999700*100</f>
        <v>30.601836110166609</v>
      </c>
      <c r="H87" s="10"/>
      <c r="I87" s="11">
        <f>1530000/4999700*100</f>
        <v>30.601836110166609</v>
      </c>
      <c r="J87" s="9">
        <f>1530000/4999700*100</f>
        <v>30.601836110166609</v>
      </c>
      <c r="K87" s="10"/>
      <c r="L87" s="11">
        <f>1530000/4999700*100</f>
        <v>30.601836110166609</v>
      </c>
      <c r="M87" s="9">
        <f>1530000/4999700*100</f>
        <v>30.601836110166609</v>
      </c>
      <c r="N87" s="10"/>
      <c r="O87" s="11">
        <f>1530000/4999700*100</f>
        <v>30.601836110166609</v>
      </c>
      <c r="P87" s="9">
        <f>1530000/4999700*100</f>
        <v>30.601836110166609</v>
      </c>
      <c r="Q87" s="10"/>
      <c r="R87" s="41">
        <f>1530000/4999700*100</f>
        <v>30.601836110166609</v>
      </c>
      <c r="S87" s="9">
        <f>1530000/C86*100</f>
        <v>30.601836110166609</v>
      </c>
      <c r="T87" s="10"/>
      <c r="U87" s="11">
        <f>0</f>
        <v>0</v>
      </c>
      <c r="V87" s="9">
        <v>30.6</v>
      </c>
      <c r="W87" s="10"/>
      <c r="X87" s="11">
        <v>0</v>
      </c>
      <c r="Y87" s="9">
        <f>1530000/C86*100</f>
        <v>30.601836110166609</v>
      </c>
      <c r="Z87" s="25"/>
      <c r="AA87" s="11">
        <v>0</v>
      </c>
      <c r="AB87" s="71">
        <f>1530000/C86*100</f>
        <v>30.601836110166609</v>
      </c>
      <c r="AC87" s="35"/>
      <c r="AD87" s="42">
        <v>0</v>
      </c>
      <c r="AE87" s="34"/>
      <c r="AF87" s="35"/>
      <c r="AG87" s="36"/>
      <c r="AH87" s="71">
        <f>4999700/C86*100</f>
        <v>100</v>
      </c>
      <c r="AI87" s="43"/>
      <c r="AJ87" s="42">
        <v>0</v>
      </c>
      <c r="AK87" s="9">
        <v>100</v>
      </c>
      <c r="AL87" s="10"/>
      <c r="AM87" s="11">
        <v>0</v>
      </c>
    </row>
    <row r="88" spans="1:39" x14ac:dyDescent="0.25">
      <c r="A88" s="88"/>
      <c r="B88" s="91"/>
      <c r="C88" s="94"/>
      <c r="D88" s="15"/>
      <c r="E88" s="16">
        <f>88</f>
        <v>88</v>
      </c>
      <c r="F88" s="17"/>
      <c r="G88" s="15"/>
      <c r="H88" s="16">
        <f>1530000/4999700*100</f>
        <v>30.601836110166609</v>
      </c>
      <c r="I88" s="17"/>
      <c r="J88" s="15"/>
      <c r="K88" s="16">
        <f>L87</f>
        <v>30.601836110166609</v>
      </c>
      <c r="L88" s="17"/>
      <c r="M88" s="15"/>
      <c r="N88" s="16">
        <f>1530000/4999700*100</f>
        <v>30.601836110166609</v>
      </c>
      <c r="O88" s="17"/>
      <c r="P88" s="15"/>
      <c r="Q88" s="16">
        <f>1530000/4999700*100</f>
        <v>30.601836110166609</v>
      </c>
      <c r="R88" s="17"/>
      <c r="S88" s="15"/>
      <c r="T88" s="16">
        <f>0</f>
        <v>0</v>
      </c>
      <c r="U88" s="17"/>
      <c r="V88" s="15"/>
      <c r="W88" s="16">
        <v>0</v>
      </c>
      <c r="X88" s="17"/>
      <c r="Y88" s="26"/>
      <c r="Z88" s="16">
        <v>0</v>
      </c>
      <c r="AA88" s="28"/>
      <c r="AB88" s="37"/>
      <c r="AC88" s="70">
        <v>0</v>
      </c>
      <c r="AD88" s="39"/>
      <c r="AE88" s="37"/>
      <c r="AF88" s="38"/>
      <c r="AG88" s="39"/>
      <c r="AH88" s="75"/>
      <c r="AI88" s="70">
        <v>0</v>
      </c>
      <c r="AJ88" s="76"/>
      <c r="AK88" s="15"/>
      <c r="AL88" s="16">
        <v>0</v>
      </c>
      <c r="AM88" s="17"/>
    </row>
    <row r="89" spans="1:39" x14ac:dyDescent="0.25">
      <c r="A89" s="86">
        <v>27</v>
      </c>
      <c r="B89" s="89" t="s">
        <v>53</v>
      </c>
      <c r="C89" s="92">
        <v>4996800</v>
      </c>
      <c r="D89" s="9"/>
      <c r="E89" s="10">
        <f>1/12*100</f>
        <v>8.3333333333333321</v>
      </c>
      <c r="F89" s="11"/>
      <c r="G89" s="9"/>
      <c r="H89" s="10">
        <f>2/12*100</f>
        <v>16.666666666666664</v>
      </c>
      <c r="I89" s="11"/>
      <c r="J89" s="9"/>
      <c r="K89" s="10">
        <f>3/12*100</f>
        <v>25</v>
      </c>
      <c r="L89" s="11"/>
      <c r="M89" s="9"/>
      <c r="N89" s="10">
        <f>4/12*100</f>
        <v>33.333333333333329</v>
      </c>
      <c r="O89" s="11"/>
      <c r="P89" s="9"/>
      <c r="Q89" s="10">
        <f>5/12*100</f>
        <v>41.666666666666671</v>
      </c>
      <c r="R89" s="11"/>
      <c r="S89" s="9"/>
      <c r="T89" s="10">
        <f>6/12*100</f>
        <v>50</v>
      </c>
      <c r="U89" s="11"/>
      <c r="V89" s="9"/>
      <c r="W89" s="10">
        <f>7/12*100</f>
        <v>58.333333333333336</v>
      </c>
      <c r="X89" s="11"/>
      <c r="Y89" s="9"/>
      <c r="Z89" s="10">
        <f>8/12*100</f>
        <v>66.666666666666657</v>
      </c>
      <c r="AA89" s="40"/>
      <c r="AB89" s="34"/>
      <c r="AC89" s="43">
        <f>9/12*100</f>
        <v>75</v>
      </c>
      <c r="AD89" s="36"/>
      <c r="AE89" s="34"/>
      <c r="AF89" s="35">
        <f>10/12*100</f>
        <v>83.333333333333343</v>
      </c>
      <c r="AG89" s="36"/>
      <c r="AH89" s="71"/>
      <c r="AI89" s="43">
        <f>11/12*100</f>
        <v>91.666666666666657</v>
      </c>
      <c r="AJ89" s="42"/>
      <c r="AK89" s="9"/>
      <c r="AL89" s="10">
        <f>12/12*100</f>
        <v>100</v>
      </c>
      <c r="AM89" s="11"/>
    </row>
    <row r="90" spans="1:39" x14ac:dyDescent="0.25">
      <c r="A90" s="87"/>
      <c r="B90" s="90"/>
      <c r="C90" s="93"/>
      <c r="D90" s="9">
        <f>0/4996800*100</f>
        <v>0</v>
      </c>
      <c r="E90" s="10"/>
      <c r="F90" s="11">
        <f>U90</f>
        <v>0</v>
      </c>
      <c r="G90" s="9">
        <f ca="1">G90</f>
        <v>0</v>
      </c>
      <c r="H90" s="10"/>
      <c r="I90" s="11">
        <f ca="1">I90</f>
        <v>0</v>
      </c>
      <c r="J90" s="9">
        <f>0/4996800*100</f>
        <v>0</v>
      </c>
      <c r="K90" s="10"/>
      <c r="L90" s="11">
        <f>0/4996800*100</f>
        <v>0</v>
      </c>
      <c r="M90" s="9">
        <f>1800600/4996800*100</f>
        <v>36.035062439961571</v>
      </c>
      <c r="N90" s="10"/>
      <c r="O90" s="11">
        <f>1800600/4996800*100</f>
        <v>36.035062439961571</v>
      </c>
      <c r="P90" s="9">
        <f>3466800/4996800*100</f>
        <v>69.380403458213252</v>
      </c>
      <c r="Q90" s="10"/>
      <c r="R90" s="11">
        <f>3466800/4996800*100</f>
        <v>69.380403458213252</v>
      </c>
      <c r="S90" s="9">
        <f>3466800/C89*100</f>
        <v>69.380403458213252</v>
      </c>
      <c r="T90" s="10"/>
      <c r="U90" s="11">
        <v>0</v>
      </c>
      <c r="V90" s="9">
        <v>69.400000000000006</v>
      </c>
      <c r="W90" s="10"/>
      <c r="X90" s="11">
        <v>0</v>
      </c>
      <c r="Y90" s="10">
        <f>3466800/C89*100</f>
        <v>69.380403458213252</v>
      </c>
      <c r="Z90" s="25"/>
      <c r="AA90" s="11">
        <v>0</v>
      </c>
      <c r="AB90" s="43">
        <f>3466800/C89*100</f>
        <v>69.380403458213252</v>
      </c>
      <c r="AC90" s="35"/>
      <c r="AD90" s="36">
        <v>0</v>
      </c>
      <c r="AE90" s="35"/>
      <c r="AF90" s="35"/>
      <c r="AG90" s="36"/>
      <c r="AH90" s="43">
        <f>3466800/C89*100</f>
        <v>69.380403458213252</v>
      </c>
      <c r="AI90" s="43"/>
      <c r="AJ90" s="42">
        <v>0</v>
      </c>
      <c r="AK90" s="10">
        <f>4996800/4996800*100</f>
        <v>100</v>
      </c>
      <c r="AL90" s="10"/>
      <c r="AM90" s="11">
        <f>AL91</f>
        <v>30.619596541786741</v>
      </c>
    </row>
    <row r="91" spans="1:39" x14ac:dyDescent="0.25">
      <c r="A91" s="88"/>
      <c r="B91" s="91"/>
      <c r="C91" s="94"/>
      <c r="D91" s="15"/>
      <c r="E91" s="16">
        <f>R91</f>
        <v>0</v>
      </c>
      <c r="F91" s="17"/>
      <c r="G91" s="15"/>
      <c r="H91" s="16">
        <f ca="1">H91</f>
        <v>0</v>
      </c>
      <c r="I91" s="17"/>
      <c r="J91" s="15"/>
      <c r="K91" s="16">
        <f>L90</f>
        <v>0</v>
      </c>
      <c r="L91" s="17"/>
      <c r="M91" s="15"/>
      <c r="N91" s="16">
        <f>1800600/4996800*100</f>
        <v>36.035062439961571</v>
      </c>
      <c r="O91" s="17"/>
      <c r="P91" s="15"/>
      <c r="Q91" s="16">
        <f>3466800/4996800*100</f>
        <v>69.380403458213252</v>
      </c>
      <c r="R91" s="17"/>
      <c r="S91" s="15"/>
      <c r="T91" s="16">
        <f>U90</f>
        <v>0</v>
      </c>
      <c r="U91" s="17"/>
      <c r="V91" s="15"/>
      <c r="W91" s="16">
        <v>0</v>
      </c>
      <c r="X91" s="17"/>
      <c r="Y91" s="26"/>
      <c r="Z91" s="16">
        <v>0</v>
      </c>
      <c r="AA91" s="28"/>
      <c r="AB91" s="37"/>
      <c r="AC91" s="38">
        <v>0</v>
      </c>
      <c r="AD91" s="39"/>
      <c r="AE91" s="37"/>
      <c r="AF91" s="38"/>
      <c r="AG91" s="39"/>
      <c r="AH91" s="75"/>
      <c r="AI91" s="70">
        <v>0</v>
      </c>
      <c r="AJ91" s="76"/>
      <c r="AK91" s="15"/>
      <c r="AL91" s="16">
        <f>1530000/4996800*100</f>
        <v>30.619596541786741</v>
      </c>
      <c r="AM91" s="17"/>
    </row>
    <row r="92" spans="1:39" x14ac:dyDescent="0.25">
      <c r="A92" s="86">
        <v>28</v>
      </c>
      <c r="B92" s="95" t="s">
        <v>54</v>
      </c>
      <c r="C92" s="92">
        <v>3709800</v>
      </c>
      <c r="D92" s="9"/>
      <c r="E92" s="10">
        <f>1/12*100</f>
        <v>8.3333333333333321</v>
      </c>
      <c r="F92" s="11"/>
      <c r="G92" s="9"/>
      <c r="H92" s="10">
        <f>2/12*100</f>
        <v>16.666666666666664</v>
      </c>
      <c r="I92" s="11"/>
      <c r="J92" s="9"/>
      <c r="K92" s="10">
        <f>3/12*100</f>
        <v>25</v>
      </c>
      <c r="L92" s="11"/>
      <c r="M92" s="9"/>
      <c r="N92" s="10">
        <f>4/12*100</f>
        <v>33.333333333333329</v>
      </c>
      <c r="O92" s="11"/>
      <c r="P92" s="9"/>
      <c r="Q92" s="10">
        <f>5/12*100</f>
        <v>41.666666666666671</v>
      </c>
      <c r="R92" s="11"/>
      <c r="S92" s="9"/>
      <c r="T92" s="10">
        <f>6/12*100</f>
        <v>50</v>
      </c>
      <c r="U92" s="11"/>
      <c r="V92" s="9"/>
      <c r="W92" s="10">
        <f>7/12*100</f>
        <v>58.333333333333336</v>
      </c>
      <c r="X92" s="11"/>
      <c r="Y92" s="13"/>
      <c r="Z92" s="25">
        <f>8/12*100</f>
        <v>66.666666666666657</v>
      </c>
      <c r="AA92" s="14"/>
      <c r="AB92" s="34"/>
      <c r="AC92" s="43">
        <f>9/12*100</f>
        <v>75</v>
      </c>
      <c r="AD92" s="36"/>
      <c r="AE92" s="34"/>
      <c r="AF92" s="35">
        <f>10/12*100</f>
        <v>83.333333333333343</v>
      </c>
      <c r="AG92" s="36"/>
      <c r="AH92" s="71"/>
      <c r="AI92" s="43">
        <f>11/12*100</f>
        <v>91.666666666666657</v>
      </c>
      <c r="AJ92" s="42"/>
      <c r="AK92" s="9"/>
      <c r="AL92" s="10">
        <f>12/12*100</f>
        <v>100</v>
      </c>
      <c r="AM92" s="11"/>
    </row>
    <row r="93" spans="1:39" x14ac:dyDescent="0.25">
      <c r="A93" s="87"/>
      <c r="B93" s="90"/>
      <c r="C93" s="93"/>
      <c r="D93" s="9">
        <f>0/3709800*100</f>
        <v>0</v>
      </c>
      <c r="E93" s="10"/>
      <c r="F93" s="11">
        <f>U93</f>
        <v>41.242115477923335</v>
      </c>
      <c r="G93" s="9">
        <f ca="1">G93</f>
        <v>0</v>
      </c>
      <c r="H93" s="10"/>
      <c r="I93" s="11">
        <f ca="1">I93</f>
        <v>0</v>
      </c>
      <c r="J93" s="9">
        <f>0/3709800*100</f>
        <v>0</v>
      </c>
      <c r="K93" s="10"/>
      <c r="L93" s="11">
        <f>0/3709800*100</f>
        <v>0</v>
      </c>
      <c r="M93" s="9">
        <f>0/37098008100</f>
        <v>0</v>
      </c>
      <c r="N93" s="10"/>
      <c r="O93" s="11">
        <f>0/3709800*100</f>
        <v>0</v>
      </c>
      <c r="P93" s="9">
        <f>0/3709800*100</f>
        <v>0</v>
      </c>
      <c r="Q93" s="10"/>
      <c r="R93" s="41">
        <f>0/3709800*100</f>
        <v>0</v>
      </c>
      <c r="S93" s="9">
        <f>1530000/C92*100</f>
        <v>41.242115477923335</v>
      </c>
      <c r="T93" s="10"/>
      <c r="U93" s="11">
        <f>1530000/C92*100</f>
        <v>41.242115477923335</v>
      </c>
      <c r="V93" s="9">
        <v>41.2</v>
      </c>
      <c r="W93" s="10"/>
      <c r="X93" s="11">
        <v>0</v>
      </c>
      <c r="Y93" s="9">
        <f>1530000/C92*100</f>
        <v>41.242115477923335</v>
      </c>
      <c r="Z93" s="25"/>
      <c r="AA93" s="11">
        <v>0</v>
      </c>
      <c r="AB93" s="71">
        <f>1530000/C92*100</f>
        <v>41.242115477923335</v>
      </c>
      <c r="AC93" s="35"/>
      <c r="AD93" s="42">
        <v>0</v>
      </c>
      <c r="AE93" s="34"/>
      <c r="AF93" s="35"/>
      <c r="AG93" s="36"/>
      <c r="AH93" s="71">
        <f>1530000/C92*100</f>
        <v>41.242115477923335</v>
      </c>
      <c r="AI93" s="43"/>
      <c r="AJ93" s="42">
        <f>AI94</f>
        <v>54.714539867378299</v>
      </c>
      <c r="AK93" s="9">
        <f>3709800/3709800*100</f>
        <v>100</v>
      </c>
      <c r="AL93" s="10"/>
      <c r="AM93" s="11">
        <v>4</v>
      </c>
    </row>
    <row r="94" spans="1:39" x14ac:dyDescent="0.25">
      <c r="A94" s="88"/>
      <c r="B94" s="91"/>
      <c r="C94" s="94"/>
      <c r="D94" s="15"/>
      <c r="E94" s="16">
        <f>R94</f>
        <v>0</v>
      </c>
      <c r="F94" s="17"/>
      <c r="G94" s="15"/>
      <c r="H94" s="16">
        <f ca="1">H94</f>
        <v>0</v>
      </c>
      <c r="I94" s="17"/>
      <c r="J94" s="15"/>
      <c r="K94" s="16">
        <f>L93</f>
        <v>0</v>
      </c>
      <c r="L94" s="17"/>
      <c r="M94" s="15"/>
      <c r="N94" s="16">
        <f>0/3709800*100</f>
        <v>0</v>
      </c>
      <c r="O94" s="17"/>
      <c r="P94" s="15"/>
      <c r="Q94" s="16">
        <f>0/3709800*100</f>
        <v>0</v>
      </c>
      <c r="R94" s="17"/>
      <c r="S94" s="15"/>
      <c r="T94" s="16">
        <f>U93</f>
        <v>41.242115477923335</v>
      </c>
      <c r="U94" s="17"/>
      <c r="V94" s="15"/>
      <c r="W94" s="16">
        <v>0</v>
      </c>
      <c r="X94" s="17"/>
      <c r="Y94" s="26"/>
      <c r="Z94" s="16">
        <v>0</v>
      </c>
      <c r="AA94" s="28"/>
      <c r="AB94" s="37"/>
      <c r="AC94" s="70">
        <v>0</v>
      </c>
      <c r="AD94" s="39"/>
      <c r="AE94" s="37"/>
      <c r="AF94" s="38"/>
      <c r="AG94" s="39"/>
      <c r="AH94" s="75"/>
      <c r="AI94" s="70">
        <f>2029800/C92*100</f>
        <v>54.714539867378299</v>
      </c>
      <c r="AJ94" s="76"/>
      <c r="AK94" s="15"/>
      <c r="AL94" s="16">
        <f>150000/3709800*100</f>
        <v>4.043344654698366</v>
      </c>
      <c r="AM94" s="17"/>
    </row>
    <row r="95" spans="1:39" x14ac:dyDescent="0.25">
      <c r="A95" s="86">
        <v>29</v>
      </c>
      <c r="B95" s="95" t="s">
        <v>70</v>
      </c>
      <c r="C95" s="92">
        <v>37875000</v>
      </c>
      <c r="D95" s="9"/>
      <c r="E95" s="10">
        <v>0</v>
      </c>
      <c r="F95" s="11"/>
      <c r="G95" s="9"/>
      <c r="H95" s="10">
        <v>0</v>
      </c>
      <c r="I95" s="11"/>
      <c r="J95" s="9"/>
      <c r="K95" s="10">
        <v>0</v>
      </c>
      <c r="L95" s="11"/>
      <c r="M95" s="9"/>
      <c r="N95" s="10">
        <v>0</v>
      </c>
      <c r="O95" s="11"/>
      <c r="P95" s="9"/>
      <c r="Q95" s="10">
        <v>0</v>
      </c>
      <c r="R95" s="11"/>
      <c r="S95" s="9"/>
      <c r="T95" s="10">
        <v>0</v>
      </c>
      <c r="U95" s="11"/>
      <c r="V95" s="9"/>
      <c r="W95" s="10">
        <v>0</v>
      </c>
      <c r="X95" s="11"/>
      <c r="Y95" s="13"/>
      <c r="Z95" s="25">
        <v>0</v>
      </c>
      <c r="AA95" s="14"/>
      <c r="AB95" s="34"/>
      <c r="AC95" s="43">
        <v>0</v>
      </c>
      <c r="AD95" s="36"/>
      <c r="AE95" s="34"/>
      <c r="AF95" s="35">
        <f>10/12*100</f>
        <v>83.333333333333343</v>
      </c>
      <c r="AG95" s="36"/>
      <c r="AH95" s="71"/>
      <c r="AI95" s="43">
        <f>11/12*100</f>
        <v>91.666666666666657</v>
      </c>
      <c r="AJ95" s="42"/>
      <c r="AK95" s="9"/>
      <c r="AL95" s="10">
        <f>12/12*100</f>
        <v>100</v>
      </c>
      <c r="AM95" s="11"/>
    </row>
    <row r="96" spans="1:39" x14ac:dyDescent="0.25">
      <c r="A96" s="87"/>
      <c r="B96" s="90"/>
      <c r="C96" s="93"/>
      <c r="D96" s="9">
        <f>0/3709800*100</f>
        <v>0</v>
      </c>
      <c r="E96" s="10"/>
      <c r="F96" s="11">
        <v>0</v>
      </c>
      <c r="G96" s="9">
        <f ca="1">G96</f>
        <v>0</v>
      </c>
      <c r="H96" s="10"/>
      <c r="I96" s="11">
        <f ca="1">I96</f>
        <v>0</v>
      </c>
      <c r="J96" s="9">
        <f>0/3709800*100</f>
        <v>0</v>
      </c>
      <c r="K96" s="10"/>
      <c r="L96" s="11">
        <f>0/3709800*100</f>
        <v>0</v>
      </c>
      <c r="M96" s="9">
        <f>0/37098008100</f>
        <v>0</v>
      </c>
      <c r="N96" s="10"/>
      <c r="O96" s="11">
        <f>0/3709800*100</f>
        <v>0</v>
      </c>
      <c r="P96" s="9">
        <f>0/3709800*100</f>
        <v>0</v>
      </c>
      <c r="Q96" s="10"/>
      <c r="R96" s="41">
        <f>0/3709800*100</f>
        <v>0</v>
      </c>
      <c r="S96" s="9">
        <v>0</v>
      </c>
      <c r="T96" s="10"/>
      <c r="U96" s="11">
        <v>0</v>
      </c>
      <c r="V96" s="9">
        <v>0</v>
      </c>
      <c r="W96" s="10"/>
      <c r="X96" s="11">
        <v>0</v>
      </c>
      <c r="Y96" s="9">
        <v>0</v>
      </c>
      <c r="Z96" s="25"/>
      <c r="AA96" s="11">
        <v>0</v>
      </c>
      <c r="AB96" s="71">
        <v>0</v>
      </c>
      <c r="AC96" s="35"/>
      <c r="AD96" s="42">
        <v>0</v>
      </c>
      <c r="AE96" s="34"/>
      <c r="AF96" s="35"/>
      <c r="AG96" s="36"/>
      <c r="AH96" s="71">
        <v>0</v>
      </c>
      <c r="AI96" s="43"/>
      <c r="AJ96" s="42">
        <f>AI97</f>
        <v>26.402640264026399</v>
      </c>
      <c r="AK96" s="9">
        <f>37875000/37875000*100</f>
        <v>100</v>
      </c>
      <c r="AL96" s="10"/>
      <c r="AM96" s="11">
        <v>73.599999999999994</v>
      </c>
    </row>
    <row r="97" spans="1:39" x14ac:dyDescent="0.25">
      <c r="A97" s="88"/>
      <c r="B97" s="91"/>
      <c r="C97" s="94"/>
      <c r="D97" s="15"/>
      <c r="E97" s="16">
        <f>R97</f>
        <v>0</v>
      </c>
      <c r="F97" s="17"/>
      <c r="G97" s="15"/>
      <c r="H97" s="16">
        <f ca="1">H97</f>
        <v>0</v>
      </c>
      <c r="I97" s="17"/>
      <c r="J97" s="15"/>
      <c r="K97" s="16">
        <f>L96</f>
        <v>0</v>
      </c>
      <c r="L97" s="17"/>
      <c r="M97" s="15"/>
      <c r="N97" s="16">
        <f>0/3709800*100</f>
        <v>0</v>
      </c>
      <c r="O97" s="17"/>
      <c r="P97" s="15"/>
      <c r="Q97" s="16">
        <f>0/3709800*100</f>
        <v>0</v>
      </c>
      <c r="R97" s="17"/>
      <c r="S97" s="15"/>
      <c r="T97" s="16">
        <f>U96</f>
        <v>0</v>
      </c>
      <c r="U97" s="17"/>
      <c r="V97" s="15"/>
      <c r="W97" s="16">
        <v>0</v>
      </c>
      <c r="X97" s="17"/>
      <c r="Y97" s="26"/>
      <c r="Z97" s="16">
        <v>0</v>
      </c>
      <c r="AA97" s="28"/>
      <c r="AB97" s="37"/>
      <c r="AC97" s="70">
        <v>0</v>
      </c>
      <c r="AD97" s="39"/>
      <c r="AE97" s="37"/>
      <c r="AF97" s="38"/>
      <c r="AG97" s="39"/>
      <c r="AH97" s="75"/>
      <c r="AI97" s="70">
        <f>10000000/C95*100</f>
        <v>26.402640264026399</v>
      </c>
      <c r="AJ97" s="76"/>
      <c r="AK97" s="15"/>
      <c r="AL97" s="16">
        <f>27875000/37875000*100</f>
        <v>73.597359735973598</v>
      </c>
      <c r="AM97" s="17"/>
    </row>
    <row r="99" spans="1:39" x14ac:dyDescent="0.25">
      <c r="AD99" t="s">
        <v>71</v>
      </c>
    </row>
    <row r="101" spans="1:39" x14ac:dyDescent="0.25">
      <c r="AD101" t="s">
        <v>55</v>
      </c>
    </row>
    <row r="105" spans="1:39" x14ac:dyDescent="0.25">
      <c r="AD105" t="s">
        <v>63</v>
      </c>
    </row>
    <row r="106" spans="1:39" x14ac:dyDescent="0.25">
      <c r="AD106" t="s">
        <v>68</v>
      </c>
    </row>
    <row r="107" spans="1:39" x14ac:dyDescent="0.25">
      <c r="AD107" t="s">
        <v>65</v>
      </c>
    </row>
  </sheetData>
  <mergeCells count="105">
    <mergeCell ref="A95:A97"/>
    <mergeCell ref="B95:B97"/>
    <mergeCell ref="C95:C97"/>
    <mergeCell ref="A89:A91"/>
    <mergeCell ref="B89:B91"/>
    <mergeCell ref="C89:C91"/>
    <mergeCell ref="A92:A94"/>
    <mergeCell ref="B92:B94"/>
    <mergeCell ref="C92:C94"/>
    <mergeCell ref="A83:A85"/>
    <mergeCell ref="B83:B85"/>
    <mergeCell ref="C83:C85"/>
    <mergeCell ref="A86:A88"/>
    <mergeCell ref="B86:B88"/>
    <mergeCell ref="C86:C88"/>
    <mergeCell ref="A77:A79"/>
    <mergeCell ref="B77:B79"/>
    <mergeCell ref="C77:C79"/>
    <mergeCell ref="A80:A82"/>
    <mergeCell ref="B80:B82"/>
    <mergeCell ref="C80:C82"/>
    <mergeCell ref="A71:A73"/>
    <mergeCell ref="B71:B73"/>
    <mergeCell ref="C71:C73"/>
    <mergeCell ref="A74:A76"/>
    <mergeCell ref="B74:B76"/>
    <mergeCell ref="C74:C76"/>
    <mergeCell ref="A65:A67"/>
    <mergeCell ref="B65:B67"/>
    <mergeCell ref="C65:C67"/>
    <mergeCell ref="A68:A70"/>
    <mergeCell ref="B68:B70"/>
    <mergeCell ref="C68:C70"/>
    <mergeCell ref="A59:A61"/>
    <mergeCell ref="B59:B61"/>
    <mergeCell ref="C59:C61"/>
    <mergeCell ref="A62:A64"/>
    <mergeCell ref="B62:B64"/>
    <mergeCell ref="C62:C64"/>
    <mergeCell ref="A53:A55"/>
    <mergeCell ref="B53:B55"/>
    <mergeCell ref="C53:C55"/>
    <mergeCell ref="A56:A58"/>
    <mergeCell ref="B56:B58"/>
    <mergeCell ref="C56:C58"/>
    <mergeCell ref="A47:A49"/>
    <mergeCell ref="B47:B49"/>
    <mergeCell ref="C47:C49"/>
    <mergeCell ref="A50:A52"/>
    <mergeCell ref="B50:B52"/>
    <mergeCell ref="C50:C52"/>
    <mergeCell ref="A41:A43"/>
    <mergeCell ref="B41:B43"/>
    <mergeCell ref="C41:C43"/>
    <mergeCell ref="A44:A46"/>
    <mergeCell ref="B44:B46"/>
    <mergeCell ref="C44:C46"/>
    <mergeCell ref="A35:A37"/>
    <mergeCell ref="B35:B37"/>
    <mergeCell ref="C35:C37"/>
    <mergeCell ref="A38:A40"/>
    <mergeCell ref="B38:B40"/>
    <mergeCell ref="C38:C40"/>
    <mergeCell ref="A29:A31"/>
    <mergeCell ref="B29:B31"/>
    <mergeCell ref="C29:C31"/>
    <mergeCell ref="A32:A34"/>
    <mergeCell ref="B32:B34"/>
    <mergeCell ref="C32:C34"/>
    <mergeCell ref="A23:A25"/>
    <mergeCell ref="B23:B25"/>
    <mergeCell ref="C23:C25"/>
    <mergeCell ref="A26:A28"/>
    <mergeCell ref="B26:B28"/>
    <mergeCell ref="C26:C28"/>
    <mergeCell ref="A17:A19"/>
    <mergeCell ref="B17:B19"/>
    <mergeCell ref="C17:C19"/>
    <mergeCell ref="A20:A22"/>
    <mergeCell ref="B20:B22"/>
    <mergeCell ref="C20:C22"/>
    <mergeCell ref="A11:A13"/>
    <mergeCell ref="B11:B13"/>
    <mergeCell ref="C11:C13"/>
    <mergeCell ref="A14:A16"/>
    <mergeCell ref="B14:B16"/>
    <mergeCell ref="C14:C16"/>
    <mergeCell ref="P9:R10"/>
    <mergeCell ref="S9:U10"/>
    <mergeCell ref="V9:X10"/>
    <mergeCell ref="A1:AM1"/>
    <mergeCell ref="A2:AM2"/>
    <mergeCell ref="A6:F6"/>
    <mergeCell ref="A8:A10"/>
    <mergeCell ref="B8:B10"/>
    <mergeCell ref="D8:AM8"/>
    <mergeCell ref="D9:F10"/>
    <mergeCell ref="G9:I10"/>
    <mergeCell ref="J9:L10"/>
    <mergeCell ref="M9:O10"/>
    <mergeCell ref="AH9:AJ10"/>
    <mergeCell ref="AK9:AM10"/>
    <mergeCell ref="Y9:AA10"/>
    <mergeCell ref="AB9:AD10"/>
    <mergeCell ref="AE9:AG10"/>
  </mergeCells>
  <printOptions horizontalCentered="1"/>
  <pageMargins left="0.39370078740157483" right="0.19685039370078741" top="0.74803149606299213" bottom="0.74803149606299213" header="0.31496062992125984" footer="0.31496062992125984"/>
  <pageSetup paperSize="5" scale="55" orientation="landscape" horizontalDpi="0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JUNI</vt:lpstr>
      <vt:lpstr>JULI</vt:lpstr>
      <vt:lpstr>AGUSTUS</vt:lpstr>
      <vt:lpstr>SEPTEMBER</vt:lpstr>
      <vt:lpstr>OKTOBER</vt:lpstr>
      <vt:lpstr>NOPEMBER</vt:lpstr>
      <vt:lpstr>DESEMBER 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lenovo330</dc:creator>
  <cp:lastModifiedBy>Toshiba</cp:lastModifiedBy>
  <cp:lastPrinted>2022-01-14T03:22:43Z</cp:lastPrinted>
  <dcterms:created xsi:type="dcterms:W3CDTF">2021-07-25T19:08:18Z</dcterms:created>
  <dcterms:modified xsi:type="dcterms:W3CDTF">2022-04-18T02:20:24Z</dcterms:modified>
</cp:coreProperties>
</file>