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IUTANG PAJAK2017" sheetId="1" r:id="rId1"/>
    <sheet name="PIUTANG RETRIBUSI" sheetId="2" r:id="rId2"/>
    <sheet name="PIUTANG LAINNYA" sheetId="3" r:id="rId3"/>
    <sheet name="PIUTANG lain-lain PAD yang sah" sheetId="4" r:id="rId4"/>
  </sheets>
  <definedNames>
    <definedName name="_xlnm.Print_Area" localSheetId="0">'PIUTANG PAJAK2017'!$A$1:$M$36</definedName>
    <definedName name="_xlnm.Print_Titles" localSheetId="3">'PIUTANG lain-lain PAD yang sah'!$9:$12</definedName>
    <definedName name="_xlnm.Print_Titles" localSheetId="2">'PIUTANG LAINNYA'!$9:$12</definedName>
    <definedName name="_xlnm.Print_Titles" localSheetId="0">'PIUTANG PAJAK2017'!$6:$9</definedName>
    <definedName name="_xlnm.Print_Titles" localSheetId="1">'PIUTANG RETRIBUSI'!$9:$12</definedName>
  </definedNames>
  <calcPr fullCalcOnLoad="1"/>
</workbook>
</file>

<file path=xl/sharedStrings.xml><?xml version="1.0" encoding="utf-8"?>
<sst xmlns="http://schemas.openxmlformats.org/spreadsheetml/2006/main" count="192" uniqueCount="94">
  <si>
    <t>KABUPATEN KARANGANYAR</t>
  </si>
  <si>
    <t>DAFTAR PIUTANG PAJAK</t>
  </si>
  <si>
    <t>PERIODE  01 JANUARI 2017 - 31 DESEMBER 2017</t>
  </si>
  <si>
    <t>NO.</t>
  </si>
  <si>
    <t>URAIAN RINCIAN PIUTANG</t>
  </si>
  <si>
    <t>SALDO AWAL</t>
  </si>
  <si>
    <t xml:space="preserve">MUTASI </t>
  </si>
  <si>
    <t xml:space="preserve">SALDO AKHIR  </t>
  </si>
  <si>
    <t>AGING SCHEDULE</t>
  </si>
  <si>
    <t>PENYISIHAN PIUTANG</t>
  </si>
  <si>
    <t xml:space="preserve">SALDO NRV </t>
  </si>
  <si>
    <t>KET</t>
  </si>
  <si>
    <t>LANCAR</t>
  </si>
  <si>
    <t>KURANG LANCAR</t>
  </si>
  <si>
    <t>DIRAGUKAN</t>
  </si>
  <si>
    <t>MACET</t>
  </si>
  <si>
    <t>PENAMBAHAN</t>
  </si>
  <si>
    <t>PENGURANGAN</t>
  </si>
  <si>
    <t>&lt; 1TH (0,5%)</t>
  </si>
  <si>
    <t>1-2 TH (10 %)</t>
  </si>
  <si>
    <t>Pajak Penerangan jalan</t>
  </si>
  <si>
    <t>Pajak Hiburan</t>
  </si>
  <si>
    <t>Pajak Hotel</t>
  </si>
  <si>
    <t>Pajak restoran dan RM</t>
  </si>
  <si>
    <t>Pajak Parkir</t>
  </si>
  <si>
    <t>Pajak Air Tanah</t>
  </si>
  <si>
    <t>Pajak Mineral Bukan Logam</t>
  </si>
  <si>
    <t>BPHTB</t>
  </si>
  <si>
    <t>PBB-P2</t>
  </si>
  <si>
    <t>JUMLAH</t>
  </si>
  <si>
    <t>PEMERINTAH KABUPATEN KARANGANYAR</t>
  </si>
  <si>
    <t xml:space="preserve"> DAFTAR PIUTANG RETRIBUSI</t>
  </si>
  <si>
    <t>N0.</t>
  </si>
  <si>
    <t>0-1 Bln (0,5%)</t>
  </si>
  <si>
    <t>&gt;1 bln-3 bln (10 %)</t>
  </si>
  <si>
    <t>3 bln-1th (50 %)</t>
  </si>
  <si>
    <t>&gt; 1Th (100 %)</t>
  </si>
  <si>
    <t>Retribusi Pemakaian Kekayaan Daerah</t>
  </si>
  <si>
    <t>Retribusi Parkir Khusus</t>
  </si>
  <si>
    <t>Retribusi Hasil Pemanfaatan Kekayaan Daerah</t>
  </si>
  <si>
    <t>Retribusi Menara Telekomunikasi</t>
  </si>
  <si>
    <t>Retribusi IMB</t>
  </si>
  <si>
    <t>Retribusi HO</t>
  </si>
  <si>
    <t>ket.</t>
  </si>
  <si>
    <t>retribusi pemakaian kekayaan daerah</t>
  </si>
  <si>
    <t>setda  (sewa kantin)</t>
  </si>
  <si>
    <t>dppkad (sewa rumah dinas)</t>
  </si>
  <si>
    <t>disperindag (MCK)</t>
  </si>
  <si>
    <t>disperindag (parkir khusus)</t>
  </si>
  <si>
    <t>TELAH DIKOORDINASIKAN</t>
  </si>
  <si>
    <t>setda (sewa atm)</t>
  </si>
  <si>
    <t>PEJABAT</t>
  </si>
  <si>
    <t>PARAF</t>
  </si>
  <si>
    <t>1. Asisten Administrasi</t>
  </si>
  <si>
    <t>LAMPIRAN 4-NERACA</t>
  </si>
  <si>
    <t xml:space="preserve">         PEMERINTAH KABUPATEN KARANGANYAR</t>
  </si>
  <si>
    <t>DAFTAR PIUTANG LAINNYA</t>
  </si>
  <si>
    <t>SKPD :</t>
  </si>
  <si>
    <t xml:space="preserve">TANGGAL  :      </t>
  </si>
  <si>
    <t>Piutang Askes</t>
  </si>
  <si>
    <t>Piutang BPJS (RSUD)</t>
  </si>
  <si>
    <t>Piutang JKN (DKK)</t>
  </si>
  <si>
    <t>Piutang Layanan Umum Kesehatan RSUD</t>
  </si>
  <si>
    <t>Piutang LUEP</t>
  </si>
  <si>
    <t>Piutang Setwan</t>
  </si>
  <si>
    <t>Piutang Cukai</t>
  </si>
  <si>
    <t>Piutang Pasar</t>
  </si>
  <si>
    <t>Piutang Tunda Jual</t>
  </si>
  <si>
    <t>Piutang UMKM</t>
  </si>
  <si>
    <t>Piutang Koperasi</t>
  </si>
  <si>
    <t>Berdasarkan Perbup Nomor 89 Tahun 2016 tentang Kebijakan Akuntansi Berbasis Akrual Pemerintah Kabupaten Karanganyar, aging schedule untuk kategori piutang lainnya adalah sebagai berikut:</t>
  </si>
  <si>
    <t>·  Piutang Lancar adalah piutang apabila belum dilakukan pelunasan sampai dengan tanggal jatuh tempo, cadangan piutang 0,5%;</t>
  </si>
  <si>
    <t xml:space="preserve">·  Piutang Kurang Lancar adalah piutang yang apabila dalam jangka waktu 1 (satu) bulan terhitung sejak tanggal surat tagihan pertama tidak dilakukan pelunasan atau umur piutang lebih dari 1 (satu) bulan </t>
  </si>
  <si>
    <t xml:space="preserve">   sampai dengan 2(dua) bulan dari tanggal jatuh tempo,cadangan piutang 10 %;;</t>
  </si>
  <si>
    <t xml:space="preserve">·  Piutang kategori diragukan adalah piutang yang apabila dalam jangka waktu 1 (satu) bulan terhitung sejak tanggal surat tagihan kedua tidak dilakukan pelunasan atau umur piutang lebih dari 2 (dua) bulan </t>
  </si>
  <si>
    <t xml:space="preserve">   sampai dengan 3 (tiga) bulan dari tanggal jatuh tempo, cadangan piutang 50 %.</t>
  </si>
  <si>
    <t xml:space="preserve">·  Piutang macet adalah piutang yang apabila dalam jangka waktu 1 (satu) bulan terhitung sejak tanggal surat tagihan ketiga tidak dilakukan pelunasan atau umur piutang lebih dari 3 (tiga) bulan </t>
  </si>
  <si>
    <t xml:space="preserve">   dari tanggal jatuh tempo, cadangan penyisihan 100 %;</t>
  </si>
  <si>
    <t>PERIODE 1 JANUARI - 31 DESEMBER 2017</t>
  </si>
  <si>
    <t xml:space="preserve"> DAFTAR PIUTANG LAIN-LAIN PAD YANG SAH</t>
  </si>
  <si>
    <t>LAMPIRAN 5 - NERACA</t>
  </si>
  <si>
    <t>LAMPIRAN 6 - NERACA</t>
  </si>
  <si>
    <t>2-5 Th (50 %)</t>
  </si>
  <si>
    <t>&gt;5TH (100 %)</t>
  </si>
  <si>
    <t>Piutang Denda Keterlambatan pekerjaan fisik</t>
  </si>
  <si>
    <t>Piutang Pengembalian Koperasi Penerima Hibah</t>
  </si>
  <si>
    <t>Piutang Lain-lain PAD yang Sah Lainnya</t>
  </si>
  <si>
    <t>2. Inspektur</t>
  </si>
  <si>
    <t>3. Kepala BKD</t>
  </si>
  <si>
    <t>4. Kabid Akuntansi</t>
  </si>
  <si>
    <t>Pjs. BUPATI KARANGANYAR,</t>
  </si>
  <si>
    <t>PRIJO ANGGORO BUDI RAHARDJO,   SH, M.Si</t>
  </si>
  <si>
    <t>Pembina Utama Madya</t>
  </si>
  <si>
    <t>NIP. 19610822 199003 1 005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</si>
</sst>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b/>
      <sz val="9"/>
      <color theme="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4" fillId="0" borderId="0" xfId="0" applyFont="1" applyFill="1" applyAlignment="1">
      <alignment/>
    </xf>
    <xf numFmtId="1" fontId="6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1" fontId="65" fillId="0" borderId="11" xfId="0" applyNumberFormat="1" applyFont="1" applyFill="1" applyBorder="1" applyAlignment="1">
      <alignment horizontal="center" vertical="center" wrapText="1"/>
    </xf>
    <xf numFmtId="1" fontId="65" fillId="0" borderId="12" xfId="0" applyNumberFormat="1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>
      <alignment horizontal="center" vertical="center" wrapText="1"/>
    </xf>
    <xf numFmtId="1" fontId="65" fillId="0" borderId="12" xfId="0" applyNumberFormat="1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1" fontId="65" fillId="0" borderId="14" xfId="0" applyNumberFormat="1" applyFont="1" applyFill="1" applyBorder="1" applyAlignment="1">
      <alignment horizontal="center" vertical="center" wrapText="1"/>
    </xf>
    <xf numFmtId="1" fontId="65" fillId="0" borderId="14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 vertical="top" wrapText="1"/>
    </xf>
    <xf numFmtId="1" fontId="65" fillId="0" borderId="16" xfId="0" applyNumberFormat="1" applyFont="1" applyFill="1" applyBorder="1" applyAlignment="1">
      <alignment horizontal="center" vertical="top" wrapText="1"/>
    </xf>
    <xf numFmtId="1" fontId="65" fillId="0" borderId="16" xfId="0" applyNumberFormat="1" applyFont="1" applyFill="1" applyBorder="1" applyAlignment="1">
      <alignment horizontal="center"/>
    </xf>
    <xf numFmtId="1" fontId="65" fillId="0" borderId="16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horizontal="left" vertical="top"/>
    </xf>
    <xf numFmtId="4" fontId="66" fillId="0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Fill="1" applyBorder="1" applyAlignment="1">
      <alignment vertical="top"/>
    </xf>
    <xf numFmtId="164" fontId="0" fillId="0" borderId="0" xfId="42" applyNumberFormat="1" applyFont="1" applyFill="1" applyAlignment="1">
      <alignment/>
    </xf>
    <xf numFmtId="0" fontId="5" fillId="0" borderId="15" xfId="0" applyFont="1" applyFill="1" applyBorder="1" applyAlignment="1">
      <alignment horizontal="left" vertical="top"/>
    </xf>
    <xf numFmtId="4" fontId="66" fillId="0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4" fontId="66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left" vertical="top"/>
    </xf>
    <xf numFmtId="4" fontId="66" fillId="0" borderId="18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6" fillId="0" borderId="14" xfId="0" applyFont="1" applyFill="1" applyBorder="1" applyAlignment="1">
      <alignment/>
    </xf>
    <xf numFmtId="4" fontId="66" fillId="0" borderId="14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vertical="top"/>
    </xf>
    <xf numFmtId="4" fontId="67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68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 vertical="top"/>
    </xf>
    <xf numFmtId="1" fontId="69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69" fillId="0" borderId="0" xfId="0" applyFont="1" applyFill="1" applyAlignment="1">
      <alignment vertical="top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1" fontId="70" fillId="0" borderId="0" xfId="0" applyNumberFormat="1" applyFont="1" applyFill="1" applyAlignment="1">
      <alignment/>
    </xf>
    <xf numFmtId="41" fontId="70" fillId="0" borderId="0" xfId="43" applyFont="1" applyFill="1" applyAlignment="1">
      <alignment/>
    </xf>
    <xf numFmtId="0" fontId="71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 vertical="top"/>
    </xf>
    <xf numFmtId="1" fontId="66" fillId="0" borderId="0" xfId="0" applyNumberFormat="1" applyFont="1" applyFill="1" applyBorder="1" applyAlignment="1">
      <alignment/>
    </xf>
    <xf numFmtId="1" fontId="67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" fontId="72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73" fillId="0" borderId="0" xfId="0" applyFont="1" applyAlignment="1">
      <alignment horizontal="center" vertical="center" wrapText="1"/>
    </xf>
    <xf numFmtId="1" fontId="70" fillId="0" borderId="0" xfId="0" applyNumberFormat="1" applyFont="1" applyAlignment="1">
      <alignment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1" fontId="70" fillId="0" borderId="0" xfId="0" applyNumberFormat="1" applyFont="1" applyAlignment="1">
      <alignment/>
    </xf>
    <xf numFmtId="1" fontId="74" fillId="0" borderId="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4" fillId="0" borderId="0" xfId="0" applyFont="1" applyAlignment="1">
      <alignment horizontal="center" wrapText="1"/>
    </xf>
    <xf numFmtId="1" fontId="64" fillId="0" borderId="0" xfId="0" applyNumberFormat="1" applyFont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72" fillId="0" borderId="0" xfId="0" applyFont="1" applyAlignment="1">
      <alignment/>
    </xf>
    <xf numFmtId="1" fontId="72" fillId="0" borderId="0" xfId="0" applyNumberFormat="1" applyFont="1" applyAlignment="1">
      <alignment/>
    </xf>
    <xf numFmtId="1" fontId="65" fillId="0" borderId="10" xfId="0" applyNumberFormat="1" applyFont="1" applyBorder="1" applyAlignment="1">
      <alignment horizontal="center"/>
    </xf>
    <xf numFmtId="1" fontId="65" fillId="0" borderId="11" xfId="0" applyNumberFormat="1" applyFont="1" applyBorder="1" applyAlignment="1">
      <alignment horizontal="center" vertical="center" wrapText="1"/>
    </xf>
    <xf numFmtId="1" fontId="65" fillId="0" borderId="18" xfId="0" applyNumberFormat="1" applyFont="1" applyBorder="1" applyAlignment="1">
      <alignment horizontal="center" vertical="top" wrapText="1"/>
    </xf>
    <xf numFmtId="1" fontId="65" fillId="0" borderId="12" xfId="0" applyNumberFormat="1" applyFont="1" applyBorder="1" applyAlignment="1">
      <alignment horizontal="center" vertical="top"/>
    </xf>
    <xf numFmtId="1" fontId="65" fillId="0" borderId="12" xfId="0" applyNumberFormat="1" applyFont="1" applyBorder="1" applyAlignment="1">
      <alignment horizontal="center" vertical="top" wrapText="1"/>
    </xf>
    <xf numFmtId="1" fontId="75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65" fillId="0" borderId="14" xfId="0" applyFont="1" applyBorder="1" applyAlignment="1">
      <alignment horizontal="center" vertical="top" wrapText="1"/>
    </xf>
    <xf numFmtId="1" fontId="65" fillId="0" borderId="14" xfId="0" applyNumberFormat="1" applyFont="1" applyBorder="1" applyAlignment="1">
      <alignment horizontal="center" vertical="top" wrapText="1"/>
    </xf>
    <xf numFmtId="1" fontId="65" fillId="0" borderId="14" xfId="0" applyNumberFormat="1" applyFont="1" applyBorder="1" applyAlignment="1">
      <alignment horizontal="center"/>
    </xf>
    <xf numFmtId="1" fontId="65" fillId="0" borderId="14" xfId="0" applyNumberFormat="1" applyFont="1" applyBorder="1" applyAlignment="1">
      <alignment horizontal="center" wrapText="1"/>
    </xf>
    <xf numFmtId="4" fontId="70" fillId="0" borderId="14" xfId="0" applyNumberFormat="1" applyFont="1" applyBorder="1" applyAlignment="1">
      <alignment vertical="center"/>
    </xf>
    <xf numFmtId="4" fontId="70" fillId="0" borderId="16" xfId="0" applyNumberFormat="1" applyFont="1" applyFill="1" applyBorder="1" applyAlignment="1">
      <alignment vertical="center"/>
    </xf>
    <xf numFmtId="4" fontId="70" fillId="0" borderId="14" xfId="0" applyNumberFormat="1" applyFont="1" applyFill="1" applyBorder="1" applyAlignment="1">
      <alignment vertical="center"/>
    </xf>
    <xf numFmtId="4" fontId="70" fillId="0" borderId="16" xfId="0" applyNumberFormat="1" applyFont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4" fontId="70" fillId="0" borderId="15" xfId="0" applyNumberFormat="1" applyFont="1" applyBorder="1" applyAlignment="1">
      <alignment vertical="center"/>
    </xf>
    <xf numFmtId="4" fontId="70" fillId="0" borderId="15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 wrapText="1"/>
    </xf>
    <xf numFmtId="4" fontId="70" fillId="0" borderId="20" xfId="0" applyNumberFormat="1" applyFont="1" applyFill="1" applyBorder="1" applyAlignment="1">
      <alignment vertical="center"/>
    </xf>
    <xf numFmtId="4" fontId="70" fillId="0" borderId="12" xfId="0" applyNumberFormat="1" applyFont="1" applyFill="1" applyBorder="1" applyAlignment="1">
      <alignment vertical="center"/>
    </xf>
    <xf numFmtId="4" fontId="70" fillId="0" borderId="21" xfId="0" applyNumberFormat="1" applyFont="1" applyFill="1" applyBorder="1" applyAlignment="1">
      <alignment vertical="center"/>
    </xf>
    <xf numFmtId="4" fontId="70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70" fillId="0" borderId="0" xfId="0" applyNumberFormat="1" applyFont="1" applyFill="1" applyAlignment="1">
      <alignment vertical="center"/>
    </xf>
    <xf numFmtId="4" fontId="70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65" fillId="0" borderId="10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top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3" fontId="7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0" fillId="33" borderId="0" xfId="0" applyFill="1" applyAlignment="1">
      <alignment/>
    </xf>
    <xf numFmtId="1" fontId="65" fillId="0" borderId="0" xfId="0" applyNumberFormat="1" applyFont="1" applyBorder="1" applyAlignment="1">
      <alignment vertical="center"/>
    </xf>
    <xf numFmtId="0" fontId="73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72" fillId="0" borderId="0" xfId="0" applyFont="1" applyAlignment="1">
      <alignment horizontal="left"/>
    </xf>
    <xf numFmtId="1" fontId="5" fillId="33" borderId="0" xfId="0" applyNumberFormat="1" applyFont="1" applyFill="1" applyBorder="1" applyAlignment="1">
      <alignment/>
    </xf>
    <xf numFmtId="1" fontId="65" fillId="0" borderId="11" xfId="0" applyNumberFormat="1" applyFont="1" applyBorder="1" applyAlignment="1">
      <alignment horizontal="center"/>
    </xf>
    <xf numFmtId="1" fontId="65" fillId="0" borderId="18" xfId="0" applyNumberFormat="1" applyFont="1" applyBorder="1" applyAlignment="1">
      <alignment horizontal="center" vertical="center" wrapText="1"/>
    </xf>
    <xf numFmtId="1" fontId="64" fillId="0" borderId="12" xfId="0" applyNumberFormat="1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1" fontId="65" fillId="0" borderId="12" xfId="0" applyNumberFormat="1" applyFont="1" applyBorder="1" applyAlignment="1">
      <alignment horizontal="center" wrapText="1"/>
    </xf>
    <xf numFmtId="1" fontId="75" fillId="33" borderId="19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vertical="center"/>
    </xf>
    <xf numFmtId="4" fontId="70" fillId="0" borderId="0" xfId="0" applyNumberFormat="1" applyFont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69" fillId="0" borderId="0" xfId="0" applyFont="1" applyAlignment="1">
      <alignment vertical="top"/>
    </xf>
    <xf numFmtId="1" fontId="69" fillId="0" borderId="0" xfId="0" applyNumberFormat="1" applyFont="1" applyAlignment="1">
      <alignment vertical="top"/>
    </xf>
    <xf numFmtId="1" fontId="69" fillId="0" borderId="0" xfId="0" applyNumberFormat="1" applyFont="1" applyBorder="1" applyAlignment="1">
      <alignment vertical="top"/>
    </xf>
    <xf numFmtId="0" fontId="0" fillId="33" borderId="0" xfId="0" applyFont="1" applyFill="1" applyAlignment="1">
      <alignment/>
    </xf>
    <xf numFmtId="1" fontId="7" fillId="0" borderId="0" xfId="0" applyNumberFormat="1" applyFont="1" applyAlignment="1">
      <alignment/>
    </xf>
    <xf numFmtId="4" fontId="5" fillId="0" borderId="16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4" fontId="66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66" fillId="0" borderId="14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68" fillId="0" borderId="10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4" fontId="7" fillId="0" borderId="16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7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0" fontId="63" fillId="0" borderId="0" xfId="0" applyFont="1" applyAlignment="1">
      <alignment horizontal="left" vertical="top" wrapText="1"/>
    </xf>
    <xf numFmtId="4" fontId="70" fillId="33" borderId="0" xfId="0" applyNumberFormat="1" applyFont="1" applyFill="1" applyAlignment="1">
      <alignment vertical="top"/>
    </xf>
    <xf numFmtId="1" fontId="66" fillId="33" borderId="0" xfId="0" applyNumberFormat="1" applyFont="1" applyFill="1" applyBorder="1" applyAlignment="1">
      <alignment vertical="top"/>
    </xf>
    <xf numFmtId="1" fontId="69" fillId="33" borderId="0" xfId="0" applyNumberFormat="1" applyFont="1" applyFill="1" applyBorder="1" applyAlignment="1">
      <alignment vertical="top"/>
    </xf>
    <xf numFmtId="1" fontId="69" fillId="33" borderId="0" xfId="0" applyNumberFormat="1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1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Border="1" applyAlignment="1">
      <alignment/>
    </xf>
    <xf numFmtId="0" fontId="63" fillId="0" borderId="0" xfId="0" applyFont="1" applyAlignment="1">
      <alignment horizontal="center" wrapText="1"/>
    </xf>
    <xf numFmtId="1" fontId="75" fillId="0" borderId="19" xfId="0" applyNumberFormat="1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center" wrapText="1"/>
    </xf>
    <xf numFmtId="1" fontId="65" fillId="0" borderId="18" xfId="0" applyNumberFormat="1" applyFont="1" applyBorder="1" applyAlignment="1">
      <alignment horizontal="center" vertical="center" wrapText="1"/>
    </xf>
    <xf numFmtId="1" fontId="65" fillId="0" borderId="12" xfId="0" applyNumberFormat="1" applyFont="1" applyBorder="1" applyAlignment="1">
      <alignment horizontal="center" vertical="center" wrapText="1"/>
    </xf>
    <xf numFmtId="1" fontId="65" fillId="0" borderId="14" xfId="0" applyNumberFormat="1" applyFont="1" applyBorder="1" applyAlignment="1">
      <alignment horizontal="center" vertical="top" wrapText="1"/>
    </xf>
    <xf numFmtId="0" fontId="70" fillId="0" borderId="23" xfId="0" applyFont="1" applyFill="1" applyBorder="1" applyAlignment="1">
      <alignment horizontal="center" vertical="top" wrapText="1"/>
    </xf>
    <xf numFmtId="0" fontId="70" fillId="0" borderId="17" xfId="0" applyFont="1" applyFill="1" applyBorder="1" applyAlignment="1">
      <alignment horizontal="center" vertical="top" wrapText="1"/>
    </xf>
    <xf numFmtId="1" fontId="70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 vertical="top"/>
    </xf>
    <xf numFmtId="1" fontId="66" fillId="0" borderId="14" xfId="0" applyNumberFormat="1" applyFont="1" applyFill="1" applyBorder="1" applyAlignment="1">
      <alignment horizontal="center"/>
    </xf>
    <xf numFmtId="1" fontId="66" fillId="0" borderId="14" xfId="0" applyNumberFormat="1" applyFont="1" applyFill="1" applyBorder="1" applyAlignment="1">
      <alignment/>
    </xf>
    <xf numFmtId="0" fontId="66" fillId="0" borderId="14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/>
    </xf>
    <xf numFmtId="1" fontId="66" fillId="0" borderId="14" xfId="0" applyNumberFormat="1" applyFont="1" applyFill="1" applyBorder="1" applyAlignment="1">
      <alignment/>
    </xf>
    <xf numFmtId="1" fontId="70" fillId="0" borderId="14" xfId="0" applyNumberFormat="1" applyFont="1" applyFill="1" applyBorder="1" applyAlignment="1">
      <alignment/>
    </xf>
    <xf numFmtId="1" fontId="66" fillId="0" borderId="24" xfId="0" applyNumberFormat="1" applyFont="1" applyFill="1" applyBorder="1" applyAlignment="1">
      <alignment/>
    </xf>
    <xf numFmtId="0" fontId="66" fillId="0" borderId="15" xfId="0" applyFont="1" applyFill="1" applyBorder="1" applyAlignment="1">
      <alignment horizontal="center" vertical="top"/>
    </xf>
    <xf numFmtId="0" fontId="66" fillId="0" borderId="15" xfId="0" applyFont="1" applyFill="1" applyBorder="1" applyAlignment="1">
      <alignment/>
    </xf>
    <xf numFmtId="1" fontId="66" fillId="0" borderId="24" xfId="0" applyNumberFormat="1" applyFont="1" applyFill="1" applyBorder="1" applyAlignment="1">
      <alignment/>
    </xf>
    <xf numFmtId="1" fontId="70" fillId="0" borderId="15" xfId="0" applyNumberFormat="1" applyFont="1" applyFill="1" applyBorder="1" applyAlignment="1">
      <alignment/>
    </xf>
    <xf numFmtId="1" fontId="70" fillId="0" borderId="0" xfId="0" applyNumberFormat="1" applyFont="1" applyBorder="1" applyAlignment="1">
      <alignment/>
    </xf>
    <xf numFmtId="0" fontId="65" fillId="0" borderId="0" xfId="0" applyFont="1" applyAlignment="1">
      <alignment horizontal="left" vertical="top" wrapText="1"/>
    </xf>
    <xf numFmtId="4" fontId="70" fillId="33" borderId="0" xfId="0" applyNumberFormat="1" applyFont="1" applyFill="1" applyBorder="1" applyAlignment="1">
      <alignment/>
    </xf>
    <xf numFmtId="0" fontId="70" fillId="33" borderId="0" xfId="65" applyFont="1" applyFill="1" applyBorder="1" applyAlignment="1">
      <alignment horizontal="center"/>
      <protection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0" fontId="70" fillId="33" borderId="0" xfId="0" applyFont="1" applyFill="1" applyAlignment="1">
      <alignment/>
    </xf>
    <xf numFmtId="0" fontId="65" fillId="33" borderId="0" xfId="0" applyFont="1" applyFill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/>
    </xf>
    <xf numFmtId="1" fontId="5" fillId="0" borderId="24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65" fillId="0" borderId="10" xfId="0" applyNumberFormat="1" applyFont="1" applyBorder="1" applyAlignment="1">
      <alignment horizontal="center" vertical="center"/>
    </xf>
    <xf numFmtId="1" fontId="65" fillId="0" borderId="12" xfId="0" applyNumberFormat="1" applyFont="1" applyBorder="1" applyAlignment="1">
      <alignment horizontal="center" vertical="center"/>
    </xf>
    <xf numFmtId="4" fontId="70" fillId="0" borderId="12" xfId="0" applyNumberFormat="1" applyFont="1" applyFill="1" applyBorder="1" applyAlignment="1">
      <alignment horizontal="right" vertical="center"/>
    </xf>
    <xf numFmtId="4" fontId="70" fillId="0" borderId="15" xfId="0" applyNumberFormat="1" applyFont="1" applyFill="1" applyBorder="1" applyAlignment="1">
      <alignment horizontal="right" vertical="center"/>
    </xf>
    <xf numFmtId="4" fontId="70" fillId="0" borderId="14" xfId="0" applyNumberFormat="1" applyFont="1" applyFill="1" applyBorder="1" applyAlignment="1">
      <alignment horizontal="right" vertical="center"/>
    </xf>
    <xf numFmtId="4" fontId="70" fillId="0" borderId="16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6" fillId="0" borderId="18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66" fillId="0" borderId="25" xfId="0" applyNumberFormat="1" applyFont="1" applyFill="1" applyBorder="1" applyAlignment="1">
      <alignment horizontal="right" vertical="center"/>
    </xf>
    <xf numFmtId="4" fontId="66" fillId="0" borderId="10" xfId="0" applyNumberFormat="1" applyFont="1" applyFill="1" applyBorder="1" applyAlignment="1">
      <alignment horizontal="right" vertical="center"/>
    </xf>
    <xf numFmtId="4" fontId="66" fillId="0" borderId="26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66" fillId="0" borderId="14" xfId="0" applyFont="1" applyFill="1" applyBorder="1" applyAlignment="1">
      <alignment horizontal="center" vertical="top" wrapText="1"/>
    </xf>
    <xf numFmtId="0" fontId="66" fillId="0" borderId="24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" fontId="66" fillId="0" borderId="14" xfId="0" applyNumberFormat="1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1" fontId="65" fillId="0" borderId="23" xfId="0" applyNumberFormat="1" applyFont="1" applyFill="1" applyBorder="1" applyAlignment="1">
      <alignment horizontal="center" vertical="center"/>
    </xf>
    <xf numFmtId="1" fontId="65" fillId="0" borderId="17" xfId="0" applyNumberFormat="1" applyFont="1" applyFill="1" applyBorder="1" applyAlignment="1">
      <alignment horizontal="center" vertical="center"/>
    </xf>
    <xf numFmtId="1" fontId="65" fillId="0" borderId="28" xfId="0" applyNumberFormat="1" applyFont="1" applyFill="1" applyBorder="1" applyAlignment="1">
      <alignment horizontal="center" vertical="center"/>
    </xf>
    <xf numFmtId="1" fontId="65" fillId="0" borderId="29" xfId="0" applyNumberFormat="1" applyFont="1" applyFill="1" applyBorder="1" applyAlignment="1">
      <alignment horizontal="center" vertical="center"/>
    </xf>
    <xf numFmtId="1" fontId="65" fillId="0" borderId="18" xfId="0" applyNumberFormat="1" applyFont="1" applyFill="1" applyBorder="1" applyAlignment="1">
      <alignment horizontal="center" vertical="center" wrapText="1"/>
    </xf>
    <xf numFmtId="1" fontId="65" fillId="0" borderId="12" xfId="0" applyNumberFormat="1" applyFont="1" applyFill="1" applyBorder="1" applyAlignment="1">
      <alignment horizontal="center" vertical="center" wrapText="1"/>
    </xf>
    <xf numFmtId="1" fontId="65" fillId="0" borderId="16" xfId="0" applyNumberFormat="1" applyFont="1" applyFill="1" applyBorder="1" applyAlignment="1">
      <alignment horizontal="center" vertical="center" wrapText="1"/>
    </xf>
    <xf numFmtId="1" fontId="65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top" wrapText="1"/>
    </xf>
    <xf numFmtId="1" fontId="66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76" fillId="0" borderId="24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" fontId="65" fillId="0" borderId="18" xfId="0" applyNumberFormat="1" applyFont="1" applyBorder="1" applyAlignment="1">
      <alignment horizontal="center" vertical="top" wrapText="1"/>
    </xf>
    <xf numFmtId="1" fontId="65" fillId="0" borderId="30" xfId="0" applyNumberFormat="1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1" fontId="65" fillId="0" borderId="23" xfId="0" applyNumberFormat="1" applyFont="1" applyBorder="1" applyAlignment="1">
      <alignment horizontal="center" vertical="center"/>
    </xf>
    <xf numFmtId="1" fontId="65" fillId="0" borderId="17" xfId="0" applyNumberFormat="1" applyFont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1" fontId="65" fillId="0" borderId="20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" fontId="65" fillId="0" borderId="14" xfId="0" applyNumberFormat="1" applyFont="1" applyBorder="1" applyAlignment="1">
      <alignment horizontal="center" vertical="top" wrapText="1"/>
    </xf>
    <xf numFmtId="1" fontId="65" fillId="0" borderId="10" xfId="0" applyNumberFormat="1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70" fillId="0" borderId="2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left" vertical="center"/>
    </xf>
    <xf numFmtId="0" fontId="70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" fontId="75" fillId="0" borderId="19" xfId="0" applyNumberFormat="1" applyFont="1" applyFill="1" applyBorder="1" applyAlignment="1">
      <alignment horizontal="center" vertical="top" wrapText="1"/>
    </xf>
    <xf numFmtId="0" fontId="73" fillId="0" borderId="0" xfId="0" applyFont="1" applyAlignment="1">
      <alignment horizontal="center" vertical="center" wrapText="1"/>
    </xf>
    <xf numFmtId="1" fontId="63" fillId="0" borderId="31" xfId="0" applyNumberFormat="1" applyFont="1" applyFill="1" applyBorder="1" applyAlignment="1">
      <alignment horizontal="center" vertical="center"/>
    </xf>
    <xf numFmtId="1" fontId="63" fillId="0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1" fontId="65" fillId="0" borderId="18" xfId="0" applyNumberFormat="1" applyFont="1" applyBorder="1" applyAlignment="1">
      <alignment horizontal="center" vertical="center" wrapText="1"/>
    </xf>
    <xf numFmtId="1" fontId="65" fillId="0" borderId="12" xfId="0" applyNumberFormat="1" applyFont="1" applyBorder="1" applyAlignment="1">
      <alignment horizontal="center" vertical="center" wrapText="1"/>
    </xf>
    <xf numFmtId="1" fontId="65" fillId="0" borderId="16" xfId="0" applyNumberFormat="1" applyFont="1" applyBorder="1" applyAlignment="1">
      <alignment horizontal="center" vertical="center" wrapText="1"/>
    </xf>
    <xf numFmtId="1" fontId="65" fillId="0" borderId="14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68" fillId="0" borderId="11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5" fillId="0" borderId="2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72" fillId="0" borderId="0" xfId="0" applyFont="1" applyAlignment="1">
      <alignment horizontal="left"/>
    </xf>
    <xf numFmtId="1" fontId="65" fillId="0" borderId="30" xfId="0" applyNumberFormat="1" applyFont="1" applyBorder="1" applyAlignment="1">
      <alignment horizontal="center" vertical="center" wrapText="1"/>
    </xf>
    <xf numFmtId="1" fontId="75" fillId="33" borderId="19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5" fillId="0" borderId="24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 vertical="top" wrapText="1"/>
    </xf>
    <xf numFmtId="0" fontId="70" fillId="0" borderId="2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0" fillId="0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_2.a Lampiran LPJ 2007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161925</xdr:rowOff>
    </xdr:from>
    <xdr:to>
      <xdr:col>13</xdr:col>
      <xdr:colOff>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61925"/>
          <a:ext cx="1562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LAMPIRAN 3</a:t>
          </a:r>
          <a:r>
            <a:rPr lang="en-US" cap="none" sz="900" b="1" i="0" u="none" baseline="0">
              <a:solidFill>
                <a:srgbClr val="000000"/>
              </a:solidFill>
            </a:rPr>
            <a:t> - NERACA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5"/>
  <sheetViews>
    <sheetView tabSelected="1" view="pageBreakPreview" zoomScaleSheetLayoutView="100" workbookViewId="0" topLeftCell="A13">
      <selection activeCell="G26" sqref="G26:I31"/>
    </sheetView>
  </sheetViews>
  <sheetFormatPr defaultColWidth="9.140625" defaultRowHeight="15"/>
  <cols>
    <col min="1" max="1" width="1.7109375" style="53" customWidth="1"/>
    <col min="2" max="2" width="2.28125" style="53" customWidth="1"/>
    <col min="3" max="3" width="19.57421875" style="53" customWidth="1"/>
    <col min="4" max="4" width="13.8515625" style="53" customWidth="1"/>
    <col min="5" max="5" width="15.140625" style="54" customWidth="1"/>
    <col min="6" max="6" width="14.57421875" style="54" customWidth="1"/>
    <col min="7" max="7" width="13.7109375" style="54" customWidth="1"/>
    <col min="8" max="8" width="14.421875" style="54" customWidth="1"/>
    <col min="9" max="9" width="13.28125" style="54" customWidth="1"/>
    <col min="10" max="10" width="13.8515625" style="54" customWidth="1"/>
    <col min="11" max="11" width="12.57421875" style="54" customWidth="1"/>
    <col min="12" max="12" width="13.140625" style="54" customWidth="1"/>
    <col min="13" max="13" width="13.7109375" style="54" customWidth="1"/>
    <col min="14" max="14" width="16.8515625" style="2" bestFit="1" customWidth="1"/>
    <col min="15" max="16384" width="9.140625" style="2" customWidth="1"/>
  </cols>
  <sheetData>
    <row r="1" spans="1:14" ht="1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1"/>
    </row>
    <row r="2" spans="1:14" ht="15" customHeight="1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"/>
    </row>
    <row r="3" spans="1:14" ht="15" customHeight="1">
      <c r="A3" s="256" t="s">
        <v>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3"/>
    </row>
    <row r="4" spans="1:13" ht="15">
      <c r="A4" s="256" t="s">
        <v>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8" customFormat="1" ht="15">
      <c r="A5" s="4"/>
      <c r="B5" s="5"/>
      <c r="C5" s="5"/>
      <c r="D5" s="6"/>
      <c r="E5" s="7"/>
      <c r="F5" s="7"/>
      <c r="G5" s="7"/>
      <c r="H5" s="7"/>
      <c r="I5" s="7"/>
      <c r="J5" s="7"/>
      <c r="K5" s="7"/>
      <c r="L5" s="7"/>
      <c r="M5" s="7"/>
    </row>
    <row r="6" spans="1:13" ht="15" customHeight="1">
      <c r="A6" s="257" t="s">
        <v>3</v>
      </c>
      <c r="B6" s="258"/>
      <c r="C6" s="258" t="s">
        <v>4</v>
      </c>
      <c r="D6" s="263" t="s">
        <v>5</v>
      </c>
      <c r="E6" s="266" t="s">
        <v>6</v>
      </c>
      <c r="F6" s="267"/>
      <c r="G6" s="270" t="s">
        <v>7</v>
      </c>
      <c r="H6" s="273" t="s">
        <v>8</v>
      </c>
      <c r="I6" s="273"/>
      <c r="J6" s="273"/>
      <c r="K6" s="273"/>
      <c r="L6" s="270" t="s">
        <v>9</v>
      </c>
      <c r="M6" s="270" t="s">
        <v>10</v>
      </c>
    </row>
    <row r="7" spans="1:13" ht="30" customHeight="1" thickBot="1">
      <c r="A7" s="259"/>
      <c r="B7" s="260"/>
      <c r="C7" s="260"/>
      <c r="D7" s="264"/>
      <c r="E7" s="268"/>
      <c r="F7" s="269"/>
      <c r="G7" s="271"/>
      <c r="H7" s="9" t="s">
        <v>12</v>
      </c>
      <c r="I7" s="10" t="s">
        <v>13</v>
      </c>
      <c r="J7" s="9" t="s">
        <v>14</v>
      </c>
      <c r="K7" s="9" t="s">
        <v>15</v>
      </c>
      <c r="L7" s="271"/>
      <c r="M7" s="271"/>
    </row>
    <row r="8" spans="1:13" ht="19.5" customHeight="1" thickTop="1">
      <c r="A8" s="261"/>
      <c r="B8" s="262"/>
      <c r="C8" s="262"/>
      <c r="D8" s="265"/>
      <c r="E8" s="11" t="s">
        <v>16</v>
      </c>
      <c r="F8" s="12" t="s">
        <v>17</v>
      </c>
      <c r="G8" s="272"/>
      <c r="H8" s="13" t="s">
        <v>18</v>
      </c>
      <c r="I8" s="13" t="s">
        <v>19</v>
      </c>
      <c r="J8" s="13" t="s">
        <v>82</v>
      </c>
      <c r="K8" s="13" t="s">
        <v>83</v>
      </c>
      <c r="L8" s="272"/>
      <c r="M8" s="272"/>
    </row>
    <row r="9" spans="1:13" ht="15">
      <c r="A9" s="253">
        <v>1</v>
      </c>
      <c r="B9" s="253"/>
      <c r="C9" s="14">
        <v>2</v>
      </c>
      <c r="D9" s="14">
        <v>3</v>
      </c>
      <c r="E9" s="15">
        <v>4</v>
      </c>
      <c r="F9" s="15">
        <v>5</v>
      </c>
      <c r="G9" s="15">
        <v>7</v>
      </c>
      <c r="H9" s="16">
        <v>8</v>
      </c>
      <c r="I9" s="16">
        <v>9</v>
      </c>
      <c r="J9" s="16">
        <v>10</v>
      </c>
      <c r="K9" s="16">
        <v>11</v>
      </c>
      <c r="L9" s="15">
        <v>12</v>
      </c>
      <c r="M9" s="15">
        <v>13</v>
      </c>
    </row>
    <row r="10" spans="1:13" ht="15">
      <c r="A10" s="254"/>
      <c r="B10" s="255"/>
      <c r="C10" s="17"/>
      <c r="D10" s="18"/>
      <c r="E10" s="19"/>
      <c r="F10" s="19"/>
      <c r="G10" s="19"/>
      <c r="H10" s="20"/>
      <c r="I10" s="20"/>
      <c r="J10" s="20"/>
      <c r="K10" s="20"/>
      <c r="L10" s="19"/>
      <c r="M10" s="21"/>
    </row>
    <row r="11" spans="1:14" ht="18" customHeight="1">
      <c r="A11" s="245">
        <v>1</v>
      </c>
      <c r="B11" s="245"/>
      <c r="C11" s="22" t="s">
        <v>20</v>
      </c>
      <c r="D11" s="23">
        <v>4680775470</v>
      </c>
      <c r="E11" s="24">
        <v>61715729201</v>
      </c>
      <c r="F11" s="24">
        <v>60995660053</v>
      </c>
      <c r="G11" s="24">
        <f>D11+E11-F11</f>
        <v>5400844618</v>
      </c>
      <c r="H11" s="24">
        <f>G11</f>
        <v>5400844618</v>
      </c>
      <c r="I11" s="24">
        <v>0</v>
      </c>
      <c r="J11" s="24">
        <v>0</v>
      </c>
      <c r="K11" s="24">
        <v>0</v>
      </c>
      <c r="L11" s="24">
        <f>((5/1000*H11)+(10/100*I11)+(50/100*J11)+(100/100*K11))</f>
        <v>27004223.09</v>
      </c>
      <c r="M11" s="24">
        <f>G11-L11</f>
        <v>5373840394.91</v>
      </c>
      <c r="N11" s="25"/>
    </row>
    <row r="12" spans="1:14" ht="15.75" customHeight="1">
      <c r="A12" s="245">
        <v>2</v>
      </c>
      <c r="B12" s="245"/>
      <c r="C12" s="26" t="s">
        <v>21</v>
      </c>
      <c r="D12" s="27">
        <v>21735000</v>
      </c>
      <c r="E12" s="24">
        <v>545654958</v>
      </c>
      <c r="F12" s="28">
        <v>519005308</v>
      </c>
      <c r="G12" s="24">
        <f aca="true" t="shared" si="0" ref="G12:G19">D12+E12-F12</f>
        <v>48384650</v>
      </c>
      <c r="H12" s="28">
        <v>45149650</v>
      </c>
      <c r="I12" s="28">
        <v>2175000</v>
      </c>
      <c r="J12" s="28">
        <v>1060000</v>
      </c>
      <c r="K12" s="28">
        <v>0</v>
      </c>
      <c r="L12" s="24">
        <f aca="true" t="shared" si="1" ref="L12:L19">((5/1000*H12)+(10/100*I12)+(50/100*J12)+(100/100*K12))</f>
        <v>973248.25</v>
      </c>
      <c r="M12" s="24">
        <f aca="true" t="shared" si="2" ref="M12:M19">G12-L12</f>
        <v>47411401.75</v>
      </c>
      <c r="N12" s="29"/>
    </row>
    <row r="13" spans="1:14" ht="18" customHeight="1">
      <c r="A13" s="245">
        <v>3</v>
      </c>
      <c r="B13" s="245"/>
      <c r="C13" s="26" t="s">
        <v>22</v>
      </c>
      <c r="D13" s="30">
        <v>11584500</v>
      </c>
      <c r="E13" s="24">
        <v>4330752740</v>
      </c>
      <c r="F13" s="31">
        <v>4304135803</v>
      </c>
      <c r="G13" s="24">
        <f t="shared" si="0"/>
        <v>38201437</v>
      </c>
      <c r="H13" s="31">
        <v>33092937</v>
      </c>
      <c r="I13" s="31">
        <v>1936500</v>
      </c>
      <c r="J13" s="31">
        <v>3172000</v>
      </c>
      <c r="K13" s="31">
        <v>0</v>
      </c>
      <c r="L13" s="24">
        <f t="shared" si="1"/>
        <v>1945114.685</v>
      </c>
      <c r="M13" s="24">
        <f t="shared" si="2"/>
        <v>36256322.315</v>
      </c>
      <c r="N13" s="29"/>
    </row>
    <row r="14" spans="1:15" ht="18" customHeight="1">
      <c r="A14" s="252">
        <v>4</v>
      </c>
      <c r="B14" s="252"/>
      <c r="C14" s="32" t="s">
        <v>23</v>
      </c>
      <c r="D14" s="33">
        <v>27588100</v>
      </c>
      <c r="E14" s="24">
        <v>6041318956</v>
      </c>
      <c r="F14" s="34">
        <v>5985834017</v>
      </c>
      <c r="G14" s="24">
        <f t="shared" si="0"/>
        <v>83073039</v>
      </c>
      <c r="H14" s="34">
        <v>59774939</v>
      </c>
      <c r="I14" s="34">
        <v>6290200</v>
      </c>
      <c r="J14" s="34">
        <v>17007900</v>
      </c>
      <c r="K14" s="34">
        <v>0</v>
      </c>
      <c r="L14" s="24">
        <f t="shared" si="1"/>
        <v>9431844.695</v>
      </c>
      <c r="M14" s="24">
        <f t="shared" si="2"/>
        <v>73641194.305</v>
      </c>
      <c r="N14" s="29"/>
      <c r="O14" s="29">
        <f>N14-G14</f>
        <v>-83073039</v>
      </c>
    </row>
    <row r="15" spans="1:15" ht="15">
      <c r="A15" s="245">
        <v>5</v>
      </c>
      <c r="B15" s="245"/>
      <c r="C15" s="35" t="s">
        <v>24</v>
      </c>
      <c r="D15" s="27">
        <v>23005000</v>
      </c>
      <c r="E15" s="24">
        <v>249923634</v>
      </c>
      <c r="F15" s="28">
        <v>262413634</v>
      </c>
      <c r="G15" s="24">
        <f t="shared" si="0"/>
        <v>10515000</v>
      </c>
      <c r="H15" s="28">
        <v>9665000</v>
      </c>
      <c r="I15" s="28">
        <v>310000</v>
      </c>
      <c r="J15" s="28">
        <v>540000</v>
      </c>
      <c r="K15" s="28">
        <v>0</v>
      </c>
      <c r="L15" s="24">
        <f t="shared" si="1"/>
        <v>349325</v>
      </c>
      <c r="M15" s="24">
        <f t="shared" si="2"/>
        <v>10165675</v>
      </c>
      <c r="N15" s="29"/>
      <c r="O15" s="29"/>
    </row>
    <row r="16" spans="1:15" ht="15">
      <c r="A16" s="245">
        <v>6</v>
      </c>
      <c r="B16" s="245"/>
      <c r="C16" s="35" t="s">
        <v>25</v>
      </c>
      <c r="D16" s="27">
        <v>69948200</v>
      </c>
      <c r="E16" s="24">
        <v>891859600</v>
      </c>
      <c r="F16" s="28">
        <v>904583400</v>
      </c>
      <c r="G16" s="24">
        <f t="shared" si="0"/>
        <v>57224400</v>
      </c>
      <c r="H16" s="28">
        <v>51119900</v>
      </c>
      <c r="I16" s="28">
        <v>4000500</v>
      </c>
      <c r="J16" s="28">
        <v>2104000</v>
      </c>
      <c r="K16" s="28">
        <v>0</v>
      </c>
      <c r="L16" s="24">
        <f t="shared" si="1"/>
        <v>1707649.5</v>
      </c>
      <c r="M16" s="24">
        <f t="shared" si="2"/>
        <v>55516750.5</v>
      </c>
      <c r="N16" s="29"/>
      <c r="O16" s="29">
        <f>N16-G16</f>
        <v>-57224400</v>
      </c>
    </row>
    <row r="17" spans="1:13" s="36" customFormat="1" ht="16.5" customHeight="1">
      <c r="A17" s="245">
        <v>7</v>
      </c>
      <c r="B17" s="245"/>
      <c r="C17" s="35" t="s">
        <v>26</v>
      </c>
      <c r="D17" s="27">
        <v>73999450</v>
      </c>
      <c r="E17" s="24">
        <v>491732350</v>
      </c>
      <c r="F17" s="28">
        <v>491732350</v>
      </c>
      <c r="G17" s="24">
        <f t="shared" si="0"/>
        <v>73999450</v>
      </c>
      <c r="H17" s="28">
        <v>0</v>
      </c>
      <c r="I17" s="28">
        <v>72100000</v>
      </c>
      <c r="J17" s="28">
        <v>1899450</v>
      </c>
      <c r="K17" s="28">
        <v>0</v>
      </c>
      <c r="L17" s="24">
        <f t="shared" si="1"/>
        <v>8159725</v>
      </c>
      <c r="M17" s="24">
        <f t="shared" si="2"/>
        <v>65839725</v>
      </c>
    </row>
    <row r="18" spans="1:14" s="36" customFormat="1" ht="15">
      <c r="A18" s="245">
        <v>8</v>
      </c>
      <c r="B18" s="245"/>
      <c r="C18" s="35" t="s">
        <v>27</v>
      </c>
      <c r="D18" s="24">
        <v>250321548</v>
      </c>
      <c r="E18" s="24">
        <f>48635412069+128682500</f>
        <v>48764094569</v>
      </c>
      <c r="F18" s="24">
        <f>48635412069</f>
        <v>48635412069</v>
      </c>
      <c r="G18" s="24">
        <f t="shared" si="0"/>
        <v>379004048</v>
      </c>
      <c r="H18" s="24">
        <v>128682500</v>
      </c>
      <c r="I18" s="24">
        <v>0</v>
      </c>
      <c r="J18" s="24">
        <v>0</v>
      </c>
      <c r="K18" s="24">
        <v>250321548</v>
      </c>
      <c r="L18" s="24">
        <f t="shared" si="1"/>
        <v>250964960.5</v>
      </c>
      <c r="M18" s="24">
        <f t="shared" si="2"/>
        <v>128039087.5</v>
      </c>
      <c r="N18" s="37"/>
    </row>
    <row r="19" spans="1:13" s="36" customFormat="1" ht="15">
      <c r="A19" s="246">
        <v>9</v>
      </c>
      <c r="B19" s="247"/>
      <c r="C19" s="35" t="s">
        <v>28</v>
      </c>
      <c r="D19" s="24">
        <v>52103430066</v>
      </c>
      <c r="E19" s="24">
        <v>28335259942</v>
      </c>
      <c r="F19" s="24">
        <v>25744985410</v>
      </c>
      <c r="G19" s="24">
        <f t="shared" si="0"/>
        <v>54693704598</v>
      </c>
      <c r="H19" s="24">
        <v>4626364804</v>
      </c>
      <c r="I19" s="24">
        <v>3871724877</v>
      </c>
      <c r="J19" s="24">
        <v>12165240030</v>
      </c>
      <c r="K19" s="24">
        <v>34030374887</v>
      </c>
      <c r="L19" s="24">
        <f t="shared" si="1"/>
        <v>40523299213.72</v>
      </c>
      <c r="M19" s="24">
        <f t="shared" si="2"/>
        <v>14170405384.279999</v>
      </c>
    </row>
    <row r="20" spans="1:13" s="36" customFormat="1" ht="15">
      <c r="A20" s="246"/>
      <c r="B20" s="247"/>
      <c r="C20" s="38"/>
      <c r="D20" s="39"/>
      <c r="E20" s="40"/>
      <c r="F20" s="40"/>
      <c r="G20" s="24"/>
      <c r="H20" s="40"/>
      <c r="I20" s="40"/>
      <c r="J20" s="40"/>
      <c r="K20" s="40"/>
      <c r="L20" s="24"/>
      <c r="M20" s="24"/>
    </row>
    <row r="21" spans="1:13" s="45" customFormat="1" ht="15">
      <c r="A21" s="248"/>
      <c r="B21" s="249"/>
      <c r="C21" s="41"/>
      <c r="D21" s="42"/>
      <c r="E21" s="43"/>
      <c r="F21" s="43"/>
      <c r="G21" s="24"/>
      <c r="H21" s="43"/>
      <c r="I21" s="43"/>
      <c r="J21" s="43"/>
      <c r="K21" s="43"/>
      <c r="L21" s="44"/>
      <c r="M21" s="24"/>
    </row>
    <row r="22" spans="1:14" s="36" customFormat="1" ht="15.75" thickBot="1">
      <c r="A22" s="250" t="s">
        <v>29</v>
      </c>
      <c r="B22" s="250"/>
      <c r="C22" s="250"/>
      <c r="D22" s="46">
        <f aca="true" t="shared" si="3" ref="D22:M22">SUM(D11:D20)</f>
        <v>57262387334</v>
      </c>
      <c r="E22" s="46">
        <f t="shared" si="3"/>
        <v>151366325950</v>
      </c>
      <c r="F22" s="46">
        <f t="shared" si="3"/>
        <v>147843762044</v>
      </c>
      <c r="G22" s="46">
        <f t="shared" si="3"/>
        <v>60784951240</v>
      </c>
      <c r="H22" s="46">
        <f t="shared" si="3"/>
        <v>10354694348</v>
      </c>
      <c r="I22" s="46">
        <f t="shared" si="3"/>
        <v>3958537077</v>
      </c>
      <c r="J22" s="46">
        <f t="shared" si="3"/>
        <v>12191023380</v>
      </c>
      <c r="K22" s="46">
        <f t="shared" si="3"/>
        <v>34280696435</v>
      </c>
      <c r="L22" s="46">
        <f t="shared" si="3"/>
        <v>40823835304.44</v>
      </c>
      <c r="M22" s="46">
        <f t="shared" si="3"/>
        <v>19961115935.559998</v>
      </c>
      <c r="N22" s="37"/>
    </row>
    <row r="23" spans="1:13" s="36" customFormat="1" ht="15.75" thickTop="1">
      <c r="A23" s="165"/>
      <c r="B23" s="165"/>
      <c r="C23" s="166"/>
      <c r="D23" s="165"/>
      <c r="E23" s="167"/>
      <c r="F23" s="167"/>
      <c r="G23" s="167"/>
      <c r="H23" s="167"/>
      <c r="I23" s="63"/>
      <c r="J23" s="63"/>
      <c r="K23" s="63"/>
      <c r="L23" s="63"/>
      <c r="M23" s="167"/>
    </row>
    <row r="24" spans="1:14" s="36" customFormat="1" ht="15">
      <c r="A24" s="165"/>
      <c r="B24" s="165"/>
      <c r="C24" s="168"/>
      <c r="D24" s="168"/>
      <c r="E24" s="168"/>
      <c r="F24" s="51"/>
      <c r="G24" s="51"/>
      <c r="H24" s="51"/>
      <c r="I24" s="51"/>
      <c r="J24" s="51"/>
      <c r="K24" s="168"/>
      <c r="L24" s="168"/>
      <c r="M24" s="168"/>
      <c r="N24" s="51"/>
    </row>
    <row r="25" spans="1:13" s="36" customFormat="1" ht="15">
      <c r="A25" s="165"/>
      <c r="B25" s="165"/>
      <c r="C25" s="169"/>
      <c r="D25" s="165"/>
      <c r="E25" s="167"/>
      <c r="F25" s="49"/>
      <c r="G25" s="49"/>
      <c r="H25" s="49"/>
      <c r="K25" s="63"/>
      <c r="L25" s="63"/>
      <c r="M25" s="167"/>
    </row>
    <row r="26" spans="1:14" s="36" customFormat="1" ht="15" customHeight="1">
      <c r="A26" s="165"/>
      <c r="B26" s="165"/>
      <c r="C26" s="170"/>
      <c r="D26" s="165"/>
      <c r="E26" s="167"/>
      <c r="F26" s="54"/>
      <c r="G26" s="251" t="s">
        <v>49</v>
      </c>
      <c r="H26" s="251"/>
      <c r="I26" s="251"/>
      <c r="J26" s="180"/>
      <c r="K26" s="274" t="s">
        <v>90</v>
      </c>
      <c r="L26" s="274"/>
      <c r="M26" s="274"/>
      <c r="N26" s="206"/>
    </row>
    <row r="27" spans="1:14" s="36" customFormat="1" ht="15">
      <c r="A27" s="165"/>
      <c r="B27" s="165"/>
      <c r="C27" s="170"/>
      <c r="D27" s="165"/>
      <c r="E27" s="167"/>
      <c r="F27" s="54"/>
      <c r="G27" s="251" t="s">
        <v>51</v>
      </c>
      <c r="H27" s="251"/>
      <c r="I27" s="193" t="s">
        <v>52</v>
      </c>
      <c r="J27" s="180"/>
      <c r="K27" s="207"/>
      <c r="L27" s="114"/>
      <c r="M27" s="114"/>
      <c r="N27" s="206"/>
    </row>
    <row r="28" spans="1:14" s="36" customFormat="1" ht="15">
      <c r="A28" s="165"/>
      <c r="B28" s="165"/>
      <c r="C28" s="169"/>
      <c r="D28" s="165"/>
      <c r="E28" s="167"/>
      <c r="F28" s="54"/>
      <c r="G28" s="199" t="s">
        <v>53</v>
      </c>
      <c r="H28" s="200"/>
      <c r="I28" s="195"/>
      <c r="J28" s="60"/>
      <c r="K28" s="207"/>
      <c r="L28" s="275"/>
      <c r="M28" s="275"/>
      <c r="N28" s="206"/>
    </row>
    <row r="29" spans="1:14" ht="15">
      <c r="A29" s="171"/>
      <c r="B29" s="171"/>
      <c r="C29" s="165"/>
      <c r="D29" s="171"/>
      <c r="E29" s="65"/>
      <c r="G29" s="199" t="s">
        <v>87</v>
      </c>
      <c r="H29" s="200"/>
      <c r="I29" s="195"/>
      <c r="J29" s="60"/>
      <c r="K29" s="274"/>
      <c r="L29" s="274"/>
      <c r="M29" s="274"/>
      <c r="N29" s="274"/>
    </row>
    <row r="30" spans="1:14" ht="15">
      <c r="A30" s="171"/>
      <c r="B30" s="171"/>
      <c r="C30" s="165"/>
      <c r="D30" s="171"/>
      <c r="E30" s="65"/>
      <c r="G30" s="199" t="s">
        <v>88</v>
      </c>
      <c r="H30" s="201"/>
      <c r="I30" s="196"/>
      <c r="J30" s="60"/>
      <c r="K30" s="209" t="s">
        <v>91</v>
      </c>
      <c r="L30" s="210"/>
      <c r="M30" s="210"/>
      <c r="N30" s="206"/>
    </row>
    <row r="31" spans="1:14" ht="15">
      <c r="A31" s="171"/>
      <c r="B31" s="171"/>
      <c r="C31" s="165"/>
      <c r="D31" s="171"/>
      <c r="E31" s="65"/>
      <c r="G31" s="202" t="s">
        <v>89</v>
      </c>
      <c r="H31" s="203"/>
      <c r="I31" s="198"/>
      <c r="J31" s="36"/>
      <c r="K31" s="209" t="s">
        <v>92</v>
      </c>
      <c r="L31" s="210"/>
      <c r="M31" s="210"/>
      <c r="N31" s="211"/>
    </row>
    <row r="32" spans="1:14" ht="15">
      <c r="A32" s="171"/>
      <c r="B32" s="171"/>
      <c r="C32" s="165"/>
      <c r="D32" s="171"/>
      <c r="E32" s="123"/>
      <c r="F32" s="191"/>
      <c r="G32" s="192"/>
      <c r="J32" s="36"/>
      <c r="K32" s="212" t="s">
        <v>93</v>
      </c>
      <c r="L32" s="211"/>
      <c r="M32" s="211"/>
      <c r="N32" s="211"/>
    </row>
    <row r="33" spans="1:13" ht="15.75">
      <c r="A33" s="171"/>
      <c r="B33" s="171"/>
      <c r="C33" s="165"/>
      <c r="D33" s="171"/>
      <c r="E33" s="65"/>
      <c r="G33" s="55"/>
      <c r="J33" s="36"/>
      <c r="K33" s="172"/>
      <c r="L33" s="65"/>
      <c r="M33" s="65"/>
    </row>
    <row r="34" spans="3:13" ht="15.75">
      <c r="C34" s="47"/>
      <c r="G34" s="55"/>
      <c r="J34" s="36"/>
      <c r="K34" s="56"/>
      <c r="L34" s="58"/>
      <c r="M34" s="58"/>
    </row>
    <row r="35" spans="3:13" ht="15.75">
      <c r="C35" s="47"/>
      <c r="G35" s="55"/>
      <c r="J35" s="2"/>
      <c r="K35" s="56"/>
      <c r="L35" s="58"/>
      <c r="M35" s="58"/>
    </row>
    <row r="36" spans="7:13" ht="15.75">
      <c r="G36" s="55"/>
      <c r="J36" s="2"/>
      <c r="K36" s="56"/>
      <c r="L36" s="59"/>
      <c r="M36" s="60"/>
    </row>
    <row r="37" spans="7:13" ht="15">
      <c r="G37" s="55"/>
      <c r="J37" s="60"/>
      <c r="K37" s="59"/>
      <c r="L37" s="59"/>
      <c r="M37" s="60"/>
    </row>
    <row r="38" spans="7:13" ht="15">
      <c r="G38" s="55"/>
      <c r="J38" s="61"/>
      <c r="K38" s="62"/>
      <c r="L38" s="62"/>
      <c r="M38" s="60"/>
    </row>
    <row r="39" spans="10:13" ht="15">
      <c r="J39" s="61"/>
      <c r="K39" s="63"/>
      <c r="L39" s="63"/>
      <c r="M39" s="63"/>
    </row>
    <row r="40" spans="10:13" ht="15">
      <c r="J40" s="64"/>
      <c r="K40" s="65"/>
      <c r="L40" s="65"/>
      <c r="M40" s="65"/>
    </row>
    <row r="41" spans="10:13" ht="15">
      <c r="J41" s="64"/>
      <c r="M41" s="64"/>
    </row>
    <row r="42" spans="10:13" ht="15">
      <c r="J42" s="64"/>
      <c r="M42" s="64"/>
    </row>
    <row r="43" spans="10:13" ht="15">
      <c r="J43" s="64"/>
      <c r="M43" s="64"/>
    </row>
    <row r="44" spans="1:14" s="57" customFormat="1" ht="15">
      <c r="A44" s="53"/>
      <c r="B44" s="53"/>
      <c r="C44" s="53"/>
      <c r="D44" s="53"/>
      <c r="E44" s="54"/>
      <c r="F44" s="54"/>
      <c r="G44" s="54"/>
      <c r="H44" s="54"/>
      <c r="I44" s="54"/>
      <c r="J44" s="64"/>
      <c r="K44" s="54"/>
      <c r="L44" s="54"/>
      <c r="M44" s="64"/>
      <c r="N44" s="2"/>
    </row>
    <row r="45" spans="1:14" s="57" customFormat="1" ht="15">
      <c r="A45" s="53"/>
      <c r="B45" s="53"/>
      <c r="C45" s="53"/>
      <c r="D45" s="53"/>
      <c r="E45" s="54"/>
      <c r="F45" s="54"/>
      <c r="G45" s="54"/>
      <c r="H45" s="54"/>
      <c r="I45" s="54"/>
      <c r="J45" s="64"/>
      <c r="K45" s="54"/>
      <c r="L45" s="54"/>
      <c r="M45" s="64"/>
      <c r="N45" s="2"/>
    </row>
  </sheetData>
  <sheetProtection/>
  <mergeCells count="31">
    <mergeCell ref="E6:F7"/>
    <mergeCell ref="G6:G8"/>
    <mergeCell ref="H6:K6"/>
    <mergeCell ref="K29:N29"/>
    <mergeCell ref="L6:L8"/>
    <mergeCell ref="M6:M8"/>
    <mergeCell ref="K26:M26"/>
    <mergeCell ref="L28:M28"/>
    <mergeCell ref="G27:H27"/>
    <mergeCell ref="A9:B9"/>
    <mergeCell ref="A10:B10"/>
    <mergeCell ref="A11:B11"/>
    <mergeCell ref="A1:M1"/>
    <mergeCell ref="A2:M2"/>
    <mergeCell ref="A3:M3"/>
    <mergeCell ref="A4:M4"/>
    <mergeCell ref="A6:B8"/>
    <mergeCell ref="C6:C8"/>
    <mergeCell ref="D6:D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C22"/>
    <mergeCell ref="G26:I26"/>
  </mergeCells>
  <printOptions horizontalCentered="1"/>
  <pageMargins left="0.3937007874015748" right="0.15748031496062992" top="0.984251968503937" bottom="0.1968503937007874" header="0.4330708661417323" footer="0.2362204724409449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view="pageBreakPreview" zoomScale="60" workbookViewId="0" topLeftCell="A1">
      <selection activeCell="K29" sqref="K29:M34"/>
    </sheetView>
  </sheetViews>
  <sheetFormatPr defaultColWidth="9.140625" defaultRowHeight="15"/>
  <cols>
    <col min="1" max="1" width="2.7109375" style="125" customWidth="1"/>
    <col min="2" max="2" width="0.71875" style="125" customWidth="1"/>
    <col min="3" max="3" width="2.7109375" style="125" customWidth="1"/>
    <col min="4" max="4" width="25.8515625" style="125" customWidth="1"/>
    <col min="5" max="5" width="17.421875" style="125" customWidth="1"/>
    <col min="6" max="6" width="17.57421875" style="67" customWidth="1"/>
    <col min="7" max="7" width="17.7109375" style="67" customWidth="1"/>
    <col min="8" max="8" width="13.8515625" style="67" customWidth="1"/>
    <col min="9" max="9" width="12.57421875" style="67" customWidth="1"/>
    <col min="10" max="10" width="17.140625" style="67" customWidth="1"/>
    <col min="11" max="11" width="13.8515625" style="67" customWidth="1"/>
    <col min="12" max="12" width="15.421875" style="67" customWidth="1"/>
    <col min="13" max="13" width="12.140625" style="67" customWidth="1"/>
    <col min="14" max="14" width="11.8515625" style="67" customWidth="1"/>
    <col min="15" max="15" width="6.421875" style="57" customWidth="1"/>
    <col min="16" max="16" width="13.57421875" style="2" bestFit="1" customWidth="1"/>
    <col min="17" max="17" width="9.140625" style="2" customWidth="1"/>
  </cols>
  <sheetData>
    <row r="1" spans="1:15" ht="15.75" thickBot="1">
      <c r="A1" s="311" t="s">
        <v>30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15.7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M2" s="312" t="s">
        <v>54</v>
      </c>
      <c r="N2" s="313"/>
      <c r="O2" s="68"/>
    </row>
    <row r="3" spans="1:15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71"/>
      <c r="N3" s="66"/>
      <c r="O3" s="68"/>
    </row>
    <row r="4" spans="1:17" s="72" customFormat="1" ht="15" customHeight="1">
      <c r="A4" s="314" t="s">
        <v>30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63"/>
      <c r="P4" s="63"/>
      <c r="Q4" s="63"/>
    </row>
    <row r="5" spans="1:15" ht="15" customHeight="1">
      <c r="A5" s="315" t="s">
        <v>31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"/>
    </row>
    <row r="6" spans="1:15" ht="15" customHeight="1">
      <c r="A6" s="277" t="s">
        <v>78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7" s="78" customFormat="1" ht="15">
      <c r="A7" s="316"/>
      <c r="B7" s="316"/>
      <c r="C7" s="316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7"/>
      <c r="P7" s="8"/>
      <c r="Q7" s="8"/>
    </row>
    <row r="8" spans="1:17" s="78" customFormat="1" ht="15">
      <c r="A8" s="73"/>
      <c r="B8" s="74"/>
      <c r="C8" s="74"/>
      <c r="D8" s="74"/>
      <c r="E8" s="79"/>
      <c r="F8" s="80"/>
      <c r="G8" s="80"/>
      <c r="H8" s="80"/>
      <c r="I8" s="80"/>
      <c r="J8" s="80"/>
      <c r="K8" s="80"/>
      <c r="L8" s="80"/>
      <c r="M8" s="80"/>
      <c r="N8" s="80"/>
      <c r="O8" s="57"/>
      <c r="P8" s="8"/>
      <c r="Q8" s="8"/>
    </row>
    <row r="9" spans="1:15" ht="15" customHeight="1">
      <c r="A9" s="296" t="s">
        <v>3</v>
      </c>
      <c r="B9" s="297"/>
      <c r="C9" s="296" t="s">
        <v>4</v>
      </c>
      <c r="D9" s="297"/>
      <c r="E9" s="289" t="s">
        <v>5</v>
      </c>
      <c r="F9" s="292" t="s">
        <v>6</v>
      </c>
      <c r="G9" s="293"/>
      <c r="H9" s="317" t="s">
        <v>7</v>
      </c>
      <c r="I9" s="320" t="s">
        <v>8</v>
      </c>
      <c r="J9" s="320"/>
      <c r="K9" s="320"/>
      <c r="L9" s="320"/>
      <c r="M9" s="302" t="s">
        <v>9</v>
      </c>
      <c r="N9" s="287" t="s">
        <v>10</v>
      </c>
      <c r="O9" s="310" t="s">
        <v>11</v>
      </c>
    </row>
    <row r="10" spans="1:15" ht="24" customHeight="1" thickBot="1">
      <c r="A10" s="298"/>
      <c r="B10" s="299"/>
      <c r="C10" s="298"/>
      <c r="D10" s="299"/>
      <c r="E10" s="290"/>
      <c r="F10" s="294"/>
      <c r="G10" s="295"/>
      <c r="H10" s="318"/>
      <c r="I10" s="81" t="s">
        <v>12</v>
      </c>
      <c r="J10" s="82" t="s">
        <v>13</v>
      </c>
      <c r="K10" s="81" t="s">
        <v>14</v>
      </c>
      <c r="L10" s="81" t="s">
        <v>15</v>
      </c>
      <c r="M10" s="303"/>
      <c r="N10" s="288"/>
      <c r="O10" s="310"/>
    </row>
    <row r="11" spans="1:17" s="88" customFormat="1" ht="27" customHeight="1" thickTop="1">
      <c r="A11" s="300"/>
      <c r="B11" s="301"/>
      <c r="C11" s="300"/>
      <c r="D11" s="301"/>
      <c r="E11" s="291"/>
      <c r="F11" s="83" t="s">
        <v>16</v>
      </c>
      <c r="G11" s="83" t="s">
        <v>17</v>
      </c>
      <c r="H11" s="319"/>
      <c r="I11" s="84" t="s">
        <v>33</v>
      </c>
      <c r="J11" s="85" t="s">
        <v>34</v>
      </c>
      <c r="K11" s="85" t="s">
        <v>35</v>
      </c>
      <c r="L11" s="84" t="s">
        <v>36</v>
      </c>
      <c r="M11" s="85"/>
      <c r="N11" s="85"/>
      <c r="O11" s="86"/>
      <c r="P11" s="87"/>
      <c r="Q11" s="87"/>
    </row>
    <row r="12" spans="1:16" ht="15">
      <c r="A12" s="304">
        <v>1</v>
      </c>
      <c r="B12" s="304"/>
      <c r="C12" s="304">
        <v>2</v>
      </c>
      <c r="D12" s="304"/>
      <c r="E12" s="89">
        <v>3</v>
      </c>
      <c r="F12" s="90">
        <v>4</v>
      </c>
      <c r="G12" s="90">
        <v>5</v>
      </c>
      <c r="H12" s="90">
        <v>6</v>
      </c>
      <c r="I12" s="91">
        <v>7</v>
      </c>
      <c r="J12" s="91">
        <v>8</v>
      </c>
      <c r="K12" s="91">
        <v>10</v>
      </c>
      <c r="L12" s="91">
        <v>11</v>
      </c>
      <c r="M12" s="90">
        <v>12</v>
      </c>
      <c r="N12" s="92">
        <v>13</v>
      </c>
      <c r="O12" s="86">
        <v>14</v>
      </c>
      <c r="P12" s="29"/>
    </row>
    <row r="13" spans="1:17" s="99" customFormat="1" ht="25.5" customHeight="1">
      <c r="A13" s="307">
        <v>1</v>
      </c>
      <c r="B13" s="307"/>
      <c r="C13" s="308" t="s">
        <v>37</v>
      </c>
      <c r="D13" s="309"/>
      <c r="E13" s="93">
        <v>92423581</v>
      </c>
      <c r="F13" s="93">
        <f>229630012+82745250</f>
        <v>312375262</v>
      </c>
      <c r="G13" s="93">
        <f>315654047+64563194</f>
        <v>380217241</v>
      </c>
      <c r="H13" s="94">
        <f>E13+F13-G13</f>
        <v>24581602</v>
      </c>
      <c r="I13" s="93">
        <v>0</v>
      </c>
      <c r="J13" s="93">
        <v>0</v>
      </c>
      <c r="K13" s="93">
        <f>774530+18182056</f>
        <v>18956586</v>
      </c>
      <c r="L13" s="95">
        <f>2520616+3104400</f>
        <v>5625016</v>
      </c>
      <c r="M13" s="160">
        <f>((5/1000*I13)+(10/100*J13)+(50/100*K13)+(100/100*L13))</f>
        <v>15103309</v>
      </c>
      <c r="N13" s="96">
        <f>H13-M13</f>
        <v>9478293</v>
      </c>
      <c r="O13" s="97"/>
      <c r="P13" s="98"/>
      <c r="Q13" s="98"/>
    </row>
    <row r="14" spans="1:17" s="99" customFormat="1" ht="18" customHeight="1">
      <c r="A14" s="283">
        <v>2</v>
      </c>
      <c r="B14" s="284"/>
      <c r="C14" s="308" t="s">
        <v>38</v>
      </c>
      <c r="D14" s="309"/>
      <c r="E14" s="93">
        <v>33141325</v>
      </c>
      <c r="F14" s="100">
        <v>240814500</v>
      </c>
      <c r="G14" s="93">
        <f>86142006+29644006+58602831+91876671</f>
        <v>266265514</v>
      </c>
      <c r="H14" s="94">
        <f>E14+F14-G14</f>
        <v>7690311</v>
      </c>
      <c r="I14" s="93">
        <v>0</v>
      </c>
      <c r="J14" s="93">
        <v>0</v>
      </c>
      <c r="K14" s="93">
        <v>0</v>
      </c>
      <c r="L14" s="95">
        <f>H14</f>
        <v>7690311</v>
      </c>
      <c r="M14" s="160">
        <f>((5/1000*I14)+(10/100*J14)+(50/100*K14)+(100/100*L14))</f>
        <v>7690311</v>
      </c>
      <c r="N14" s="96">
        <f>H14-M14</f>
        <v>0</v>
      </c>
      <c r="O14" s="97"/>
      <c r="P14" s="98"/>
      <c r="Q14" s="98"/>
    </row>
    <row r="15" spans="1:15" s="98" customFormat="1" ht="18" customHeight="1">
      <c r="A15" s="283">
        <v>3</v>
      </c>
      <c r="B15" s="284"/>
      <c r="C15" s="285" t="s">
        <v>40</v>
      </c>
      <c r="D15" s="286"/>
      <c r="E15" s="95">
        <v>8158485</v>
      </c>
      <c r="F15" s="101">
        <v>0</v>
      </c>
      <c r="G15" s="95">
        <v>0</v>
      </c>
      <c r="H15" s="95">
        <f>E15+F15-G15</f>
        <v>8158485</v>
      </c>
      <c r="I15" s="95">
        <v>0</v>
      </c>
      <c r="J15" s="95">
        <v>0</v>
      </c>
      <c r="K15" s="95">
        <v>8158485</v>
      </c>
      <c r="L15" s="95">
        <v>0</v>
      </c>
      <c r="M15" s="160">
        <f>((5/1000*I15)+(10/100*J15)+(50/100*K15)+(100/100*L15))</f>
        <v>4079242.5</v>
      </c>
      <c r="N15" s="96">
        <f>H15-M15</f>
        <v>4079242.5</v>
      </c>
      <c r="O15" s="102"/>
    </row>
    <row r="16" spans="1:15" s="98" customFormat="1" ht="18" customHeight="1">
      <c r="A16" s="283">
        <v>4</v>
      </c>
      <c r="B16" s="284"/>
      <c r="C16" s="285" t="s">
        <v>41</v>
      </c>
      <c r="D16" s="286"/>
      <c r="E16" s="94">
        <v>137709800</v>
      </c>
      <c r="F16" s="103">
        <f>1835127300+921465300+1737974900+1881135400</f>
        <v>6375702900</v>
      </c>
      <c r="G16" s="94">
        <f>1971957100+905323300+1729514800+1858412700</f>
        <v>6465207900</v>
      </c>
      <c r="H16" s="95">
        <f>E16+F16-G16</f>
        <v>48204800</v>
      </c>
      <c r="I16" s="95">
        <f>H16</f>
        <v>48204800</v>
      </c>
      <c r="J16" s="95">
        <v>0</v>
      </c>
      <c r="K16" s="95">
        <v>0</v>
      </c>
      <c r="L16" s="104">
        <v>0</v>
      </c>
      <c r="M16" s="160">
        <f>((5/1000*I16)+(10/100*J16)+(50/100*K16)+(100/100*L16))</f>
        <v>241024</v>
      </c>
      <c r="N16" s="96">
        <f>H16-M16</f>
        <v>47963776</v>
      </c>
      <c r="O16" s="102"/>
    </row>
    <row r="17" spans="1:15" s="98" customFormat="1" ht="18" customHeight="1">
      <c r="A17" s="278">
        <v>5</v>
      </c>
      <c r="B17" s="279"/>
      <c r="C17" s="305" t="s">
        <v>42</v>
      </c>
      <c r="D17" s="306"/>
      <c r="E17" s="95">
        <v>10080000</v>
      </c>
      <c r="F17" s="105">
        <f>949464300+893108010+1450279635+610412997</f>
        <v>3903264942</v>
      </c>
      <c r="G17" s="95">
        <f>959544300+893108010+1345800645+714891987</f>
        <v>3913344942</v>
      </c>
      <c r="H17" s="95">
        <f>E17+F17-G17</f>
        <v>0</v>
      </c>
      <c r="I17" s="95">
        <v>0</v>
      </c>
      <c r="J17" s="95">
        <v>0</v>
      </c>
      <c r="K17" s="95">
        <v>0</v>
      </c>
      <c r="L17" s="95">
        <v>0</v>
      </c>
      <c r="M17" s="160">
        <f>((5/1000*I17)+(10/100*J17)+(50/100*K17)+(100/100*L17))</f>
        <v>0</v>
      </c>
      <c r="N17" s="96">
        <f>H17-M17</f>
        <v>0</v>
      </c>
      <c r="O17" s="107"/>
    </row>
    <row r="18" spans="1:15" s="98" customFormat="1" ht="1.5" customHeight="1">
      <c r="A18" s="278"/>
      <c r="B18" s="279"/>
      <c r="C18" s="280"/>
      <c r="D18" s="281"/>
      <c r="E18" s="95"/>
      <c r="F18" s="108"/>
      <c r="G18" s="104"/>
      <c r="H18" s="95"/>
      <c r="I18" s="109"/>
      <c r="J18" s="106"/>
      <c r="K18" s="106"/>
      <c r="L18" s="106"/>
      <c r="M18" s="140"/>
      <c r="N18" s="96"/>
      <c r="O18" s="110"/>
    </row>
    <row r="19" spans="1:17" s="99" customFormat="1" ht="19.5" customHeight="1" thickBot="1">
      <c r="A19" s="282" t="s">
        <v>29</v>
      </c>
      <c r="B19" s="282"/>
      <c r="C19" s="282"/>
      <c r="D19" s="282"/>
      <c r="E19" s="111">
        <f>SUM(E13:E18)</f>
        <v>281513191</v>
      </c>
      <c r="F19" s="111">
        <f aca="true" t="shared" si="0" ref="F19:N19">SUM(F13:F18)</f>
        <v>10832157604</v>
      </c>
      <c r="G19" s="111">
        <f t="shared" si="0"/>
        <v>11025035597</v>
      </c>
      <c r="H19" s="111">
        <f t="shared" si="0"/>
        <v>88635198</v>
      </c>
      <c r="I19" s="111">
        <f t="shared" si="0"/>
        <v>48204800</v>
      </c>
      <c r="J19" s="111">
        <f t="shared" si="0"/>
        <v>0</v>
      </c>
      <c r="K19" s="111">
        <f t="shared" si="0"/>
        <v>27115071</v>
      </c>
      <c r="L19" s="111">
        <f t="shared" si="0"/>
        <v>13315327</v>
      </c>
      <c r="M19" s="111">
        <f t="shared" si="0"/>
        <v>27113886.5</v>
      </c>
      <c r="N19" s="111">
        <f t="shared" si="0"/>
        <v>61521311.5</v>
      </c>
      <c r="O19" s="112"/>
      <c r="P19" s="98"/>
      <c r="Q19" s="98"/>
    </row>
    <row r="20" spans="1:17" s="117" customFormat="1" ht="15.75" thickTop="1">
      <c r="A20" s="113"/>
      <c r="B20" s="113"/>
      <c r="C20" s="114"/>
      <c r="D20" s="114"/>
      <c r="E20" s="115"/>
      <c r="F20" s="115"/>
      <c r="G20" s="115"/>
      <c r="H20" s="115"/>
      <c r="I20" s="115"/>
      <c r="J20" s="115"/>
      <c r="K20" s="116"/>
      <c r="L20" s="116"/>
      <c r="M20" s="116"/>
      <c r="N20" s="116"/>
      <c r="O20" s="50"/>
      <c r="P20" s="36"/>
      <c r="Q20" s="36"/>
    </row>
    <row r="21" spans="1:15" ht="15" customHeight="1">
      <c r="A21" s="53"/>
      <c r="B21" s="53"/>
      <c r="C21" s="47"/>
      <c r="D21" s="119" t="s">
        <v>43</v>
      </c>
      <c r="E21" s="64"/>
      <c r="F21" s="65"/>
      <c r="G21" s="65"/>
      <c r="H21" s="65"/>
      <c r="I21" s="65"/>
      <c r="J21" s="54"/>
      <c r="K21" s="274" t="s">
        <v>90</v>
      </c>
      <c r="L21" s="274"/>
      <c r="M21" s="274"/>
      <c r="N21" s="206"/>
      <c r="O21" s="63"/>
    </row>
    <row r="22" spans="1:15" ht="15">
      <c r="A22" s="53"/>
      <c r="B22" s="53"/>
      <c r="C22" s="47"/>
      <c r="D22" s="6" t="s">
        <v>44</v>
      </c>
      <c r="E22" s="64"/>
      <c r="F22" s="65"/>
      <c r="G22" s="65"/>
      <c r="H22" s="65"/>
      <c r="I22" s="65"/>
      <c r="J22" s="54"/>
      <c r="K22" s="207"/>
      <c r="L22" s="114"/>
      <c r="M22" s="114"/>
      <c r="N22" s="206"/>
      <c r="O22" s="63"/>
    </row>
    <row r="23" spans="1:15" ht="15">
      <c r="A23" s="53"/>
      <c r="B23" s="53"/>
      <c r="C23" s="47"/>
      <c r="D23" s="119" t="s">
        <v>45</v>
      </c>
      <c r="E23" s="121">
        <v>1500000</v>
      </c>
      <c r="F23" s="65"/>
      <c r="G23" s="65"/>
      <c r="H23" s="65"/>
      <c r="I23" s="65"/>
      <c r="J23" s="54"/>
      <c r="K23" s="207"/>
      <c r="L23" s="275"/>
      <c r="M23" s="275"/>
      <c r="N23" s="206"/>
      <c r="O23" s="63"/>
    </row>
    <row r="24" spans="1:15" ht="15">
      <c r="A24" s="53"/>
      <c r="B24" s="53"/>
      <c r="C24" s="47"/>
      <c r="D24" s="119" t="s">
        <v>46</v>
      </c>
      <c r="E24" s="121">
        <v>3104400</v>
      </c>
      <c r="F24" s="65"/>
      <c r="G24" s="65"/>
      <c r="H24" s="65"/>
      <c r="I24" s="65"/>
      <c r="J24" s="54"/>
      <c r="K24" s="274"/>
      <c r="L24" s="274"/>
      <c r="M24" s="274"/>
      <c r="N24" s="274"/>
      <c r="O24" s="63"/>
    </row>
    <row r="25" spans="1:15" ht="15" customHeight="1">
      <c r="A25" s="53"/>
      <c r="B25" s="53"/>
      <c r="C25" s="47"/>
      <c r="D25" s="119" t="s">
        <v>47</v>
      </c>
      <c r="E25" s="121">
        <v>8875234</v>
      </c>
      <c r="F25" s="65"/>
      <c r="G25" s="65"/>
      <c r="H25" s="65"/>
      <c r="I25" s="65"/>
      <c r="J25" s="54"/>
      <c r="K25" s="209" t="s">
        <v>91</v>
      </c>
      <c r="L25" s="210"/>
      <c r="M25" s="210"/>
      <c r="N25" s="206"/>
      <c r="O25" s="63"/>
    </row>
    <row r="26" spans="1:15" ht="15">
      <c r="A26" s="53"/>
      <c r="B26" s="53"/>
      <c r="C26" s="47"/>
      <c r="D26" s="119" t="s">
        <v>48</v>
      </c>
      <c r="E26" s="121">
        <v>33141325</v>
      </c>
      <c r="F26" s="65"/>
      <c r="G26" s="65"/>
      <c r="H26" s="65"/>
      <c r="I26" s="65"/>
      <c r="J26" s="54"/>
      <c r="K26" s="209" t="s">
        <v>92</v>
      </c>
      <c r="L26" s="210"/>
      <c r="M26" s="210"/>
      <c r="N26" s="211"/>
      <c r="O26" s="63"/>
    </row>
    <row r="27" spans="1:15" ht="15">
      <c r="A27" s="53"/>
      <c r="B27" s="53"/>
      <c r="C27" s="47"/>
      <c r="D27" s="119"/>
      <c r="E27" s="64"/>
      <c r="F27" s="65"/>
      <c r="G27" s="65"/>
      <c r="H27" s="65"/>
      <c r="I27" s="65"/>
      <c r="J27" s="191"/>
      <c r="K27" s="212" t="s">
        <v>93</v>
      </c>
      <c r="L27" s="211"/>
      <c r="M27" s="211"/>
      <c r="N27" s="211"/>
      <c r="O27" s="63"/>
    </row>
    <row r="28" spans="1:15" ht="15">
      <c r="A28" s="53"/>
      <c r="B28" s="53"/>
      <c r="C28" s="47"/>
      <c r="D28" s="119" t="s">
        <v>50</v>
      </c>
      <c r="E28" s="121">
        <v>6000000</v>
      </c>
      <c r="F28" s="65"/>
      <c r="G28" s="65"/>
      <c r="H28" s="65"/>
      <c r="I28" s="65"/>
      <c r="J28" s="276"/>
      <c r="K28" s="276"/>
      <c r="L28" s="276"/>
      <c r="M28" s="276"/>
      <c r="N28" s="181"/>
      <c r="O28" s="63"/>
    </row>
    <row r="29" spans="1:15" ht="15">
      <c r="A29" s="53"/>
      <c r="B29" s="53"/>
      <c r="C29" s="53"/>
      <c r="D29" s="119"/>
      <c r="E29" s="64"/>
      <c r="F29" s="65"/>
      <c r="G29" s="65"/>
      <c r="H29" s="65"/>
      <c r="I29" s="65"/>
      <c r="J29" s="60"/>
      <c r="K29" s="251" t="s">
        <v>49</v>
      </c>
      <c r="L29" s="251"/>
      <c r="M29" s="251"/>
      <c r="N29" s="181"/>
      <c r="O29" s="63"/>
    </row>
    <row r="30" spans="1:15" ht="15">
      <c r="A30" s="53"/>
      <c r="B30" s="53"/>
      <c r="C30" s="53"/>
      <c r="D30" s="53"/>
      <c r="E30" s="54"/>
      <c r="F30" s="65"/>
      <c r="G30" s="65"/>
      <c r="H30" s="65"/>
      <c r="I30" s="65"/>
      <c r="J30" s="60"/>
      <c r="K30" s="251" t="s">
        <v>51</v>
      </c>
      <c r="L30" s="251"/>
      <c r="M30" s="193" t="s">
        <v>52</v>
      </c>
      <c r="N30" s="181"/>
      <c r="O30" s="63"/>
    </row>
    <row r="31" spans="1:15" ht="15">
      <c r="A31" s="53"/>
      <c r="B31" s="53"/>
      <c r="C31" s="53"/>
      <c r="D31" s="53"/>
      <c r="E31" s="54"/>
      <c r="F31" s="65"/>
      <c r="G31" s="65"/>
      <c r="H31" s="65"/>
      <c r="I31" s="65"/>
      <c r="J31" s="60"/>
      <c r="K31" s="194" t="s">
        <v>53</v>
      </c>
      <c r="L31" s="195"/>
      <c r="M31" s="195"/>
      <c r="N31" s="181"/>
      <c r="O31" s="63"/>
    </row>
    <row r="32" spans="1:17" s="117" customFormat="1" ht="15">
      <c r="A32" s="113"/>
      <c r="B32" s="113"/>
      <c r="C32" s="113"/>
      <c r="D32" s="113"/>
      <c r="E32" s="113"/>
      <c r="F32" s="118"/>
      <c r="G32" s="118"/>
      <c r="H32" s="118"/>
      <c r="I32" s="118"/>
      <c r="J32" s="179"/>
      <c r="K32" s="194" t="s">
        <v>87</v>
      </c>
      <c r="L32" s="195"/>
      <c r="M32" s="195"/>
      <c r="N32" s="179"/>
      <c r="O32" s="50"/>
      <c r="P32" s="36"/>
      <c r="Q32" s="36"/>
    </row>
    <row r="33" spans="1:17" s="117" customFormat="1" ht="15">
      <c r="A33" s="113"/>
      <c r="B33" s="113"/>
      <c r="C33" s="113"/>
      <c r="D33" s="113"/>
      <c r="E33" s="113"/>
      <c r="F33" s="116"/>
      <c r="G33" s="116"/>
      <c r="H33" s="116"/>
      <c r="I33" s="116"/>
      <c r="J33" s="179"/>
      <c r="K33" s="194" t="s">
        <v>88</v>
      </c>
      <c r="L33" s="196"/>
      <c r="M33" s="196"/>
      <c r="N33" s="179"/>
      <c r="O33" s="50"/>
      <c r="P33" s="36"/>
      <c r="Q33" s="36"/>
    </row>
    <row r="34" spans="3:14" ht="15">
      <c r="C34" s="113"/>
      <c r="D34" s="113"/>
      <c r="J34" s="204"/>
      <c r="K34" s="197" t="s">
        <v>89</v>
      </c>
      <c r="L34" s="198"/>
      <c r="M34" s="198"/>
      <c r="N34" s="204"/>
    </row>
    <row r="35" spans="3:14" ht="15">
      <c r="C35" s="113"/>
      <c r="D35" s="113"/>
      <c r="J35" s="204"/>
      <c r="K35" s="204"/>
      <c r="L35" s="204"/>
      <c r="M35" s="204"/>
      <c r="N35" s="204"/>
    </row>
    <row r="36" spans="3:4" ht="15">
      <c r="C36" s="113"/>
      <c r="D36" s="113"/>
    </row>
    <row r="37" spans="3:4" ht="15">
      <c r="C37" s="113"/>
      <c r="D37" s="113"/>
    </row>
  </sheetData>
  <sheetProtection/>
  <mergeCells count="37">
    <mergeCell ref="C14:D14"/>
    <mergeCell ref="O9:O10"/>
    <mergeCell ref="A12:B12"/>
    <mergeCell ref="A1:O1"/>
    <mergeCell ref="M2:N2"/>
    <mergeCell ref="A4:N4"/>
    <mergeCell ref="A5:N5"/>
    <mergeCell ref="A7:C7"/>
    <mergeCell ref="A9:B11"/>
    <mergeCell ref="H9:H11"/>
    <mergeCell ref="C9:D11"/>
    <mergeCell ref="M9:M10"/>
    <mergeCell ref="K29:M29"/>
    <mergeCell ref="C12:D12"/>
    <mergeCell ref="A17:B17"/>
    <mergeCell ref="C17:D17"/>
    <mergeCell ref="A13:B13"/>
    <mergeCell ref="A14:B14"/>
    <mergeCell ref="A15:B15"/>
    <mergeCell ref="C13:D13"/>
    <mergeCell ref="N9:N10"/>
    <mergeCell ref="L23:M23"/>
    <mergeCell ref="K21:M21"/>
    <mergeCell ref="K24:N24"/>
    <mergeCell ref="E9:E11"/>
    <mergeCell ref="F9:G10"/>
    <mergeCell ref="I9:L9"/>
    <mergeCell ref="K30:L30"/>
    <mergeCell ref="J28:K28"/>
    <mergeCell ref="L28:M28"/>
    <mergeCell ref="A6:O6"/>
    <mergeCell ref="A18:B18"/>
    <mergeCell ref="C18:D18"/>
    <mergeCell ref="A19:D19"/>
    <mergeCell ref="A16:B16"/>
    <mergeCell ref="C16:D16"/>
    <mergeCell ref="C15:D15"/>
  </mergeCells>
  <printOptions horizontalCentered="1"/>
  <pageMargins left="0.35433070866141736" right="0.11811023622047245" top="1.062992125984252" bottom="0.4724409448818898" header="0.6692913385826772" footer="0.2362204724409449"/>
  <pageSetup horizontalDpi="300" verticalDpi="300" orientation="landscape" paperSize="9" scale="78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3"/>
  <sheetViews>
    <sheetView workbookViewId="0" topLeftCell="A10">
      <selection activeCell="F38" sqref="F38:H43"/>
    </sheetView>
  </sheetViews>
  <sheetFormatPr defaultColWidth="9.140625" defaultRowHeight="15"/>
  <cols>
    <col min="1" max="1" width="2.7109375" style="125" customWidth="1"/>
    <col min="2" max="2" width="2.00390625" style="125" customWidth="1"/>
    <col min="3" max="3" width="3.8515625" style="125" customWidth="1"/>
    <col min="4" max="4" width="31.28125" style="125" customWidth="1"/>
    <col min="5" max="5" width="16.7109375" style="125" customWidth="1"/>
    <col min="6" max="7" width="16.00390625" style="67" customWidth="1"/>
    <col min="8" max="8" width="16.140625" style="67" customWidth="1"/>
    <col min="9" max="9" width="15.57421875" style="67" customWidth="1"/>
    <col min="10" max="10" width="16.7109375" style="67" customWidth="1"/>
    <col min="11" max="11" width="15.140625" style="67" customWidth="1"/>
    <col min="12" max="12" width="16.421875" style="67" customWidth="1"/>
    <col min="13" max="13" width="15.140625" style="67" customWidth="1"/>
    <col min="14" max="14" width="15.421875" style="67" customWidth="1"/>
    <col min="15" max="15" width="6.421875" style="133" customWidth="1"/>
    <col min="16" max="16" width="17.57421875" style="126" bestFit="1" customWidth="1"/>
    <col min="17" max="27" width="9.140625" style="126" customWidth="1"/>
  </cols>
  <sheetData>
    <row r="1" spans="1:15" ht="9.75" customHeight="1" thickBot="1">
      <c r="A1" s="311" t="s">
        <v>30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spans="1:15" ht="16.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127"/>
      <c r="M2" s="338" t="s">
        <v>81</v>
      </c>
      <c r="N2" s="339"/>
      <c r="O2" s="128"/>
    </row>
    <row r="3" spans="1:15" ht="14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127"/>
      <c r="M3" s="129"/>
      <c r="N3" s="66"/>
      <c r="O3" s="128"/>
    </row>
    <row r="4" spans="1:15" ht="15.75" customHeight="1">
      <c r="A4" s="340" t="s">
        <v>55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128"/>
    </row>
    <row r="5" spans="1:15" ht="15" customHeight="1">
      <c r="A5" s="315" t="s">
        <v>56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5.75" customHeight="1">
      <c r="A6" s="277" t="s">
        <v>78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27" s="78" customFormat="1" ht="15">
      <c r="A7" s="335" t="s">
        <v>57</v>
      </c>
      <c r="B7" s="335"/>
      <c r="C7" s="335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130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</row>
    <row r="8" spans="1:27" s="78" customFormat="1" ht="15">
      <c r="A8" s="132" t="s">
        <v>58</v>
      </c>
      <c r="B8" s="79"/>
      <c r="C8" s="79"/>
      <c r="D8" s="74"/>
      <c r="E8" s="79"/>
      <c r="F8" s="80"/>
      <c r="G8" s="80"/>
      <c r="H8" s="80"/>
      <c r="I8" s="80"/>
      <c r="J8" s="80"/>
      <c r="K8" s="80"/>
      <c r="L8" s="80"/>
      <c r="M8" s="80"/>
      <c r="N8" s="80"/>
      <c r="O8" s="133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</row>
    <row r="9" spans="1:15" ht="15" customHeight="1">
      <c r="A9" s="296" t="s">
        <v>32</v>
      </c>
      <c r="B9" s="297"/>
      <c r="C9" s="296" t="s">
        <v>4</v>
      </c>
      <c r="D9" s="297"/>
      <c r="E9" s="289" t="s">
        <v>5</v>
      </c>
      <c r="F9" s="292" t="s">
        <v>6</v>
      </c>
      <c r="G9" s="293"/>
      <c r="H9" s="317" t="s">
        <v>7</v>
      </c>
      <c r="I9" s="320" t="s">
        <v>8</v>
      </c>
      <c r="J9" s="320"/>
      <c r="K9" s="320"/>
      <c r="L9" s="320"/>
      <c r="M9" s="317" t="s">
        <v>9</v>
      </c>
      <c r="N9" s="317" t="s">
        <v>10</v>
      </c>
      <c r="O9" s="337" t="s">
        <v>11</v>
      </c>
    </row>
    <row r="10" spans="1:15" ht="15" customHeight="1" thickBot="1">
      <c r="A10" s="298"/>
      <c r="B10" s="299"/>
      <c r="C10" s="298"/>
      <c r="D10" s="299"/>
      <c r="E10" s="290"/>
      <c r="F10" s="294"/>
      <c r="G10" s="295"/>
      <c r="H10" s="318"/>
      <c r="I10" s="81" t="s">
        <v>12</v>
      </c>
      <c r="J10" s="134" t="s">
        <v>13</v>
      </c>
      <c r="K10" s="81" t="s">
        <v>14</v>
      </c>
      <c r="L10" s="81" t="s">
        <v>15</v>
      </c>
      <c r="M10" s="336"/>
      <c r="N10" s="336"/>
      <c r="O10" s="337"/>
    </row>
    <row r="11" spans="1:15" ht="17.25" customHeight="1" thickTop="1">
      <c r="A11" s="300"/>
      <c r="B11" s="301"/>
      <c r="C11" s="300"/>
      <c r="D11" s="301"/>
      <c r="E11" s="291"/>
      <c r="F11" s="135" t="s">
        <v>16</v>
      </c>
      <c r="G11" s="135" t="s">
        <v>17</v>
      </c>
      <c r="H11" s="319"/>
      <c r="I11" s="136" t="s">
        <v>33</v>
      </c>
      <c r="J11" s="136" t="s">
        <v>34</v>
      </c>
      <c r="K11" s="136" t="s">
        <v>35</v>
      </c>
      <c r="L11" s="137" t="s">
        <v>36</v>
      </c>
      <c r="M11" s="85"/>
      <c r="N11" s="138"/>
      <c r="O11" s="139"/>
    </row>
    <row r="12" spans="1:15" ht="15">
      <c r="A12" s="304">
        <v>1</v>
      </c>
      <c r="B12" s="304"/>
      <c r="C12" s="304">
        <v>2</v>
      </c>
      <c r="D12" s="304"/>
      <c r="E12" s="89">
        <v>3</v>
      </c>
      <c r="F12" s="90">
        <v>4</v>
      </c>
      <c r="G12" s="90">
        <v>5</v>
      </c>
      <c r="H12" s="90">
        <v>6</v>
      </c>
      <c r="I12" s="91">
        <v>7</v>
      </c>
      <c r="J12" s="91">
        <v>8</v>
      </c>
      <c r="K12" s="91">
        <v>10</v>
      </c>
      <c r="L12" s="91">
        <v>11</v>
      </c>
      <c r="M12" s="90">
        <v>12</v>
      </c>
      <c r="N12" s="92">
        <v>13</v>
      </c>
      <c r="O12" s="139">
        <v>14</v>
      </c>
    </row>
    <row r="13" spans="1:15" s="150" customFormat="1" ht="18" customHeight="1">
      <c r="A13" s="330">
        <v>1</v>
      </c>
      <c r="B13" s="331"/>
      <c r="C13" s="323" t="s">
        <v>59</v>
      </c>
      <c r="D13" s="324"/>
      <c r="E13" s="148">
        <v>1440500</v>
      </c>
      <c r="F13" s="148">
        <v>0</v>
      </c>
      <c r="G13" s="148">
        <v>1440500</v>
      </c>
      <c r="H13" s="148">
        <f aca="true" t="shared" si="0" ref="H13:H24">E13+F13-G13</f>
        <v>0</v>
      </c>
      <c r="I13" s="148">
        <f>H13</f>
        <v>0</v>
      </c>
      <c r="J13" s="148">
        <f aca="true" t="shared" si="1" ref="J13:L16">I13</f>
        <v>0</v>
      </c>
      <c r="K13" s="148">
        <f t="shared" si="1"/>
        <v>0</v>
      </c>
      <c r="L13" s="148">
        <f t="shared" si="1"/>
        <v>0</v>
      </c>
      <c r="M13" s="148">
        <f aca="true" t="shared" si="2" ref="M13:M24">((5/1000*I13)+(10/100*J13)+(50/100*K13)+(100/100*L13))</f>
        <v>0</v>
      </c>
      <c r="N13" s="148">
        <f aca="true" t="shared" si="3" ref="N13:N24">H13-M13</f>
        <v>0</v>
      </c>
      <c r="O13" s="149"/>
    </row>
    <row r="14" spans="1:15" s="150" customFormat="1" ht="18" customHeight="1">
      <c r="A14" s="330">
        <v>2</v>
      </c>
      <c r="B14" s="331"/>
      <c r="C14" s="323" t="s">
        <v>60</v>
      </c>
      <c r="D14" s="324"/>
      <c r="E14" s="148">
        <v>6765757872</v>
      </c>
      <c r="F14" s="148">
        <v>67650425990</v>
      </c>
      <c r="G14" s="148">
        <v>68272285562</v>
      </c>
      <c r="H14" s="148">
        <f t="shared" si="0"/>
        <v>6143898300</v>
      </c>
      <c r="I14" s="148">
        <f>H14</f>
        <v>6143898300</v>
      </c>
      <c r="J14" s="148">
        <v>0</v>
      </c>
      <c r="K14" s="148">
        <v>0</v>
      </c>
      <c r="L14" s="148">
        <f t="shared" si="1"/>
        <v>0</v>
      </c>
      <c r="M14" s="148">
        <f t="shared" si="2"/>
        <v>30719491.5</v>
      </c>
      <c r="N14" s="148">
        <f t="shared" si="3"/>
        <v>6113178808.5</v>
      </c>
      <c r="O14" s="149"/>
    </row>
    <row r="15" spans="1:15" s="150" customFormat="1" ht="18" customHeight="1">
      <c r="A15" s="330">
        <v>3</v>
      </c>
      <c r="B15" s="331"/>
      <c r="C15" s="323" t="s">
        <v>61</v>
      </c>
      <c r="D15" s="324"/>
      <c r="E15" s="148">
        <v>718085000</v>
      </c>
      <c r="F15" s="148">
        <v>593240000</v>
      </c>
      <c r="G15" s="148">
        <v>718085000</v>
      </c>
      <c r="H15" s="148">
        <f t="shared" si="0"/>
        <v>593240000</v>
      </c>
      <c r="I15" s="148">
        <f>H15</f>
        <v>593240000</v>
      </c>
      <c r="J15" s="148">
        <v>0</v>
      </c>
      <c r="K15" s="148">
        <v>0</v>
      </c>
      <c r="L15" s="148">
        <v>0</v>
      </c>
      <c r="M15" s="148">
        <f t="shared" si="2"/>
        <v>2966200</v>
      </c>
      <c r="N15" s="148">
        <f t="shared" si="3"/>
        <v>590273800</v>
      </c>
      <c r="O15" s="149"/>
    </row>
    <row r="16" spans="1:15" s="150" customFormat="1" ht="18" customHeight="1">
      <c r="A16" s="330">
        <v>4</v>
      </c>
      <c r="B16" s="331"/>
      <c r="C16" s="333" t="s">
        <v>62</v>
      </c>
      <c r="D16" s="334"/>
      <c r="E16" s="151">
        <v>66650147</v>
      </c>
      <c r="F16" s="151">
        <v>0</v>
      </c>
      <c r="G16" s="151">
        <f>27426706+39223441</f>
        <v>66650147</v>
      </c>
      <c r="H16" s="148">
        <f t="shared" si="0"/>
        <v>0</v>
      </c>
      <c r="I16" s="148">
        <f>H16</f>
        <v>0</v>
      </c>
      <c r="J16" s="148">
        <f t="shared" si="1"/>
        <v>0</v>
      </c>
      <c r="K16" s="148">
        <f t="shared" si="1"/>
        <v>0</v>
      </c>
      <c r="L16" s="148">
        <f t="shared" si="1"/>
        <v>0</v>
      </c>
      <c r="M16" s="148">
        <f t="shared" si="2"/>
        <v>0</v>
      </c>
      <c r="N16" s="148">
        <f t="shared" si="3"/>
        <v>0</v>
      </c>
      <c r="O16" s="149"/>
    </row>
    <row r="17" spans="1:15" s="152" customFormat="1" ht="18" customHeight="1">
      <c r="A17" s="330">
        <v>5</v>
      </c>
      <c r="B17" s="331"/>
      <c r="C17" s="323" t="s">
        <v>63</v>
      </c>
      <c r="D17" s="324"/>
      <c r="E17" s="151">
        <v>1155850000</v>
      </c>
      <c r="F17" s="151">
        <v>0</v>
      </c>
      <c r="G17" s="151">
        <v>0</v>
      </c>
      <c r="H17" s="148">
        <f t="shared" si="0"/>
        <v>1155850000</v>
      </c>
      <c r="I17" s="151">
        <v>0</v>
      </c>
      <c r="J17" s="151">
        <v>0</v>
      </c>
      <c r="K17" s="151">
        <v>0</v>
      </c>
      <c r="L17" s="151">
        <f aca="true" t="shared" si="4" ref="L17:L23">H17</f>
        <v>1155850000</v>
      </c>
      <c r="M17" s="148">
        <f t="shared" si="2"/>
        <v>1155850000</v>
      </c>
      <c r="N17" s="148">
        <f t="shared" si="3"/>
        <v>0</v>
      </c>
      <c r="O17" s="149"/>
    </row>
    <row r="18" spans="1:15" s="152" customFormat="1" ht="18" customHeight="1">
      <c r="A18" s="330">
        <v>6</v>
      </c>
      <c r="B18" s="331"/>
      <c r="C18" s="323" t="s">
        <v>64</v>
      </c>
      <c r="D18" s="324"/>
      <c r="E18" s="151">
        <v>169069000</v>
      </c>
      <c r="F18" s="151">
        <v>0</v>
      </c>
      <c r="G18" s="151">
        <f>20000000</f>
        <v>20000000</v>
      </c>
      <c r="H18" s="148">
        <f t="shared" si="0"/>
        <v>149069000</v>
      </c>
      <c r="I18" s="151">
        <v>0</v>
      </c>
      <c r="J18" s="151">
        <v>0</v>
      </c>
      <c r="K18" s="151">
        <v>0</v>
      </c>
      <c r="L18" s="151">
        <f t="shared" si="4"/>
        <v>149069000</v>
      </c>
      <c r="M18" s="148">
        <f t="shared" si="2"/>
        <v>149069000</v>
      </c>
      <c r="N18" s="148">
        <f t="shared" si="3"/>
        <v>0</v>
      </c>
      <c r="O18" s="149"/>
    </row>
    <row r="19" spans="1:15" s="152" customFormat="1" ht="18" customHeight="1">
      <c r="A19" s="330">
        <v>7</v>
      </c>
      <c r="B19" s="331"/>
      <c r="C19" s="333" t="s">
        <v>65</v>
      </c>
      <c r="D19" s="334"/>
      <c r="E19" s="153">
        <v>781911333</v>
      </c>
      <c r="F19" s="151">
        <v>0</v>
      </c>
      <c r="G19" s="151">
        <v>0</v>
      </c>
      <c r="H19" s="148">
        <f t="shared" si="0"/>
        <v>781911333</v>
      </c>
      <c r="I19" s="153">
        <v>0</v>
      </c>
      <c r="J19" s="153">
        <v>0</v>
      </c>
      <c r="K19" s="153">
        <v>0</v>
      </c>
      <c r="L19" s="151">
        <f t="shared" si="4"/>
        <v>781911333</v>
      </c>
      <c r="M19" s="148">
        <f t="shared" si="2"/>
        <v>781911333</v>
      </c>
      <c r="N19" s="148">
        <f t="shared" si="3"/>
        <v>0</v>
      </c>
      <c r="O19" s="154"/>
    </row>
    <row r="20" spans="1:15" s="152" customFormat="1" ht="18" customHeight="1">
      <c r="A20" s="330">
        <v>8</v>
      </c>
      <c r="B20" s="331"/>
      <c r="C20" s="323" t="s">
        <v>66</v>
      </c>
      <c r="D20" s="324"/>
      <c r="E20" s="153">
        <v>182520000</v>
      </c>
      <c r="F20" s="151">
        <v>0</v>
      </c>
      <c r="G20" s="151">
        <v>0</v>
      </c>
      <c r="H20" s="148">
        <f t="shared" si="0"/>
        <v>182520000</v>
      </c>
      <c r="I20" s="153">
        <v>0</v>
      </c>
      <c r="J20" s="153">
        <v>0</v>
      </c>
      <c r="K20" s="153">
        <v>0</v>
      </c>
      <c r="L20" s="151">
        <f t="shared" si="4"/>
        <v>182520000</v>
      </c>
      <c r="M20" s="148">
        <f t="shared" si="2"/>
        <v>182520000</v>
      </c>
      <c r="N20" s="148">
        <f t="shared" si="3"/>
        <v>0</v>
      </c>
      <c r="O20" s="149"/>
    </row>
    <row r="21" spans="1:15" s="152" customFormat="1" ht="18" customHeight="1">
      <c r="A21" s="330">
        <v>9</v>
      </c>
      <c r="B21" s="331"/>
      <c r="C21" s="323" t="s">
        <v>67</v>
      </c>
      <c r="D21" s="324"/>
      <c r="E21" s="153">
        <v>188900000</v>
      </c>
      <c r="F21" s="151">
        <v>0</v>
      </c>
      <c r="G21" s="151">
        <v>0</v>
      </c>
      <c r="H21" s="148">
        <f t="shared" si="0"/>
        <v>188900000</v>
      </c>
      <c r="I21" s="153">
        <v>0</v>
      </c>
      <c r="J21" s="153">
        <v>0</v>
      </c>
      <c r="K21" s="153">
        <v>0</v>
      </c>
      <c r="L21" s="151">
        <f t="shared" si="4"/>
        <v>188900000</v>
      </c>
      <c r="M21" s="148">
        <f t="shared" si="2"/>
        <v>188900000</v>
      </c>
      <c r="N21" s="148">
        <f t="shared" si="3"/>
        <v>0</v>
      </c>
      <c r="O21" s="149"/>
    </row>
    <row r="22" spans="1:15" s="152" customFormat="1" ht="18" customHeight="1">
      <c r="A22" s="330">
        <v>10</v>
      </c>
      <c r="B22" s="331"/>
      <c r="C22" s="332" t="s">
        <v>68</v>
      </c>
      <c r="D22" s="324"/>
      <c r="E22" s="153">
        <v>1439520000</v>
      </c>
      <c r="F22" s="151">
        <v>0</v>
      </c>
      <c r="G22" s="153">
        <v>112925000</v>
      </c>
      <c r="H22" s="148">
        <f t="shared" si="0"/>
        <v>1326595000</v>
      </c>
      <c r="I22" s="153">
        <v>0</v>
      </c>
      <c r="J22" s="153">
        <v>0</v>
      </c>
      <c r="K22" s="153">
        <v>0</v>
      </c>
      <c r="L22" s="153">
        <f t="shared" si="4"/>
        <v>1326595000</v>
      </c>
      <c r="M22" s="148">
        <f t="shared" si="2"/>
        <v>1326595000</v>
      </c>
      <c r="N22" s="148">
        <f t="shared" si="3"/>
        <v>0</v>
      </c>
      <c r="O22" s="149"/>
    </row>
    <row r="23" spans="1:16" s="152" customFormat="1" ht="18" customHeight="1">
      <c r="A23" s="330">
        <v>11</v>
      </c>
      <c r="B23" s="331"/>
      <c r="C23" s="332" t="s">
        <v>69</v>
      </c>
      <c r="D23" s="324"/>
      <c r="E23" s="153">
        <v>859450000</v>
      </c>
      <c r="F23" s="151">
        <v>0</v>
      </c>
      <c r="G23" s="153">
        <v>124600000</v>
      </c>
      <c r="H23" s="148">
        <f t="shared" si="0"/>
        <v>734850000</v>
      </c>
      <c r="I23" s="153">
        <v>0</v>
      </c>
      <c r="J23" s="153">
        <v>0</v>
      </c>
      <c r="K23" s="153">
        <v>0</v>
      </c>
      <c r="L23" s="153">
        <f t="shared" si="4"/>
        <v>734850000</v>
      </c>
      <c r="M23" s="148">
        <f t="shared" si="2"/>
        <v>734850000</v>
      </c>
      <c r="N23" s="148">
        <f t="shared" si="3"/>
        <v>0</v>
      </c>
      <c r="O23" s="149"/>
      <c r="P23" s="155"/>
    </row>
    <row r="24" spans="1:16" s="152" customFormat="1" ht="18" customHeight="1">
      <c r="A24" s="321">
        <v>13</v>
      </c>
      <c r="B24" s="322"/>
      <c r="C24" s="323" t="s">
        <v>85</v>
      </c>
      <c r="D24" s="324"/>
      <c r="E24" s="153">
        <v>0</v>
      </c>
      <c r="F24" s="153">
        <v>144000000</v>
      </c>
      <c r="G24" s="153">
        <v>0</v>
      </c>
      <c r="H24" s="161">
        <f t="shared" si="0"/>
        <v>144000000</v>
      </c>
      <c r="I24" s="153">
        <f>H24</f>
        <v>144000000</v>
      </c>
      <c r="J24" s="153">
        <v>0</v>
      </c>
      <c r="K24" s="153">
        <v>0</v>
      </c>
      <c r="L24" s="153">
        <v>0</v>
      </c>
      <c r="M24" s="148">
        <f t="shared" si="2"/>
        <v>720000</v>
      </c>
      <c r="N24" s="148">
        <f t="shared" si="3"/>
        <v>143280000</v>
      </c>
      <c r="O24" s="149"/>
      <c r="P24" s="155"/>
    </row>
    <row r="25" spans="1:27" s="159" customFormat="1" ht="21" customHeight="1" thickBot="1">
      <c r="A25" s="326" t="s">
        <v>29</v>
      </c>
      <c r="B25" s="327"/>
      <c r="C25" s="327"/>
      <c r="D25" s="328"/>
      <c r="E25" s="156">
        <f>SUM(E13:E24)</f>
        <v>12329153852</v>
      </c>
      <c r="F25" s="156">
        <f aca="true" t="shared" si="5" ref="F25:N25">SUM(F13:F24)</f>
        <v>68387665990</v>
      </c>
      <c r="G25" s="156">
        <f t="shared" si="5"/>
        <v>69315986209</v>
      </c>
      <c r="H25" s="156">
        <f t="shared" si="5"/>
        <v>11400833633</v>
      </c>
      <c r="I25" s="156">
        <f t="shared" si="5"/>
        <v>6881138300</v>
      </c>
      <c r="J25" s="156">
        <f t="shared" si="5"/>
        <v>0</v>
      </c>
      <c r="K25" s="156">
        <f t="shared" si="5"/>
        <v>0</v>
      </c>
      <c r="L25" s="156">
        <f t="shared" si="5"/>
        <v>4519695333</v>
      </c>
      <c r="M25" s="156">
        <f t="shared" si="5"/>
        <v>4554101024.5</v>
      </c>
      <c r="N25" s="156">
        <f t="shared" si="5"/>
        <v>6846732608.5</v>
      </c>
      <c r="O25" s="1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3:15" ht="10.5" customHeight="1" thickTop="1">
      <c r="C26" s="114"/>
      <c r="D26" s="11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2"/>
    </row>
    <row r="27" spans="3:15" ht="16.5" customHeight="1">
      <c r="C27" s="114"/>
      <c r="D27" s="114"/>
      <c r="E27" s="141"/>
      <c r="F27" s="141"/>
      <c r="G27" s="141"/>
      <c r="H27" s="141"/>
      <c r="I27" s="141"/>
      <c r="J27" s="141"/>
      <c r="K27" s="175"/>
      <c r="L27" s="141"/>
      <c r="M27" s="141"/>
      <c r="N27" s="141"/>
      <c r="O27" s="176"/>
    </row>
    <row r="28" spans="3:15" ht="10.5" customHeight="1">
      <c r="C28" s="114"/>
      <c r="D28" s="11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76"/>
    </row>
    <row r="29" spans="1:27" s="117" customFormat="1" ht="16.5" customHeight="1" hidden="1">
      <c r="A29" s="113"/>
      <c r="B29" s="113"/>
      <c r="C29" s="113"/>
      <c r="D29" s="143" t="s">
        <v>70</v>
      </c>
      <c r="E29" s="143"/>
      <c r="F29" s="144"/>
      <c r="G29" s="144"/>
      <c r="H29" s="144"/>
      <c r="I29" s="144"/>
      <c r="J29" s="144"/>
      <c r="K29" s="145"/>
      <c r="L29" s="145"/>
      <c r="M29" s="145"/>
      <c r="N29" s="144"/>
      <c r="O29" s="177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1:27" s="117" customFormat="1" ht="15" customHeight="1" hidden="1">
      <c r="A30" s="113"/>
      <c r="B30" s="113"/>
      <c r="C30" s="113"/>
      <c r="D30" s="329" t="s">
        <v>71</v>
      </c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178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1:27" s="117" customFormat="1" ht="15" hidden="1">
      <c r="A31" s="113"/>
      <c r="B31" s="113"/>
      <c r="C31" s="113"/>
      <c r="D31" s="115" t="s">
        <v>72</v>
      </c>
      <c r="E31" s="115"/>
      <c r="F31" s="115"/>
      <c r="G31" s="115"/>
      <c r="H31" s="115"/>
      <c r="I31" s="115"/>
      <c r="J31" s="115"/>
      <c r="K31" s="116"/>
      <c r="L31" s="116"/>
      <c r="M31" s="116"/>
      <c r="N31" s="116"/>
      <c r="O31" s="178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s="117" customFormat="1" ht="15" hidden="1">
      <c r="A32" s="113"/>
      <c r="B32" s="113"/>
      <c r="C32" s="113"/>
      <c r="D32" s="115" t="s">
        <v>73</v>
      </c>
      <c r="E32" s="115"/>
      <c r="F32" s="115"/>
      <c r="G32" s="115"/>
      <c r="H32" s="115"/>
      <c r="I32" s="115"/>
      <c r="J32" s="115"/>
      <c r="K32" s="116"/>
      <c r="L32" s="116"/>
      <c r="M32" s="116"/>
      <c r="N32" s="116"/>
      <c r="O32" s="178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</row>
    <row r="33" spans="1:27" s="117" customFormat="1" ht="15" hidden="1">
      <c r="A33" s="113"/>
      <c r="B33" s="113"/>
      <c r="C33" s="113"/>
      <c r="D33" s="115" t="s">
        <v>74</v>
      </c>
      <c r="E33" s="115"/>
      <c r="F33" s="115"/>
      <c r="G33" s="115"/>
      <c r="H33" s="115"/>
      <c r="I33" s="115"/>
      <c r="J33" s="115"/>
      <c r="K33" s="115"/>
      <c r="L33" s="116"/>
      <c r="M33" s="116"/>
      <c r="N33" s="116"/>
      <c r="O33" s="178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s="117" customFormat="1" ht="15" hidden="1">
      <c r="A34" s="113"/>
      <c r="B34" s="113"/>
      <c r="C34" s="113"/>
      <c r="D34" s="115" t="s">
        <v>75</v>
      </c>
      <c r="E34" s="115"/>
      <c r="F34" s="115"/>
      <c r="G34" s="115"/>
      <c r="H34" s="115"/>
      <c r="I34" s="115"/>
      <c r="J34" s="115"/>
      <c r="K34" s="115"/>
      <c r="L34" s="116"/>
      <c r="M34" s="116"/>
      <c r="N34" s="116"/>
      <c r="O34" s="178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1:27" s="117" customFormat="1" ht="15" customHeight="1" hidden="1">
      <c r="A35" s="113"/>
      <c r="B35" s="113"/>
      <c r="C35" s="113"/>
      <c r="D35" s="329" t="s">
        <v>76</v>
      </c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1:27" s="117" customFormat="1" ht="15" hidden="1">
      <c r="A36" s="113"/>
      <c r="B36" s="113"/>
      <c r="C36" s="113"/>
      <c r="D36" s="113" t="s">
        <v>77</v>
      </c>
      <c r="E36" s="113"/>
      <c r="F36" s="116"/>
      <c r="G36" s="116"/>
      <c r="H36" s="116"/>
      <c r="I36" s="116"/>
      <c r="J36" s="116"/>
      <c r="K36" s="116"/>
      <c r="L36" s="116"/>
      <c r="M36" s="116"/>
      <c r="N36" s="116"/>
      <c r="O36" s="178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</row>
    <row r="37" spans="1:27" s="117" customFormat="1" ht="15">
      <c r="A37" s="113"/>
      <c r="B37" s="113"/>
      <c r="C37" s="113"/>
      <c r="D37" s="113"/>
      <c r="E37" s="113"/>
      <c r="F37" s="179"/>
      <c r="G37" s="179"/>
      <c r="H37" s="179"/>
      <c r="I37" s="116"/>
      <c r="J37" s="116"/>
      <c r="K37" s="116"/>
      <c r="L37" s="116"/>
      <c r="M37" s="116"/>
      <c r="N37" s="116"/>
      <c r="O37" s="178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</row>
    <row r="38" spans="1:27" ht="15" customHeight="1">
      <c r="A38" s="53"/>
      <c r="B38" s="53"/>
      <c r="C38" s="47"/>
      <c r="D38" s="53"/>
      <c r="E38" s="54"/>
      <c r="F38" s="251" t="s">
        <v>49</v>
      </c>
      <c r="G38" s="251"/>
      <c r="H38" s="251"/>
      <c r="I38" s="180"/>
      <c r="J38" s="54"/>
      <c r="K38" s="274" t="s">
        <v>90</v>
      </c>
      <c r="L38" s="274"/>
      <c r="M38" s="274"/>
      <c r="N38" s="206"/>
      <c r="O38" s="117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53"/>
      <c r="B39" s="53"/>
      <c r="C39" s="47"/>
      <c r="D39" s="53"/>
      <c r="E39" s="54"/>
      <c r="F39" s="251" t="s">
        <v>51</v>
      </c>
      <c r="G39" s="251"/>
      <c r="H39" s="193" t="s">
        <v>52</v>
      </c>
      <c r="I39" s="180"/>
      <c r="J39" s="54"/>
      <c r="K39" s="207"/>
      <c r="L39" s="114"/>
      <c r="M39" s="114"/>
      <c r="N39" s="206"/>
      <c r="O39" s="117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53"/>
      <c r="B40" s="53"/>
      <c r="C40" s="47"/>
      <c r="D40" s="53"/>
      <c r="E40" s="54"/>
      <c r="F40" s="194" t="s">
        <v>53</v>
      </c>
      <c r="G40" s="195"/>
      <c r="H40" s="195"/>
      <c r="I40" s="60"/>
      <c r="J40" s="54"/>
      <c r="K40" s="207"/>
      <c r="L40" s="275"/>
      <c r="M40" s="275"/>
      <c r="N40" s="206"/>
      <c r="O40" s="117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53"/>
      <c r="B41" s="53"/>
      <c r="C41" s="47"/>
      <c r="D41" s="53"/>
      <c r="E41" s="54"/>
      <c r="F41" s="194" t="s">
        <v>87</v>
      </c>
      <c r="G41" s="195"/>
      <c r="H41" s="195"/>
      <c r="I41" s="60"/>
      <c r="J41" s="54"/>
      <c r="K41" s="274"/>
      <c r="L41" s="274"/>
      <c r="M41" s="274"/>
      <c r="N41" s="274"/>
      <c r="O41" s="117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>
      <c r="A42" s="53"/>
      <c r="B42" s="53"/>
      <c r="C42" s="47"/>
      <c r="D42" s="53"/>
      <c r="E42" s="54"/>
      <c r="F42" s="194" t="s">
        <v>88</v>
      </c>
      <c r="G42" s="196"/>
      <c r="H42" s="196"/>
      <c r="I42" s="60"/>
      <c r="J42" s="54"/>
      <c r="K42" s="209" t="s">
        <v>91</v>
      </c>
      <c r="L42" s="210"/>
      <c r="M42" s="210"/>
      <c r="N42" s="206"/>
      <c r="O42" s="117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53"/>
      <c r="B43" s="53"/>
      <c r="C43" s="47"/>
      <c r="D43" s="53"/>
      <c r="E43" s="54"/>
      <c r="F43" s="197" t="s">
        <v>89</v>
      </c>
      <c r="G43" s="198"/>
      <c r="H43" s="198"/>
      <c r="I43" s="54"/>
      <c r="J43" s="54"/>
      <c r="K43" s="209" t="s">
        <v>92</v>
      </c>
      <c r="L43" s="210"/>
      <c r="M43" s="210"/>
      <c r="N43" s="211"/>
      <c r="O43" s="117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53"/>
      <c r="B44" s="53"/>
      <c r="C44" s="47"/>
      <c r="D44" s="53"/>
      <c r="E44" s="54"/>
      <c r="F44" s="54"/>
      <c r="G44" s="54"/>
      <c r="H44" s="54"/>
      <c r="I44" s="54"/>
      <c r="K44" s="212" t="s">
        <v>93</v>
      </c>
      <c r="L44" s="211"/>
      <c r="M44" s="211"/>
      <c r="N44" s="211"/>
      <c r="O44" s="117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>
      <c r="A45" s="53"/>
      <c r="B45" s="53"/>
      <c r="C45" s="47"/>
      <c r="D45" s="53"/>
      <c r="E45" s="54"/>
      <c r="F45" s="54"/>
      <c r="G45" s="54"/>
      <c r="H45" s="54"/>
      <c r="I45" s="54"/>
      <c r="N45" s="181"/>
      <c r="O45" s="117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>
      <c r="A46" s="53"/>
      <c r="B46" s="53"/>
      <c r="C46" s="53"/>
      <c r="D46" s="53"/>
      <c r="E46" s="54"/>
      <c r="F46" s="54"/>
      <c r="G46" s="54"/>
      <c r="H46" s="54"/>
      <c r="I46" s="54"/>
      <c r="N46" s="181"/>
      <c r="O46" s="117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>
      <c r="A47" s="53"/>
      <c r="B47" s="53"/>
      <c r="C47" s="53"/>
      <c r="D47" s="53"/>
      <c r="E47" s="54"/>
      <c r="F47" s="54"/>
      <c r="G47" s="54"/>
      <c r="H47" s="54"/>
      <c r="I47" s="54"/>
      <c r="N47" s="181"/>
      <c r="O47" s="11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>
      <c r="A48" s="53"/>
      <c r="B48" s="53"/>
      <c r="C48" s="53"/>
      <c r="D48" s="53"/>
      <c r="E48" s="54"/>
      <c r="F48" s="54"/>
      <c r="G48" s="54"/>
      <c r="H48" s="54"/>
      <c r="I48" s="54"/>
      <c r="N48" s="181"/>
      <c r="O48" s="117"/>
      <c r="P48"/>
      <c r="Q48"/>
      <c r="R48"/>
      <c r="S48"/>
      <c r="T48"/>
      <c r="U48"/>
      <c r="V48"/>
      <c r="W48"/>
      <c r="X48"/>
      <c r="Y48"/>
      <c r="Z48"/>
      <c r="AA48"/>
    </row>
    <row r="49" spans="1:15" s="117" customFormat="1" ht="15">
      <c r="A49" s="113"/>
      <c r="B49" s="113"/>
      <c r="C49" s="113"/>
      <c r="D49" s="113"/>
      <c r="E49" s="113"/>
      <c r="F49" s="118"/>
      <c r="G49" s="118"/>
      <c r="H49" s="118"/>
      <c r="I49" s="118"/>
      <c r="J49" s="118"/>
      <c r="K49" s="325"/>
      <c r="L49" s="325"/>
      <c r="M49" s="122"/>
      <c r="N49" s="118"/>
      <c r="O49" s="124"/>
    </row>
    <row r="50" spans="6:14" ht="15">
      <c r="F50" s="147"/>
      <c r="G50" s="147"/>
      <c r="H50" s="147"/>
      <c r="I50" s="147"/>
      <c r="J50" s="147"/>
      <c r="K50" s="147"/>
      <c r="L50" s="147"/>
      <c r="M50" s="147"/>
      <c r="N50" s="147"/>
    </row>
    <row r="51" spans="6:14" ht="15">
      <c r="F51" s="147"/>
      <c r="G51" s="147"/>
      <c r="H51" s="147"/>
      <c r="I51" s="147"/>
      <c r="J51" s="147"/>
      <c r="K51" s="147"/>
      <c r="L51" s="147"/>
      <c r="M51" s="147"/>
      <c r="N51" s="147"/>
    </row>
    <row r="52" spans="6:14" ht="15">
      <c r="F52" s="147"/>
      <c r="G52" s="147"/>
      <c r="H52" s="147"/>
      <c r="I52" s="147"/>
      <c r="J52" s="147"/>
      <c r="K52" s="147"/>
      <c r="L52" s="147"/>
      <c r="M52" s="147"/>
      <c r="N52" s="147"/>
    </row>
    <row r="53" spans="6:14" ht="15">
      <c r="F53" s="147"/>
      <c r="G53" s="147"/>
      <c r="H53" s="147"/>
      <c r="I53" s="147"/>
      <c r="J53" s="147"/>
      <c r="K53" s="147"/>
      <c r="L53" s="147"/>
      <c r="M53" s="147"/>
      <c r="N53" s="147"/>
    </row>
  </sheetData>
  <sheetProtection/>
  <mergeCells count="50">
    <mergeCell ref="I9:L9"/>
    <mergeCell ref="A1:O1"/>
    <mergeCell ref="M2:N2"/>
    <mergeCell ref="A4:N4"/>
    <mergeCell ref="A5:O5"/>
    <mergeCell ref="A6:O6"/>
    <mergeCell ref="A9:B11"/>
    <mergeCell ref="C9:D11"/>
    <mergeCell ref="E9:E11"/>
    <mergeCell ref="F9:G10"/>
    <mergeCell ref="K41:N41"/>
    <mergeCell ref="A7:C7"/>
    <mergeCell ref="M9:M10"/>
    <mergeCell ref="N9:N10"/>
    <mergeCell ref="O9:O10"/>
    <mergeCell ref="A12:B12"/>
    <mergeCell ref="C12:D12"/>
    <mergeCell ref="H9:H11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2:B22"/>
    <mergeCell ref="C22:D22"/>
    <mergeCell ref="A23:B23"/>
    <mergeCell ref="C23:D23"/>
    <mergeCell ref="A19:B19"/>
    <mergeCell ref="C19:D19"/>
    <mergeCell ref="A20:B20"/>
    <mergeCell ref="C20:D20"/>
    <mergeCell ref="A21:B21"/>
    <mergeCell ref="C21:D21"/>
    <mergeCell ref="A24:B24"/>
    <mergeCell ref="C24:D24"/>
    <mergeCell ref="F39:G39"/>
    <mergeCell ref="K49:L49"/>
    <mergeCell ref="A25:D25"/>
    <mergeCell ref="D30:N30"/>
    <mergeCell ref="D35:O35"/>
    <mergeCell ref="F38:H38"/>
    <mergeCell ref="K38:M38"/>
    <mergeCell ref="L40:M40"/>
  </mergeCells>
  <printOptions horizontalCentered="1"/>
  <pageMargins left="0.5118110236220472" right="0.15748031496062992" top="0.7874015748031497" bottom="0.15748031496062992" header="0.15748031496062992" footer="0.2362204724409449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zoomScaleSheetLayoutView="70" workbookViewId="0" topLeftCell="A1">
      <selection activeCell="A7" sqref="A7:N7"/>
    </sheetView>
  </sheetViews>
  <sheetFormatPr defaultColWidth="9.140625" defaultRowHeight="15"/>
  <cols>
    <col min="1" max="1" width="2.7109375" style="125" customWidth="1"/>
    <col min="2" max="2" width="2.00390625" style="125" customWidth="1"/>
    <col min="3" max="3" width="2.7109375" style="125" customWidth="1"/>
    <col min="4" max="4" width="22.140625" style="125" customWidth="1"/>
    <col min="5" max="5" width="15.421875" style="125" customWidth="1"/>
    <col min="6" max="6" width="14.421875" style="67" customWidth="1"/>
    <col min="7" max="7" width="15.8515625" style="67" customWidth="1"/>
    <col min="8" max="8" width="14.00390625" style="67" customWidth="1"/>
    <col min="9" max="9" width="12.421875" style="67" customWidth="1"/>
    <col min="10" max="10" width="17.140625" style="67" customWidth="1"/>
    <col min="11" max="11" width="12.421875" style="67" customWidth="1"/>
    <col min="12" max="12" width="12.28125" style="67" customWidth="1"/>
    <col min="13" max="13" width="12.7109375" style="67" customWidth="1"/>
    <col min="14" max="14" width="14.7109375" style="67" customWidth="1"/>
    <col min="15" max="15" width="6.421875" style="57" customWidth="1"/>
    <col min="16" max="16" width="13.57421875" style="2" bestFit="1" customWidth="1"/>
    <col min="17" max="17" width="9.140625" style="2" customWidth="1"/>
  </cols>
  <sheetData>
    <row r="1" spans="1:15" ht="15.75" customHeight="1" thickBot="1">
      <c r="A1" s="185" t="s">
        <v>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5.75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M2" s="312" t="s">
        <v>80</v>
      </c>
      <c r="N2" s="362"/>
      <c r="O2" s="68"/>
    </row>
    <row r="3" spans="1:15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71"/>
      <c r="N3" s="185"/>
      <c r="O3" s="68"/>
    </row>
    <row r="4" spans="1:17" s="72" customFormat="1" ht="15" customHeight="1">
      <c r="A4" s="314" t="s">
        <v>30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63"/>
      <c r="P4" s="63"/>
      <c r="Q4" s="63"/>
    </row>
    <row r="5" spans="1:15" ht="15" customHeight="1">
      <c r="A5" s="315" t="s">
        <v>79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"/>
    </row>
    <row r="6" spans="1:15" ht="15" customHeight="1">
      <c r="A6" s="277" t="s">
        <v>78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182"/>
    </row>
    <row r="7" spans="1:17" s="78" customFormat="1" ht="15">
      <c r="A7" s="316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77"/>
      <c r="P7" s="8"/>
      <c r="Q7" s="8"/>
    </row>
    <row r="8" spans="1:17" s="78" customFormat="1" ht="15">
      <c r="A8" s="73"/>
      <c r="B8" s="74"/>
      <c r="C8" s="74"/>
      <c r="D8" s="74"/>
      <c r="E8" s="79"/>
      <c r="F8" s="80"/>
      <c r="G8" s="80"/>
      <c r="H8" s="80"/>
      <c r="I8" s="80"/>
      <c r="J8" s="80"/>
      <c r="K8" s="80"/>
      <c r="L8" s="80"/>
      <c r="M8" s="80"/>
      <c r="N8" s="80"/>
      <c r="O8" s="57"/>
      <c r="P8" s="8"/>
      <c r="Q8" s="8"/>
    </row>
    <row r="9" spans="1:15" ht="15" customHeight="1">
      <c r="A9" s="296" t="s">
        <v>32</v>
      </c>
      <c r="B9" s="363"/>
      <c r="C9" s="296" t="s">
        <v>4</v>
      </c>
      <c r="D9" s="363"/>
      <c r="E9" s="289" t="s">
        <v>5</v>
      </c>
      <c r="F9" s="292" t="s">
        <v>6</v>
      </c>
      <c r="G9" s="368"/>
      <c r="H9" s="317" t="s">
        <v>7</v>
      </c>
      <c r="I9" s="356" t="s">
        <v>8</v>
      </c>
      <c r="J9" s="357"/>
      <c r="K9" s="358"/>
      <c r="L9" s="359"/>
      <c r="M9" s="317" t="s">
        <v>9</v>
      </c>
      <c r="N9" s="317" t="s">
        <v>10</v>
      </c>
      <c r="O9" s="183" t="s">
        <v>11</v>
      </c>
    </row>
    <row r="10" spans="1:15" ht="24" customHeight="1" thickBot="1">
      <c r="A10" s="364"/>
      <c r="B10" s="365"/>
      <c r="C10" s="364"/>
      <c r="D10" s="365"/>
      <c r="E10" s="350"/>
      <c r="F10" s="369"/>
      <c r="G10" s="370"/>
      <c r="H10" s="350"/>
      <c r="I10" s="228" t="s">
        <v>12</v>
      </c>
      <c r="J10" s="82" t="s">
        <v>13</v>
      </c>
      <c r="K10" s="81" t="s">
        <v>14</v>
      </c>
      <c r="L10" s="81" t="s">
        <v>15</v>
      </c>
      <c r="M10" s="350"/>
      <c r="N10" s="350"/>
      <c r="O10" s="183"/>
    </row>
    <row r="11" spans="1:17" s="88" customFormat="1" ht="27" customHeight="1" thickTop="1">
      <c r="A11" s="366"/>
      <c r="B11" s="367"/>
      <c r="C11" s="366"/>
      <c r="D11" s="367"/>
      <c r="E11" s="351"/>
      <c r="F11" s="186" t="s">
        <v>16</v>
      </c>
      <c r="G11" s="186" t="s">
        <v>17</v>
      </c>
      <c r="H11" s="351"/>
      <c r="I11" s="229" t="s">
        <v>33</v>
      </c>
      <c r="J11" s="187" t="s">
        <v>34</v>
      </c>
      <c r="K11" s="187" t="s">
        <v>35</v>
      </c>
      <c r="L11" s="229" t="s">
        <v>36</v>
      </c>
      <c r="M11" s="351"/>
      <c r="N11" s="351"/>
      <c r="O11" s="183"/>
      <c r="P11" s="87"/>
      <c r="Q11" s="87"/>
    </row>
    <row r="12" spans="1:16" ht="15">
      <c r="A12" s="341">
        <v>1</v>
      </c>
      <c r="B12" s="342"/>
      <c r="C12" s="341">
        <v>2</v>
      </c>
      <c r="D12" s="342"/>
      <c r="E12" s="184">
        <v>3</v>
      </c>
      <c r="F12" s="188">
        <v>4</v>
      </c>
      <c r="G12" s="188">
        <v>5</v>
      </c>
      <c r="H12" s="188">
        <v>6</v>
      </c>
      <c r="I12" s="91">
        <v>7</v>
      </c>
      <c r="J12" s="91">
        <v>8</v>
      </c>
      <c r="K12" s="91">
        <v>10</v>
      </c>
      <c r="L12" s="91">
        <v>11</v>
      </c>
      <c r="M12" s="188">
        <v>12</v>
      </c>
      <c r="N12" s="92">
        <v>13</v>
      </c>
      <c r="O12" s="183">
        <v>14</v>
      </c>
      <c r="P12" s="29"/>
    </row>
    <row r="13" spans="1:17" s="114" customFormat="1" ht="27.75" customHeight="1">
      <c r="A13" s="343">
        <v>1</v>
      </c>
      <c r="B13" s="344"/>
      <c r="C13" s="360" t="s">
        <v>39</v>
      </c>
      <c r="D13" s="355"/>
      <c r="E13" s="230">
        <v>6000000</v>
      </c>
      <c r="F13" s="231">
        <v>1309035000</v>
      </c>
      <c r="G13" s="232">
        <v>1276535000</v>
      </c>
      <c r="H13" s="233">
        <v>38500000</v>
      </c>
      <c r="I13" s="232">
        <v>0</v>
      </c>
      <c r="J13" s="232">
        <v>9000000</v>
      </c>
      <c r="K13" s="232">
        <v>0</v>
      </c>
      <c r="L13" s="232">
        <v>29500000</v>
      </c>
      <c r="M13" s="234">
        <v>30400000</v>
      </c>
      <c r="N13" s="233">
        <v>8100000</v>
      </c>
      <c r="O13" s="162"/>
      <c r="P13" s="48"/>
      <c r="Q13" s="48"/>
    </row>
    <row r="14" spans="1:15" s="164" customFormat="1" ht="27.75" customHeight="1">
      <c r="A14" s="189">
        <v>2</v>
      </c>
      <c r="B14" s="190"/>
      <c r="C14" s="352" t="s">
        <v>84</v>
      </c>
      <c r="D14" s="353"/>
      <c r="E14" s="235">
        <v>0</v>
      </c>
      <c r="F14" s="235">
        <v>360880209</v>
      </c>
      <c r="G14" s="235">
        <v>0</v>
      </c>
      <c r="H14" s="236">
        <v>360880209</v>
      </c>
      <c r="I14" s="235">
        <v>255340209</v>
      </c>
      <c r="J14" s="235">
        <v>105540000</v>
      </c>
      <c r="K14" s="235">
        <v>0</v>
      </c>
      <c r="L14" s="235">
        <v>0</v>
      </c>
      <c r="M14" s="236">
        <v>11830701.05</v>
      </c>
      <c r="N14" s="236">
        <v>349049507.96</v>
      </c>
      <c r="O14" s="110"/>
    </row>
    <row r="15" spans="1:15" s="164" customFormat="1" ht="27.75" customHeight="1">
      <c r="A15" s="345">
        <v>3</v>
      </c>
      <c r="B15" s="346"/>
      <c r="C15" s="354" t="s">
        <v>86</v>
      </c>
      <c r="D15" s="355"/>
      <c r="E15" s="235">
        <v>0</v>
      </c>
      <c r="F15" s="237">
        <v>26900000</v>
      </c>
      <c r="G15" s="235">
        <v>0</v>
      </c>
      <c r="H15" s="236">
        <v>26900000</v>
      </c>
      <c r="I15" s="237">
        <v>0</v>
      </c>
      <c r="J15" s="235">
        <v>26900000</v>
      </c>
      <c r="K15" s="235">
        <v>0</v>
      </c>
      <c r="L15" s="235">
        <v>0</v>
      </c>
      <c r="M15" s="236">
        <v>2690000</v>
      </c>
      <c r="N15" s="236">
        <v>24210000</v>
      </c>
      <c r="O15" s="110"/>
    </row>
    <row r="16" spans="1:15" s="48" customFormat="1" ht="27.75" customHeight="1" thickBot="1">
      <c r="A16" s="347" t="s">
        <v>29</v>
      </c>
      <c r="B16" s="348"/>
      <c r="C16" s="348"/>
      <c r="D16" s="349"/>
      <c r="E16" s="238">
        <v>6000000</v>
      </c>
      <c r="F16" s="239">
        <v>1696815209</v>
      </c>
      <c r="G16" s="238">
        <v>1276535000</v>
      </c>
      <c r="H16" s="240">
        <v>426280209</v>
      </c>
      <c r="I16" s="239">
        <v>255340209</v>
      </c>
      <c r="J16" s="238">
        <v>141440000</v>
      </c>
      <c r="K16" s="238">
        <v>0</v>
      </c>
      <c r="L16" s="238">
        <v>29500000</v>
      </c>
      <c r="M16" s="240">
        <v>44920701.05</v>
      </c>
      <c r="N16" s="240">
        <v>381359507.96</v>
      </c>
      <c r="O16" s="163"/>
    </row>
    <row r="17" spans="1:15" s="48" customFormat="1" ht="13.5" customHeight="1" thickTop="1">
      <c r="A17" s="241"/>
      <c r="B17" s="242"/>
      <c r="C17" s="242"/>
      <c r="D17" s="242"/>
      <c r="E17" s="243"/>
      <c r="F17" s="243"/>
      <c r="G17" s="243"/>
      <c r="H17" s="244"/>
      <c r="I17" s="243"/>
      <c r="J17" s="243"/>
      <c r="K17" s="243"/>
      <c r="L17" s="243"/>
      <c r="M17" s="244"/>
      <c r="N17" s="244"/>
      <c r="O17" s="163"/>
    </row>
    <row r="18" spans="1:17" s="117" customFormat="1" ht="15">
      <c r="A18" s="47"/>
      <c r="B18" s="47"/>
      <c r="C18" s="48"/>
      <c r="D18" s="48"/>
      <c r="E18" s="173"/>
      <c r="F18" s="52"/>
      <c r="G18" s="52"/>
      <c r="H18" s="52"/>
      <c r="I18" s="52"/>
      <c r="J18" s="52" t="s">
        <v>90</v>
      </c>
      <c r="K18" s="49"/>
      <c r="L18" s="49"/>
      <c r="M18" s="49"/>
      <c r="N18" s="49"/>
      <c r="O18" s="50"/>
      <c r="P18" s="36"/>
      <c r="Q18" s="36"/>
    </row>
    <row r="19" spans="1:15" ht="15" customHeight="1">
      <c r="A19" s="53"/>
      <c r="B19" s="53"/>
      <c r="C19" s="47"/>
      <c r="D19" s="119" t="s">
        <v>44</v>
      </c>
      <c r="E19" s="64"/>
      <c r="F19" s="64"/>
      <c r="G19" s="54"/>
      <c r="H19" s="65"/>
      <c r="I19" s="65"/>
      <c r="J19" s="205"/>
      <c r="K19" s="205"/>
      <c r="L19" s="205"/>
      <c r="M19" s="206"/>
      <c r="N19" s="213"/>
      <c r="O19" s="63"/>
    </row>
    <row r="20" spans="1:15" ht="15">
      <c r="A20" s="53"/>
      <c r="B20" s="53"/>
      <c r="C20" s="47"/>
      <c r="D20" s="6" t="s">
        <v>46</v>
      </c>
      <c r="E20" s="64">
        <v>3104400</v>
      </c>
      <c r="F20" s="64"/>
      <c r="G20" s="54"/>
      <c r="H20" s="65"/>
      <c r="I20" s="65"/>
      <c r="J20" s="207"/>
      <c r="K20" s="114"/>
      <c r="L20" s="114"/>
      <c r="M20" s="206"/>
      <c r="N20" s="213"/>
      <c r="O20" s="63"/>
    </row>
    <row r="21" spans="1:15" ht="15">
      <c r="A21" s="53"/>
      <c r="B21" s="53"/>
      <c r="C21" s="47"/>
      <c r="D21" s="119" t="s">
        <v>47</v>
      </c>
      <c r="E21" s="121">
        <v>8875234</v>
      </c>
      <c r="F21" s="64"/>
      <c r="G21" s="54"/>
      <c r="H21" s="65"/>
      <c r="I21" s="65"/>
      <c r="J21" s="207"/>
      <c r="K21" s="208"/>
      <c r="L21" s="208"/>
      <c r="M21" s="206"/>
      <c r="N21" s="213"/>
      <c r="O21" s="63"/>
    </row>
    <row r="22" spans="1:15" ht="15" customHeight="1">
      <c r="A22" s="53"/>
      <c r="B22" s="53"/>
      <c r="C22" s="47"/>
      <c r="D22" s="119" t="s">
        <v>48</v>
      </c>
      <c r="E22" s="121">
        <v>33141325</v>
      </c>
      <c r="F22" s="64"/>
      <c r="G22" s="54"/>
      <c r="H22" s="65"/>
      <c r="I22" s="65"/>
      <c r="J22" s="205" t="s">
        <v>91</v>
      </c>
      <c r="K22" s="205"/>
      <c r="L22" s="205"/>
      <c r="M22" s="205"/>
      <c r="N22" s="174"/>
      <c r="O22" s="63"/>
    </row>
    <row r="23" spans="1:15" ht="15">
      <c r="A23" s="53"/>
      <c r="B23" s="53"/>
      <c r="C23" s="47"/>
      <c r="D23" s="119"/>
      <c r="E23" s="121"/>
      <c r="F23" s="64"/>
      <c r="G23" s="54"/>
      <c r="H23" s="65"/>
      <c r="I23" s="65"/>
      <c r="J23" s="209" t="s">
        <v>92</v>
      </c>
      <c r="K23" s="210"/>
      <c r="L23" s="210"/>
      <c r="M23" s="206"/>
      <c r="N23" s="213"/>
      <c r="O23" s="63"/>
    </row>
    <row r="24" spans="1:15" ht="15">
      <c r="A24" s="53"/>
      <c r="B24" s="53"/>
      <c r="C24" s="47"/>
      <c r="D24" s="119" t="s">
        <v>50</v>
      </c>
      <c r="E24" s="64">
        <v>6000000</v>
      </c>
      <c r="F24" s="64"/>
      <c r="G24" s="54"/>
      <c r="H24" s="65"/>
      <c r="I24" s="65"/>
      <c r="J24" s="209" t="s">
        <v>93</v>
      </c>
      <c r="K24" s="210"/>
      <c r="L24" s="210"/>
      <c r="M24" s="211"/>
      <c r="N24" s="213"/>
      <c r="O24" s="63"/>
    </row>
    <row r="25" spans="1:15" ht="15">
      <c r="A25" s="53"/>
      <c r="B25" s="53"/>
      <c r="C25" s="47"/>
      <c r="D25" s="119"/>
      <c r="E25" s="121"/>
      <c r="F25" s="64"/>
      <c r="G25" s="54"/>
      <c r="H25" s="65"/>
      <c r="I25" s="65"/>
      <c r="J25" s="212"/>
      <c r="K25" s="211"/>
      <c r="L25" s="211"/>
      <c r="M25" s="211"/>
      <c r="N25" s="214"/>
      <c r="O25" s="63"/>
    </row>
    <row r="26" spans="1:15" ht="15">
      <c r="A26" s="53"/>
      <c r="B26" s="53"/>
      <c r="C26" s="53"/>
      <c r="D26" s="53"/>
      <c r="E26" s="54"/>
      <c r="F26" s="54"/>
      <c r="G26" s="54"/>
      <c r="H26" s="65"/>
      <c r="I26" s="65"/>
      <c r="J26" s="215" t="s">
        <v>49</v>
      </c>
      <c r="N26" s="214"/>
      <c r="O26" s="63"/>
    </row>
    <row r="27" spans="1:15" ht="15">
      <c r="A27" s="53"/>
      <c r="B27" s="53"/>
      <c r="C27" s="53"/>
      <c r="D27" s="53"/>
      <c r="E27" s="54"/>
      <c r="F27" s="54"/>
      <c r="G27" s="54"/>
      <c r="H27" s="65"/>
      <c r="I27" s="65"/>
      <c r="J27" s="217" t="s">
        <v>51</v>
      </c>
      <c r="K27" s="217"/>
      <c r="L27" s="217" t="s">
        <v>52</v>
      </c>
      <c r="N27" s="214"/>
      <c r="O27" s="63"/>
    </row>
    <row r="28" spans="1:15" ht="15">
      <c r="A28" s="53"/>
      <c r="B28" s="53"/>
      <c r="C28" s="53"/>
      <c r="D28" s="53"/>
      <c r="E28" s="54"/>
      <c r="F28" s="54"/>
      <c r="G28" s="54"/>
      <c r="H28" s="65"/>
      <c r="I28" s="65"/>
      <c r="J28" s="226" t="s">
        <v>53</v>
      </c>
      <c r="K28" s="227"/>
      <c r="L28" s="217"/>
      <c r="N28" s="120"/>
      <c r="O28" s="63"/>
    </row>
    <row r="29" spans="1:17" s="117" customFormat="1" ht="15">
      <c r="A29" s="113"/>
      <c r="B29" s="113"/>
      <c r="C29" s="113"/>
      <c r="D29" s="113"/>
      <c r="E29" s="113"/>
      <c r="F29" s="116"/>
      <c r="G29" s="116"/>
      <c r="H29" s="118"/>
      <c r="I29" s="118"/>
      <c r="J29" s="221" t="s">
        <v>87</v>
      </c>
      <c r="K29" s="222"/>
      <c r="L29" s="218"/>
      <c r="N29" s="124"/>
      <c r="O29" s="50"/>
      <c r="P29" s="36"/>
      <c r="Q29" s="36"/>
    </row>
    <row r="30" spans="1:17" s="117" customFormat="1" ht="15">
      <c r="A30" s="113"/>
      <c r="B30" s="113"/>
      <c r="C30" s="113"/>
      <c r="D30" s="113"/>
      <c r="E30" s="113"/>
      <c r="F30" s="116"/>
      <c r="G30" s="116"/>
      <c r="H30" s="116"/>
      <c r="I30" s="116"/>
      <c r="J30" s="221" t="s">
        <v>88</v>
      </c>
      <c r="K30" s="222"/>
      <c r="L30" s="218"/>
      <c r="N30" s="124"/>
      <c r="O30" s="50"/>
      <c r="P30" s="36"/>
      <c r="Q30" s="36"/>
    </row>
    <row r="31" spans="3:14" ht="15">
      <c r="C31" s="113"/>
      <c r="D31" s="113"/>
      <c r="J31" s="221" t="s">
        <v>89</v>
      </c>
      <c r="K31" s="223"/>
      <c r="L31" s="219"/>
      <c r="N31" s="216"/>
    </row>
    <row r="32" spans="3:14" ht="15">
      <c r="C32" s="113"/>
      <c r="D32" s="113"/>
      <c r="J32" s="224"/>
      <c r="K32" s="225"/>
      <c r="L32" s="220"/>
      <c r="M32" s="216"/>
      <c r="N32" s="216"/>
    </row>
    <row r="33" spans="3:4" ht="15">
      <c r="C33" s="113"/>
      <c r="D33" s="113"/>
    </row>
    <row r="34" spans="3:4" ht="15">
      <c r="C34" s="113"/>
      <c r="D34" s="113"/>
    </row>
  </sheetData>
  <sheetProtection/>
  <mergeCells count="21">
    <mergeCell ref="M2:N2"/>
    <mergeCell ref="A9:B11"/>
    <mergeCell ref="C9:D11"/>
    <mergeCell ref="E9:E11"/>
    <mergeCell ref="F9:G10"/>
    <mergeCell ref="H9:H11"/>
    <mergeCell ref="N9:N11"/>
    <mergeCell ref="C14:D14"/>
    <mergeCell ref="C15:D15"/>
    <mergeCell ref="I9:L9"/>
    <mergeCell ref="C13:D13"/>
    <mergeCell ref="A4:N4"/>
    <mergeCell ref="A5:N5"/>
    <mergeCell ref="A6:N6"/>
    <mergeCell ref="A7:N7"/>
    <mergeCell ref="C12:D12"/>
    <mergeCell ref="A12:B12"/>
    <mergeCell ref="A13:B13"/>
    <mergeCell ref="A15:B15"/>
    <mergeCell ref="A16:D16"/>
    <mergeCell ref="M9:M11"/>
  </mergeCells>
  <printOptions horizontalCentered="1"/>
  <pageMargins left="0.2362204724409449" right="0.15748031496062992" top="1.062992125984252" bottom="0.4724409448818898" header="0.6692913385826772" footer="0.2362204724409449"/>
  <pageSetup horizontalDpi="300" verticalDpi="300" orientation="landscape" paperSize="9" scale="8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PRIMAKOM.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</cp:lastModifiedBy>
  <cp:lastPrinted>2018-08-09T02:41:03Z</cp:lastPrinted>
  <dcterms:created xsi:type="dcterms:W3CDTF">2017-01-22T07:47:55Z</dcterms:created>
  <dcterms:modified xsi:type="dcterms:W3CDTF">2018-08-09T02:41:09Z</dcterms:modified>
  <cp:category/>
  <cp:version/>
  <cp:contentType/>
  <cp:contentStatus/>
</cp:coreProperties>
</file>