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8445" activeTab="3"/>
  </bookViews>
  <sheets>
    <sheet name="AKTIVA" sheetId="1" r:id="rId1"/>
    <sheet name="KEWAJIBAN" sheetId="2" r:id="rId2"/>
    <sheet name="EKUITAS" sheetId="3" r:id="rId3"/>
    <sheet name="KERTAS KERJA" sheetId="7" r:id="rId4"/>
    <sheet name="LAPORAN PERUBAHAN EKUITAS" sheetId="8" r:id="rId5"/>
    <sheet name="DOKUMEN KENDALI" sheetId="5" r:id="rId6"/>
    <sheet name="PERHITUNGAN rups" sheetId="9" r:id="rId7"/>
    <sheet name="Sheet2" sheetId="10" r:id="rId8"/>
    <sheet name="Sheet3" sheetId="11" r:id="rId9"/>
    <sheet name="Sheet1" sheetId="12" r:id="rId10"/>
  </sheets>
  <calcPr calcId="124519"/>
</workbook>
</file>

<file path=xl/calcChain.xml><?xml version="1.0" encoding="utf-8"?>
<calcChain xmlns="http://schemas.openxmlformats.org/spreadsheetml/2006/main">
  <c r="J22" i="7"/>
  <c r="I22"/>
  <c r="K22"/>
  <c r="M20" i="8" l="1"/>
  <c r="D28" i="9" l="1"/>
  <c r="G26"/>
  <c r="J19" i="7" l="1"/>
  <c r="I19"/>
  <c r="J23" i="8"/>
  <c r="H18" i="7"/>
  <c r="G18" s="1"/>
  <c r="J21" i="8"/>
  <c r="D21" i="3"/>
  <c r="C21"/>
  <c r="D21" i="2"/>
  <c r="E22" i="1"/>
  <c r="G22"/>
  <c r="H17" i="7"/>
  <c r="G17" s="1"/>
  <c r="G19" i="8"/>
  <c r="J19"/>
  <c r="H21" i="1" l="1"/>
  <c r="D20" i="3"/>
  <c r="C20"/>
  <c r="F20" i="2"/>
  <c r="F21" i="1"/>
  <c r="C19" i="3"/>
  <c r="J15" i="8"/>
  <c r="L15"/>
  <c r="D18" i="3"/>
  <c r="D18" i="2"/>
  <c r="E19" i="1"/>
  <c r="G19"/>
  <c r="D14" i="3"/>
  <c r="M21" i="8" l="1"/>
  <c r="P18" i="7" s="1"/>
  <c r="J25" i="8"/>
  <c r="O18" i="7"/>
  <c r="J18" s="1"/>
  <c r="N18"/>
  <c r="I18" s="1"/>
  <c r="O17"/>
  <c r="J17" s="1"/>
  <c r="N17"/>
  <c r="I17" s="1"/>
  <c r="J16"/>
  <c r="J14"/>
  <c r="I14"/>
  <c r="J13"/>
  <c r="I13"/>
  <c r="M13" i="8"/>
  <c r="M15"/>
  <c r="P17" i="7"/>
  <c r="D25" i="8"/>
  <c r="E25"/>
  <c r="F25"/>
  <c r="H25"/>
  <c r="I25"/>
  <c r="K25"/>
  <c r="L25"/>
  <c r="C25"/>
  <c r="M18" l="1"/>
  <c r="I15" i="7"/>
  <c r="J15"/>
  <c r="E26" i="9"/>
  <c r="H15" i="7"/>
  <c r="H19"/>
  <c r="K19" s="1"/>
  <c r="G26" i="1"/>
  <c r="C23" i="5"/>
  <c r="E26" i="3"/>
  <c r="F26"/>
  <c r="C24"/>
  <c r="G24" s="1"/>
  <c r="F23" i="2"/>
  <c r="D23" i="5" s="1"/>
  <c r="C25" i="2"/>
  <c r="H24" i="1"/>
  <c r="F19" i="2"/>
  <c r="H13" i="7"/>
  <c r="G22"/>
  <c r="H20"/>
  <c r="K20" s="1"/>
  <c r="H16"/>
  <c r="H14"/>
  <c r="G11" i="3"/>
  <c r="K21" i="7"/>
  <c r="M19" i="8" l="1"/>
  <c r="I16" i="7"/>
  <c r="I24" i="3"/>
  <c r="E23" i="5"/>
  <c r="F23" s="1"/>
  <c r="G21" i="3"/>
  <c r="I21" s="1"/>
  <c r="D26"/>
  <c r="N16" i="7"/>
  <c r="F26" i="1"/>
  <c r="H22"/>
  <c r="E22" i="7"/>
  <c r="K15"/>
  <c r="K18"/>
  <c r="G20" i="3"/>
  <c r="I20" s="1"/>
  <c r="K13" i="7"/>
  <c r="K14"/>
  <c r="H20" i="1"/>
  <c r="C18" i="5" s="1"/>
  <c r="D19"/>
  <c r="D25" i="2"/>
  <c r="E25"/>
  <c r="F21"/>
  <c r="D20" i="5" s="1"/>
  <c r="G19" i="3"/>
  <c r="D18" i="5"/>
  <c r="F14" i="2"/>
  <c r="D13" i="5" s="1"/>
  <c r="F11" i="2"/>
  <c r="D10" i="5" s="1"/>
  <c r="H15" i="1"/>
  <c r="C13" i="5" s="1"/>
  <c r="K22" i="3" l="1"/>
  <c r="E26" i="1"/>
  <c r="O16" i="7"/>
  <c r="E10" i="5"/>
  <c r="I11" i="3"/>
  <c r="E20" i="5"/>
  <c r="F20" s="1"/>
  <c r="E18"/>
  <c r="F18" s="1"/>
  <c r="I19" i="3"/>
  <c r="H19" i="1"/>
  <c r="C26" i="3"/>
  <c r="G18"/>
  <c r="H12" i="1"/>
  <c r="C10" i="5" s="1"/>
  <c r="C19"/>
  <c r="C20"/>
  <c r="H26" i="1" l="1"/>
  <c r="E17" i="5"/>
  <c r="G26" i="3"/>
  <c r="F10" i="5"/>
  <c r="C17"/>
  <c r="C25" s="1"/>
  <c r="E19"/>
  <c r="F19" s="1"/>
  <c r="I14" i="3"/>
  <c r="E13" i="5"/>
  <c r="F13" s="1"/>
  <c r="I18" i="3"/>
  <c r="F18" i="2"/>
  <c r="I26" i="3" l="1"/>
  <c r="E25" i="5"/>
  <c r="F25" i="2"/>
  <c r="D17" i="5"/>
  <c r="D25" s="1"/>
  <c r="F17" l="1"/>
  <c r="F25" s="1"/>
  <c r="K16" i="7"/>
  <c r="F22"/>
  <c r="K17"/>
  <c r="G23" i="8" l="1"/>
  <c r="G25" s="1"/>
  <c r="M25"/>
</calcChain>
</file>

<file path=xl/sharedStrings.xml><?xml version="1.0" encoding="utf-8"?>
<sst xmlns="http://schemas.openxmlformats.org/spreadsheetml/2006/main" count="347" uniqueCount="165">
  <si>
    <t>IKTISAR LAPORAN KEUANGAN BUMD</t>
  </si>
  <si>
    <t>NO</t>
  </si>
  <si>
    <t>PERUSAHAAN DAERAH</t>
  </si>
  <si>
    <t>STATUS</t>
  </si>
  <si>
    <t>AKTIVA LANCAR</t>
  </si>
  <si>
    <t>AKTIVA LAINNYA</t>
  </si>
  <si>
    <t>TOTAL AKTIVA</t>
  </si>
  <si>
    <t>A.</t>
  </si>
  <si>
    <t>BIDANG APOTIK</t>
  </si>
  <si>
    <t>Laporan Keuangan</t>
  </si>
  <si>
    <t>B.</t>
  </si>
  <si>
    <t>BIDANG AIR MINUM</t>
  </si>
  <si>
    <t>PDAM Kab. Karanganyar</t>
  </si>
  <si>
    <t>C.</t>
  </si>
  <si>
    <t>BIDANG KEUANGAN DAN</t>
  </si>
  <si>
    <t>PERBANKAN</t>
  </si>
  <si>
    <t>1, PD. BPR BANK DAERAH</t>
  </si>
  <si>
    <t>2. PD. BPR BANK KARANGANYAR</t>
  </si>
  <si>
    <t>3. PD. BPR BKK TASIKMADU</t>
  </si>
  <si>
    <t>4. PD. BPR BKK KARANGANYAR</t>
  </si>
  <si>
    <t>JUMLAH A+B+C</t>
  </si>
  <si>
    <t>SUMBER DATA</t>
  </si>
  <si>
    <t>KEWAJIBAN</t>
  </si>
  <si>
    <t>JANGKA PENDEK</t>
  </si>
  <si>
    <t>TOTAL</t>
  </si>
  <si>
    <t>MODAL SAHAM</t>
  </si>
  <si>
    <t>EKUITAS LAINNYA</t>
  </si>
  <si>
    <t>LABA (RUGI)</t>
  </si>
  <si>
    <t>DITAHAN</t>
  </si>
  <si>
    <t>TOTAL EKUITAS</t>
  </si>
  <si>
    <t>DAERAH</t>
  </si>
  <si>
    <t>KEPEMILIKAN</t>
  </si>
  <si>
    <t>LAIN-LAIN</t>
  </si>
  <si>
    <t>JANGKA PANJANG</t>
  </si>
  <si>
    <t>DOKUMEN KENDALI</t>
  </si>
  <si>
    <t>AKTIVA , KEWAJIBAN DAN EKUITAS DANA</t>
  </si>
  <si>
    <t>EKUITAS</t>
  </si>
  <si>
    <t>AKTIVA</t>
  </si>
  <si>
    <t>PEMERINTAH KABUPATEN KARANGANYAR</t>
  </si>
  <si>
    <t xml:space="preserve"> </t>
  </si>
  <si>
    <t xml:space="preserve">Apotik Sukowati </t>
  </si>
  <si>
    <t>% KEPEMILIKAN</t>
  </si>
  <si>
    <t>DAFTAR PENYERTAAN MODAL -INVESTASI PERMANEN</t>
  </si>
  <si>
    <t>No.</t>
  </si>
  <si>
    <t>Penyertaan</t>
  </si>
  <si>
    <t>Modal</t>
  </si>
  <si>
    <t xml:space="preserve">Nama </t>
  </si>
  <si>
    <t>Badan/Lembaga</t>
  </si>
  <si>
    <t>Dasar Hukum</t>
  </si>
  <si>
    <t xml:space="preserve">Bentuk </t>
  </si>
  <si>
    <t>Penambahan</t>
  </si>
  <si>
    <t>Pengurangan</t>
  </si>
  <si>
    <t>Apotik Sukowati</t>
  </si>
  <si>
    <t>PD. Bank Daerah</t>
  </si>
  <si>
    <t>PD. BKK Karanganyar</t>
  </si>
  <si>
    <t>PDAM Karanganyar</t>
  </si>
  <si>
    <t>Bank Jateng Cab. Kra</t>
  </si>
  <si>
    <t>PT. PRPP Jawa Tengah</t>
  </si>
  <si>
    <t>Daerah</t>
  </si>
  <si>
    <t>Kepemilikan</t>
  </si>
  <si>
    <t>DAERAH (EQUITY)</t>
  </si>
  <si>
    <t>JUMLAH</t>
  </si>
  <si>
    <t>PD. BPR Bank Karanganyar</t>
  </si>
  <si>
    <t>PD. BPR BKK Tasikmadu</t>
  </si>
  <si>
    <t>Uang</t>
  </si>
  <si>
    <t>Saham</t>
  </si>
  <si>
    <t>Uang +Obat</t>
  </si>
  <si>
    <t>TH. BERJALAN</t>
  </si>
  <si>
    <t>SALDO</t>
  </si>
  <si>
    <t>PENAMBAHAN</t>
  </si>
  <si>
    <t>Tambahan Modal</t>
  </si>
  <si>
    <t>PENGURANGAN</t>
  </si>
  <si>
    <t>Pembagian Laba</t>
  </si>
  <si>
    <t>Penarikan Modal</t>
  </si>
  <si>
    <t>Lain-lain</t>
  </si>
  <si>
    <t>Lain-Lain</t>
  </si>
  <si>
    <t xml:space="preserve">Saldo Awal </t>
  </si>
  <si>
    <t>Saldo Akhir</t>
  </si>
  <si>
    <t>LAPORAN PERUBAHAN EKUITAS</t>
  </si>
  <si>
    <t>Perda Prov. Jateng       No. 11/2008</t>
  </si>
  <si>
    <t>Perda Kab. Karanganyar N0.28/2001</t>
  </si>
  <si>
    <t>Perda Kab. Karanganyar N0.13/2007</t>
  </si>
  <si>
    <t>Perda Kab. Karanganyar N0.3/2007</t>
  </si>
  <si>
    <t>Perda Kab. Karanganyar N0.6/2006</t>
  </si>
  <si>
    <t>AKTIVA TETAP</t>
  </si>
  <si>
    <t>KEWAJIBAN + EKUITAS</t>
  </si>
  <si>
    <t>Perda Kab.Karanganyar               No. 8/2014</t>
  </si>
  <si>
    <t>4. PD. BKK KARANGANYAR</t>
  </si>
  <si>
    <t>TELAH DIKOORDINASIKAN</t>
  </si>
  <si>
    <t>Pejabat</t>
  </si>
  <si>
    <t>Paraf</t>
  </si>
  <si>
    <t>1. Asisten Administrasi</t>
  </si>
  <si>
    <t xml:space="preserve">Koreksi Saldo Awal </t>
  </si>
  <si>
    <t>Setelah Koreksi</t>
  </si>
  <si>
    <t>D.</t>
  </si>
  <si>
    <t>BIDANG LAINNYA</t>
  </si>
  <si>
    <t>PERUSDA ANEKA USAHA</t>
  </si>
  <si>
    <t>JUMLAH A+B+C+D</t>
  </si>
  <si>
    <t>Perusda Aneka Usaha</t>
  </si>
  <si>
    <t xml:space="preserve">BIDANG LAINNYA </t>
  </si>
  <si>
    <t xml:space="preserve">PERUSDA ANEKA USAHA </t>
  </si>
  <si>
    <t/>
  </si>
  <si>
    <t>Pemkab. Kra</t>
  </si>
  <si>
    <t xml:space="preserve">Prov. Jateng </t>
  </si>
  <si>
    <t>Pemkab.</t>
  </si>
  <si>
    <t>Lainnya</t>
  </si>
  <si>
    <t>Perda  Nomor 9 Tahun 2015</t>
  </si>
  <si>
    <t>Uang dan Lain</t>
  </si>
  <si>
    <t>PER 31 DESEMBER 2017</t>
  </si>
  <si>
    <t>Laba Th. 2017</t>
  </si>
  <si>
    <t>Rugi Th. 2017</t>
  </si>
  <si>
    <t>AKTIVA TAHUN 2017</t>
  </si>
  <si>
    <t>KEWAJIBAN TAHUN 2017</t>
  </si>
  <si>
    <t>Unaudit</t>
  </si>
  <si>
    <t>(1 Januari 2017)</t>
  </si>
  <si>
    <t>Mutasi 2017</t>
  </si>
  <si>
    <t>LK BUMD Unaudit</t>
  </si>
  <si>
    <t>Sumber data : Neraca BUMD Tahun 2017</t>
  </si>
  <si>
    <t>LK BUMD AUDITED</t>
  </si>
  <si>
    <t>Tanggal</t>
  </si>
  <si>
    <t>RUPS</t>
  </si>
  <si>
    <t>Bagian Laba</t>
  </si>
  <si>
    <t>Pemkab</t>
  </si>
  <si>
    <t>Karanganyar</t>
  </si>
  <si>
    <t xml:space="preserve">DAFTAR PENGUMUMAN RUPS DEVIDEN  TAHUN 2016 </t>
  </si>
  <si>
    <t>YANG DILAKSANAKAN TAHUN 2017</t>
  </si>
  <si>
    <t>Metode Ekuitas</t>
  </si>
  <si>
    <t xml:space="preserve">Tanggal </t>
  </si>
  <si>
    <t>Setor</t>
  </si>
  <si>
    <t>Kasda</t>
  </si>
  <si>
    <t>Jumlah Setor</t>
  </si>
  <si>
    <t>14/03/2017</t>
  </si>
  <si>
    <t>Tidak RUPS</t>
  </si>
  <si>
    <t>25/11/2017</t>
  </si>
  <si>
    <t>14/06/2017</t>
  </si>
  <si>
    <t>(RUPS/KETETAPAN)</t>
  </si>
  <si>
    <t>16/04/2017</t>
  </si>
  <si>
    <t xml:space="preserve">Prosentase </t>
  </si>
  <si>
    <t xml:space="preserve">Pembagian </t>
  </si>
  <si>
    <t>Laba</t>
  </si>
  <si>
    <t>Untuk Pemda</t>
  </si>
  <si>
    <t>22/09/2017</t>
  </si>
  <si>
    <t>50,53 %</t>
  </si>
  <si>
    <t>67,96 %</t>
  </si>
  <si>
    <t xml:space="preserve">Selisih  RUPS/Ketetapan dengan Setoran </t>
  </si>
  <si>
    <t>Jurnal koreksi pada waktu RUPS</t>
  </si>
  <si>
    <t>(Koreksi jurnal 006/1.2.2.1/Jurnal Koreksi/BUD/2017)</t>
  </si>
  <si>
    <t>LK BUMD Audited</t>
  </si>
  <si>
    <t>Audited</t>
  </si>
  <si>
    <t xml:space="preserve">LK BUMD Audited </t>
  </si>
  <si>
    <t xml:space="preserve">TELAH DIKOORDINASIKAN </t>
  </si>
  <si>
    <t>2. Inspektur</t>
  </si>
  <si>
    <t>3. Kepala BKD</t>
  </si>
  <si>
    <t xml:space="preserve">4. Kabid Akuntansi </t>
  </si>
  <si>
    <t>LAMPIRAN 10/II-NERACA</t>
  </si>
  <si>
    <t>4. Kabid Akuntansi</t>
  </si>
  <si>
    <t>LAMPIRAN 10/III-NERACA</t>
  </si>
  <si>
    <t>LAMPIRAN 10/IV-NERACA</t>
  </si>
  <si>
    <t>LAMPIRAN 10/I- NERACA</t>
  </si>
  <si>
    <t>LAMPIRAN 9-NERACA</t>
  </si>
  <si>
    <t>(31 Des 2017)</t>
  </si>
  <si>
    <t>Pjs. BUPATI KARANGANYAR,</t>
  </si>
  <si>
    <t>PRIJO ANGGORO BUDI RAHARDJO,   SH, M.Si</t>
  </si>
  <si>
    <t>Pembina Utama Madya</t>
  </si>
  <si>
    <t>NIP. 19610822 199003 1 005</t>
  </si>
</sst>
</file>

<file path=xl/styles.xml><?xml version="1.0" encoding="utf-8"?>
<styleSheet xmlns="http://schemas.openxmlformats.org/spreadsheetml/2006/main">
  <fonts count="59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0"/>
      <name val="Arial"/>
      <family val="2"/>
    </font>
    <font>
      <sz val="12"/>
      <color theme="1"/>
      <name val="Arial Narrow"/>
      <family val="2"/>
    </font>
    <font>
      <sz val="12"/>
      <color theme="1"/>
      <name val="Times New Roman"/>
      <family val="1"/>
    </font>
    <font>
      <sz val="14"/>
      <color theme="1"/>
      <name val="Arial Narrow"/>
      <family val="2"/>
    </font>
    <font>
      <sz val="12"/>
      <name val="Arial Narrow"/>
      <family val="2"/>
    </font>
    <font>
      <sz val="10"/>
      <name val="Times New Roman"/>
      <family val="1"/>
    </font>
    <font>
      <b/>
      <sz val="10.5"/>
      <color theme="1"/>
      <name val="Times New Roman"/>
      <family val="1"/>
    </font>
    <font>
      <sz val="12"/>
      <color theme="0"/>
      <name val="Arial Narrow"/>
      <family val="2"/>
    </font>
    <font>
      <sz val="12"/>
      <color theme="0"/>
      <name val="Calibri"/>
      <family val="2"/>
      <charset val="1"/>
      <scheme val="minor"/>
    </font>
    <font>
      <i/>
      <sz val="8"/>
      <color rgb="FFFFFF00"/>
      <name val="Cordia New"/>
      <family val="2"/>
    </font>
    <font>
      <sz val="10"/>
      <color theme="1"/>
      <name val="Arial Narrow"/>
      <family val="2"/>
    </font>
    <font>
      <b/>
      <i/>
      <sz val="12"/>
      <color theme="1"/>
      <name val="Arial Narrow"/>
      <family val="2"/>
    </font>
    <font>
      <sz val="9"/>
      <color theme="1"/>
      <name val="Arial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0"/>
      <color theme="1"/>
      <name val="Arial Narrow"/>
      <family val="2"/>
    </font>
    <font>
      <b/>
      <sz val="11"/>
      <color theme="1"/>
      <name val="Times New Roman"/>
      <family val="1"/>
    </font>
    <font>
      <sz val="10"/>
      <color theme="1"/>
      <name val="Arial"/>
      <family val="2"/>
    </font>
    <font>
      <b/>
      <i/>
      <sz val="10"/>
      <color theme="1"/>
      <name val="Arabic Typesetting"/>
      <family val="4"/>
    </font>
    <font>
      <b/>
      <i/>
      <sz val="11"/>
      <color theme="1"/>
      <name val="Arabic Typesetting"/>
      <family val="4"/>
    </font>
    <font>
      <i/>
      <sz val="11"/>
      <color theme="1"/>
      <name val="Calibri"/>
      <family val="2"/>
      <scheme val="minor"/>
    </font>
    <font>
      <sz val="10"/>
      <color theme="1"/>
      <name val="Futura Md"/>
      <family val="2"/>
    </font>
    <font>
      <sz val="9"/>
      <color theme="1"/>
      <name val="Futura Md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1"/>
    </font>
    <font>
      <b/>
      <i/>
      <sz val="11"/>
      <color theme="1"/>
      <name val="Arial Narrow"/>
      <family val="2"/>
    </font>
    <font>
      <sz val="16"/>
      <color theme="1"/>
      <name val="Times New Roman"/>
      <family val="1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Times New Roman"/>
      <family val="1"/>
    </font>
    <font>
      <i/>
      <sz val="8"/>
      <color theme="1"/>
      <name val="Cordia New"/>
      <family val="2"/>
    </font>
    <font>
      <b/>
      <sz val="12"/>
      <color theme="1"/>
      <name val="Arial Narrow"/>
      <family val="2"/>
    </font>
    <font>
      <sz val="8"/>
      <color theme="1"/>
      <name val="Times New Roman"/>
      <family val="1"/>
    </font>
    <font>
      <i/>
      <sz val="14"/>
      <color theme="1"/>
      <name val="Arial Narrow"/>
      <family val="2"/>
    </font>
    <font>
      <sz val="12"/>
      <color theme="1" tint="0.14999847407452621"/>
      <name val="Arial Narrow"/>
      <family val="2"/>
    </font>
    <font>
      <sz val="12"/>
      <color theme="1" tint="0.14999847407452621"/>
      <name val="Calibri"/>
      <family val="2"/>
      <charset val="1"/>
      <scheme val="minor"/>
    </font>
    <font>
      <b/>
      <sz val="12"/>
      <color theme="1" tint="0.14999847407452621"/>
      <name val="Arial Narrow"/>
      <family val="2"/>
    </font>
    <font>
      <b/>
      <sz val="10"/>
      <color theme="1" tint="0.14999847407452621"/>
      <name val="Times New Roman"/>
      <family val="1"/>
    </font>
    <font>
      <b/>
      <i/>
      <sz val="10"/>
      <color rgb="FFFF0000"/>
      <name val="Arabic Typesetting"/>
      <family val="4"/>
    </font>
    <font>
      <sz val="11"/>
      <color theme="0"/>
      <name val="Calibri"/>
      <family val="2"/>
      <charset val="1"/>
      <scheme val="minor"/>
    </font>
    <font>
      <sz val="11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Calibri"/>
      <family val="2"/>
      <charset val="1"/>
      <scheme val="minor"/>
    </font>
    <font>
      <sz val="12"/>
      <color theme="1"/>
      <name val="Arial"/>
      <family val="2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1"/>
      <name val="Calibri"/>
      <family val="2"/>
      <charset val="1"/>
      <scheme val="minor"/>
    </font>
    <font>
      <b/>
      <sz val="10"/>
      <name val="Times New Roman"/>
      <family val="1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3">
    <xf numFmtId="0" fontId="0" fillId="0" borderId="0" xfId="0"/>
    <xf numFmtId="0" fontId="3" fillId="2" borderId="1" xfId="0" applyFont="1" applyFill="1" applyBorder="1" applyAlignment="1">
      <alignment horizontal="center"/>
    </xf>
    <xf numFmtId="15" fontId="3" fillId="2" borderId="0" xfId="0" applyNumberFormat="1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6" xfId="0" applyFont="1" applyFill="1" applyBorder="1" applyAlignment="1">
      <alignment vertical="top"/>
    </xf>
    <xf numFmtId="4" fontId="3" fillId="2" borderId="16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4" fontId="3" fillId="2" borderId="1" xfId="0" applyNumberFormat="1" applyFont="1" applyFill="1" applyBorder="1" applyAlignment="1">
      <alignment vertical="top"/>
    </xf>
    <xf numFmtId="0" fontId="3" fillId="2" borderId="17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vertical="top"/>
    </xf>
    <xf numFmtId="14" fontId="11" fillId="2" borderId="0" xfId="0" applyNumberFormat="1" applyFont="1" applyFill="1" applyAlignment="1">
      <alignment horizontal="left"/>
    </xf>
    <xf numFmtId="0" fontId="3" fillId="2" borderId="1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/>
    </xf>
    <xf numFmtId="15" fontId="3" fillId="2" borderId="11" xfId="0" applyNumberFormat="1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9" fillId="2" borderId="0" xfId="0" applyFont="1" applyFill="1"/>
    <xf numFmtId="0" fontId="13" fillId="2" borderId="1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4" fontId="3" fillId="2" borderId="4" xfId="0" applyNumberFormat="1" applyFont="1" applyFill="1" applyBorder="1" applyAlignment="1">
      <alignment vertical="top"/>
    </xf>
    <xf numFmtId="4" fontId="9" fillId="2" borderId="0" xfId="0" applyNumberFormat="1" applyFont="1" applyFill="1"/>
    <xf numFmtId="0" fontId="3" fillId="2" borderId="17" xfId="0" applyFont="1" applyFill="1" applyBorder="1" applyAlignment="1">
      <alignment horizontal="center" vertical="top" wrapText="1"/>
    </xf>
    <xf numFmtId="4" fontId="3" fillId="2" borderId="0" xfId="0" applyNumberFormat="1" applyFont="1" applyFill="1"/>
    <xf numFmtId="0" fontId="6" fillId="2" borderId="0" xfId="0" applyFont="1" applyFill="1"/>
    <xf numFmtId="0" fontId="3" fillId="2" borderId="0" xfId="0" applyFont="1" applyFill="1" applyBorder="1" applyAlignment="1">
      <alignment horizontal="left"/>
    </xf>
    <xf numFmtId="3" fontId="3" fillId="2" borderId="0" xfId="0" applyNumberFormat="1" applyFont="1" applyFill="1" applyBorder="1"/>
    <xf numFmtId="4" fontId="3" fillId="2" borderId="0" xfId="0" applyNumberFormat="1" applyFont="1" applyFill="1" applyBorder="1"/>
    <xf numFmtId="0" fontId="3" fillId="2" borderId="0" xfId="0" applyFont="1" applyFill="1" applyAlignment="1">
      <alignment horizontal="left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top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0" fillId="2" borderId="0" xfId="0" applyFont="1" applyFill="1"/>
    <xf numFmtId="4" fontId="9" fillId="2" borderId="0" xfId="0" applyNumberFormat="1" applyFont="1" applyFill="1" applyAlignment="1">
      <alignment horizontal="center"/>
    </xf>
    <xf numFmtId="4" fontId="10" fillId="2" borderId="0" xfId="0" applyNumberFormat="1" applyFont="1" applyFill="1"/>
    <xf numFmtId="4" fontId="9" fillId="2" borderId="0" xfId="0" applyNumberFormat="1" applyFont="1" applyFill="1" applyAlignment="1">
      <alignment vertical="top"/>
    </xf>
    <xf numFmtId="0" fontId="12" fillId="2" borderId="16" xfId="0" applyFont="1" applyFill="1" applyBorder="1"/>
    <xf numFmtId="0" fontId="16" fillId="2" borderId="0" xfId="0" applyFont="1" applyFill="1"/>
    <xf numFmtId="0" fontId="14" fillId="2" borderId="0" xfId="0" applyFont="1" applyFill="1" applyBorder="1"/>
    <xf numFmtId="39" fontId="14" fillId="2" borderId="1" xfId="0" applyNumberFormat="1" applyFont="1" applyFill="1" applyBorder="1" applyAlignment="1">
      <alignment horizontal="right"/>
    </xf>
    <xf numFmtId="0" fontId="17" fillId="2" borderId="6" xfId="0" applyFont="1" applyFill="1" applyBorder="1"/>
    <xf numFmtId="0" fontId="17" fillId="2" borderId="0" xfId="0" applyFont="1" applyFill="1"/>
    <xf numFmtId="0" fontId="18" fillId="2" borderId="0" xfId="0" applyFont="1" applyFill="1" applyAlignment="1">
      <alignment horizontal="center"/>
    </xf>
    <xf numFmtId="2" fontId="9" fillId="2" borderId="0" xfId="0" applyNumberFormat="1" applyFont="1" applyFill="1"/>
    <xf numFmtId="0" fontId="14" fillId="2" borderId="0" xfId="0" applyFont="1" applyFill="1"/>
    <xf numFmtId="0" fontId="3" fillId="2" borderId="16" xfId="0" applyFont="1" applyFill="1" applyBorder="1" applyAlignment="1">
      <alignment horizontal="center" vertical="top" wrapText="1"/>
    </xf>
    <xf numFmtId="0" fontId="18" fillId="2" borderId="14" xfId="0" applyFont="1" applyFill="1" applyBorder="1" applyAlignment="1">
      <alignment horizontal="center"/>
    </xf>
    <xf numFmtId="16" fontId="19" fillId="2" borderId="0" xfId="0" quotePrefix="1" applyNumberFormat="1" applyFont="1" applyFill="1" applyBorder="1" applyAlignment="1">
      <alignment horizontal="center"/>
    </xf>
    <xf numFmtId="0" fontId="17" fillId="0" borderId="0" xfId="0" applyFont="1" applyAlignment="1">
      <alignment vertical="top"/>
    </xf>
    <xf numFmtId="0" fontId="21" fillId="2" borderId="0" xfId="0" applyFont="1" applyFill="1"/>
    <xf numFmtId="0" fontId="15" fillId="2" borderId="6" xfId="0" applyFont="1" applyFill="1" applyBorder="1" applyAlignment="1">
      <alignment horizontal="center" vertical="top" wrapText="1"/>
    </xf>
    <xf numFmtId="0" fontId="15" fillId="2" borderId="17" xfId="0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top"/>
    </xf>
    <xf numFmtId="4" fontId="16" fillId="2" borderId="0" xfId="0" applyNumberFormat="1" applyFont="1" applyFill="1"/>
    <xf numFmtId="4" fontId="12" fillId="2" borderId="0" xfId="0" applyNumberFormat="1" applyFont="1" applyFill="1"/>
    <xf numFmtId="0" fontId="22" fillId="2" borderId="0" xfId="0" applyFont="1" applyFill="1" applyBorder="1" applyAlignment="1">
      <alignment horizontal="center"/>
    </xf>
    <xf numFmtId="0" fontId="0" fillId="2" borderId="0" xfId="0" applyFont="1" applyFill="1"/>
    <xf numFmtId="0" fontId="24" fillId="2" borderId="0" xfId="0" applyFont="1" applyFill="1" applyBorder="1" applyAlignment="1">
      <alignment horizontal="center"/>
    </xf>
    <xf numFmtId="0" fontId="25" fillId="2" borderId="0" xfId="0" applyFont="1" applyFill="1" applyAlignment="1">
      <alignment horizontal="left"/>
    </xf>
    <xf numFmtId="0" fontId="25" fillId="2" borderId="0" xfId="1" applyFont="1" applyFill="1"/>
    <xf numFmtId="0" fontId="26" fillId="2" borderId="0" xfId="0" applyFont="1" applyFill="1"/>
    <xf numFmtId="3" fontId="0" fillId="2" borderId="0" xfId="0" applyNumberFormat="1" applyFont="1" applyFill="1"/>
    <xf numFmtId="0" fontId="0" fillId="2" borderId="0" xfId="0" applyFont="1" applyFill="1" applyBorder="1"/>
    <xf numFmtId="0" fontId="25" fillId="2" borderId="0" xfId="0" applyFont="1" applyFill="1"/>
    <xf numFmtId="0" fontId="4" fillId="2" borderId="0" xfId="0" applyFont="1" applyFill="1"/>
    <xf numFmtId="0" fontId="28" fillId="2" borderId="0" xfId="0" applyFont="1" applyFill="1"/>
    <xf numFmtId="3" fontId="28" fillId="2" borderId="0" xfId="0" applyNumberFormat="1" applyFont="1" applyFill="1"/>
    <xf numFmtId="0" fontId="28" fillId="2" borderId="2" xfId="0" applyFont="1" applyFill="1" applyBorder="1"/>
    <xf numFmtId="0" fontId="17" fillId="2" borderId="1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17" fillId="2" borderId="3" xfId="0" applyFont="1" applyFill="1" applyBorder="1"/>
    <xf numFmtId="0" fontId="17" fillId="2" borderId="2" xfId="0" applyFont="1" applyFill="1" applyBorder="1"/>
    <xf numFmtId="0" fontId="17" fillId="2" borderId="3" xfId="0" applyFont="1" applyFill="1" applyBorder="1" applyAlignment="1">
      <alignment horizontal="center"/>
    </xf>
    <xf numFmtId="0" fontId="17" fillId="2" borderId="1" xfId="0" applyFont="1" applyFill="1" applyBorder="1"/>
    <xf numFmtId="4" fontId="17" fillId="2" borderId="1" xfId="0" applyNumberFormat="1" applyFont="1" applyFill="1" applyBorder="1"/>
    <xf numFmtId="4" fontId="17" fillId="2" borderId="0" xfId="0" applyNumberFormat="1" applyFont="1" applyFill="1"/>
    <xf numFmtId="0" fontId="17" fillId="2" borderId="4" xfId="0" applyFont="1" applyFill="1" applyBorder="1"/>
    <xf numFmtId="4" fontId="17" fillId="2" borderId="4" xfId="0" applyNumberFormat="1" applyFont="1" applyFill="1" applyBorder="1"/>
    <xf numFmtId="4" fontId="17" fillId="2" borderId="6" xfId="0" applyNumberFormat="1" applyFont="1" applyFill="1" applyBorder="1"/>
    <xf numFmtId="3" fontId="29" fillId="2" borderId="0" xfId="0" applyNumberFormat="1" applyFont="1" applyFill="1"/>
    <xf numFmtId="0" fontId="17" fillId="2" borderId="4" xfId="0" applyFont="1" applyFill="1" applyBorder="1" applyAlignment="1">
      <alignment horizontal="center"/>
    </xf>
    <xf numFmtId="0" fontId="17" fillId="2" borderId="11" xfId="0" applyFont="1" applyFill="1" applyBorder="1"/>
    <xf numFmtId="0" fontId="17" fillId="2" borderId="14" xfId="0" applyFont="1" applyFill="1" applyBorder="1"/>
    <xf numFmtId="0" fontId="17" fillId="2" borderId="5" xfId="0" applyFont="1" applyFill="1" applyBorder="1"/>
    <xf numFmtId="0" fontId="17" fillId="2" borderId="8" xfId="0" applyFont="1" applyFill="1" applyBorder="1"/>
    <xf numFmtId="0" fontId="17" fillId="2" borderId="9" xfId="0" applyFont="1" applyFill="1" applyBorder="1"/>
    <xf numFmtId="0" fontId="17" fillId="2" borderId="7" xfId="0" applyFont="1" applyFill="1" applyBorder="1"/>
    <xf numFmtId="4" fontId="17" fillId="2" borderId="7" xfId="0" applyNumberFormat="1" applyFont="1" applyFill="1" applyBorder="1"/>
    <xf numFmtId="0" fontId="28" fillId="2" borderId="0" xfId="0" applyFont="1" applyFill="1" applyBorder="1"/>
    <xf numFmtId="0" fontId="30" fillId="2" borderId="16" xfId="0" applyFont="1" applyFill="1" applyBorder="1" applyAlignment="1">
      <alignment horizontal="center" vertical="top"/>
    </xf>
    <xf numFmtId="0" fontId="12" fillId="2" borderId="0" xfId="0" applyFont="1" applyFill="1" applyBorder="1"/>
    <xf numFmtId="16" fontId="31" fillId="2" borderId="0" xfId="0" quotePrefix="1" applyNumberFormat="1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0" fontId="28" fillId="2" borderId="10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1" xfId="0" applyFont="1" applyFill="1" applyBorder="1" applyAlignment="1">
      <alignment horizontal="center"/>
    </xf>
    <xf numFmtId="0" fontId="28" fillId="2" borderId="3" xfId="0" applyFont="1" applyFill="1" applyBorder="1"/>
    <xf numFmtId="0" fontId="28" fillId="2" borderId="3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11" xfId="0" applyFont="1" applyFill="1" applyBorder="1"/>
    <xf numFmtId="0" fontId="21" fillId="2" borderId="1" xfId="0" applyFont="1" applyFill="1" applyBorder="1"/>
    <xf numFmtId="4" fontId="21" fillId="2" borderId="1" xfId="0" applyNumberFormat="1" applyFont="1" applyFill="1" applyBorder="1" applyAlignment="1">
      <alignment horizontal="right"/>
    </xf>
    <xf numFmtId="4" fontId="21" fillId="2" borderId="0" xfId="0" applyNumberFormat="1" applyFont="1" applyFill="1" applyAlignment="1">
      <alignment horizontal="right"/>
    </xf>
    <xf numFmtId="0" fontId="21" fillId="2" borderId="4" xfId="0" applyFont="1" applyFill="1" applyBorder="1"/>
    <xf numFmtId="0" fontId="21" fillId="2" borderId="6" xfId="0" applyFont="1" applyFill="1" applyBorder="1"/>
    <xf numFmtId="4" fontId="21" fillId="2" borderId="4" xfId="0" applyNumberFormat="1" applyFont="1" applyFill="1" applyBorder="1" applyAlignment="1">
      <alignment horizontal="right"/>
    </xf>
    <xf numFmtId="4" fontId="21" fillId="2" borderId="6" xfId="0" applyNumberFormat="1" applyFont="1" applyFill="1" applyBorder="1" applyAlignment="1">
      <alignment horizontal="right"/>
    </xf>
    <xf numFmtId="0" fontId="21" fillId="2" borderId="30" xfId="0" applyFont="1" applyFill="1" applyBorder="1"/>
    <xf numFmtId="0" fontId="21" fillId="2" borderId="14" xfId="0" applyFont="1" applyFill="1" applyBorder="1"/>
    <xf numFmtId="4" fontId="21" fillId="2" borderId="14" xfId="0" applyNumberFormat="1" applyFont="1" applyFill="1" applyBorder="1" applyAlignment="1">
      <alignment horizontal="right"/>
    </xf>
    <xf numFmtId="4" fontId="21" fillId="2" borderId="31" xfId="0" applyNumberFormat="1" applyFont="1" applyFill="1" applyBorder="1" applyAlignment="1">
      <alignment horizontal="right"/>
    </xf>
    <xf numFmtId="0" fontId="21" fillId="2" borderId="5" xfId="0" applyFont="1" applyFill="1" applyBorder="1"/>
    <xf numFmtId="4" fontId="21" fillId="2" borderId="4" xfId="0" applyNumberFormat="1" applyFont="1" applyFill="1" applyBorder="1"/>
    <xf numFmtId="4" fontId="21" fillId="2" borderId="6" xfId="0" applyNumberFormat="1" applyFont="1" applyFill="1" applyBorder="1"/>
    <xf numFmtId="0" fontId="21" fillId="2" borderId="8" xfId="0" applyFont="1" applyFill="1" applyBorder="1"/>
    <xf numFmtId="0" fontId="21" fillId="2" borderId="9" xfId="0" applyFont="1" applyFill="1" applyBorder="1"/>
    <xf numFmtId="4" fontId="21" fillId="2" borderId="7" xfId="0" applyNumberFormat="1" applyFont="1" applyFill="1" applyBorder="1"/>
    <xf numFmtId="0" fontId="33" fillId="2" borderId="0" xfId="0" applyFont="1" applyFill="1"/>
    <xf numFmtId="16" fontId="19" fillId="2" borderId="0" xfId="0" quotePrefix="1" applyNumberFormat="1" applyFont="1" applyFill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29" fillId="2" borderId="1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3" xfId="0" applyFont="1" applyFill="1" applyBorder="1"/>
    <xf numFmtId="0" fontId="14" fillId="2" borderId="2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/>
    </xf>
    <xf numFmtId="0" fontId="14" fillId="2" borderId="1" xfId="0" applyFont="1" applyFill="1" applyBorder="1"/>
    <xf numFmtId="4" fontId="14" fillId="2" borderId="1" xfId="0" applyNumberFormat="1" applyFont="1" applyFill="1" applyBorder="1" applyAlignment="1">
      <alignment horizontal="right"/>
    </xf>
    <xf numFmtId="39" fontId="14" fillId="2" borderId="1" xfId="0" quotePrefix="1" applyNumberFormat="1" applyFont="1" applyFill="1" applyBorder="1" applyAlignment="1">
      <alignment horizontal="right"/>
    </xf>
    <xf numFmtId="9" fontId="14" fillId="2" borderId="0" xfId="0" applyNumberFormat="1" applyFont="1" applyFill="1" applyAlignment="1">
      <alignment horizontal="right"/>
    </xf>
    <xf numFmtId="0" fontId="14" fillId="2" borderId="6" xfId="0" applyFont="1" applyFill="1" applyBorder="1"/>
    <xf numFmtId="4" fontId="14" fillId="2" borderId="4" xfId="0" applyNumberFormat="1" applyFont="1" applyFill="1" applyBorder="1" applyAlignment="1">
      <alignment horizontal="right"/>
    </xf>
    <xf numFmtId="9" fontId="14" fillId="2" borderId="6" xfId="0" applyNumberFormat="1" applyFont="1" applyFill="1" applyBorder="1" applyAlignment="1">
      <alignment horizontal="right"/>
    </xf>
    <xf numFmtId="4" fontId="14" fillId="2" borderId="14" xfId="0" applyNumberFormat="1" applyFont="1" applyFill="1" applyBorder="1" applyAlignment="1">
      <alignment horizontal="right"/>
    </xf>
    <xf numFmtId="4" fontId="14" fillId="2" borderId="12" xfId="0" applyNumberFormat="1" applyFont="1" applyFill="1" applyBorder="1" applyAlignment="1">
      <alignment horizontal="right"/>
    </xf>
    <xf numFmtId="4" fontId="14" fillId="2" borderId="13" xfId="0" applyNumberFormat="1" applyFont="1" applyFill="1" applyBorder="1" applyAlignment="1">
      <alignment horizontal="right"/>
    </xf>
    <xf numFmtId="9" fontId="14" fillId="2" borderId="0" xfId="0" applyNumberFormat="1" applyFont="1" applyFill="1" applyBorder="1" applyAlignment="1">
      <alignment horizontal="right"/>
    </xf>
    <xf numFmtId="4" fontId="14" fillId="2" borderId="11" xfId="0" applyNumberFormat="1" applyFont="1" applyFill="1" applyBorder="1" applyAlignment="1">
      <alignment horizontal="right"/>
    </xf>
    <xf numFmtId="9" fontId="14" fillId="2" borderId="14" xfId="0" applyNumberFormat="1" applyFont="1" applyFill="1" applyBorder="1" applyAlignment="1">
      <alignment horizontal="right"/>
    </xf>
    <xf numFmtId="9" fontId="14" fillId="2" borderId="1" xfId="0" applyNumberFormat="1" applyFont="1" applyFill="1" applyBorder="1" applyAlignment="1">
      <alignment horizontal="right"/>
    </xf>
    <xf numFmtId="10" fontId="14" fillId="2" borderId="1" xfId="0" applyNumberFormat="1" applyFont="1" applyFill="1" applyBorder="1" applyAlignment="1"/>
    <xf numFmtId="0" fontId="14" fillId="2" borderId="4" xfId="0" applyFont="1" applyFill="1" applyBorder="1"/>
    <xf numFmtId="39" fontId="14" fillId="2" borderId="4" xfId="0" applyNumberFormat="1" applyFont="1" applyFill="1" applyBorder="1" applyAlignment="1">
      <alignment horizontal="right"/>
    </xf>
    <xf numFmtId="4" fontId="14" fillId="2" borderId="5" xfId="0" applyNumberFormat="1" applyFont="1" applyFill="1" applyBorder="1" applyAlignment="1">
      <alignment horizontal="right"/>
    </xf>
    <xf numFmtId="10" fontId="14" fillId="2" borderId="4" xfId="0" applyNumberFormat="1" applyFont="1" applyFill="1" applyBorder="1" applyAlignment="1">
      <alignment horizontal="right"/>
    </xf>
    <xf numFmtId="0" fontId="21" fillId="2" borderId="11" xfId="0" applyFont="1" applyFill="1" applyBorder="1"/>
    <xf numFmtId="10" fontId="14" fillId="2" borderId="0" xfId="0" applyNumberFormat="1" applyFont="1" applyFill="1" applyAlignment="1">
      <alignment horizontal="right"/>
    </xf>
    <xf numFmtId="10" fontId="14" fillId="2" borderId="6" xfId="0" applyNumberFormat="1" applyFont="1" applyFill="1" applyBorder="1" applyAlignment="1">
      <alignment horizontal="right"/>
    </xf>
    <xf numFmtId="0" fontId="14" fillId="2" borderId="9" xfId="0" applyFont="1" applyFill="1" applyBorder="1"/>
    <xf numFmtId="4" fontId="14" fillId="2" borderId="7" xfId="0" applyNumberFormat="1" applyFont="1" applyFill="1" applyBorder="1" applyAlignment="1">
      <alignment horizontal="right"/>
    </xf>
    <xf numFmtId="39" fontId="14" fillId="2" borderId="7" xfId="0" applyNumberFormat="1" applyFont="1" applyFill="1" applyBorder="1" applyAlignment="1">
      <alignment horizontal="right"/>
    </xf>
    <xf numFmtId="4" fontId="28" fillId="2" borderId="0" xfId="0" applyNumberFormat="1" applyFont="1" applyFill="1" applyAlignment="1">
      <alignment horizontal="right"/>
    </xf>
    <xf numFmtId="0" fontId="21" fillId="2" borderId="0" xfId="0" applyFont="1" applyFill="1" applyBorder="1"/>
    <xf numFmtId="0" fontId="34" fillId="2" borderId="0" xfId="0" applyFont="1" applyFill="1" applyBorder="1"/>
    <xf numFmtId="14" fontId="36" fillId="2" borderId="0" xfId="0" applyNumberFormat="1" applyFont="1" applyFill="1" applyBorder="1" applyAlignment="1">
      <alignment horizontal="left"/>
    </xf>
    <xf numFmtId="0" fontId="37" fillId="2" borderId="0" xfId="0" applyFont="1" applyFill="1"/>
    <xf numFmtId="4" fontId="15" fillId="2" borderId="18" xfId="0" applyNumberFormat="1" applyFont="1" applyFill="1" applyBorder="1" applyAlignment="1">
      <alignment horizontal="right" vertical="top"/>
    </xf>
    <xf numFmtId="0" fontId="30" fillId="2" borderId="0" xfId="0" applyFont="1" applyFill="1" applyBorder="1" applyAlignment="1">
      <alignment vertical="top" wrapText="1"/>
    </xf>
    <xf numFmtId="0" fontId="30" fillId="2" borderId="0" xfId="0" applyFont="1" applyFill="1" applyBorder="1" applyAlignment="1">
      <alignment horizontal="center" vertical="top" wrapText="1"/>
    </xf>
    <xf numFmtId="0" fontId="12" fillId="2" borderId="0" xfId="0" applyFont="1" applyFill="1"/>
    <xf numFmtId="0" fontId="12" fillId="2" borderId="30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" xfId="0" applyFont="1" applyFill="1" applyBorder="1"/>
    <xf numFmtId="15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15" fontId="12" fillId="2" borderId="12" xfId="0" applyNumberFormat="1" applyFont="1" applyFill="1" applyBorder="1" applyAlignment="1">
      <alignment horizontal="center"/>
    </xf>
    <xf numFmtId="0" fontId="12" fillId="2" borderId="5" xfId="0" applyFont="1" applyFill="1" applyBorder="1"/>
    <xf numFmtId="0" fontId="12" fillId="2" borderId="4" xfId="0" applyFont="1" applyFill="1" applyBorder="1"/>
    <xf numFmtId="0" fontId="12" fillId="2" borderId="6" xfId="0" applyFont="1" applyFill="1" applyBorder="1"/>
    <xf numFmtId="0" fontId="12" fillId="2" borderId="5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2" fillId="2" borderId="13" xfId="0" applyFont="1" applyFill="1" applyBorder="1"/>
    <xf numFmtId="0" fontId="12" fillId="2" borderId="11" xfId="0" applyFont="1" applyFill="1" applyBorder="1"/>
    <xf numFmtId="4" fontId="12" fillId="2" borderId="18" xfId="0" applyNumberFormat="1" applyFont="1" applyFill="1" applyBorder="1" applyAlignment="1">
      <alignment horizontal="right"/>
    </xf>
    <xf numFmtId="4" fontId="12" fillId="2" borderId="16" xfId="0" applyNumberFormat="1" applyFont="1" applyFill="1" applyBorder="1" applyAlignment="1">
      <alignment horizontal="right"/>
    </xf>
    <xf numFmtId="4" fontId="12" fillId="2" borderId="28" xfId="0" applyNumberFormat="1" applyFont="1" applyFill="1" applyBorder="1"/>
    <xf numFmtId="4" fontId="12" fillId="2" borderId="16" xfId="0" applyNumberFormat="1" applyFont="1" applyFill="1" applyBorder="1"/>
    <xf numFmtId="4" fontId="12" fillId="2" borderId="18" xfId="0" applyNumberFormat="1" applyFont="1" applyFill="1" applyBorder="1"/>
    <xf numFmtId="0" fontId="12" fillId="2" borderId="18" xfId="0" applyFont="1" applyFill="1" applyBorder="1" applyAlignment="1">
      <alignment horizontal="right"/>
    </xf>
    <xf numFmtId="0" fontId="12" fillId="2" borderId="16" xfId="0" applyFont="1" applyFill="1" applyBorder="1" applyAlignment="1">
      <alignment horizontal="right"/>
    </xf>
    <xf numFmtId="0" fontId="12" fillId="2" borderId="28" xfId="0" applyFont="1" applyFill="1" applyBorder="1"/>
    <xf numFmtId="4" fontId="12" fillId="2" borderId="1" xfId="0" applyNumberFormat="1" applyFont="1" applyFill="1" applyBorder="1" applyAlignment="1">
      <alignment horizontal="right"/>
    </xf>
    <xf numFmtId="4" fontId="12" fillId="2" borderId="5" xfId="0" applyNumberFormat="1" applyFont="1" applyFill="1" applyBorder="1" applyAlignment="1">
      <alignment horizontal="right"/>
    </xf>
    <xf numFmtId="4" fontId="12" fillId="2" borderId="4" xfId="0" applyNumberFormat="1" applyFont="1" applyFill="1" applyBorder="1" applyAlignment="1">
      <alignment horizontal="right"/>
    </xf>
    <xf numFmtId="4" fontId="12" fillId="2" borderId="6" xfId="0" applyNumberFormat="1" applyFont="1" applyFill="1" applyBorder="1"/>
    <xf numFmtId="4" fontId="12" fillId="2" borderId="4" xfId="0" applyNumberFormat="1" applyFont="1" applyFill="1" applyBorder="1"/>
    <xf numFmtId="4" fontId="12" fillId="2" borderId="4" xfId="0" quotePrefix="1" applyNumberFormat="1" applyFont="1" applyFill="1" applyBorder="1"/>
    <xf numFmtId="0" fontId="12" fillId="2" borderId="11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right"/>
    </xf>
    <xf numFmtId="4" fontId="12" fillId="2" borderId="1" xfId="0" applyNumberFormat="1" applyFont="1" applyFill="1" applyBorder="1"/>
    <xf numFmtId="4" fontId="12" fillId="2" borderId="1" xfId="0" quotePrefix="1" applyNumberFormat="1" applyFont="1" applyFill="1" applyBorder="1"/>
    <xf numFmtId="4" fontId="12" fillId="2" borderId="0" xfId="0" applyNumberFormat="1" applyFont="1" applyFill="1" applyBorder="1"/>
    <xf numFmtId="0" fontId="12" fillId="2" borderId="18" xfId="0" applyFont="1" applyFill="1" applyBorder="1"/>
    <xf numFmtId="0" fontId="12" fillId="2" borderId="0" xfId="0" applyFont="1" applyFill="1" applyBorder="1" applyAlignment="1">
      <alignment horizontal="left"/>
    </xf>
    <xf numFmtId="0" fontId="28" fillId="2" borderId="1" xfId="0" applyFont="1" applyFill="1" applyBorder="1" applyAlignment="1">
      <alignment horizontal="center"/>
    </xf>
    <xf numFmtId="0" fontId="21" fillId="2" borderId="10" xfId="0" applyFont="1" applyFill="1" applyBorder="1"/>
    <xf numFmtId="4" fontId="21" fillId="2" borderId="11" xfId="0" applyNumberFormat="1" applyFont="1" applyFill="1" applyBorder="1"/>
    <xf numFmtId="4" fontId="21" fillId="2" borderId="5" xfId="0" applyNumberFormat="1" applyFont="1" applyFill="1" applyBorder="1"/>
    <xf numFmtId="4" fontId="21" fillId="2" borderId="11" xfId="0" applyNumberFormat="1" applyFont="1" applyFill="1" applyBorder="1" applyAlignment="1">
      <alignment horizontal="right"/>
    </xf>
    <xf numFmtId="4" fontId="21" fillId="2" borderId="1" xfId="0" applyNumberFormat="1" applyFont="1" applyFill="1" applyBorder="1"/>
    <xf numFmtId="4" fontId="28" fillId="2" borderId="11" xfId="0" applyNumberFormat="1" applyFont="1" applyFill="1" applyBorder="1"/>
    <xf numFmtId="4" fontId="21" fillId="2" borderId="12" xfId="0" applyNumberFormat="1" applyFont="1" applyFill="1" applyBorder="1"/>
    <xf numFmtId="4" fontId="21" fillId="2" borderId="0" xfId="0" applyNumberFormat="1" applyFont="1" applyFill="1" applyBorder="1"/>
    <xf numFmtId="0" fontId="21" fillId="2" borderId="2" xfId="0" applyFont="1" applyFill="1" applyBorder="1"/>
    <xf numFmtId="4" fontId="0" fillId="2" borderId="0" xfId="0" applyNumberFormat="1" applyFont="1" applyFill="1"/>
    <xf numFmtId="0" fontId="30" fillId="2" borderId="18" xfId="0" applyFont="1" applyFill="1" applyBorder="1" applyAlignment="1">
      <alignment horizontal="center" vertical="top"/>
    </xf>
    <xf numFmtId="0" fontId="38" fillId="2" borderId="16" xfId="0" applyFont="1" applyFill="1" applyBorder="1" applyAlignment="1">
      <alignment horizontal="center" vertical="top" wrapText="1"/>
    </xf>
    <xf numFmtId="4" fontId="15" fillId="2" borderId="6" xfId="0" applyNumberFormat="1" applyFont="1" applyFill="1" applyBorder="1" applyAlignment="1">
      <alignment vertical="top"/>
    </xf>
    <xf numFmtId="4" fontId="15" fillId="2" borderId="5" xfId="0" applyNumberFormat="1" applyFont="1" applyFill="1" applyBorder="1" applyAlignment="1">
      <alignment vertical="top"/>
    </xf>
    <xf numFmtId="4" fontId="15" fillId="2" borderId="16" xfId="0" applyNumberFormat="1" applyFont="1" applyFill="1" applyBorder="1" applyAlignment="1">
      <alignment vertical="top"/>
    </xf>
    <xf numFmtId="4" fontId="15" fillId="2" borderId="4" xfId="0" applyNumberFormat="1" applyFont="1" applyFill="1" applyBorder="1" applyAlignment="1">
      <alignment vertical="top"/>
    </xf>
    <xf numFmtId="4" fontId="15" fillId="2" borderId="17" xfId="0" applyNumberFormat="1" applyFont="1" applyFill="1" applyBorder="1" applyAlignment="1">
      <alignment vertical="top"/>
    </xf>
    <xf numFmtId="4" fontId="15" fillId="2" borderId="1" xfId="0" applyNumberFormat="1" applyFont="1" applyFill="1" applyBorder="1" applyAlignment="1">
      <alignment vertical="top"/>
    </xf>
    <xf numFmtId="4" fontId="15" fillId="2" borderId="18" xfId="0" applyNumberFormat="1" applyFont="1" applyFill="1" applyBorder="1" applyAlignment="1">
      <alignment vertical="top"/>
    </xf>
    <xf numFmtId="4" fontId="15" fillId="2" borderId="11" xfId="0" applyNumberFormat="1" applyFont="1" applyFill="1" applyBorder="1" applyAlignment="1">
      <alignment vertical="top"/>
    </xf>
    <xf numFmtId="4" fontId="15" fillId="2" borderId="28" xfId="0" applyNumberFormat="1" applyFont="1" applyFill="1" applyBorder="1" applyAlignment="1">
      <alignment vertical="top"/>
    </xf>
    <xf numFmtId="4" fontId="15" fillId="2" borderId="19" xfId="0" applyNumberFormat="1" applyFont="1" applyFill="1" applyBorder="1" applyAlignment="1">
      <alignment vertical="top"/>
    </xf>
    <xf numFmtId="4" fontId="15" fillId="2" borderId="22" xfId="0" applyNumberFormat="1" applyFont="1" applyFill="1" applyBorder="1"/>
    <xf numFmtId="4" fontId="15" fillId="2" borderId="20" xfId="0" applyNumberFormat="1" applyFont="1" applyFill="1" applyBorder="1"/>
    <xf numFmtId="4" fontId="15" fillId="2" borderId="23" xfId="0" applyNumberFormat="1" applyFont="1" applyFill="1" applyBorder="1"/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15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15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2" xfId="0" applyFont="1" applyFill="1" applyBorder="1" applyAlignment="1">
      <alignment vertical="top"/>
    </xf>
    <xf numFmtId="9" fontId="15" fillId="2" borderId="41" xfId="0" applyNumberFormat="1" applyFont="1" applyFill="1" applyBorder="1" applyAlignment="1">
      <alignment vertical="top"/>
    </xf>
    <xf numFmtId="0" fontId="3" fillId="2" borderId="43" xfId="0" applyFont="1" applyFill="1" applyBorder="1" applyAlignment="1">
      <alignment vertical="top"/>
    </xf>
    <xf numFmtId="9" fontId="15" fillId="2" borderId="44" xfId="0" applyNumberFormat="1" applyFont="1" applyFill="1" applyBorder="1" applyAlignment="1">
      <alignment vertical="top"/>
    </xf>
    <xf numFmtId="0" fontId="3" fillId="2" borderId="38" xfId="0" applyFont="1" applyFill="1" applyBorder="1" applyAlignment="1">
      <alignment vertical="top"/>
    </xf>
    <xf numFmtId="4" fontId="15" fillId="2" borderId="0" xfId="0" applyNumberFormat="1" applyFont="1" applyFill="1" applyBorder="1" applyAlignment="1">
      <alignment vertical="top"/>
    </xf>
    <xf numFmtId="10" fontId="15" fillId="2" borderId="44" xfId="0" applyNumberFormat="1" applyFont="1" applyFill="1" applyBorder="1" applyAlignment="1">
      <alignment vertical="top"/>
    </xf>
    <xf numFmtId="0" fontId="15" fillId="2" borderId="0" xfId="0" applyFont="1" applyFill="1" applyBorder="1" applyAlignment="1">
      <alignment horizontal="center" vertical="top" wrapText="1"/>
    </xf>
    <xf numFmtId="10" fontId="15" fillId="2" borderId="44" xfId="0" quotePrefix="1" applyNumberFormat="1" applyFont="1" applyFill="1" applyBorder="1" applyAlignment="1">
      <alignment vertical="top"/>
    </xf>
    <xf numFmtId="0" fontId="3" fillId="2" borderId="47" xfId="0" applyFont="1" applyFill="1" applyBorder="1"/>
    <xf numFmtId="10" fontId="15" fillId="2" borderId="46" xfId="0" applyNumberFormat="1" applyFont="1" applyFill="1" applyBorder="1" applyAlignment="1">
      <alignment vertical="top"/>
    </xf>
    <xf numFmtId="16" fontId="23" fillId="2" borderId="0" xfId="0" quotePrefix="1" applyNumberFormat="1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9" fillId="2" borderId="0" xfId="0" applyFont="1" applyFill="1" applyAlignment="1">
      <alignment horizontal="left"/>
    </xf>
    <xf numFmtId="0" fontId="40" fillId="2" borderId="0" xfId="0" applyFont="1" applyFill="1"/>
    <xf numFmtId="4" fontId="40" fillId="2" borderId="0" xfId="0" applyNumberFormat="1" applyFont="1" applyFill="1"/>
    <xf numFmtId="0" fontId="41" fillId="2" borderId="0" xfId="0" applyFont="1" applyFill="1"/>
    <xf numFmtId="0" fontId="37" fillId="2" borderId="1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center"/>
    </xf>
    <xf numFmtId="0" fontId="42" fillId="2" borderId="11" xfId="0" applyFont="1" applyFill="1" applyBorder="1" applyAlignment="1">
      <alignment horizontal="center"/>
    </xf>
    <xf numFmtId="0" fontId="37" fillId="2" borderId="20" xfId="0" applyFont="1" applyFill="1" applyBorder="1" applyAlignment="1">
      <alignment horizontal="center"/>
    </xf>
    <xf numFmtId="0" fontId="37" fillId="2" borderId="21" xfId="0" applyFont="1" applyFill="1" applyBorder="1" applyAlignment="1">
      <alignment horizontal="center"/>
    </xf>
    <xf numFmtId="0" fontId="42" fillId="2" borderId="5" xfId="0" applyFont="1" applyFill="1" applyBorder="1" applyAlignment="1">
      <alignment horizontal="center"/>
    </xf>
    <xf numFmtId="4" fontId="41" fillId="2" borderId="0" xfId="0" applyNumberFormat="1" applyFont="1" applyFill="1"/>
    <xf numFmtId="4" fontId="40" fillId="2" borderId="16" xfId="0" applyNumberFormat="1" applyFont="1" applyFill="1" applyBorder="1" applyAlignment="1">
      <alignment vertical="top"/>
    </xf>
    <xf numFmtId="0" fontId="40" fillId="2" borderId="4" xfId="0" applyFont="1" applyFill="1" applyBorder="1" applyAlignment="1">
      <alignment horizontal="right" vertical="top"/>
    </xf>
    <xf numFmtId="15" fontId="40" fillId="2" borderId="16" xfId="0" applyNumberFormat="1" applyFont="1" applyFill="1" applyBorder="1" applyAlignment="1">
      <alignment horizontal="right" vertical="top"/>
    </xf>
    <xf numFmtId="14" fontId="40" fillId="2" borderId="16" xfId="0" applyNumberFormat="1" applyFont="1" applyFill="1" applyBorder="1" applyAlignment="1">
      <alignment horizontal="right" vertical="top"/>
    </xf>
    <xf numFmtId="0" fontId="40" fillId="2" borderId="16" xfId="0" applyFont="1" applyFill="1" applyBorder="1" applyAlignment="1">
      <alignment horizontal="right" vertical="top"/>
    </xf>
    <xf numFmtId="0" fontId="40" fillId="2" borderId="1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40" fillId="2" borderId="16" xfId="0" applyFont="1" applyFill="1" applyBorder="1" applyAlignment="1">
      <alignment horizontal="center" vertical="top" wrapText="1"/>
    </xf>
    <xf numFmtId="0" fontId="37" fillId="2" borderId="12" xfId="0" applyFont="1" applyFill="1" applyBorder="1" applyAlignment="1">
      <alignment horizontal="center"/>
    </xf>
    <xf numFmtId="15" fontId="37" fillId="2" borderId="12" xfId="0" applyNumberFormat="1" applyFont="1" applyFill="1" applyBorder="1" applyAlignment="1">
      <alignment horizontal="center"/>
    </xf>
    <xf numFmtId="0" fontId="37" fillId="2" borderId="48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/>
    </xf>
    <xf numFmtId="4" fontId="40" fillId="2" borderId="14" xfId="0" applyNumberFormat="1" applyFont="1" applyFill="1" applyBorder="1" applyAlignment="1">
      <alignment vertical="top"/>
    </xf>
    <xf numFmtId="0" fontId="37" fillId="2" borderId="33" xfId="0" applyFont="1" applyFill="1" applyBorder="1" applyAlignment="1">
      <alignment horizontal="center"/>
    </xf>
    <xf numFmtId="0" fontId="37" fillId="2" borderId="34" xfId="0" applyFont="1" applyFill="1" applyBorder="1" applyAlignment="1">
      <alignment horizontal="center"/>
    </xf>
    <xf numFmtId="0" fontId="37" fillId="2" borderId="35" xfId="0" applyFont="1" applyFill="1" applyBorder="1" applyAlignment="1">
      <alignment horizontal="center"/>
    </xf>
    <xf numFmtId="0" fontId="37" fillId="2" borderId="27" xfId="0" applyFont="1" applyFill="1" applyBorder="1" applyAlignment="1">
      <alignment horizontal="center"/>
    </xf>
    <xf numFmtId="0" fontId="42" fillId="2" borderId="26" xfId="0" applyFont="1" applyFill="1" applyBorder="1" applyAlignment="1">
      <alignment horizontal="center"/>
    </xf>
    <xf numFmtId="4" fontId="42" fillId="2" borderId="37" xfId="0" applyNumberFormat="1" applyFont="1" applyFill="1" applyBorder="1" applyAlignment="1">
      <alignment horizontal="center"/>
    </xf>
    <xf numFmtId="0" fontId="37" fillId="2" borderId="38" xfId="0" applyFont="1" applyFill="1" applyBorder="1" applyAlignment="1">
      <alignment horizontal="center"/>
    </xf>
    <xf numFmtId="4" fontId="42" fillId="2" borderId="39" xfId="0" applyNumberFormat="1" applyFont="1" applyFill="1" applyBorder="1" applyAlignment="1">
      <alignment horizontal="center"/>
    </xf>
    <xf numFmtId="0" fontId="37" fillId="2" borderId="40" xfId="0" applyFont="1" applyFill="1" applyBorder="1" applyAlignment="1">
      <alignment horizontal="center"/>
    </xf>
    <xf numFmtId="4" fontId="42" fillId="2" borderId="41" xfId="0" applyNumberFormat="1" applyFont="1" applyFill="1" applyBorder="1" applyAlignment="1">
      <alignment horizontal="center"/>
    </xf>
    <xf numFmtId="4" fontId="40" fillId="2" borderId="41" xfId="0" applyNumberFormat="1" applyFont="1" applyFill="1" applyBorder="1" applyAlignment="1">
      <alignment horizontal="right" vertical="top"/>
    </xf>
    <xf numFmtId="4" fontId="40" fillId="2" borderId="44" xfId="0" applyNumberFormat="1" applyFont="1" applyFill="1" applyBorder="1" applyAlignment="1">
      <alignment horizontal="right" vertical="top"/>
    </xf>
    <xf numFmtId="9" fontId="40" fillId="2" borderId="14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/>
    </xf>
    <xf numFmtId="9" fontId="3" fillId="2" borderId="4" xfId="0" applyNumberFormat="1" applyFont="1" applyFill="1" applyBorder="1" applyAlignment="1">
      <alignment horizontal="center" vertical="top" wrapText="1"/>
    </xf>
    <xf numFmtId="0" fontId="40" fillId="2" borderId="14" xfId="0" applyFont="1" applyFill="1" applyBorder="1" applyAlignment="1">
      <alignment horizontal="right" vertical="top"/>
    </xf>
    <xf numFmtId="4" fontId="40" fillId="2" borderId="51" xfId="0" applyNumberFormat="1" applyFont="1" applyFill="1" applyBorder="1" applyAlignment="1">
      <alignment horizontal="right" vertical="top"/>
    </xf>
    <xf numFmtId="0" fontId="3" fillId="2" borderId="49" xfId="0" applyFont="1" applyFill="1" applyBorder="1" applyAlignment="1">
      <alignment horizontal="center" vertical="top"/>
    </xf>
    <xf numFmtId="0" fontId="40" fillId="2" borderId="22" xfId="0" applyFont="1" applyFill="1" applyBorder="1" applyAlignment="1">
      <alignment horizontal="right" vertical="top"/>
    </xf>
    <xf numFmtId="4" fontId="40" fillId="2" borderId="50" xfId="0" applyNumberFormat="1" applyFont="1" applyFill="1" applyBorder="1" applyAlignment="1">
      <alignment horizontal="right" vertical="top"/>
    </xf>
    <xf numFmtId="4" fontId="37" fillId="2" borderId="23" xfId="0" applyNumberFormat="1" applyFont="1" applyFill="1" applyBorder="1" applyAlignment="1">
      <alignment vertical="top"/>
    </xf>
    <xf numFmtId="4" fontId="43" fillId="2" borderId="0" xfId="0" applyNumberFormat="1" applyFont="1" applyFill="1" applyBorder="1" applyAlignment="1">
      <alignment vertical="top" wrapText="1"/>
    </xf>
    <xf numFmtId="0" fontId="44" fillId="2" borderId="0" xfId="0" applyFont="1" applyFill="1" applyBorder="1" applyAlignment="1">
      <alignment horizontal="center"/>
    </xf>
    <xf numFmtId="0" fontId="45" fillId="2" borderId="0" xfId="0" applyFont="1" applyFill="1"/>
    <xf numFmtId="0" fontId="46" fillId="2" borderId="0" xfId="0" applyFont="1" applyFill="1"/>
    <xf numFmtId="0" fontId="47" fillId="2" borderId="0" xfId="0" applyFont="1" applyFill="1"/>
    <xf numFmtId="0" fontId="48" fillId="2" borderId="0" xfId="0" applyFont="1" applyFill="1"/>
    <xf numFmtId="4" fontId="48" fillId="2" borderId="0" xfId="0" applyNumberFormat="1" applyFont="1" applyFill="1"/>
    <xf numFmtId="4" fontId="47" fillId="2" borderId="0" xfId="0" applyNumberFormat="1" applyFont="1" applyFill="1" applyBorder="1" applyAlignment="1">
      <alignment horizontal="right"/>
    </xf>
    <xf numFmtId="0" fontId="49" fillId="2" borderId="0" xfId="0" applyFont="1" applyFill="1" applyBorder="1"/>
    <xf numFmtId="0" fontId="45" fillId="2" borderId="0" xfId="0" applyFont="1" applyFill="1" applyBorder="1"/>
    <xf numFmtId="0" fontId="50" fillId="0" borderId="0" xfId="0" applyFont="1"/>
    <xf numFmtId="0" fontId="3" fillId="2" borderId="0" xfId="0" applyFont="1" applyFill="1" applyBorder="1" applyAlignment="1">
      <alignment horizontal="center"/>
    </xf>
    <xf numFmtId="0" fontId="17" fillId="0" borderId="0" xfId="0" applyFont="1"/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0" fontId="51" fillId="0" borderId="0" xfId="2" applyFont="1" applyFill="1" applyBorder="1" applyAlignment="1">
      <alignment horizontal="center"/>
    </xf>
    <xf numFmtId="0" fontId="51" fillId="0" borderId="0" xfId="2" applyFont="1" applyFill="1" applyBorder="1" applyAlignment="1"/>
    <xf numFmtId="1" fontId="52" fillId="0" borderId="0" xfId="0" applyNumberFormat="1" applyFont="1" applyFill="1" applyBorder="1" applyAlignment="1"/>
    <xf numFmtId="0" fontId="51" fillId="0" borderId="0" xfId="2" applyFont="1" applyFill="1" applyBorder="1"/>
    <xf numFmtId="0" fontId="30" fillId="2" borderId="0" xfId="0" applyFont="1" applyFill="1" applyBorder="1" applyAlignment="1">
      <alignment horizontal="center" vertical="top"/>
    </xf>
    <xf numFmtId="0" fontId="30" fillId="2" borderId="0" xfId="0" applyFont="1" applyFill="1" applyBorder="1" applyAlignment="1">
      <alignment horizontal="left" vertical="top"/>
    </xf>
    <xf numFmtId="0" fontId="51" fillId="0" borderId="0" xfId="2" applyFont="1" applyFill="1" applyBorder="1" applyAlignment="1">
      <alignment horizontal="center"/>
    </xf>
    <xf numFmtId="4" fontId="30" fillId="2" borderId="0" xfId="0" applyNumberFormat="1" applyFont="1" applyFill="1" applyBorder="1" applyAlignment="1"/>
    <xf numFmtId="0" fontId="30" fillId="2" borderId="0" xfId="1" applyFont="1" applyFill="1" applyBorder="1" applyAlignment="1">
      <alignment horizontal="center"/>
    </xf>
    <xf numFmtId="0" fontId="30" fillId="0" borderId="0" xfId="0" applyFont="1" applyAlignment="1">
      <alignment vertical="top"/>
    </xf>
    <xf numFmtId="0" fontId="35" fillId="0" borderId="0" xfId="0" applyFont="1" applyAlignment="1"/>
    <xf numFmtId="0" fontId="30" fillId="0" borderId="0" xfId="0" applyFont="1" applyAlignment="1"/>
    <xf numFmtId="0" fontId="30" fillId="2" borderId="0" xfId="0" applyFont="1" applyFill="1" applyAlignment="1"/>
    <xf numFmtId="0" fontId="35" fillId="2" borderId="0" xfId="0" applyFont="1" applyFill="1" applyAlignment="1"/>
    <xf numFmtId="0" fontId="53" fillId="2" borderId="0" xfId="0" applyFont="1" applyFill="1" applyBorder="1"/>
    <xf numFmtId="0" fontId="53" fillId="0" borderId="16" xfId="2" applyFont="1" applyFill="1" applyBorder="1" applyAlignment="1">
      <alignment horizontal="center"/>
    </xf>
    <xf numFmtId="0" fontId="53" fillId="0" borderId="16" xfId="2" applyFont="1" applyFill="1" applyBorder="1" applyAlignment="1"/>
    <xf numFmtId="1" fontId="54" fillId="0" borderId="16" xfId="0" applyNumberFormat="1" applyFont="1" applyFill="1" applyBorder="1" applyAlignment="1"/>
    <xf numFmtId="0" fontId="53" fillId="0" borderId="18" xfId="2" applyFont="1" applyFill="1" applyBorder="1" applyAlignment="1"/>
    <xf numFmtId="0" fontId="53" fillId="0" borderId="28" xfId="2" applyFont="1" applyFill="1" applyBorder="1" applyAlignment="1"/>
    <xf numFmtId="0" fontId="53" fillId="0" borderId="28" xfId="2" applyFont="1" applyFill="1" applyBorder="1"/>
    <xf numFmtId="0" fontId="55" fillId="2" borderId="0" xfId="0" applyFont="1" applyFill="1"/>
    <xf numFmtId="0" fontId="53" fillId="2" borderId="0" xfId="0" applyFont="1" applyFill="1"/>
    <xf numFmtId="0" fontId="56" fillId="2" borderId="0" xfId="0" applyFont="1" applyFill="1"/>
    <xf numFmtId="4" fontId="7" fillId="2" borderId="0" xfId="0" applyNumberFormat="1" applyFont="1" applyFill="1" applyBorder="1" applyAlignment="1"/>
    <xf numFmtId="0" fontId="7" fillId="2" borderId="0" xfId="1" applyFont="1" applyFill="1" applyBorder="1" applyAlignment="1">
      <alignment horizontal="center"/>
    </xf>
    <xf numFmtId="0" fontId="7" fillId="0" borderId="0" xfId="0" applyFont="1" applyAlignment="1">
      <alignment vertical="top"/>
    </xf>
    <xf numFmtId="0" fontId="57" fillId="0" borderId="0" xfId="0" applyFont="1" applyAlignment="1"/>
    <xf numFmtId="0" fontId="7" fillId="0" borderId="0" xfId="0" applyFont="1" applyAlignment="1"/>
    <xf numFmtId="0" fontId="7" fillId="2" borderId="0" xfId="0" applyFont="1" applyFill="1" applyAlignment="1"/>
    <xf numFmtId="0" fontId="57" fillId="2" borderId="0" xfId="0" applyFont="1" applyFill="1" applyAlignment="1"/>
    <xf numFmtId="0" fontId="35" fillId="0" borderId="0" xfId="0" applyFont="1" applyAlignment="1">
      <alignment horizontal="left" vertical="top" wrapText="1"/>
    </xf>
    <xf numFmtId="0" fontId="35" fillId="0" borderId="0" xfId="0" applyFont="1" applyAlignment="1">
      <alignment horizontal="center" vertical="top" wrapText="1"/>
    </xf>
    <xf numFmtId="0" fontId="3" fillId="2" borderId="0" xfId="0" applyFont="1" applyFill="1" applyAlignment="1"/>
    <xf numFmtId="0" fontId="58" fillId="2" borderId="0" xfId="0" applyFont="1" applyFill="1" applyBorder="1"/>
    <xf numFmtId="4" fontId="58" fillId="2" borderId="0" xfId="0" applyNumberFormat="1" applyFont="1" applyFill="1" applyBorder="1"/>
    <xf numFmtId="4" fontId="53" fillId="2" borderId="0" xfId="0" applyNumberFormat="1" applyFont="1" applyFill="1" applyBorder="1"/>
    <xf numFmtId="0" fontId="53" fillId="0" borderId="0" xfId="0" applyFont="1"/>
    <xf numFmtId="4" fontId="53" fillId="2" borderId="0" xfId="0" applyNumberFormat="1" applyFont="1" applyFill="1" applyBorder="1" applyAlignment="1"/>
    <xf numFmtId="0" fontId="53" fillId="2" borderId="0" xfId="0" applyFont="1" applyFill="1" applyBorder="1" applyAlignment="1">
      <alignment horizontal="center"/>
    </xf>
    <xf numFmtId="4" fontId="53" fillId="2" borderId="0" xfId="0" applyNumberFormat="1" applyFont="1" applyFill="1" applyBorder="1" applyAlignment="1">
      <alignment horizontal="center"/>
    </xf>
    <xf numFmtId="0" fontId="0" fillId="2" borderId="16" xfId="0" applyFont="1" applyFill="1" applyBorder="1"/>
    <xf numFmtId="0" fontId="51" fillId="3" borderId="0" xfId="0" applyFont="1" applyFill="1" applyBorder="1" applyAlignment="1">
      <alignment horizontal="center" vertical="top"/>
    </xf>
    <xf numFmtId="0" fontId="51" fillId="3" borderId="0" xfId="0" applyFont="1" applyFill="1" applyBorder="1" applyAlignment="1">
      <alignment horizontal="left" vertical="top"/>
    </xf>
    <xf numFmtId="0" fontId="51" fillId="3" borderId="0" xfId="0" applyFont="1" applyFill="1" applyBorder="1" applyAlignment="1">
      <alignment horizontal="center" vertical="top" wrapText="1"/>
    </xf>
    <xf numFmtId="0" fontId="51" fillId="0" borderId="0" xfId="0" applyFont="1" applyBorder="1"/>
    <xf numFmtId="0" fontId="51" fillId="0" borderId="0" xfId="2" applyFont="1" applyFill="1" applyBorder="1" applyAlignment="1">
      <alignment horizontal="center"/>
    </xf>
    <xf numFmtId="0" fontId="35" fillId="0" borderId="0" xfId="0" applyFont="1" applyAlignment="1">
      <alignment horizontal="left" vertical="top" wrapText="1"/>
    </xf>
    <xf numFmtId="0" fontId="35" fillId="0" borderId="0" xfId="0" applyFont="1" applyAlignment="1">
      <alignment horizontal="center" vertical="top" wrapText="1"/>
    </xf>
    <xf numFmtId="0" fontId="8" fillId="2" borderId="18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1" fillId="3" borderId="0" xfId="0" applyFont="1" applyFill="1" applyBorder="1" applyAlignment="1">
      <alignment horizontal="center" vertical="top"/>
    </xf>
    <xf numFmtId="0" fontId="57" fillId="0" borderId="0" xfId="0" applyFont="1" applyAlignment="1">
      <alignment horizontal="left" vertical="top" wrapText="1"/>
    </xf>
    <xf numFmtId="0" fontId="45" fillId="0" borderId="0" xfId="0" applyFont="1" applyBorder="1" applyAlignment="1">
      <alignment horizontal="center"/>
    </xf>
    <xf numFmtId="0" fontId="57" fillId="0" borderId="0" xfId="0" applyFont="1" applyAlignment="1">
      <alignment horizontal="center" vertical="top" wrapText="1"/>
    </xf>
    <xf numFmtId="0" fontId="53" fillId="0" borderId="16" xfId="0" applyFont="1" applyFill="1" applyBorder="1" applyAlignment="1">
      <alignment horizontal="center"/>
    </xf>
    <xf numFmtId="0" fontId="53" fillId="0" borderId="16" xfId="2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5" fillId="2" borderId="18" xfId="0" applyFont="1" applyFill="1" applyBorder="1" applyAlignment="1">
      <alignment horizontal="center"/>
    </xf>
    <xf numFmtId="0" fontId="35" fillId="2" borderId="28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12" fillId="2" borderId="30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30" fillId="2" borderId="18" xfId="0" applyFont="1" applyFill="1" applyBorder="1" applyAlignment="1">
      <alignment horizontal="center" vertical="top" wrapText="1"/>
    </xf>
    <xf numFmtId="0" fontId="30" fillId="2" borderId="28" xfId="0" applyFont="1" applyFill="1" applyBorder="1" applyAlignment="1">
      <alignment horizontal="center" vertical="top" wrapText="1"/>
    </xf>
    <xf numFmtId="0" fontId="3" fillId="2" borderId="45" xfId="0" applyFont="1" applyFill="1" applyBorder="1" applyAlignment="1">
      <alignment horizontal="center" vertical="top"/>
    </xf>
    <xf numFmtId="0" fontId="3" fillId="2" borderId="24" xfId="0" applyFont="1" applyFill="1" applyBorder="1" applyAlignment="1">
      <alignment horizontal="center" vertical="top"/>
    </xf>
  </cellXfs>
  <cellStyles count="3">
    <cellStyle name="Normal" xfId="0" builtinId="0"/>
    <cellStyle name="Normal 2" xfId="2"/>
    <cellStyle name="Normal_2.a Lampiran LPJ 2007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C28" sqref="C28:E33"/>
    </sheetView>
  </sheetViews>
  <sheetFormatPr defaultColWidth="9.140625" defaultRowHeight="15"/>
  <cols>
    <col min="1" max="1" width="4" style="65" customWidth="1"/>
    <col min="2" max="2" width="33" style="65" customWidth="1"/>
    <col min="3" max="3" width="17.5703125" style="65" customWidth="1"/>
    <col min="4" max="4" width="11.140625" style="65" customWidth="1"/>
    <col min="5" max="5" width="18.7109375" style="65" customWidth="1"/>
    <col min="6" max="6" width="19.85546875" style="65" customWidth="1"/>
    <col min="7" max="7" width="19.5703125" style="65" customWidth="1"/>
    <col min="8" max="8" width="19" style="65" customWidth="1"/>
    <col min="9" max="9" width="17" style="65" customWidth="1"/>
    <col min="10" max="10" width="23.85546875" style="70" customWidth="1"/>
    <col min="11" max="16384" width="9.140625" style="65"/>
  </cols>
  <sheetData>
    <row r="1" spans="1:10">
      <c r="B1" s="66"/>
      <c r="F1" s="67"/>
      <c r="G1" s="68"/>
      <c r="H1" s="69"/>
    </row>
    <row r="2" spans="1:10" ht="9.75" customHeight="1">
      <c r="B2" s="71"/>
      <c r="F2" s="67"/>
      <c r="G2" s="68"/>
      <c r="H2" s="72"/>
    </row>
    <row r="3" spans="1:10" ht="16.5">
      <c r="B3" s="64" t="s">
        <v>147</v>
      </c>
      <c r="F3" s="67"/>
      <c r="G3" s="369" t="s">
        <v>154</v>
      </c>
      <c r="H3" s="370"/>
    </row>
    <row r="4" spans="1:10" ht="14.25" customHeight="1">
      <c r="B4" s="53"/>
      <c r="F4" s="73"/>
    </row>
    <row r="5" spans="1:10" ht="18">
      <c r="A5" s="371" t="s">
        <v>38</v>
      </c>
      <c r="B5" s="371"/>
      <c r="C5" s="371"/>
      <c r="D5" s="371"/>
      <c r="E5" s="371"/>
      <c r="F5" s="371"/>
      <c r="G5" s="371"/>
      <c r="H5" s="371"/>
    </row>
    <row r="6" spans="1:10" s="74" customFormat="1" ht="18">
      <c r="A6" s="371" t="s">
        <v>0</v>
      </c>
      <c r="B6" s="371"/>
      <c r="C6" s="371"/>
      <c r="D6" s="371"/>
      <c r="E6" s="371"/>
      <c r="F6" s="371"/>
      <c r="G6" s="371"/>
      <c r="H6" s="371"/>
      <c r="J6" s="75"/>
    </row>
    <row r="7" spans="1:10" s="74" customFormat="1" ht="18">
      <c r="A7" s="371" t="s">
        <v>111</v>
      </c>
      <c r="B7" s="371"/>
      <c r="C7" s="371"/>
      <c r="D7" s="371"/>
      <c r="E7" s="371"/>
      <c r="F7" s="371"/>
      <c r="G7" s="371"/>
      <c r="H7" s="371"/>
      <c r="J7" s="75"/>
    </row>
    <row r="8" spans="1:10" s="74" customFormat="1" ht="7.5" customHeight="1" thickBot="1">
      <c r="A8" s="76"/>
      <c r="B8" s="76"/>
      <c r="C8" s="76"/>
      <c r="D8" s="76"/>
      <c r="E8" s="76"/>
      <c r="F8" s="76"/>
      <c r="G8" s="76"/>
      <c r="H8" s="76"/>
      <c r="J8" s="75"/>
    </row>
    <row r="9" spans="1:10" s="74" customFormat="1" ht="17.100000000000001" customHeight="1" thickTop="1">
      <c r="A9" s="77" t="s">
        <v>1</v>
      </c>
      <c r="B9" s="78" t="s">
        <v>2</v>
      </c>
      <c r="C9" s="77" t="s">
        <v>21</v>
      </c>
      <c r="D9" s="78" t="s">
        <v>3</v>
      </c>
      <c r="E9" s="77" t="s">
        <v>4</v>
      </c>
      <c r="F9" s="77" t="s">
        <v>84</v>
      </c>
      <c r="G9" s="78" t="s">
        <v>5</v>
      </c>
      <c r="H9" s="77" t="s">
        <v>6</v>
      </c>
      <c r="I9" s="79"/>
      <c r="J9" s="75"/>
    </row>
    <row r="10" spans="1:10" s="74" customFormat="1" ht="17.100000000000001" customHeight="1" thickBot="1">
      <c r="A10" s="80"/>
      <c r="B10" s="81"/>
      <c r="C10" s="80"/>
      <c r="D10" s="81"/>
      <c r="E10" s="80"/>
      <c r="F10" s="82"/>
      <c r="G10" s="81"/>
      <c r="H10" s="80"/>
      <c r="J10" s="75"/>
    </row>
    <row r="11" spans="1:10" s="74" customFormat="1" ht="17.100000000000001" customHeight="1" thickTop="1">
      <c r="A11" s="83" t="s">
        <v>7</v>
      </c>
      <c r="B11" s="47" t="s">
        <v>8</v>
      </c>
      <c r="C11" s="83"/>
      <c r="D11" s="47"/>
      <c r="E11" s="83"/>
      <c r="F11" s="83"/>
      <c r="G11" s="47"/>
      <c r="H11" s="83"/>
      <c r="J11" s="75"/>
    </row>
    <row r="12" spans="1:10" s="74" customFormat="1" ht="17.100000000000001" customHeight="1">
      <c r="A12" s="83"/>
      <c r="B12" s="47" t="s">
        <v>40</v>
      </c>
      <c r="C12" s="77" t="s">
        <v>9</v>
      </c>
      <c r="D12" s="48" t="s">
        <v>148</v>
      </c>
      <c r="E12" s="84">
        <v>316188642</v>
      </c>
      <c r="F12" s="84">
        <v>476839441</v>
      </c>
      <c r="G12" s="85">
        <v>0</v>
      </c>
      <c r="H12" s="84">
        <f>SUM(E12:G12)</f>
        <v>793028083</v>
      </c>
      <c r="J12" s="75"/>
    </row>
    <row r="13" spans="1:10" s="74" customFormat="1" ht="17.100000000000001" customHeight="1">
      <c r="A13" s="86"/>
      <c r="B13" s="46"/>
      <c r="C13" s="86"/>
      <c r="D13" s="46"/>
      <c r="E13" s="87"/>
      <c r="F13" s="87"/>
      <c r="G13" s="88" t="s">
        <v>39</v>
      </c>
      <c r="H13" s="87"/>
      <c r="J13" s="75"/>
    </row>
    <row r="14" spans="1:10" s="74" customFormat="1" ht="17.100000000000001" customHeight="1">
      <c r="A14" s="83" t="s">
        <v>10</v>
      </c>
      <c r="B14" s="47" t="s">
        <v>11</v>
      </c>
      <c r="C14" s="83"/>
      <c r="D14" s="47"/>
      <c r="E14" s="84"/>
      <c r="F14" s="84"/>
      <c r="G14" s="85"/>
      <c r="H14" s="84"/>
      <c r="J14" s="75"/>
    </row>
    <row r="15" spans="1:10" s="74" customFormat="1" ht="17.100000000000001" customHeight="1">
      <c r="A15" s="83"/>
      <c r="B15" s="47" t="s">
        <v>12</v>
      </c>
      <c r="C15" s="77" t="s">
        <v>9</v>
      </c>
      <c r="D15" s="48" t="s">
        <v>148</v>
      </c>
      <c r="E15" s="84">
        <v>7746036538.5900002</v>
      </c>
      <c r="F15" s="84">
        <v>48816239539.760002</v>
      </c>
      <c r="G15" s="85">
        <v>0</v>
      </c>
      <c r="H15" s="84">
        <f>SUM(E15:G15)</f>
        <v>56562276078.350006</v>
      </c>
      <c r="J15" s="75"/>
    </row>
    <row r="16" spans="1:10" s="74" customFormat="1" ht="17.100000000000001" customHeight="1">
      <c r="A16" s="86"/>
      <c r="B16" s="46"/>
      <c r="C16" s="86"/>
      <c r="D16" s="46"/>
      <c r="E16" s="87"/>
      <c r="F16" s="87"/>
      <c r="G16" s="88"/>
      <c r="H16" s="87"/>
      <c r="J16" s="75"/>
    </row>
    <row r="17" spans="1:10" s="74" customFormat="1" ht="17.100000000000001" customHeight="1">
      <c r="A17" s="83" t="s">
        <v>13</v>
      </c>
      <c r="B17" s="47" t="s">
        <v>14</v>
      </c>
      <c r="C17" s="83"/>
      <c r="D17" s="47"/>
      <c r="E17" s="84"/>
      <c r="F17" s="84"/>
      <c r="G17" s="85"/>
      <c r="H17" s="84"/>
      <c r="J17" s="75"/>
    </row>
    <row r="18" spans="1:10" s="74" customFormat="1" ht="17.100000000000001" customHeight="1">
      <c r="A18" s="83"/>
      <c r="B18" s="47" t="s">
        <v>15</v>
      </c>
      <c r="C18" s="83"/>
      <c r="D18" s="47"/>
      <c r="E18" s="84"/>
      <c r="F18" s="84"/>
      <c r="G18" s="85"/>
      <c r="H18" s="84"/>
      <c r="J18" s="75"/>
    </row>
    <row r="19" spans="1:10" s="74" customFormat="1" ht="17.100000000000001" customHeight="1">
      <c r="A19" s="83"/>
      <c r="B19" s="47" t="s">
        <v>16</v>
      </c>
      <c r="C19" s="77" t="s">
        <v>9</v>
      </c>
      <c r="D19" s="48" t="s">
        <v>148</v>
      </c>
      <c r="E19" s="84">
        <f>336900302232-F19-G19</f>
        <v>333362937869</v>
      </c>
      <c r="F19" s="84">
        <v>2807567805</v>
      </c>
      <c r="G19" s="85">
        <f>122857493+606939065</f>
        <v>729796558</v>
      </c>
      <c r="H19" s="84">
        <f>SUM(E19:G19)</f>
        <v>336900302232</v>
      </c>
      <c r="I19" s="89"/>
      <c r="J19" s="89"/>
    </row>
    <row r="20" spans="1:10" s="74" customFormat="1" ht="17.100000000000001" customHeight="1">
      <c r="A20" s="83"/>
      <c r="B20" s="47" t="s">
        <v>17</v>
      </c>
      <c r="C20" s="77" t="s">
        <v>9</v>
      </c>
      <c r="D20" s="48" t="s">
        <v>148</v>
      </c>
      <c r="E20" s="84">
        <v>137197736078</v>
      </c>
      <c r="F20" s="84">
        <v>3140227835</v>
      </c>
      <c r="G20" s="85">
        <v>1079226706</v>
      </c>
      <c r="H20" s="84">
        <f>SUM(E20:G20)</f>
        <v>141417190619</v>
      </c>
      <c r="J20" s="75"/>
    </row>
    <row r="21" spans="1:10" s="74" customFormat="1" ht="17.100000000000001" customHeight="1">
      <c r="A21" s="83"/>
      <c r="B21" s="47" t="s">
        <v>18</v>
      </c>
      <c r="C21" s="77" t="s">
        <v>9</v>
      </c>
      <c r="D21" s="48" t="s">
        <v>148</v>
      </c>
      <c r="E21" s="84">
        <v>168108288887</v>
      </c>
      <c r="F21" s="84">
        <f>8888802528-3559467395</f>
        <v>5329335133</v>
      </c>
      <c r="G21" s="85">
        <v>2042567186</v>
      </c>
      <c r="H21" s="84">
        <f>+E21+F21+G21</f>
        <v>175480191206</v>
      </c>
      <c r="J21" s="75"/>
    </row>
    <row r="22" spans="1:10" s="74" customFormat="1" ht="17.100000000000001" customHeight="1">
      <c r="A22" s="86"/>
      <c r="B22" s="46" t="s">
        <v>19</v>
      </c>
      <c r="C22" s="90" t="s">
        <v>9</v>
      </c>
      <c r="D22" s="48" t="s">
        <v>113</v>
      </c>
      <c r="E22" s="87">
        <f>127301837628-G22-F22</f>
        <v>125385705325</v>
      </c>
      <c r="F22" s="87">
        <v>1418387075</v>
      </c>
      <c r="G22" s="88">
        <f>10718741+487026487</f>
        <v>497745228</v>
      </c>
      <c r="H22" s="87">
        <f>SUM(E22:G22)</f>
        <v>127301837628</v>
      </c>
      <c r="J22" s="75"/>
    </row>
    <row r="23" spans="1:10" s="74" customFormat="1" ht="17.100000000000001" customHeight="1">
      <c r="A23" s="91" t="s">
        <v>94</v>
      </c>
      <c r="B23" s="92" t="s">
        <v>95</v>
      </c>
      <c r="C23" s="77"/>
      <c r="D23" s="52"/>
      <c r="E23" s="84"/>
      <c r="F23" s="84"/>
      <c r="G23" s="85"/>
      <c r="H23" s="84"/>
      <c r="J23" s="75"/>
    </row>
    <row r="24" spans="1:10" s="74" customFormat="1" ht="17.100000000000001" customHeight="1">
      <c r="A24" s="91"/>
      <c r="B24" s="86" t="s">
        <v>96</v>
      </c>
      <c r="C24" s="90" t="s">
        <v>9</v>
      </c>
      <c r="D24" s="58" t="s">
        <v>113</v>
      </c>
      <c r="E24" s="87">
        <v>1761321309</v>
      </c>
      <c r="F24" s="87">
        <v>1486102014</v>
      </c>
      <c r="G24" s="88">
        <v>0</v>
      </c>
      <c r="H24" s="87">
        <f>SUM(E24:G24)</f>
        <v>3247423323</v>
      </c>
      <c r="J24" s="75"/>
    </row>
    <row r="25" spans="1:10" s="74" customFormat="1" ht="17.100000000000001" customHeight="1">
      <c r="A25" s="93"/>
      <c r="B25" s="86"/>
      <c r="C25" s="86"/>
      <c r="D25" s="46"/>
      <c r="E25" s="87"/>
      <c r="F25" s="87"/>
      <c r="G25" s="88"/>
      <c r="H25" s="87"/>
      <c r="J25" s="75"/>
    </row>
    <row r="26" spans="1:10" s="74" customFormat="1" ht="30.75" customHeight="1" thickBot="1">
      <c r="A26" s="94" t="s">
        <v>97</v>
      </c>
      <c r="B26" s="95"/>
      <c r="C26" s="96"/>
      <c r="D26" s="95"/>
      <c r="E26" s="97">
        <f>SUM(E12:E24)</f>
        <v>773878214648.59009</v>
      </c>
      <c r="F26" s="97">
        <f t="shared" ref="F26:H26" si="0">SUM(F12:F24)</f>
        <v>63474698842.760002</v>
      </c>
      <c r="G26" s="97">
        <f t="shared" si="0"/>
        <v>4349335678</v>
      </c>
      <c r="H26" s="97">
        <f t="shared" si="0"/>
        <v>841702249169.34998</v>
      </c>
      <c r="J26" s="75"/>
    </row>
    <row r="27" spans="1:10" s="74" customFormat="1" ht="15.75" thickTop="1">
      <c r="C27" s="47"/>
      <c r="D27" s="47"/>
      <c r="E27" s="47"/>
      <c r="F27" s="317"/>
      <c r="G27" s="317"/>
      <c r="H27" s="317"/>
      <c r="J27" s="75"/>
    </row>
    <row r="28" spans="1:10" s="74" customFormat="1" ht="14.25" customHeight="1">
      <c r="B28" s="98"/>
      <c r="C28" s="372" t="s">
        <v>150</v>
      </c>
      <c r="D28" s="372"/>
      <c r="E28" s="372"/>
      <c r="F28" s="367" t="s">
        <v>161</v>
      </c>
      <c r="G28" s="367"/>
      <c r="H28" s="367"/>
      <c r="I28" s="327"/>
      <c r="J28" s="75"/>
    </row>
    <row r="29" spans="1:10">
      <c r="B29" s="71"/>
      <c r="C29" s="366" t="s">
        <v>89</v>
      </c>
      <c r="D29" s="366"/>
      <c r="E29" s="326" t="s">
        <v>90</v>
      </c>
      <c r="F29" s="328"/>
      <c r="G29" s="329"/>
      <c r="H29" s="329"/>
      <c r="I29" s="327"/>
    </row>
    <row r="30" spans="1:10">
      <c r="B30" s="71"/>
      <c r="C30" s="321" t="s">
        <v>91</v>
      </c>
      <c r="D30" s="321"/>
      <c r="E30" s="322"/>
      <c r="F30" s="328"/>
      <c r="G30" s="368"/>
      <c r="H30" s="368"/>
      <c r="I30" s="327"/>
    </row>
    <row r="31" spans="1:10" ht="15.75" customHeight="1">
      <c r="B31" s="71"/>
      <c r="C31" s="321" t="s">
        <v>151</v>
      </c>
      <c r="D31" s="321"/>
      <c r="E31" s="326"/>
      <c r="F31" s="367"/>
      <c r="G31" s="367"/>
      <c r="H31" s="367"/>
      <c r="I31" s="367"/>
    </row>
    <row r="32" spans="1:10" ht="16.5" customHeight="1">
      <c r="B32" s="71"/>
      <c r="C32" s="321" t="s">
        <v>152</v>
      </c>
      <c r="D32" s="321"/>
      <c r="E32" s="326"/>
      <c r="F32" s="330" t="s">
        <v>162</v>
      </c>
      <c r="G32" s="331"/>
      <c r="H32" s="331"/>
      <c r="I32" s="327"/>
    </row>
    <row r="33" spans="2:9" ht="17.25" customHeight="1">
      <c r="B33" s="71"/>
      <c r="C33" s="321" t="s">
        <v>153</v>
      </c>
      <c r="D33" s="323"/>
      <c r="E33" s="321"/>
      <c r="F33" s="330" t="s">
        <v>163</v>
      </c>
      <c r="G33" s="331"/>
      <c r="H33" s="331"/>
      <c r="I33" s="332"/>
    </row>
    <row r="34" spans="2:9">
      <c r="B34" s="71"/>
      <c r="C34" s="334"/>
      <c r="D34" s="334"/>
      <c r="E34" s="334"/>
      <c r="F34" s="333" t="s">
        <v>164</v>
      </c>
      <c r="G34" s="332"/>
      <c r="H34" s="332"/>
      <c r="I34" s="332"/>
    </row>
    <row r="35" spans="2:9">
      <c r="C35" s="47"/>
      <c r="D35" s="47"/>
      <c r="E35" s="47"/>
      <c r="F35" s="47"/>
      <c r="G35" s="47"/>
      <c r="H35" s="47"/>
    </row>
    <row r="36" spans="2:9">
      <c r="C36" s="47"/>
      <c r="D36" s="47"/>
      <c r="E36" s="47"/>
      <c r="F36" s="47"/>
      <c r="G36" s="47"/>
      <c r="H36" s="47"/>
    </row>
  </sheetData>
  <mergeCells count="9">
    <mergeCell ref="C29:D29"/>
    <mergeCell ref="F28:H28"/>
    <mergeCell ref="G30:H30"/>
    <mergeCell ref="F31:I31"/>
    <mergeCell ref="G3:H3"/>
    <mergeCell ref="A6:H6"/>
    <mergeCell ref="A7:H7"/>
    <mergeCell ref="A5:H5"/>
    <mergeCell ref="C28:E28"/>
  </mergeCells>
  <pageMargins left="0.49" right="0" top="0.87" bottom="0.19" header="0.31496062992125984" footer="0.16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B27" sqref="B27:C32"/>
    </sheetView>
  </sheetViews>
  <sheetFormatPr defaultColWidth="9.140625" defaultRowHeight="15"/>
  <cols>
    <col min="1" max="1" width="3.5703125" style="65" customWidth="1"/>
    <col min="2" max="2" width="32" style="65" customWidth="1"/>
    <col min="3" max="3" width="24" style="65" customWidth="1"/>
    <col min="4" max="4" width="22.140625" style="65" customWidth="1"/>
    <col min="5" max="5" width="19.140625" style="65" customWidth="1"/>
    <col min="6" max="6" width="20.7109375" style="65" customWidth="1"/>
    <col min="7" max="16384" width="9.140625" style="65"/>
  </cols>
  <sheetData>
    <row r="1" spans="1:8">
      <c r="D1" s="67"/>
      <c r="E1" s="68"/>
      <c r="F1" s="69"/>
    </row>
    <row r="2" spans="1:8" ht="16.5">
      <c r="B2" s="64" t="s">
        <v>116</v>
      </c>
      <c r="D2" s="67"/>
      <c r="E2" s="369" t="s">
        <v>156</v>
      </c>
      <c r="F2" s="370"/>
    </row>
    <row r="3" spans="1:8" ht="15.75" customHeight="1">
      <c r="B3" s="101"/>
      <c r="F3" s="73"/>
    </row>
    <row r="4" spans="1:8" ht="18" customHeight="1">
      <c r="A4" s="371" t="s">
        <v>38</v>
      </c>
      <c r="B4" s="371"/>
      <c r="C4" s="371"/>
      <c r="D4" s="371"/>
      <c r="E4" s="371"/>
      <c r="F4" s="371"/>
      <c r="G4" s="102"/>
      <c r="H4" s="102"/>
    </row>
    <row r="5" spans="1:8" s="74" customFormat="1" ht="18" customHeight="1">
      <c r="A5" s="371" t="s">
        <v>0</v>
      </c>
      <c r="B5" s="371"/>
      <c r="C5" s="371"/>
      <c r="D5" s="371"/>
      <c r="E5" s="371"/>
      <c r="F5" s="371"/>
      <c r="G5" s="102"/>
      <c r="H5" s="102"/>
    </row>
    <row r="6" spans="1:8" s="74" customFormat="1" ht="18" customHeight="1">
      <c r="A6" s="371" t="s">
        <v>112</v>
      </c>
      <c r="B6" s="371"/>
      <c r="C6" s="371"/>
      <c r="D6" s="371"/>
      <c r="E6" s="371"/>
      <c r="F6" s="371"/>
      <c r="G6" s="102"/>
      <c r="H6" s="102"/>
    </row>
    <row r="7" spans="1:8" s="74" customFormat="1" ht="18" customHeight="1" thickBot="1">
      <c r="A7" s="103"/>
      <c r="B7" s="103"/>
      <c r="C7" s="103"/>
      <c r="D7" s="103"/>
      <c r="E7" s="103"/>
      <c r="F7" s="103"/>
      <c r="G7" s="103"/>
      <c r="H7" s="103"/>
    </row>
    <row r="8" spans="1:8" s="74" customFormat="1" ht="17.100000000000001" customHeight="1" thickTop="1">
      <c r="A8" s="104" t="s">
        <v>1</v>
      </c>
      <c r="B8" s="105" t="s">
        <v>2</v>
      </c>
      <c r="C8" s="104" t="s">
        <v>22</v>
      </c>
      <c r="D8" s="105" t="s">
        <v>22</v>
      </c>
      <c r="E8" s="104" t="s">
        <v>22</v>
      </c>
      <c r="F8" s="104" t="s">
        <v>24</v>
      </c>
      <c r="G8" s="106"/>
      <c r="H8" s="98"/>
    </row>
    <row r="9" spans="1:8" s="74" customFormat="1" ht="17.100000000000001" customHeight="1" thickBot="1">
      <c r="A9" s="107"/>
      <c r="B9" s="76"/>
      <c r="C9" s="108" t="s">
        <v>23</v>
      </c>
      <c r="D9" s="109" t="s">
        <v>33</v>
      </c>
      <c r="E9" s="108" t="s">
        <v>32</v>
      </c>
      <c r="F9" s="108" t="s">
        <v>22</v>
      </c>
      <c r="G9" s="110"/>
      <c r="H9" s="98"/>
    </row>
    <row r="10" spans="1:8" s="74" customFormat="1" ht="17.100000000000001" customHeight="1" thickTop="1">
      <c r="A10" s="111" t="s">
        <v>7</v>
      </c>
      <c r="B10" s="55" t="s">
        <v>8</v>
      </c>
      <c r="C10" s="111"/>
      <c r="D10" s="55"/>
      <c r="E10" s="111"/>
      <c r="F10" s="111"/>
      <c r="G10" s="110"/>
      <c r="H10" s="98"/>
    </row>
    <row r="11" spans="1:8" s="74" customFormat="1" ht="17.100000000000001" customHeight="1">
      <c r="A11" s="111"/>
      <c r="B11" s="55" t="s">
        <v>40</v>
      </c>
      <c r="C11" s="112">
        <v>34917404</v>
      </c>
      <c r="D11" s="113">
        <v>0</v>
      </c>
      <c r="E11" s="112">
        <v>0</v>
      </c>
      <c r="F11" s="112">
        <f>SUM(C11:D11)</f>
        <v>34917404</v>
      </c>
      <c r="G11" s="110"/>
      <c r="H11" s="98"/>
    </row>
    <row r="12" spans="1:8" s="74" customFormat="1" ht="12" customHeight="1">
      <c r="A12" s="114"/>
      <c r="B12" s="115"/>
      <c r="C12" s="116"/>
      <c r="D12" s="117"/>
      <c r="E12" s="116"/>
      <c r="F12" s="116"/>
      <c r="G12" s="110"/>
      <c r="H12" s="98"/>
    </row>
    <row r="13" spans="1:8" s="74" customFormat="1" ht="17.100000000000001" customHeight="1">
      <c r="A13" s="111" t="s">
        <v>10</v>
      </c>
      <c r="B13" s="55" t="s">
        <v>11</v>
      </c>
      <c r="C13" s="112"/>
      <c r="D13" s="113"/>
      <c r="E13" s="112"/>
      <c r="F13" s="112"/>
      <c r="G13" s="110"/>
      <c r="H13" s="98"/>
    </row>
    <row r="14" spans="1:8" s="74" customFormat="1" ht="17.100000000000001" customHeight="1">
      <c r="A14" s="111"/>
      <c r="B14" s="55" t="s">
        <v>12</v>
      </c>
      <c r="C14" s="112">
        <v>4764663574.4399996</v>
      </c>
      <c r="D14" s="113">
        <v>491659500</v>
      </c>
      <c r="E14" s="112">
        <v>0</v>
      </c>
      <c r="F14" s="112">
        <f>SUM(C14:E14)</f>
        <v>5256323074.4399996</v>
      </c>
      <c r="G14" s="110"/>
      <c r="H14" s="98"/>
    </row>
    <row r="15" spans="1:8" s="74" customFormat="1" ht="12" customHeight="1">
      <c r="A15" s="114"/>
      <c r="B15" s="115"/>
      <c r="C15" s="116"/>
      <c r="D15" s="117"/>
      <c r="E15" s="116"/>
      <c r="F15" s="116"/>
      <c r="G15" s="110"/>
      <c r="H15" s="98"/>
    </row>
    <row r="16" spans="1:8" s="74" customFormat="1" ht="17.100000000000001" customHeight="1">
      <c r="A16" s="111" t="s">
        <v>13</v>
      </c>
      <c r="B16" s="55" t="s">
        <v>14</v>
      </c>
      <c r="C16" s="112"/>
      <c r="D16" s="113"/>
      <c r="E16" s="112"/>
      <c r="F16" s="112"/>
      <c r="G16" s="110"/>
      <c r="H16" s="98"/>
    </row>
    <row r="17" spans="1:8" s="74" customFormat="1" ht="17.100000000000001" customHeight="1">
      <c r="A17" s="111"/>
      <c r="B17" s="55" t="s">
        <v>15</v>
      </c>
      <c r="C17" s="112"/>
      <c r="D17" s="113"/>
      <c r="E17" s="112"/>
      <c r="F17" s="112"/>
      <c r="G17" s="110"/>
      <c r="H17" s="98"/>
    </row>
    <row r="18" spans="1:8" s="74" customFormat="1" ht="17.100000000000001" customHeight="1">
      <c r="A18" s="111"/>
      <c r="B18" s="55" t="s">
        <v>16</v>
      </c>
      <c r="C18" s="112">
        <v>575980880</v>
      </c>
      <c r="D18" s="113">
        <f>283382623260-C18-E18</f>
        <v>281005533148</v>
      </c>
      <c r="E18" s="112">
        <v>1801109232</v>
      </c>
      <c r="F18" s="112">
        <f>SUM(C18:E18)</f>
        <v>283382623260</v>
      </c>
      <c r="G18" s="110"/>
      <c r="H18" s="98"/>
    </row>
    <row r="19" spans="1:8" s="74" customFormat="1" ht="17.100000000000001" customHeight="1">
      <c r="A19" s="111"/>
      <c r="B19" s="55" t="s">
        <v>17</v>
      </c>
      <c r="C19" s="112">
        <v>146689871</v>
      </c>
      <c r="D19" s="113">
        <v>121540165949</v>
      </c>
      <c r="E19" s="112">
        <v>68999218</v>
      </c>
      <c r="F19" s="112">
        <f>SUM(C19:E19)</f>
        <v>121755855038</v>
      </c>
      <c r="G19" s="110"/>
      <c r="H19" s="98"/>
    </row>
    <row r="20" spans="1:8" s="74" customFormat="1" ht="17.100000000000001" customHeight="1">
      <c r="A20" s="111"/>
      <c r="B20" s="55" t="s">
        <v>18</v>
      </c>
      <c r="C20" s="112">
        <v>128706025</v>
      </c>
      <c r="D20" s="113">
        <v>152133785559</v>
      </c>
      <c r="E20" s="112">
        <v>10000000</v>
      </c>
      <c r="F20" s="112">
        <f>SUM(C20:E20)</f>
        <v>152272491584</v>
      </c>
      <c r="G20" s="110"/>
      <c r="H20" s="98"/>
    </row>
    <row r="21" spans="1:8" s="74" customFormat="1" ht="17.100000000000001" customHeight="1">
      <c r="A21" s="114"/>
      <c r="B21" s="115" t="s">
        <v>19</v>
      </c>
      <c r="C21" s="116">
        <v>189348841</v>
      </c>
      <c r="D21" s="117">
        <f>112203830539-C21-E21</f>
        <v>111681164484</v>
      </c>
      <c r="E21" s="116">
        <v>333317214</v>
      </c>
      <c r="F21" s="116">
        <f>SUM(C21:E21)</f>
        <v>112203830539</v>
      </c>
      <c r="G21" s="110"/>
      <c r="H21" s="98"/>
    </row>
    <row r="22" spans="1:8" s="74" customFormat="1" ht="17.100000000000001" customHeight="1">
      <c r="A22" s="118" t="s">
        <v>94</v>
      </c>
      <c r="B22" s="119" t="s">
        <v>95</v>
      </c>
      <c r="C22" s="120"/>
      <c r="D22" s="121"/>
      <c r="E22" s="120"/>
      <c r="F22" s="120"/>
      <c r="G22" s="110"/>
      <c r="H22" s="98"/>
    </row>
    <row r="23" spans="1:8" s="74" customFormat="1" ht="17.100000000000001" customHeight="1">
      <c r="A23" s="122"/>
      <c r="B23" s="114" t="s">
        <v>96</v>
      </c>
      <c r="C23" s="116">
        <v>3343314</v>
      </c>
      <c r="D23" s="117">
        <v>0</v>
      </c>
      <c r="E23" s="116">
        <v>0</v>
      </c>
      <c r="F23" s="116">
        <f>SUM(C23:E23)</f>
        <v>3343314</v>
      </c>
      <c r="G23" s="110"/>
      <c r="H23" s="98"/>
    </row>
    <row r="24" spans="1:8" s="74" customFormat="1" ht="17.100000000000001" customHeight="1">
      <c r="A24" s="122"/>
      <c r="B24" s="114"/>
      <c r="C24" s="123"/>
      <c r="D24" s="124"/>
      <c r="E24" s="123"/>
      <c r="F24" s="123"/>
      <c r="G24" s="110"/>
      <c r="H24" s="98"/>
    </row>
    <row r="25" spans="1:8" s="74" customFormat="1" ht="21.95" customHeight="1" thickBot="1">
      <c r="A25" s="125" t="s">
        <v>20</v>
      </c>
      <c r="B25" s="126"/>
      <c r="C25" s="127">
        <f>SUM(C11:C23)</f>
        <v>5843649909.4399996</v>
      </c>
      <c r="D25" s="127">
        <f t="shared" ref="D25:F25" si="0">SUM(D11:D24)</f>
        <v>666852308640</v>
      </c>
      <c r="E25" s="127">
        <f t="shared" si="0"/>
        <v>2213425664</v>
      </c>
      <c r="F25" s="127">
        <f t="shared" si="0"/>
        <v>674909384213.43994</v>
      </c>
      <c r="G25" s="110"/>
      <c r="H25" s="98"/>
    </row>
    <row r="26" spans="1:8" s="74" customFormat="1" ht="15.75" thickTop="1">
      <c r="B26" s="341"/>
      <c r="C26" s="341"/>
      <c r="D26" s="315"/>
      <c r="E26" s="315"/>
      <c r="F26" s="315"/>
    </row>
    <row r="27" spans="1:8" s="71" customFormat="1" ht="15" customHeight="1">
      <c r="B27" s="373" t="s">
        <v>88</v>
      </c>
      <c r="C27" s="373"/>
      <c r="E27" s="367" t="s">
        <v>161</v>
      </c>
      <c r="F27" s="367"/>
      <c r="G27" s="351"/>
      <c r="H27" s="327"/>
    </row>
    <row r="28" spans="1:8" s="71" customFormat="1" ht="12.95" customHeight="1">
      <c r="B28" s="362" t="s">
        <v>89</v>
      </c>
      <c r="C28" s="362" t="s">
        <v>90</v>
      </c>
      <c r="E28" s="328"/>
      <c r="F28" s="329"/>
      <c r="G28" s="329"/>
      <c r="H28" s="327"/>
    </row>
    <row r="29" spans="1:8" s="71" customFormat="1" ht="12.95" customHeight="1">
      <c r="B29" s="363" t="s">
        <v>91</v>
      </c>
      <c r="C29" s="362"/>
      <c r="E29" s="328"/>
      <c r="F29" s="352"/>
      <c r="G29" s="352"/>
      <c r="H29" s="327"/>
    </row>
    <row r="30" spans="1:8" s="71" customFormat="1" ht="12.95" customHeight="1">
      <c r="B30" s="363" t="s">
        <v>151</v>
      </c>
      <c r="C30" s="364"/>
      <c r="E30" s="351"/>
      <c r="F30" s="351"/>
      <c r="G30" s="351"/>
      <c r="H30" s="351"/>
    </row>
    <row r="31" spans="1:8" s="71" customFormat="1" ht="15" customHeight="1">
      <c r="B31" s="363" t="s">
        <v>152</v>
      </c>
      <c r="C31" s="362"/>
      <c r="E31" s="330" t="s">
        <v>162</v>
      </c>
      <c r="F31" s="331"/>
      <c r="G31" s="331"/>
      <c r="H31" s="327"/>
    </row>
    <row r="32" spans="1:8" s="71" customFormat="1">
      <c r="B32" s="365" t="s">
        <v>155</v>
      </c>
      <c r="C32" s="365"/>
      <c r="E32" s="330" t="s">
        <v>163</v>
      </c>
      <c r="F32" s="331"/>
      <c r="G32" s="331"/>
      <c r="H32" s="332"/>
    </row>
    <row r="33" spans="2:8">
      <c r="B33" s="342"/>
      <c r="C33" s="342"/>
      <c r="E33" s="333" t="s">
        <v>164</v>
      </c>
      <c r="F33" s="332"/>
      <c r="G33" s="332"/>
      <c r="H33" s="332"/>
    </row>
    <row r="34" spans="2:8">
      <c r="B34" s="343"/>
      <c r="C34" s="343"/>
    </row>
  </sheetData>
  <mergeCells count="6">
    <mergeCell ref="E2:F2"/>
    <mergeCell ref="B27:C27"/>
    <mergeCell ref="A4:F4"/>
    <mergeCell ref="A5:F5"/>
    <mergeCell ref="A6:F6"/>
    <mergeCell ref="E27:F27"/>
  </mergeCells>
  <pageMargins left="1.299212598425197" right="0.31496062992125984" top="0.45" bottom="0.4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3"/>
  <sheetViews>
    <sheetView workbookViewId="0">
      <selection activeCell="E37" sqref="E37"/>
    </sheetView>
  </sheetViews>
  <sheetFormatPr defaultColWidth="9.140625" defaultRowHeight="15"/>
  <cols>
    <col min="1" max="1" width="4" style="65" customWidth="1"/>
    <col min="2" max="2" width="27.140625" style="65" customWidth="1"/>
    <col min="3" max="3" width="16.5703125" style="65" customWidth="1"/>
    <col min="4" max="4" width="16.7109375" style="65" customWidth="1"/>
    <col min="5" max="5" width="16.42578125" style="65" customWidth="1"/>
    <col min="6" max="6" width="15.85546875" style="65" customWidth="1"/>
    <col min="7" max="7" width="17.140625" style="65" customWidth="1"/>
    <col min="8" max="8" width="13.28515625" style="65" customWidth="1"/>
    <col min="9" max="9" width="18.42578125" style="65" customWidth="1"/>
    <col min="10" max="10" width="9.140625" style="65"/>
    <col min="11" max="11" width="20.140625" style="307" customWidth="1"/>
    <col min="12" max="16" width="9.140625" style="307"/>
    <col min="17" max="16384" width="9.140625" style="65"/>
  </cols>
  <sheetData>
    <row r="1" spans="1:16">
      <c r="I1" s="128"/>
    </row>
    <row r="2" spans="1:16" ht="16.5">
      <c r="B2" s="64" t="s">
        <v>149</v>
      </c>
      <c r="H2" s="369" t="s">
        <v>157</v>
      </c>
      <c r="I2" s="370"/>
    </row>
    <row r="3" spans="1:16">
      <c r="B3" s="129"/>
    </row>
    <row r="4" spans="1:16" ht="18">
      <c r="A4" s="371" t="s">
        <v>38</v>
      </c>
      <c r="B4" s="371"/>
      <c r="C4" s="371"/>
      <c r="D4" s="371"/>
      <c r="E4" s="371"/>
      <c r="F4" s="371"/>
      <c r="G4" s="371"/>
      <c r="H4" s="371"/>
      <c r="I4" s="371"/>
      <c r="J4" s="371"/>
    </row>
    <row r="5" spans="1:16" ht="18">
      <c r="A5" s="371" t="s">
        <v>0</v>
      </c>
      <c r="B5" s="371"/>
      <c r="C5" s="371"/>
      <c r="D5" s="371"/>
      <c r="E5" s="371"/>
      <c r="F5" s="371"/>
      <c r="G5" s="371"/>
      <c r="H5" s="371"/>
      <c r="I5" s="371"/>
      <c r="J5" s="371"/>
    </row>
    <row r="6" spans="1:16" ht="18">
      <c r="A6" s="371" t="s">
        <v>36</v>
      </c>
      <c r="B6" s="371"/>
      <c r="C6" s="371"/>
      <c r="D6" s="371"/>
      <c r="E6" s="371"/>
      <c r="F6" s="371"/>
      <c r="G6" s="371"/>
      <c r="H6" s="371"/>
      <c r="I6" s="371"/>
      <c r="J6" s="371"/>
    </row>
    <row r="7" spans="1:16" s="74" customFormat="1" thickBot="1">
      <c r="A7" s="98"/>
      <c r="B7" s="98"/>
      <c r="C7" s="98"/>
      <c r="D7" s="98"/>
      <c r="E7" s="98"/>
      <c r="F7" s="98"/>
      <c r="G7" s="98"/>
      <c r="H7" s="98"/>
      <c r="I7" s="98"/>
      <c r="K7" s="308"/>
      <c r="L7" s="308"/>
      <c r="M7" s="308"/>
      <c r="N7" s="308"/>
      <c r="O7" s="308"/>
      <c r="P7" s="308"/>
    </row>
    <row r="8" spans="1:16" s="50" customFormat="1" ht="17.100000000000001" customHeight="1" thickTop="1">
      <c r="A8" s="130" t="s">
        <v>1</v>
      </c>
      <c r="B8" s="131" t="s">
        <v>2</v>
      </c>
      <c r="C8" s="130" t="s">
        <v>25</v>
      </c>
      <c r="D8" s="130" t="s">
        <v>26</v>
      </c>
      <c r="E8" s="131" t="s">
        <v>27</v>
      </c>
      <c r="F8" s="130" t="s">
        <v>27</v>
      </c>
      <c r="G8" s="130" t="s">
        <v>29</v>
      </c>
      <c r="H8" s="132" t="s">
        <v>41</v>
      </c>
      <c r="I8" s="130" t="s">
        <v>31</v>
      </c>
      <c r="J8" s="133"/>
      <c r="K8" s="309"/>
      <c r="L8" s="309"/>
      <c r="M8" s="309"/>
      <c r="N8" s="309"/>
      <c r="O8" s="309"/>
      <c r="P8" s="309"/>
    </row>
    <row r="9" spans="1:16" s="50" customFormat="1" ht="17.100000000000001" customHeight="1" thickBot="1">
      <c r="A9" s="134"/>
      <c r="B9" s="135"/>
      <c r="C9" s="134"/>
      <c r="D9" s="134"/>
      <c r="E9" s="136" t="s">
        <v>28</v>
      </c>
      <c r="F9" s="137" t="s">
        <v>67</v>
      </c>
      <c r="G9" s="134"/>
      <c r="H9" s="138" t="s">
        <v>30</v>
      </c>
      <c r="I9" s="137" t="s">
        <v>60</v>
      </c>
      <c r="K9" s="309"/>
      <c r="L9" s="309"/>
      <c r="M9" s="309"/>
      <c r="N9" s="309"/>
      <c r="O9" s="309"/>
      <c r="P9" s="309"/>
    </row>
    <row r="10" spans="1:16" s="55" customFormat="1" ht="17.100000000000001" customHeight="1" thickTop="1">
      <c r="A10" s="111" t="s">
        <v>7</v>
      </c>
      <c r="B10" s="50" t="s">
        <v>8</v>
      </c>
      <c r="C10" s="139"/>
      <c r="D10" s="139"/>
      <c r="E10" s="139"/>
      <c r="F10" s="139"/>
      <c r="G10" s="139"/>
      <c r="H10" s="50"/>
      <c r="I10" s="139"/>
      <c r="K10" s="310"/>
      <c r="L10" s="310"/>
      <c r="M10" s="310"/>
      <c r="N10" s="310"/>
      <c r="O10" s="310"/>
      <c r="P10" s="310"/>
    </row>
    <row r="11" spans="1:16" s="55" customFormat="1" ht="17.100000000000001" customHeight="1">
      <c r="A11" s="111"/>
      <c r="B11" s="50" t="s">
        <v>40</v>
      </c>
      <c r="C11" s="140">
        <v>593414000</v>
      </c>
      <c r="D11" s="45">
        <v>0</v>
      </c>
      <c r="E11" s="45">
        <v>68261155</v>
      </c>
      <c r="F11" s="141">
        <v>96435524</v>
      </c>
      <c r="G11" s="140">
        <f>C11+D11+E11+F11</f>
        <v>758110679</v>
      </c>
      <c r="H11" s="142">
        <v>1</v>
      </c>
      <c r="I11" s="140">
        <f>1*G11</f>
        <v>758110679</v>
      </c>
      <c r="K11" s="310"/>
      <c r="L11" s="310"/>
      <c r="M11" s="310"/>
      <c r="N11" s="310"/>
      <c r="O11" s="310"/>
      <c r="P11" s="310"/>
    </row>
    <row r="12" spans="1:16" s="55" customFormat="1" ht="17.100000000000001" customHeight="1">
      <c r="A12" s="114"/>
      <c r="B12" s="143"/>
      <c r="C12" s="144"/>
      <c r="D12" s="140"/>
      <c r="E12" s="140"/>
      <c r="F12" s="144"/>
      <c r="G12" s="144"/>
      <c r="H12" s="145"/>
      <c r="I12" s="144"/>
      <c r="K12" s="310"/>
      <c r="L12" s="310"/>
      <c r="M12" s="310"/>
      <c r="N12" s="310"/>
      <c r="O12" s="310"/>
      <c r="P12" s="310"/>
    </row>
    <row r="13" spans="1:16" s="55" customFormat="1" ht="17.100000000000001" customHeight="1">
      <c r="A13" s="111" t="s">
        <v>10</v>
      </c>
      <c r="B13" s="50" t="s">
        <v>11</v>
      </c>
      <c r="C13" s="140"/>
      <c r="D13" s="146"/>
      <c r="E13" s="146"/>
      <c r="F13" s="147"/>
      <c r="G13" s="140"/>
      <c r="H13" s="142"/>
      <c r="I13" s="140"/>
      <c r="K13" s="310"/>
      <c r="L13" s="310"/>
      <c r="M13" s="310"/>
      <c r="N13" s="310"/>
      <c r="O13" s="310"/>
      <c r="P13" s="310"/>
    </row>
    <row r="14" spans="1:16" s="55" customFormat="1" ht="17.100000000000001" customHeight="1">
      <c r="A14" s="111"/>
      <c r="B14" s="50" t="s">
        <v>12</v>
      </c>
      <c r="C14" s="140">
        <v>35783750043</v>
      </c>
      <c r="D14" s="140">
        <f>51305953003.91-F14-C14</f>
        <v>11466992578.450005</v>
      </c>
      <c r="E14" s="140">
        <v>0</v>
      </c>
      <c r="F14" s="147">
        <v>4055210382.46</v>
      </c>
      <c r="G14" s="140">
        <v>51305953003.910004</v>
      </c>
      <c r="H14" s="142">
        <v>1</v>
      </c>
      <c r="I14" s="140">
        <f>1*G14</f>
        <v>51305953003.910004</v>
      </c>
      <c r="K14" s="311"/>
      <c r="L14" s="310"/>
      <c r="M14" s="310"/>
      <c r="N14" s="310"/>
      <c r="O14" s="310"/>
      <c r="P14" s="310"/>
    </row>
    <row r="15" spans="1:16" s="55" customFormat="1" ht="17.100000000000001" customHeight="1">
      <c r="A15" s="114"/>
      <c r="B15" s="143"/>
      <c r="C15" s="144"/>
      <c r="D15" s="144"/>
      <c r="E15" s="144"/>
      <c r="F15" s="148"/>
      <c r="G15" s="144"/>
      <c r="H15" s="149"/>
      <c r="I15" s="144"/>
      <c r="K15" s="310"/>
      <c r="L15" s="310"/>
      <c r="M15" s="310"/>
      <c r="N15" s="310"/>
      <c r="O15" s="310"/>
      <c r="P15" s="310"/>
    </row>
    <row r="16" spans="1:16" s="55" customFormat="1" ht="17.100000000000001" customHeight="1">
      <c r="A16" s="111" t="s">
        <v>13</v>
      </c>
      <c r="B16" s="50" t="s">
        <v>14</v>
      </c>
      <c r="C16" s="140"/>
      <c r="D16" s="140"/>
      <c r="E16" s="140"/>
      <c r="F16" s="140"/>
      <c r="G16" s="150"/>
      <c r="H16" s="151"/>
      <c r="I16" s="147"/>
      <c r="K16" s="310"/>
      <c r="L16" s="310"/>
      <c r="M16" s="310"/>
      <c r="N16" s="310"/>
      <c r="O16" s="310"/>
      <c r="P16" s="310"/>
    </row>
    <row r="17" spans="1:16" s="55" customFormat="1" ht="17.100000000000001" customHeight="1">
      <c r="A17" s="111"/>
      <c r="B17" s="50" t="s">
        <v>15</v>
      </c>
      <c r="C17" s="140"/>
      <c r="D17" s="140"/>
      <c r="E17" s="140"/>
      <c r="F17" s="140"/>
      <c r="G17" s="150"/>
      <c r="H17" s="152"/>
      <c r="I17" s="147"/>
      <c r="K17" s="310"/>
      <c r="L17" s="310"/>
      <c r="M17" s="310"/>
      <c r="N17" s="310"/>
      <c r="O17" s="310"/>
      <c r="P17" s="310"/>
    </row>
    <row r="18" spans="1:16" s="55" customFormat="1" ht="17.100000000000001" customHeight="1">
      <c r="A18" s="111"/>
      <c r="B18" s="50" t="s">
        <v>16</v>
      </c>
      <c r="C18" s="140">
        <v>26750000000</v>
      </c>
      <c r="D18" s="140">
        <f>9852430039+8614822679</f>
        <v>18467252718</v>
      </c>
      <c r="E18" s="140">
        <v>46818750</v>
      </c>
      <c r="F18" s="140">
        <v>8253607504</v>
      </c>
      <c r="G18" s="150">
        <f>SUM(C18:F18)</f>
        <v>53517678972</v>
      </c>
      <c r="H18" s="152">
        <v>1</v>
      </c>
      <c r="I18" s="147">
        <f>1*G18</f>
        <v>53517678972</v>
      </c>
      <c r="K18" s="310"/>
      <c r="L18" s="310"/>
      <c r="M18" s="310"/>
      <c r="N18" s="310"/>
      <c r="O18" s="310"/>
      <c r="P18" s="310"/>
    </row>
    <row r="19" spans="1:16" s="55" customFormat="1" ht="17.100000000000001" customHeight="1">
      <c r="A19" s="111"/>
      <c r="B19" s="50" t="s">
        <v>17</v>
      </c>
      <c r="C19" s="140">
        <f>40000000000-24250000000</f>
        <v>15750000000</v>
      </c>
      <c r="D19" s="140">
        <v>2894451637</v>
      </c>
      <c r="E19" s="140">
        <v>0</v>
      </c>
      <c r="F19" s="140">
        <v>1016883944</v>
      </c>
      <c r="G19" s="150">
        <f>SUM(C19:F19)</f>
        <v>19661335581</v>
      </c>
      <c r="H19" s="152">
        <v>1</v>
      </c>
      <c r="I19" s="147">
        <f>1*G19</f>
        <v>19661335581</v>
      </c>
      <c r="K19" s="310"/>
      <c r="L19" s="310"/>
      <c r="M19" s="310"/>
      <c r="N19" s="310"/>
      <c r="O19" s="310"/>
      <c r="P19" s="310"/>
    </row>
    <row r="20" spans="1:16" s="55" customFormat="1" ht="17.100000000000001" customHeight="1">
      <c r="A20" s="111"/>
      <c r="B20" s="50" t="s">
        <v>18</v>
      </c>
      <c r="C20" s="140">
        <f>30000000000-12760000000</f>
        <v>17240000000</v>
      </c>
      <c r="D20" s="140">
        <f>2345946786+1127425582</f>
        <v>3473372368</v>
      </c>
      <c r="E20" s="45">
        <v>0</v>
      </c>
      <c r="F20" s="45">
        <v>2494327254</v>
      </c>
      <c r="G20" s="150">
        <f>SUM(C20:F20)</f>
        <v>23207699622</v>
      </c>
      <c r="H20" s="153">
        <v>0.47270000000000001</v>
      </c>
      <c r="I20" s="147">
        <f>47.27/100*G20</f>
        <v>10970279611.319401</v>
      </c>
      <c r="K20" s="312"/>
      <c r="L20" s="310"/>
      <c r="M20" s="310"/>
      <c r="N20" s="310"/>
      <c r="O20" s="310"/>
      <c r="P20" s="310"/>
    </row>
    <row r="21" spans="1:16" s="55" customFormat="1" ht="17.100000000000001" customHeight="1">
      <c r="A21" s="111"/>
      <c r="B21" s="44" t="s">
        <v>19</v>
      </c>
      <c r="C21" s="140">
        <f>11786200700+700000000</f>
        <v>12486200700</v>
      </c>
      <c r="D21" s="140">
        <f>704493448+103000000</f>
        <v>807493448</v>
      </c>
      <c r="E21" s="45">
        <v>0</v>
      </c>
      <c r="F21" s="45">
        <v>1804312941</v>
      </c>
      <c r="G21" s="150">
        <f>SUM(C21:F21)</f>
        <v>15098007089</v>
      </c>
      <c r="H21" s="153">
        <v>0.60289999999999999</v>
      </c>
      <c r="I21" s="147">
        <f>H21*G21</f>
        <v>9102588473.9580994</v>
      </c>
      <c r="K21" s="311">
        <v>137280533</v>
      </c>
      <c r="L21" s="310"/>
      <c r="M21" s="310"/>
      <c r="N21" s="310"/>
      <c r="O21" s="310"/>
      <c r="P21" s="310"/>
    </row>
    <row r="22" spans="1:16" s="55" customFormat="1" ht="17.100000000000001" customHeight="1">
      <c r="A22" s="122"/>
      <c r="B22" s="154"/>
      <c r="C22" s="144"/>
      <c r="D22" s="144"/>
      <c r="E22" s="144"/>
      <c r="F22" s="155"/>
      <c r="G22" s="156"/>
      <c r="H22" s="157"/>
      <c r="I22" s="148"/>
      <c r="K22" s="311">
        <f>+G21+K21</f>
        <v>15235287622</v>
      </c>
      <c r="L22" s="310"/>
      <c r="M22" s="310"/>
      <c r="N22" s="310"/>
      <c r="O22" s="310"/>
      <c r="P22" s="310"/>
    </row>
    <row r="23" spans="1:16" s="55" customFormat="1" ht="17.100000000000001" customHeight="1">
      <c r="A23" s="158" t="s">
        <v>94</v>
      </c>
      <c r="B23" s="119" t="s">
        <v>95</v>
      </c>
      <c r="C23" s="140"/>
      <c r="D23" s="140"/>
      <c r="E23" s="140"/>
      <c r="F23" s="45"/>
      <c r="G23" s="140"/>
      <c r="H23" s="159"/>
      <c r="I23" s="140"/>
      <c r="K23" s="311"/>
      <c r="L23" s="310"/>
      <c r="M23" s="310"/>
      <c r="N23" s="310"/>
      <c r="O23" s="310"/>
      <c r="P23" s="310"/>
    </row>
    <row r="24" spans="1:16" s="55" customFormat="1" ht="17.100000000000001" customHeight="1">
      <c r="A24" s="158"/>
      <c r="B24" s="114" t="s">
        <v>96</v>
      </c>
      <c r="C24" s="144">
        <f>15000000000-12747142764</f>
        <v>2252857236</v>
      </c>
      <c r="D24" s="144">
        <v>0</v>
      </c>
      <c r="E24" s="144">
        <v>802691795</v>
      </c>
      <c r="F24" s="155">
        <v>188530978</v>
      </c>
      <c r="G24" s="144">
        <f>SUM(C24:F24)</f>
        <v>3244080009</v>
      </c>
      <c r="H24" s="160">
        <v>1</v>
      </c>
      <c r="I24" s="144">
        <f>+G24</f>
        <v>3244080009</v>
      </c>
      <c r="K24" s="311"/>
      <c r="L24" s="310"/>
      <c r="M24" s="310"/>
      <c r="N24" s="310"/>
      <c r="O24" s="310"/>
      <c r="P24" s="310"/>
    </row>
    <row r="25" spans="1:16" s="55" customFormat="1" ht="17.100000000000001" customHeight="1">
      <c r="A25" s="122"/>
      <c r="B25" s="154"/>
      <c r="C25" s="144"/>
      <c r="D25" s="144"/>
      <c r="E25" s="144"/>
      <c r="F25" s="144"/>
      <c r="G25" s="144"/>
      <c r="H25" s="145"/>
      <c r="I25" s="144"/>
      <c r="K25" s="311"/>
      <c r="L25" s="310"/>
      <c r="M25" s="310"/>
      <c r="N25" s="310"/>
      <c r="O25" s="310"/>
      <c r="P25" s="310"/>
    </row>
    <row r="26" spans="1:16" s="55" customFormat="1" ht="30.75" customHeight="1" thickBot="1">
      <c r="A26" s="125" t="s">
        <v>20</v>
      </c>
      <c r="B26" s="161"/>
      <c r="C26" s="162">
        <f>SUM(C11:C25)</f>
        <v>110856221979</v>
      </c>
      <c r="D26" s="162">
        <f t="shared" ref="D26:G26" si="0">SUM(D11:D25)</f>
        <v>37109562749.450005</v>
      </c>
      <c r="E26" s="163">
        <f t="shared" si="0"/>
        <v>917771700</v>
      </c>
      <c r="F26" s="162">
        <f t="shared" si="0"/>
        <v>17909308527.459999</v>
      </c>
      <c r="G26" s="162">
        <f t="shared" si="0"/>
        <v>166792864955.91</v>
      </c>
      <c r="H26" s="162"/>
      <c r="I26" s="162">
        <f t="shared" ref="I26" si="1">SUM(I11:I25)</f>
        <v>148560026330.1875</v>
      </c>
      <c r="K26" s="310"/>
      <c r="L26" s="310"/>
      <c r="M26" s="310"/>
      <c r="N26" s="310"/>
      <c r="O26" s="310"/>
      <c r="P26" s="310"/>
    </row>
    <row r="27" spans="1:16" s="74" customFormat="1" ht="15.75" thickTop="1">
      <c r="A27" s="74" t="s">
        <v>117</v>
      </c>
      <c r="C27" s="164"/>
      <c r="D27" s="164"/>
      <c r="E27" s="164"/>
      <c r="F27" s="164"/>
      <c r="G27" s="315"/>
      <c r="H27" s="315"/>
      <c r="I27" s="315"/>
      <c r="K27" s="308"/>
      <c r="L27" s="308"/>
      <c r="M27" s="308"/>
      <c r="N27" s="308"/>
      <c r="O27" s="308"/>
      <c r="P27" s="308"/>
    </row>
    <row r="28" spans="1:16" s="166" customFormat="1" ht="14.25" customHeight="1">
      <c r="A28" s="165"/>
      <c r="C28" s="372" t="s">
        <v>150</v>
      </c>
      <c r="D28" s="375"/>
      <c r="E28" s="375"/>
      <c r="G28" s="374" t="s">
        <v>161</v>
      </c>
      <c r="H28" s="374"/>
      <c r="I28" s="374"/>
      <c r="J28" s="344"/>
      <c r="K28" s="313"/>
      <c r="L28" s="313"/>
      <c r="M28" s="313"/>
      <c r="N28" s="313"/>
      <c r="O28" s="313"/>
      <c r="P28" s="313"/>
    </row>
    <row r="29" spans="1:16" s="71" customFormat="1">
      <c r="C29" s="326" t="s">
        <v>89</v>
      </c>
      <c r="D29" s="326"/>
      <c r="E29" s="326" t="s">
        <v>90</v>
      </c>
      <c r="G29" s="345"/>
      <c r="H29" s="346"/>
      <c r="I29" s="346"/>
      <c r="J29" s="344"/>
      <c r="K29" s="314"/>
      <c r="L29" s="314"/>
      <c r="M29" s="314"/>
      <c r="N29" s="314"/>
      <c r="O29" s="314"/>
      <c r="P29" s="314"/>
    </row>
    <row r="30" spans="1:16" s="71" customFormat="1">
      <c r="C30" s="321" t="s">
        <v>91</v>
      </c>
      <c r="D30" s="321"/>
      <c r="E30" s="322"/>
      <c r="G30" s="345"/>
      <c r="H30" s="376"/>
      <c r="I30" s="376"/>
      <c r="J30" s="344"/>
      <c r="K30" s="314"/>
      <c r="L30" s="314"/>
      <c r="M30" s="314"/>
      <c r="N30" s="314"/>
      <c r="O30" s="314"/>
      <c r="P30" s="314"/>
    </row>
    <row r="31" spans="1:16" s="71" customFormat="1">
      <c r="C31" s="321" t="s">
        <v>151</v>
      </c>
      <c r="D31" s="321"/>
      <c r="E31" s="326"/>
      <c r="G31" s="374"/>
      <c r="H31" s="374"/>
      <c r="I31" s="374"/>
      <c r="J31" s="374"/>
      <c r="K31" s="314"/>
      <c r="L31" s="314"/>
      <c r="M31" s="314"/>
      <c r="N31" s="314"/>
      <c r="O31" s="314"/>
      <c r="P31" s="314"/>
    </row>
    <row r="32" spans="1:16" s="71" customFormat="1" ht="15" customHeight="1">
      <c r="C32" s="321" t="s">
        <v>152</v>
      </c>
      <c r="D32" s="321"/>
      <c r="E32" s="326"/>
      <c r="G32" s="347" t="s">
        <v>162</v>
      </c>
      <c r="H32" s="348"/>
      <c r="I32" s="348"/>
      <c r="J32" s="344"/>
      <c r="K32" s="314"/>
      <c r="L32" s="314"/>
      <c r="M32" s="314"/>
      <c r="N32" s="314"/>
      <c r="O32" s="314"/>
      <c r="P32" s="314"/>
    </row>
    <row r="33" spans="3:16" s="71" customFormat="1">
      <c r="C33" s="321" t="s">
        <v>153</v>
      </c>
      <c r="D33" s="323"/>
      <c r="E33" s="321"/>
      <c r="G33" s="347" t="s">
        <v>163</v>
      </c>
      <c r="H33" s="348"/>
      <c r="I33" s="348"/>
      <c r="J33" s="349"/>
      <c r="K33" s="314"/>
      <c r="L33" s="314"/>
      <c r="M33" s="314"/>
      <c r="N33" s="314"/>
      <c r="O33" s="314"/>
      <c r="P33" s="314"/>
    </row>
    <row r="34" spans="3:16">
      <c r="C34" s="343"/>
      <c r="D34" s="342"/>
      <c r="E34" s="342"/>
      <c r="F34" s="342"/>
      <c r="G34" s="350" t="s">
        <v>164</v>
      </c>
      <c r="H34" s="349"/>
      <c r="I34" s="349"/>
      <c r="J34" s="349"/>
    </row>
    <row r="35" spans="3:16">
      <c r="C35" s="343"/>
      <c r="D35" s="342"/>
      <c r="E35" s="342"/>
      <c r="F35" s="342"/>
      <c r="G35" s="342"/>
      <c r="H35" s="342"/>
      <c r="I35" s="342"/>
      <c r="J35" s="343"/>
    </row>
    <row r="36" spans="3:16">
      <c r="C36" s="343"/>
      <c r="D36" s="342"/>
      <c r="E36" s="342"/>
      <c r="F36" s="342"/>
      <c r="G36" s="342"/>
      <c r="H36" s="342"/>
      <c r="I36" s="342"/>
      <c r="J36" s="343"/>
    </row>
    <row r="37" spans="3:16">
      <c r="C37" s="343"/>
      <c r="D37" s="342"/>
      <c r="E37" s="342"/>
      <c r="F37" s="342"/>
      <c r="G37" s="342"/>
      <c r="H37" s="342"/>
      <c r="I37" s="342"/>
      <c r="J37" s="343"/>
    </row>
    <row r="38" spans="3:16">
      <c r="C38" s="343"/>
      <c r="D38" s="343"/>
      <c r="E38" s="343"/>
      <c r="F38" s="343"/>
      <c r="G38" s="343"/>
      <c r="H38" s="343"/>
      <c r="I38" s="343"/>
      <c r="J38" s="343"/>
    </row>
    <row r="39" spans="3:16">
      <c r="C39" s="343"/>
      <c r="D39" s="343"/>
      <c r="E39" s="343"/>
      <c r="F39" s="343"/>
      <c r="G39" s="343"/>
      <c r="H39" s="343"/>
      <c r="I39" s="343"/>
      <c r="J39" s="343"/>
    </row>
    <row r="40" spans="3:16">
      <c r="C40" s="343"/>
      <c r="D40" s="343"/>
      <c r="E40" s="343"/>
      <c r="F40" s="343"/>
      <c r="G40" s="343"/>
      <c r="H40" s="343"/>
      <c r="I40" s="343"/>
      <c r="J40" s="343"/>
    </row>
    <row r="41" spans="3:16">
      <c r="C41" s="343"/>
      <c r="D41" s="343"/>
      <c r="E41" s="343"/>
      <c r="F41" s="343"/>
      <c r="G41" s="343"/>
      <c r="H41" s="343"/>
      <c r="I41" s="343"/>
      <c r="J41" s="343"/>
    </row>
    <row r="42" spans="3:16">
      <c r="C42" s="343"/>
      <c r="D42" s="343"/>
      <c r="E42" s="343"/>
      <c r="F42" s="343"/>
      <c r="G42" s="343"/>
      <c r="H42" s="343"/>
      <c r="I42" s="343"/>
      <c r="J42" s="343"/>
    </row>
    <row r="43" spans="3:16">
      <c r="C43" s="343"/>
      <c r="D43" s="343"/>
      <c r="E43" s="343"/>
      <c r="F43" s="343"/>
      <c r="G43" s="343"/>
      <c r="H43" s="343"/>
      <c r="I43" s="343"/>
      <c r="J43" s="343"/>
    </row>
  </sheetData>
  <mergeCells count="8">
    <mergeCell ref="H2:I2"/>
    <mergeCell ref="G31:J31"/>
    <mergeCell ref="A4:J4"/>
    <mergeCell ref="A5:J5"/>
    <mergeCell ref="A6:J6"/>
    <mergeCell ref="C28:E28"/>
    <mergeCell ref="H30:I30"/>
    <mergeCell ref="G28:I28"/>
  </mergeCells>
  <pageMargins left="0.59055118110236227" right="0.19685039370078741" top="1.0236220472440944" bottom="0.19685039370078741" header="0.31496062992125984" footer="0.15748031496062992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79"/>
  <sheetViews>
    <sheetView tabSelected="1" topLeftCell="A13" workbookViewId="0">
      <selection activeCell="F17" sqref="F17"/>
    </sheetView>
  </sheetViews>
  <sheetFormatPr defaultColWidth="9.140625" defaultRowHeight="15.75"/>
  <cols>
    <col min="1" max="1" width="3.28515625" style="36" customWidth="1"/>
    <col min="2" max="2" width="22.42578125" style="36" customWidth="1"/>
    <col min="3" max="3" width="19.85546875" style="36" customWidth="1"/>
    <col min="4" max="4" width="9.42578125" style="37" customWidth="1"/>
    <col min="5" max="5" width="18.7109375" style="36" customWidth="1"/>
    <col min="6" max="6" width="11.42578125" style="36" customWidth="1"/>
    <col min="7" max="7" width="14.5703125" style="36" customWidth="1"/>
    <col min="8" max="8" width="17.28515625" style="36" customWidth="1"/>
    <col min="9" max="9" width="15.5703125" style="36" customWidth="1"/>
    <col min="10" max="10" width="15.42578125" style="36" customWidth="1"/>
    <col min="11" max="11" width="16.7109375" style="36" customWidth="1"/>
    <col min="12" max="12" width="9.85546875" style="36" customWidth="1"/>
    <col min="13" max="13" width="4.7109375" style="36" customWidth="1"/>
    <col min="14" max="16" width="17.5703125" style="40" customWidth="1"/>
    <col min="17" max="17" width="27.28515625" style="38" customWidth="1"/>
    <col min="18" max="16384" width="9.140625" style="36"/>
  </cols>
  <sheetData>
    <row r="1" spans="1:17" s="17" customFormat="1" ht="16.5">
      <c r="B1" s="167"/>
      <c r="C1" s="18"/>
      <c r="D1" s="389"/>
      <c r="E1" s="389"/>
      <c r="L1" s="43"/>
      <c r="N1" s="26"/>
      <c r="O1" s="26"/>
      <c r="P1" s="26"/>
      <c r="Q1" s="19"/>
    </row>
    <row r="2" spans="1:17" s="17" customFormat="1" ht="17.25">
      <c r="B2" s="64" t="s">
        <v>147</v>
      </c>
      <c r="C2" s="18"/>
      <c r="D2" s="389"/>
      <c r="E2" s="389"/>
      <c r="F2" s="168"/>
      <c r="K2" s="369" t="s">
        <v>159</v>
      </c>
      <c r="L2" s="370"/>
      <c r="N2" s="26"/>
      <c r="O2" s="26"/>
      <c r="P2" s="26"/>
      <c r="Q2" s="19"/>
    </row>
    <row r="3" spans="1:17" s="17" customFormat="1" ht="17.25">
      <c r="B3" s="255"/>
      <c r="C3" s="18"/>
      <c r="D3" s="59"/>
      <c r="E3" s="18"/>
      <c r="N3" s="26"/>
      <c r="O3" s="26"/>
      <c r="P3" s="26"/>
      <c r="Q3" s="19"/>
    </row>
    <row r="4" spans="1:17" s="17" customFormat="1">
      <c r="D4" s="21"/>
      <c r="N4" s="26"/>
      <c r="O4" s="26"/>
      <c r="P4" s="26"/>
      <c r="Q4" s="19"/>
    </row>
    <row r="5" spans="1:17" s="17" customFormat="1" ht="18">
      <c r="A5" s="383" t="s">
        <v>38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N5" s="26"/>
      <c r="O5" s="26"/>
      <c r="P5" s="26"/>
      <c r="Q5" s="19"/>
    </row>
    <row r="6" spans="1:17" s="17" customFormat="1" ht="18">
      <c r="A6" s="383" t="s">
        <v>42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N6" s="26"/>
      <c r="O6" s="26"/>
      <c r="P6" s="26"/>
      <c r="Q6" s="19"/>
    </row>
    <row r="7" spans="1:17" s="17" customFormat="1" ht="18">
      <c r="A7" s="383" t="s">
        <v>108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N7" s="26"/>
      <c r="O7" s="26"/>
      <c r="P7" s="26"/>
      <c r="Q7" s="19"/>
    </row>
    <row r="8" spans="1:17" s="17" customFormat="1" ht="12.75" customHeight="1" thickBot="1">
      <c r="A8" s="18"/>
      <c r="B8" s="18"/>
      <c r="C8" s="18"/>
      <c r="D8" s="59"/>
      <c r="E8" s="18"/>
      <c r="F8" s="18"/>
      <c r="G8" s="18"/>
      <c r="H8" s="18"/>
      <c r="I8" s="18"/>
      <c r="J8" s="18"/>
      <c r="K8" s="18"/>
      <c r="L8" s="18"/>
      <c r="N8" s="26"/>
      <c r="O8" s="26"/>
      <c r="P8" s="26"/>
      <c r="Q8" s="19"/>
    </row>
    <row r="9" spans="1:17" s="21" customFormat="1" ht="16.5" customHeight="1">
      <c r="A9" s="237" t="s">
        <v>43</v>
      </c>
      <c r="B9" s="238" t="s">
        <v>46</v>
      </c>
      <c r="C9" s="239" t="s">
        <v>48</v>
      </c>
      <c r="D9" s="238" t="s">
        <v>49</v>
      </c>
      <c r="E9" s="239" t="s">
        <v>76</v>
      </c>
      <c r="F9" s="387" t="s">
        <v>92</v>
      </c>
      <c r="G9" s="388"/>
      <c r="H9" s="239" t="s">
        <v>76</v>
      </c>
      <c r="I9" s="382" t="s">
        <v>115</v>
      </c>
      <c r="J9" s="382"/>
      <c r="K9" s="60" t="s">
        <v>77</v>
      </c>
      <c r="L9" s="240" t="s">
        <v>59</v>
      </c>
      <c r="N9" s="39"/>
      <c r="O9" s="39"/>
      <c r="P9" s="39"/>
      <c r="Q9" s="22"/>
    </row>
    <row r="10" spans="1:17" s="21" customFormat="1" ht="16.5">
      <c r="A10" s="241"/>
      <c r="B10" s="1" t="s">
        <v>47</v>
      </c>
      <c r="C10" s="59" t="s">
        <v>44</v>
      </c>
      <c r="D10" s="1" t="s">
        <v>44</v>
      </c>
      <c r="E10" s="59" t="s">
        <v>44</v>
      </c>
      <c r="F10" s="379" t="s">
        <v>50</v>
      </c>
      <c r="G10" s="379" t="s">
        <v>51</v>
      </c>
      <c r="H10" s="59" t="s">
        <v>44</v>
      </c>
      <c r="I10" s="379" t="s">
        <v>50</v>
      </c>
      <c r="J10" s="379" t="s">
        <v>51</v>
      </c>
      <c r="K10" s="13" t="s">
        <v>44</v>
      </c>
      <c r="L10" s="242" t="s">
        <v>58</v>
      </c>
      <c r="N10" s="39"/>
      <c r="O10" s="39"/>
      <c r="P10" s="39"/>
      <c r="Q10" s="22"/>
    </row>
    <row r="11" spans="1:17" s="21" customFormat="1" ht="16.5" customHeight="1">
      <c r="A11" s="241"/>
      <c r="B11" s="1"/>
      <c r="C11" s="59"/>
      <c r="D11" s="1" t="s">
        <v>45</v>
      </c>
      <c r="E11" s="2" t="s">
        <v>114</v>
      </c>
      <c r="F11" s="380"/>
      <c r="G11" s="380"/>
      <c r="H11" s="2" t="s">
        <v>114</v>
      </c>
      <c r="I11" s="380"/>
      <c r="J11" s="380"/>
      <c r="K11" s="14" t="s">
        <v>160</v>
      </c>
      <c r="L11" s="242"/>
      <c r="N11" s="39"/>
      <c r="O11" s="39"/>
      <c r="P11" s="39"/>
      <c r="Q11" s="22"/>
    </row>
    <row r="12" spans="1:17" s="21" customFormat="1" ht="17.25" customHeight="1" thickBot="1">
      <c r="A12" s="243"/>
      <c r="B12" s="3"/>
      <c r="C12" s="4"/>
      <c r="D12" s="3"/>
      <c r="E12" s="4"/>
      <c r="F12" s="381"/>
      <c r="G12" s="381"/>
      <c r="H12" s="4" t="s">
        <v>93</v>
      </c>
      <c r="I12" s="381"/>
      <c r="J12" s="381"/>
      <c r="K12" s="15"/>
      <c r="L12" s="256"/>
      <c r="N12" s="39"/>
      <c r="O12" s="39"/>
      <c r="P12" s="39"/>
      <c r="Q12" s="22"/>
    </row>
    <row r="13" spans="1:17" s="17" customFormat="1" ht="33.75" customHeight="1">
      <c r="A13" s="244">
        <v>1</v>
      </c>
      <c r="B13" s="10" t="s">
        <v>52</v>
      </c>
      <c r="C13" s="56" t="s">
        <v>80</v>
      </c>
      <c r="D13" s="24" t="s">
        <v>66</v>
      </c>
      <c r="E13" s="224">
        <v>718031022</v>
      </c>
      <c r="F13" s="225">
        <v>0</v>
      </c>
      <c r="G13" s="225">
        <v>0</v>
      </c>
      <c r="H13" s="227">
        <f>E13+F13-G13</f>
        <v>718031022</v>
      </c>
      <c r="I13" s="227">
        <f>SUM('LAPORAN PERUBAHAN EKUITAS'!D13:G13)</f>
        <v>96435524</v>
      </c>
      <c r="J13" s="227">
        <f>SUM('LAPORAN PERUBAHAN EKUITAS'!H13:L13)</f>
        <v>56355867</v>
      </c>
      <c r="K13" s="224">
        <f>+E13+I13-J13</f>
        <v>758110679</v>
      </c>
      <c r="L13" s="245">
        <v>1</v>
      </c>
      <c r="N13" s="26"/>
      <c r="O13" s="26"/>
      <c r="P13" s="26"/>
      <c r="Q13" s="19"/>
    </row>
    <row r="14" spans="1:17" s="17" customFormat="1" ht="30" customHeight="1">
      <c r="A14" s="246">
        <v>2</v>
      </c>
      <c r="B14" s="5" t="s">
        <v>55</v>
      </c>
      <c r="C14" s="56" t="s">
        <v>81</v>
      </c>
      <c r="D14" s="61" t="s">
        <v>64</v>
      </c>
      <c r="E14" s="228">
        <v>44112046398.449997</v>
      </c>
      <c r="F14" s="225">
        <v>0</v>
      </c>
      <c r="G14" s="225">
        <v>0</v>
      </c>
      <c r="H14" s="226">
        <f>E14+F14-G14</f>
        <v>44112046398.449997</v>
      </c>
      <c r="I14" s="226">
        <f>SUM('LAPORAN PERUBAHAN EKUITAS'!D15:G15)</f>
        <v>10055210382.459999</v>
      </c>
      <c r="J14" s="226">
        <f>SUM('LAPORAN PERUBAHAN EKUITAS'!H15:L15)</f>
        <v>2861303777</v>
      </c>
      <c r="K14" s="224">
        <f>+E14+I14-J14</f>
        <v>51305953003.909996</v>
      </c>
      <c r="L14" s="247">
        <v>1</v>
      </c>
      <c r="N14" s="26"/>
      <c r="O14" s="26"/>
      <c r="P14" s="26"/>
      <c r="Q14" s="19"/>
    </row>
    <row r="15" spans="1:17" s="17" customFormat="1" ht="33.75" customHeight="1">
      <c r="A15" s="248">
        <v>3</v>
      </c>
      <c r="B15" s="7" t="s">
        <v>53</v>
      </c>
      <c r="C15" s="56" t="s">
        <v>82</v>
      </c>
      <c r="D15" s="12" t="s">
        <v>64</v>
      </c>
      <c r="E15" s="249">
        <v>44651988094</v>
      </c>
      <c r="F15" s="225">
        <v>0</v>
      </c>
      <c r="G15" s="225">
        <v>0</v>
      </c>
      <c r="H15" s="226">
        <f>E15+F15-G15</f>
        <v>44651988094</v>
      </c>
      <c r="I15" s="226">
        <f>SUM('LAPORAN PERUBAHAN EKUITAS'!D18:G18)</f>
        <v>16473428996</v>
      </c>
      <c r="J15" s="229">
        <f>SUM('LAPORAN PERUBAHAN EKUITAS'!H18:L18)</f>
        <v>7607738118</v>
      </c>
      <c r="K15" s="224">
        <f>H15+I15-J15</f>
        <v>53517678972</v>
      </c>
      <c r="L15" s="247">
        <v>1</v>
      </c>
      <c r="N15" s="26"/>
      <c r="O15" s="26"/>
      <c r="P15" s="26"/>
      <c r="Q15" s="19"/>
    </row>
    <row r="16" spans="1:17" s="17" customFormat="1" ht="30.75" customHeight="1">
      <c r="A16" s="246">
        <v>4</v>
      </c>
      <c r="B16" s="5" t="s">
        <v>62</v>
      </c>
      <c r="C16" s="56" t="s">
        <v>83</v>
      </c>
      <c r="D16" s="61" t="s">
        <v>64</v>
      </c>
      <c r="E16" s="169">
        <v>17896387238</v>
      </c>
      <c r="F16" s="225">
        <v>0</v>
      </c>
      <c r="G16" s="225">
        <v>0</v>
      </c>
      <c r="H16" s="226">
        <f>E16+F16-G16</f>
        <v>17896387238</v>
      </c>
      <c r="I16" s="230">
        <f>SUM('LAPORAN PERUBAHAN EKUITAS'!D19:G19)</f>
        <v>2124856544</v>
      </c>
      <c r="J16" s="226">
        <f>SUM('LAPORAN PERUBAHAN EKUITAS'!H19:L19)</f>
        <v>359908201</v>
      </c>
      <c r="K16" s="224">
        <f>+E16+I16-J16</f>
        <v>19661335581</v>
      </c>
      <c r="L16" s="247">
        <v>1</v>
      </c>
      <c r="N16" s="26">
        <f>L17*'LAPORAN PERUBAHAN EKUITAS'!M20</f>
        <v>10970279611.319401</v>
      </c>
      <c r="O16" s="26">
        <f>L18*'LAPORAN PERUBAHAN EKUITAS'!M21</f>
        <v>9102588473.9580994</v>
      </c>
      <c r="P16" s="26"/>
      <c r="Q16" s="19"/>
    </row>
    <row r="17" spans="1:17" s="17" customFormat="1" ht="33" customHeight="1">
      <c r="A17" s="248">
        <v>5</v>
      </c>
      <c r="B17" s="7" t="s">
        <v>63</v>
      </c>
      <c r="C17" s="57" t="s">
        <v>79</v>
      </c>
      <c r="D17" s="12" t="s">
        <v>64</v>
      </c>
      <c r="E17" s="249">
        <v>9935716873.1900005</v>
      </c>
      <c r="F17" s="225">
        <v>0</v>
      </c>
      <c r="G17" s="225">
        <f>+E17-H17</f>
        <v>641013991.82320023</v>
      </c>
      <c r="H17" s="226">
        <f>47.27/100*'LAPORAN PERUBAHAN EKUITAS'!C20</f>
        <v>9294702881.3668003</v>
      </c>
      <c r="I17" s="231">
        <f>L17*N17</f>
        <v>2639711492.9658003</v>
      </c>
      <c r="J17" s="226">
        <f>+L17*O17</f>
        <v>964134763.01320004</v>
      </c>
      <c r="K17" s="224">
        <f>H17+I17-J17</f>
        <v>10970279611.319399</v>
      </c>
      <c r="L17" s="250">
        <v>0.47270000000000001</v>
      </c>
      <c r="N17" s="41">
        <f>SUM('LAPORAN PERUBAHAN EKUITAS'!D20:G20)</f>
        <v>5584327254</v>
      </c>
      <c r="O17" s="41">
        <f>SUM('LAPORAN PERUBAHAN EKUITAS'!H20:L20)</f>
        <v>2039633516</v>
      </c>
      <c r="P17" s="41">
        <f>+L17*'LAPORAN PERUBAHAN EKUITAS'!M20</f>
        <v>10970279611.319401</v>
      </c>
      <c r="Q17" s="26"/>
    </row>
    <row r="18" spans="1:17" s="17" customFormat="1" ht="30.75" customHeight="1">
      <c r="A18" s="246">
        <v>6</v>
      </c>
      <c r="B18" s="5" t="s">
        <v>54</v>
      </c>
      <c r="C18" s="57" t="s">
        <v>79</v>
      </c>
      <c r="D18" s="61" t="s">
        <v>64</v>
      </c>
      <c r="E18" s="228">
        <v>8492692343.4399996</v>
      </c>
      <c r="F18" s="225">
        <v>0</v>
      </c>
      <c r="G18" s="225">
        <f>+E18-H18</f>
        <v>958582037.95160007</v>
      </c>
      <c r="H18" s="226">
        <f>60.29/100*'LAPORAN PERUBAHAN EKUITAS'!C21</f>
        <v>7534110305.4883995</v>
      </c>
      <c r="I18" s="230">
        <f>L18*N18</f>
        <v>1926913372.7226</v>
      </c>
      <c r="J18" s="226">
        <f>+L18*O18</f>
        <v>358435204.2529</v>
      </c>
      <c r="K18" s="224">
        <f>H18+I18-J18</f>
        <v>9102588473.9580994</v>
      </c>
      <c r="L18" s="250">
        <v>0.60289999999999999</v>
      </c>
      <c r="N18" s="41">
        <f>SUM('LAPORAN PERUBAHAN EKUITAS'!D21:G21)</f>
        <v>3196074594</v>
      </c>
      <c r="O18" s="41">
        <f>SUM('LAPORAN PERUBAHAN EKUITAS'!H21:L21)</f>
        <v>594518501</v>
      </c>
      <c r="P18" s="41">
        <f>+L18*'LAPORAN PERUBAHAN EKUITAS'!M21</f>
        <v>9102588473.9580994</v>
      </c>
      <c r="Q18" s="26"/>
    </row>
    <row r="19" spans="1:17" s="17" customFormat="1" ht="30.75" customHeight="1">
      <c r="A19" s="246">
        <v>7</v>
      </c>
      <c r="B19" s="5" t="s">
        <v>98</v>
      </c>
      <c r="C19" s="57" t="s">
        <v>106</v>
      </c>
      <c r="D19" s="51" t="s">
        <v>107</v>
      </c>
      <c r="E19" s="232">
        <v>3171752683</v>
      </c>
      <c r="F19" s="225">
        <v>0</v>
      </c>
      <c r="G19" s="225">
        <v>0</v>
      </c>
      <c r="H19" s="226">
        <f>E19+F19-G19</f>
        <v>3171752683</v>
      </c>
      <c r="I19" s="230">
        <f>SUM('LAPORAN PERUBAHAN EKUITAS'!D23:G23)</f>
        <v>281636126</v>
      </c>
      <c r="J19" s="226">
        <f>SUM('LAPORAN PERUBAHAN EKUITAS'!H23:L23)</f>
        <v>209308800</v>
      </c>
      <c r="K19" s="224">
        <f>+H19+I19-J19</f>
        <v>3244080009</v>
      </c>
      <c r="L19" s="250">
        <v>1</v>
      </c>
      <c r="N19" s="26"/>
      <c r="O19" s="26"/>
      <c r="P19" s="26"/>
      <c r="Q19" s="19"/>
    </row>
    <row r="20" spans="1:17" s="17" customFormat="1" ht="31.5" customHeight="1">
      <c r="A20" s="248">
        <v>8</v>
      </c>
      <c r="B20" s="7" t="s">
        <v>56</v>
      </c>
      <c r="C20" s="251" t="s">
        <v>86</v>
      </c>
      <c r="D20" s="12" t="s">
        <v>65</v>
      </c>
      <c r="E20" s="249">
        <v>31800000000</v>
      </c>
      <c r="F20" s="225">
        <v>0</v>
      </c>
      <c r="G20" s="225">
        <v>0</v>
      </c>
      <c r="H20" s="226">
        <f>E20+F20-G20</f>
        <v>31800000000</v>
      </c>
      <c r="I20" s="231">
        <v>0</v>
      </c>
      <c r="J20" s="229">
        <v>0</v>
      </c>
      <c r="K20" s="224">
        <f>H20+I20-J20</f>
        <v>31800000000</v>
      </c>
      <c r="L20" s="252">
        <v>7.0000000000000001E-3</v>
      </c>
      <c r="N20" s="26"/>
      <c r="O20" s="26"/>
      <c r="P20" s="26"/>
      <c r="Q20" s="19"/>
    </row>
    <row r="21" spans="1:17" s="17" customFormat="1" ht="36.75" customHeight="1" thickBot="1">
      <c r="A21" s="246">
        <v>9</v>
      </c>
      <c r="B21" s="5" t="s">
        <v>57</v>
      </c>
      <c r="C21" s="9"/>
      <c r="D21" s="61" t="s">
        <v>64</v>
      </c>
      <c r="E21" s="228">
        <v>160000000</v>
      </c>
      <c r="F21" s="225">
        <v>0</v>
      </c>
      <c r="G21" s="225">
        <v>0</v>
      </c>
      <c r="H21" s="226">
        <v>160000000</v>
      </c>
      <c r="I21" s="233">
        <v>0</v>
      </c>
      <c r="J21" s="226">
        <v>0</v>
      </c>
      <c r="K21" s="224">
        <f>+E21+I21-J21</f>
        <v>160000000</v>
      </c>
      <c r="L21" s="254">
        <v>3.8999999999999998E-3</v>
      </c>
      <c r="N21" s="26"/>
      <c r="O21" s="26"/>
      <c r="P21" s="26"/>
      <c r="Q21" s="19"/>
    </row>
    <row r="22" spans="1:17" s="17" customFormat="1" ht="21.75" customHeight="1" thickBot="1">
      <c r="A22" s="384" t="s">
        <v>61</v>
      </c>
      <c r="B22" s="385"/>
      <c r="C22" s="385"/>
      <c r="D22" s="386"/>
      <c r="E22" s="234">
        <f t="shared" ref="E22:G22" si="0">SUM(E13:E21)</f>
        <v>160938614652.08002</v>
      </c>
      <c r="F22" s="234">
        <f t="shared" si="0"/>
        <v>0</v>
      </c>
      <c r="G22" s="234">
        <f t="shared" si="0"/>
        <v>1599596029.7748003</v>
      </c>
      <c r="H22" s="234">
        <v>159339018622.31</v>
      </c>
      <c r="I22" s="235">
        <f>SUM(I13:I21)</f>
        <v>33598192438.148399</v>
      </c>
      <c r="J22" s="234">
        <f>SUM(J13:J21)</f>
        <v>12417184730.2661</v>
      </c>
      <c r="K22" s="236">
        <f>SUM(K13:K21)</f>
        <v>180520026330.1875</v>
      </c>
      <c r="L22" s="253"/>
      <c r="N22" s="26"/>
      <c r="O22" s="26"/>
      <c r="P22" s="26"/>
      <c r="Q22" s="19"/>
    </row>
    <row r="23" spans="1:17" s="17" customFormat="1" ht="14.25" customHeight="1">
      <c r="A23" s="30"/>
      <c r="B23" s="316"/>
      <c r="C23" s="316"/>
      <c r="D23" s="316"/>
      <c r="E23" s="31"/>
      <c r="F23" s="31"/>
      <c r="G23" s="31"/>
      <c r="H23" s="31"/>
      <c r="I23" s="315"/>
      <c r="J23" s="315"/>
      <c r="K23" s="315"/>
      <c r="L23" s="18"/>
      <c r="N23" s="49">
        <v>16781760043.907837</v>
      </c>
      <c r="O23" s="26"/>
      <c r="P23" s="26"/>
      <c r="Q23" s="19"/>
    </row>
    <row r="24" spans="1:17" s="17" customFormat="1" ht="15.75" customHeight="1">
      <c r="A24" s="33"/>
      <c r="C24" s="170"/>
      <c r="D24" s="171"/>
      <c r="E24" s="377" t="s">
        <v>150</v>
      </c>
      <c r="F24" s="377"/>
      <c r="G24" s="377"/>
      <c r="H24" s="170"/>
      <c r="I24" s="374" t="s">
        <v>161</v>
      </c>
      <c r="J24" s="374"/>
      <c r="K24" s="374"/>
      <c r="L24" s="344"/>
      <c r="M24" s="318"/>
      <c r="N24" s="26"/>
      <c r="O24" s="26"/>
      <c r="P24" s="26"/>
      <c r="Q24" s="19"/>
    </row>
    <row r="25" spans="1:17" s="17" customFormat="1" ht="15.75" customHeight="1">
      <c r="A25" s="21"/>
      <c r="C25" s="170"/>
      <c r="D25" s="171"/>
      <c r="E25" s="378" t="s">
        <v>89</v>
      </c>
      <c r="F25" s="378"/>
      <c r="G25" s="335" t="s">
        <v>90</v>
      </c>
      <c r="H25" s="170"/>
      <c r="I25" s="345"/>
      <c r="J25" s="346"/>
      <c r="K25" s="346"/>
      <c r="L25" s="344"/>
      <c r="M25" s="54"/>
      <c r="N25" s="26"/>
      <c r="O25" s="26"/>
      <c r="P25" s="26"/>
      <c r="Q25" s="19"/>
    </row>
    <row r="26" spans="1:17" s="17" customFormat="1">
      <c r="A26" s="21"/>
      <c r="C26" s="170"/>
      <c r="D26" s="171"/>
      <c r="E26" s="338" t="s">
        <v>91</v>
      </c>
      <c r="F26" s="339"/>
      <c r="G26" s="337"/>
      <c r="H26" s="170"/>
      <c r="I26" s="345"/>
      <c r="J26" s="376"/>
      <c r="K26" s="376"/>
      <c r="L26" s="344"/>
      <c r="M26" s="318"/>
      <c r="N26" s="26"/>
      <c r="O26" s="26"/>
      <c r="P26" s="26"/>
      <c r="Q26" s="19"/>
    </row>
    <row r="27" spans="1:17" s="17" customFormat="1" ht="18" customHeight="1">
      <c r="A27" s="21"/>
      <c r="C27" s="170"/>
      <c r="D27" s="171"/>
      <c r="E27" s="338" t="s">
        <v>151</v>
      </c>
      <c r="F27" s="339"/>
      <c r="G27" s="335"/>
      <c r="H27" s="170"/>
      <c r="I27" s="374"/>
      <c r="J27" s="374"/>
      <c r="K27" s="374"/>
      <c r="L27" s="374"/>
      <c r="M27" s="318"/>
      <c r="N27" s="26"/>
      <c r="O27" s="26"/>
      <c r="P27" s="26"/>
      <c r="Q27" s="19"/>
    </row>
    <row r="28" spans="1:17" s="17" customFormat="1" ht="15.75" customHeight="1">
      <c r="C28" s="170"/>
      <c r="D28" s="171"/>
      <c r="E28" s="338" t="s">
        <v>152</v>
      </c>
      <c r="F28" s="339"/>
      <c r="G28" s="335"/>
      <c r="H28" s="170"/>
      <c r="I28" s="347" t="s">
        <v>162</v>
      </c>
      <c r="J28" s="348"/>
      <c r="K28" s="348"/>
      <c r="L28" s="344"/>
      <c r="M28" s="319"/>
      <c r="N28" s="26"/>
      <c r="O28" s="26"/>
      <c r="P28" s="26"/>
      <c r="Q28" s="19"/>
    </row>
    <row r="29" spans="1:17" s="17" customFormat="1" ht="15.75" customHeight="1">
      <c r="C29" s="170"/>
      <c r="D29" s="171"/>
      <c r="E29" s="338" t="s">
        <v>153</v>
      </c>
      <c r="F29" s="340"/>
      <c r="G29" s="336"/>
      <c r="H29" s="170"/>
      <c r="I29" s="347" t="s">
        <v>163</v>
      </c>
      <c r="J29" s="348"/>
      <c r="K29" s="348"/>
      <c r="L29" s="349"/>
      <c r="M29" s="353"/>
      <c r="N29" s="26"/>
      <c r="O29" s="26"/>
      <c r="P29" s="26"/>
      <c r="Q29" s="19"/>
    </row>
    <row r="30" spans="1:17" s="17" customFormat="1">
      <c r="D30" s="21"/>
      <c r="E30" s="29"/>
      <c r="F30" s="29"/>
      <c r="G30" s="29"/>
      <c r="I30" s="350" t="s">
        <v>164</v>
      </c>
      <c r="J30" s="349"/>
      <c r="K30" s="349"/>
      <c r="L30" s="349"/>
      <c r="N30" s="26"/>
      <c r="O30" s="26"/>
      <c r="P30" s="26"/>
      <c r="Q30" s="19"/>
    </row>
    <row r="31" spans="1:17" s="17" customFormat="1">
      <c r="D31" s="21"/>
      <c r="E31" s="29"/>
      <c r="F31" s="29"/>
      <c r="G31" s="29"/>
      <c r="H31" s="32"/>
      <c r="I31" s="28"/>
      <c r="N31" s="26"/>
      <c r="O31" s="26"/>
      <c r="P31" s="26"/>
      <c r="Q31" s="19"/>
    </row>
    <row r="32" spans="1:17" s="17" customFormat="1">
      <c r="D32" s="21"/>
      <c r="H32" s="28"/>
      <c r="I32" s="28"/>
      <c r="J32" s="28"/>
      <c r="N32" s="26"/>
      <c r="O32" s="26"/>
      <c r="P32" s="26"/>
      <c r="Q32" s="19"/>
    </row>
    <row r="33" spans="4:17" s="17" customFormat="1">
      <c r="D33" s="21"/>
      <c r="H33" s="28"/>
      <c r="I33" s="63"/>
      <c r="K33" s="28"/>
      <c r="N33" s="26"/>
      <c r="O33" s="26"/>
      <c r="P33" s="26"/>
      <c r="Q33" s="19"/>
    </row>
    <row r="34" spans="4:17" s="17" customFormat="1">
      <c r="D34" s="21"/>
      <c r="H34" s="28"/>
      <c r="I34" s="62"/>
      <c r="N34" s="26"/>
      <c r="O34" s="26"/>
      <c r="P34" s="26"/>
      <c r="Q34" s="19"/>
    </row>
    <row r="35" spans="4:17" s="17" customFormat="1">
      <c r="D35" s="21"/>
      <c r="N35" s="26"/>
      <c r="O35" s="26"/>
      <c r="P35" s="26"/>
      <c r="Q35" s="19"/>
    </row>
    <row r="36" spans="4:17" s="17" customFormat="1">
      <c r="D36" s="21"/>
      <c r="N36" s="26"/>
      <c r="O36" s="26"/>
      <c r="P36" s="26"/>
      <c r="Q36" s="19"/>
    </row>
    <row r="37" spans="4:17" s="17" customFormat="1">
      <c r="D37" s="21"/>
      <c r="N37" s="26"/>
      <c r="O37" s="26"/>
      <c r="P37" s="26"/>
      <c r="Q37" s="19"/>
    </row>
    <row r="38" spans="4:17" s="17" customFormat="1">
      <c r="D38" s="21"/>
      <c r="N38" s="26"/>
      <c r="O38" s="26"/>
      <c r="P38" s="26"/>
      <c r="Q38" s="19"/>
    </row>
    <row r="39" spans="4:17" s="17" customFormat="1">
      <c r="D39" s="21"/>
      <c r="N39" s="26"/>
      <c r="O39" s="26"/>
      <c r="P39" s="26"/>
      <c r="Q39" s="19"/>
    </row>
    <row r="40" spans="4:17" s="17" customFormat="1">
      <c r="D40" s="21"/>
      <c r="N40" s="26"/>
      <c r="O40" s="26"/>
      <c r="P40" s="26"/>
      <c r="Q40" s="19"/>
    </row>
    <row r="41" spans="4:17" s="17" customFormat="1">
      <c r="D41" s="21"/>
      <c r="N41" s="26"/>
      <c r="O41" s="26"/>
      <c r="P41" s="26"/>
      <c r="Q41" s="19"/>
    </row>
    <row r="42" spans="4:17" s="17" customFormat="1">
      <c r="D42" s="21"/>
      <c r="N42" s="26"/>
      <c r="O42" s="26"/>
      <c r="P42" s="26"/>
      <c r="Q42" s="19"/>
    </row>
    <row r="43" spans="4:17" s="17" customFormat="1">
      <c r="D43" s="21"/>
      <c r="N43" s="26"/>
      <c r="O43" s="26"/>
      <c r="P43" s="26"/>
      <c r="Q43" s="19"/>
    </row>
    <row r="44" spans="4:17" s="17" customFormat="1">
      <c r="D44" s="21"/>
      <c r="N44" s="26"/>
      <c r="O44" s="26"/>
      <c r="P44" s="26"/>
      <c r="Q44" s="19"/>
    </row>
    <row r="45" spans="4:17" s="17" customFormat="1">
      <c r="D45" s="21"/>
      <c r="N45" s="26"/>
      <c r="O45" s="26"/>
      <c r="P45" s="26"/>
      <c r="Q45" s="19"/>
    </row>
    <row r="46" spans="4:17" s="17" customFormat="1">
      <c r="D46" s="21"/>
      <c r="N46" s="26"/>
      <c r="O46" s="26"/>
      <c r="P46" s="26"/>
      <c r="Q46" s="19"/>
    </row>
    <row r="47" spans="4:17" s="17" customFormat="1">
      <c r="D47" s="21"/>
      <c r="N47" s="26"/>
      <c r="O47" s="26"/>
      <c r="P47" s="26"/>
      <c r="Q47" s="19"/>
    </row>
    <row r="48" spans="4:17" s="17" customFormat="1">
      <c r="D48" s="21"/>
      <c r="N48" s="26"/>
      <c r="O48" s="26"/>
      <c r="P48" s="26"/>
      <c r="Q48" s="19"/>
    </row>
    <row r="49" spans="4:17" s="17" customFormat="1">
      <c r="D49" s="21"/>
      <c r="N49" s="26"/>
      <c r="O49" s="26"/>
      <c r="P49" s="26"/>
      <c r="Q49" s="19"/>
    </row>
    <row r="50" spans="4:17" s="17" customFormat="1">
      <c r="D50" s="21"/>
      <c r="N50" s="26"/>
      <c r="O50" s="26"/>
      <c r="P50" s="26"/>
      <c r="Q50" s="19"/>
    </row>
    <row r="51" spans="4:17" s="17" customFormat="1">
      <c r="D51" s="21"/>
      <c r="N51" s="26"/>
      <c r="O51" s="26"/>
      <c r="P51" s="26"/>
      <c r="Q51" s="19"/>
    </row>
    <row r="52" spans="4:17" s="17" customFormat="1">
      <c r="D52" s="21"/>
      <c r="N52" s="26"/>
      <c r="O52" s="26"/>
      <c r="P52" s="26"/>
      <c r="Q52" s="19"/>
    </row>
    <row r="53" spans="4:17" s="17" customFormat="1">
      <c r="D53" s="21"/>
      <c r="N53" s="26"/>
      <c r="O53" s="26"/>
      <c r="P53" s="26"/>
      <c r="Q53" s="19"/>
    </row>
    <row r="54" spans="4:17" s="17" customFormat="1">
      <c r="D54" s="21"/>
      <c r="N54" s="26"/>
      <c r="O54" s="26"/>
      <c r="P54" s="26"/>
      <c r="Q54" s="19"/>
    </row>
    <row r="55" spans="4:17" s="17" customFormat="1">
      <c r="D55" s="21"/>
      <c r="N55" s="26"/>
      <c r="O55" s="26"/>
      <c r="P55" s="26"/>
      <c r="Q55" s="19"/>
    </row>
    <row r="56" spans="4:17" s="17" customFormat="1">
      <c r="D56" s="21"/>
      <c r="N56" s="26"/>
      <c r="O56" s="26"/>
      <c r="P56" s="26"/>
      <c r="Q56" s="19"/>
    </row>
    <row r="57" spans="4:17" s="17" customFormat="1">
      <c r="D57" s="21"/>
      <c r="N57" s="26"/>
      <c r="O57" s="26"/>
      <c r="P57" s="26"/>
      <c r="Q57" s="19"/>
    </row>
    <row r="58" spans="4:17" s="17" customFormat="1">
      <c r="D58" s="21"/>
      <c r="N58" s="26"/>
      <c r="O58" s="26"/>
      <c r="P58" s="26"/>
      <c r="Q58" s="19"/>
    </row>
    <row r="59" spans="4:17" s="17" customFormat="1">
      <c r="D59" s="21"/>
      <c r="N59" s="26"/>
      <c r="O59" s="26"/>
      <c r="P59" s="26"/>
      <c r="Q59" s="19"/>
    </row>
    <row r="60" spans="4:17" s="17" customFormat="1">
      <c r="D60" s="21"/>
      <c r="N60" s="26"/>
      <c r="O60" s="26"/>
      <c r="P60" s="26"/>
      <c r="Q60" s="19"/>
    </row>
    <row r="61" spans="4:17" s="17" customFormat="1">
      <c r="D61" s="21"/>
      <c r="N61" s="26"/>
      <c r="O61" s="26"/>
      <c r="P61" s="26"/>
      <c r="Q61" s="19"/>
    </row>
    <row r="62" spans="4:17" s="17" customFormat="1">
      <c r="D62" s="21"/>
      <c r="N62" s="26"/>
      <c r="O62" s="26"/>
      <c r="P62" s="26"/>
      <c r="Q62" s="19"/>
    </row>
    <row r="63" spans="4:17" s="17" customFormat="1">
      <c r="D63" s="21"/>
      <c r="N63" s="26"/>
      <c r="O63" s="26"/>
      <c r="P63" s="26"/>
      <c r="Q63" s="19"/>
    </row>
    <row r="64" spans="4:17" s="17" customFormat="1">
      <c r="D64" s="21"/>
      <c r="N64" s="26"/>
      <c r="O64" s="26"/>
      <c r="P64" s="26"/>
      <c r="Q64" s="19"/>
    </row>
    <row r="65" spans="4:17" s="17" customFormat="1">
      <c r="D65" s="21"/>
      <c r="N65" s="26"/>
      <c r="O65" s="26"/>
      <c r="P65" s="26"/>
      <c r="Q65" s="19"/>
    </row>
    <row r="66" spans="4:17" s="17" customFormat="1">
      <c r="D66" s="21"/>
      <c r="N66" s="26"/>
      <c r="O66" s="26"/>
      <c r="P66" s="26"/>
      <c r="Q66" s="19"/>
    </row>
    <row r="67" spans="4:17" s="17" customFormat="1">
      <c r="D67" s="21"/>
      <c r="N67" s="26"/>
      <c r="O67" s="26"/>
      <c r="P67" s="26"/>
      <c r="Q67" s="19"/>
    </row>
    <row r="68" spans="4:17" s="17" customFormat="1">
      <c r="D68" s="21"/>
      <c r="N68" s="26"/>
      <c r="O68" s="26"/>
      <c r="P68" s="26"/>
      <c r="Q68" s="19"/>
    </row>
    <row r="69" spans="4:17" s="17" customFormat="1">
      <c r="D69" s="21"/>
      <c r="N69" s="26"/>
      <c r="O69" s="26"/>
      <c r="P69" s="26"/>
      <c r="Q69" s="19"/>
    </row>
    <row r="70" spans="4:17" s="17" customFormat="1">
      <c r="D70" s="21"/>
      <c r="N70" s="26"/>
      <c r="O70" s="26"/>
      <c r="P70" s="26"/>
      <c r="Q70" s="19"/>
    </row>
    <row r="71" spans="4:17" s="17" customFormat="1">
      <c r="D71" s="21"/>
      <c r="N71" s="26"/>
      <c r="O71" s="26"/>
      <c r="P71" s="26"/>
      <c r="Q71" s="19"/>
    </row>
    <row r="72" spans="4:17" s="17" customFormat="1">
      <c r="D72" s="21"/>
      <c r="N72" s="26"/>
      <c r="O72" s="26"/>
      <c r="P72" s="26"/>
      <c r="Q72" s="19"/>
    </row>
    <row r="73" spans="4:17" s="17" customFormat="1">
      <c r="D73" s="21"/>
      <c r="N73" s="26"/>
      <c r="O73" s="26"/>
      <c r="P73" s="26"/>
      <c r="Q73" s="19"/>
    </row>
    <row r="74" spans="4:17" s="17" customFormat="1">
      <c r="D74" s="21"/>
      <c r="N74" s="26"/>
      <c r="O74" s="26"/>
      <c r="P74" s="26"/>
      <c r="Q74" s="19"/>
    </row>
    <row r="75" spans="4:17" s="17" customFormat="1">
      <c r="D75" s="21"/>
      <c r="N75" s="26"/>
      <c r="O75" s="26"/>
      <c r="P75" s="26"/>
      <c r="Q75" s="19"/>
    </row>
    <row r="76" spans="4:17" s="17" customFormat="1">
      <c r="D76" s="21"/>
      <c r="N76" s="26"/>
      <c r="O76" s="26"/>
      <c r="P76" s="26"/>
      <c r="Q76" s="19"/>
    </row>
    <row r="77" spans="4:17" s="17" customFormat="1">
      <c r="D77" s="21"/>
      <c r="N77" s="26"/>
      <c r="O77" s="26"/>
      <c r="P77" s="26"/>
      <c r="Q77" s="19"/>
    </row>
    <row r="78" spans="4:17" s="17" customFormat="1">
      <c r="D78" s="21"/>
      <c r="N78" s="26"/>
      <c r="O78" s="26"/>
      <c r="P78" s="26"/>
      <c r="Q78" s="19"/>
    </row>
    <row r="79" spans="4:17" s="17" customFormat="1">
      <c r="D79" s="21"/>
      <c r="N79" s="26"/>
      <c r="O79" s="26"/>
      <c r="P79" s="26"/>
      <c r="Q79" s="19"/>
    </row>
  </sheetData>
  <mergeCells count="18">
    <mergeCell ref="A22:D22"/>
    <mergeCell ref="F9:G9"/>
    <mergeCell ref="I10:I12"/>
    <mergeCell ref="J10:J12"/>
    <mergeCell ref="D1:E1"/>
    <mergeCell ref="D2:E2"/>
    <mergeCell ref="K2:L2"/>
    <mergeCell ref="F10:F12"/>
    <mergeCell ref="G10:G12"/>
    <mergeCell ref="I9:J9"/>
    <mergeCell ref="A5:L5"/>
    <mergeCell ref="A6:L6"/>
    <mergeCell ref="A7:L7"/>
    <mergeCell ref="I27:L27"/>
    <mergeCell ref="J26:K26"/>
    <mergeCell ref="E24:G24"/>
    <mergeCell ref="E25:F25"/>
    <mergeCell ref="I24:K24"/>
  </mergeCells>
  <printOptions horizontalCentered="1"/>
  <pageMargins left="0.31" right="0.19685039370078741" top="1.0629921259842521" bottom="0.27559055118110237" header="0.31496062992125984" footer="0.15748031496062992"/>
  <pageSetup paperSize="9" scale="80" orientation="landscape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O38"/>
  <sheetViews>
    <sheetView topLeftCell="C1" zoomScale="110" zoomScaleNormal="110" workbookViewId="0">
      <selection activeCell="H24" sqref="H24"/>
    </sheetView>
  </sheetViews>
  <sheetFormatPr defaultColWidth="9.140625" defaultRowHeight="12.75"/>
  <cols>
    <col min="1" max="1" width="2.5703125" style="172" customWidth="1"/>
    <col min="2" max="2" width="25.140625" style="172" customWidth="1"/>
    <col min="3" max="3" width="15.140625" style="172" customWidth="1"/>
    <col min="4" max="4" width="14.42578125" style="172" customWidth="1"/>
    <col min="5" max="5" width="13.140625" style="172" customWidth="1"/>
    <col min="6" max="6" width="14.7109375" style="172" customWidth="1"/>
    <col min="7" max="7" width="13.5703125" style="172" customWidth="1"/>
    <col min="8" max="8" width="12" style="172" customWidth="1"/>
    <col min="9" max="9" width="13" style="172" customWidth="1"/>
    <col min="10" max="10" width="13.7109375" style="172" customWidth="1"/>
    <col min="11" max="11" width="11.140625" style="172" customWidth="1"/>
    <col min="12" max="12" width="12.5703125" style="172" customWidth="1"/>
    <col min="13" max="13" width="15" style="172" customWidth="1"/>
    <col min="14" max="14" width="18" style="172" customWidth="1"/>
    <col min="15" max="15" width="35.7109375" style="172" customWidth="1"/>
    <col min="16" max="16384" width="9.140625" style="172"/>
  </cols>
  <sheetData>
    <row r="2" spans="1:14" ht="15">
      <c r="B2" s="306" t="s">
        <v>147</v>
      </c>
      <c r="L2" s="390" t="s">
        <v>158</v>
      </c>
      <c r="M2" s="391"/>
    </row>
    <row r="3" spans="1:14">
      <c r="B3" s="129"/>
    </row>
    <row r="5" spans="1:14">
      <c r="A5" s="395" t="s">
        <v>38</v>
      </c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</row>
    <row r="6" spans="1:14">
      <c r="A6" s="395" t="s">
        <v>0</v>
      </c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</row>
    <row r="7" spans="1:14">
      <c r="A7" s="395" t="s">
        <v>78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</row>
    <row r="8" spans="1:14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</row>
    <row r="9" spans="1:14" ht="17.100000000000001" customHeight="1">
      <c r="A9" s="173" t="s">
        <v>1</v>
      </c>
      <c r="B9" s="174" t="s">
        <v>2</v>
      </c>
      <c r="C9" s="175" t="s">
        <v>68</v>
      </c>
      <c r="D9" s="392" t="s">
        <v>69</v>
      </c>
      <c r="E9" s="393"/>
      <c r="F9" s="393"/>
      <c r="G9" s="394"/>
      <c r="H9" s="392" t="s">
        <v>71</v>
      </c>
      <c r="I9" s="393"/>
      <c r="J9" s="393"/>
      <c r="K9" s="393"/>
      <c r="L9" s="394"/>
      <c r="M9" s="176" t="s">
        <v>68</v>
      </c>
    </row>
    <row r="10" spans="1:14" ht="17.100000000000001" customHeight="1">
      <c r="A10" s="177"/>
      <c r="B10" s="178"/>
      <c r="C10" s="179">
        <v>42736</v>
      </c>
      <c r="D10" s="392" t="s">
        <v>70</v>
      </c>
      <c r="E10" s="394"/>
      <c r="F10" s="180" t="s">
        <v>109</v>
      </c>
      <c r="G10" s="174" t="s">
        <v>75</v>
      </c>
      <c r="H10" s="173" t="s">
        <v>73</v>
      </c>
      <c r="I10" s="396" t="s">
        <v>72</v>
      </c>
      <c r="J10" s="397"/>
      <c r="K10" s="175" t="s">
        <v>110</v>
      </c>
      <c r="L10" s="174" t="s">
        <v>74</v>
      </c>
      <c r="M10" s="181">
        <v>43100</v>
      </c>
    </row>
    <row r="11" spans="1:14" ht="17.100000000000001" customHeight="1">
      <c r="A11" s="182"/>
      <c r="B11" s="183"/>
      <c r="C11" s="184"/>
      <c r="D11" s="185" t="s">
        <v>102</v>
      </c>
      <c r="E11" s="186" t="s">
        <v>103</v>
      </c>
      <c r="F11" s="184"/>
      <c r="G11" s="183"/>
      <c r="H11" s="182"/>
      <c r="I11" s="187" t="s">
        <v>104</v>
      </c>
      <c r="J11" s="186" t="s">
        <v>105</v>
      </c>
      <c r="K11" s="184"/>
      <c r="L11" s="183"/>
      <c r="M11" s="188"/>
    </row>
    <row r="12" spans="1:14" ht="17.100000000000001" customHeight="1">
      <c r="A12" s="178" t="s">
        <v>7</v>
      </c>
      <c r="B12" s="172" t="s">
        <v>8</v>
      </c>
      <c r="C12" s="189"/>
      <c r="D12" s="178"/>
      <c r="F12" s="178"/>
      <c r="G12" s="178"/>
      <c r="H12" s="178"/>
      <c r="I12" s="100"/>
      <c r="J12" s="42"/>
      <c r="K12" s="178"/>
      <c r="L12" s="178"/>
      <c r="M12" s="178"/>
    </row>
    <row r="13" spans="1:14" ht="17.100000000000001" customHeight="1">
      <c r="A13" s="42"/>
      <c r="B13" s="42" t="s">
        <v>40</v>
      </c>
      <c r="C13" s="190">
        <v>718031022</v>
      </c>
      <c r="D13" s="191">
        <v>0</v>
      </c>
      <c r="E13" s="192">
        <v>0</v>
      </c>
      <c r="F13" s="193">
        <v>96435524</v>
      </c>
      <c r="G13" s="193">
        <v>0</v>
      </c>
      <c r="H13" s="193">
        <v>0</v>
      </c>
      <c r="I13" s="194">
        <v>37500000</v>
      </c>
      <c r="J13" s="193">
        <v>18785290</v>
      </c>
      <c r="K13" s="193">
        <v>0</v>
      </c>
      <c r="L13" s="193">
        <v>70577</v>
      </c>
      <c r="M13" s="193">
        <f>+C13+D13+E13+F13+G13-H13-I13-J13-K13-L13</f>
        <v>758110679</v>
      </c>
    </row>
    <row r="14" spans="1:14">
      <c r="A14" s="42" t="s">
        <v>10</v>
      </c>
      <c r="B14" s="42" t="s">
        <v>11</v>
      </c>
      <c r="C14" s="195"/>
      <c r="D14" s="196"/>
      <c r="E14" s="192"/>
      <c r="F14" s="193"/>
      <c r="G14" s="193"/>
      <c r="H14" s="193"/>
      <c r="I14" s="194"/>
      <c r="J14" s="193"/>
      <c r="K14" s="193"/>
      <c r="L14" s="193"/>
      <c r="M14" s="193"/>
    </row>
    <row r="15" spans="1:14">
      <c r="A15" s="42"/>
      <c r="B15" s="42" t="s">
        <v>12</v>
      </c>
      <c r="C15" s="190">
        <v>44112046398.449997</v>
      </c>
      <c r="D15" s="191">
        <v>6000000000</v>
      </c>
      <c r="E15" s="192">
        <v>0</v>
      </c>
      <c r="F15" s="193">
        <v>4055210382.46</v>
      </c>
      <c r="G15" s="193">
        <v>0</v>
      </c>
      <c r="H15" s="193">
        <v>0</v>
      </c>
      <c r="I15" s="194">
        <v>1523696400</v>
      </c>
      <c r="J15" s="193">
        <f>380924094.2-23.2</f>
        <v>380924071</v>
      </c>
      <c r="K15" s="193">
        <v>0</v>
      </c>
      <c r="L15" s="193">
        <f>956683306</f>
        <v>956683306</v>
      </c>
      <c r="M15" s="193">
        <f>+C15+D15+E15+F15+G15-H15-I15-J15-K15-L15</f>
        <v>51305953003.909996</v>
      </c>
    </row>
    <row r="16" spans="1:14">
      <c r="A16" s="42" t="s">
        <v>13</v>
      </c>
      <c r="B16" s="42" t="s">
        <v>14</v>
      </c>
      <c r="C16" s="195"/>
      <c r="D16" s="196"/>
      <c r="E16" s="197"/>
      <c r="F16" s="193"/>
      <c r="G16" s="193"/>
      <c r="H16" s="193"/>
      <c r="I16" s="194"/>
      <c r="J16" s="193"/>
      <c r="K16" s="193"/>
      <c r="L16" s="193"/>
      <c r="M16" s="193"/>
      <c r="N16" s="63"/>
    </row>
    <row r="17" spans="1:15">
      <c r="A17" s="42"/>
      <c r="B17" s="42" t="s">
        <v>15</v>
      </c>
      <c r="C17" s="195"/>
      <c r="D17" s="196"/>
      <c r="E17" s="197"/>
      <c r="F17" s="193"/>
      <c r="G17" s="193"/>
      <c r="H17" s="193"/>
      <c r="I17" s="194"/>
      <c r="J17" s="193"/>
      <c r="K17" s="193"/>
      <c r="L17" s="193"/>
      <c r="M17" s="193"/>
    </row>
    <row r="18" spans="1:15">
      <c r="A18" s="42"/>
      <c r="B18" s="42" t="s">
        <v>16</v>
      </c>
      <c r="C18" s="190">
        <v>44651988094</v>
      </c>
      <c r="D18" s="191">
        <v>6000000000</v>
      </c>
      <c r="E18" s="192">
        <v>0</v>
      </c>
      <c r="F18" s="193">
        <v>8253607504</v>
      </c>
      <c r="G18" s="193">
        <v>2219821492</v>
      </c>
      <c r="H18" s="193">
        <v>0</v>
      </c>
      <c r="I18" s="194">
        <v>3827278435</v>
      </c>
      <c r="J18" s="193">
        <v>3780459683</v>
      </c>
      <c r="K18" s="193">
        <v>0</v>
      </c>
      <c r="L18" s="193">
        <v>0</v>
      </c>
      <c r="M18" s="193">
        <f>+C18+D18+E18+F18+G18-H18-I18-J18-K18-L18</f>
        <v>53517678972</v>
      </c>
    </row>
    <row r="19" spans="1:15">
      <c r="A19" s="42"/>
      <c r="B19" s="42" t="s">
        <v>17</v>
      </c>
      <c r="C19" s="190">
        <v>17896387238</v>
      </c>
      <c r="D19" s="191">
        <v>1000000000</v>
      </c>
      <c r="E19" s="192">
        <v>0</v>
      </c>
      <c r="F19" s="193">
        <v>1016883944</v>
      </c>
      <c r="G19" s="193">
        <f>53986300+53986300</f>
        <v>107972600</v>
      </c>
      <c r="H19" s="193">
        <v>0</v>
      </c>
      <c r="I19" s="194">
        <v>179954200</v>
      </c>
      <c r="J19" s="193">
        <f>359908201-I19</f>
        <v>179954001</v>
      </c>
      <c r="K19" s="193">
        <v>0</v>
      </c>
      <c r="L19" s="193">
        <v>0</v>
      </c>
      <c r="M19" s="193">
        <f>+C19+D19+E19+F19+G19-H19-I19-J19-K19-L19</f>
        <v>19661335581</v>
      </c>
      <c r="N19" s="63"/>
    </row>
    <row r="20" spans="1:15">
      <c r="A20" s="42"/>
      <c r="B20" s="42" t="s">
        <v>18</v>
      </c>
      <c r="C20" s="190">
        <v>19663005884</v>
      </c>
      <c r="D20" s="191">
        <v>1000000000</v>
      </c>
      <c r="E20" s="192">
        <v>2090000000</v>
      </c>
      <c r="F20" s="198">
        <v>2494327254</v>
      </c>
      <c r="G20" s="193">
        <v>0</v>
      </c>
      <c r="H20" s="193">
        <v>0</v>
      </c>
      <c r="I20" s="194">
        <v>717524998</v>
      </c>
      <c r="J20" s="193">
        <v>1322108518</v>
      </c>
      <c r="K20" s="193">
        <v>0</v>
      </c>
      <c r="L20" s="193">
        <v>0</v>
      </c>
      <c r="M20" s="193">
        <f>+C20+D20+E20+F20+G20-H20-I20-J20-K20-L20</f>
        <v>23207699622</v>
      </c>
      <c r="N20" s="63"/>
    </row>
    <row r="21" spans="1:15">
      <c r="A21" s="42"/>
      <c r="B21" s="42" t="s">
        <v>87</v>
      </c>
      <c r="C21" s="190">
        <v>12496450996</v>
      </c>
      <c r="D21" s="191">
        <v>0</v>
      </c>
      <c r="E21" s="192">
        <v>1330000000</v>
      </c>
      <c r="F21" s="193">
        <v>1804312941</v>
      </c>
      <c r="G21" s="193">
        <v>61761653</v>
      </c>
      <c r="H21" s="193">
        <v>0</v>
      </c>
      <c r="I21" s="194">
        <v>157283720</v>
      </c>
      <c r="J21" s="193">
        <f>293949712+300568789-I21</f>
        <v>437234781</v>
      </c>
      <c r="K21" s="193">
        <v>0</v>
      </c>
      <c r="L21" s="193">
        <v>0</v>
      </c>
      <c r="M21" s="193">
        <f>+C21+D21+E21+F21+G21-H21-I21-J21-K21-L21</f>
        <v>15098007089</v>
      </c>
      <c r="N21" s="63"/>
      <c r="O21" s="63">
        <v>19663005884</v>
      </c>
    </row>
    <row r="22" spans="1:15">
      <c r="A22" s="182"/>
      <c r="B22" s="183" t="s">
        <v>95</v>
      </c>
      <c r="C22" s="199"/>
      <c r="D22" s="200"/>
      <c r="E22" s="201"/>
      <c r="F22" s="202"/>
      <c r="G22" s="202"/>
      <c r="H22" s="202"/>
      <c r="I22" s="201"/>
      <c r="J22" s="202"/>
      <c r="K22" s="202"/>
      <c r="L22" s="203" t="s">
        <v>101</v>
      </c>
      <c r="M22" s="193"/>
      <c r="N22" s="63"/>
    </row>
    <row r="23" spans="1:15">
      <c r="A23" s="182"/>
      <c r="B23" s="183" t="s">
        <v>100</v>
      </c>
      <c r="C23" s="194">
        <v>3171752683</v>
      </c>
      <c r="D23" s="193">
        <v>0</v>
      </c>
      <c r="E23" s="192">
        <v>0</v>
      </c>
      <c r="F23" s="193">
        <v>188530978</v>
      </c>
      <c r="G23" s="193">
        <f>+M23-C23-F23+I23+J23</f>
        <v>93105148</v>
      </c>
      <c r="H23" s="193">
        <v>0</v>
      </c>
      <c r="I23" s="194">
        <v>104654400</v>
      </c>
      <c r="J23" s="193">
        <f>209308800-I23</f>
        <v>104654400</v>
      </c>
      <c r="K23" s="193">
        <v>0</v>
      </c>
      <c r="L23" s="193">
        <v>0</v>
      </c>
      <c r="M23" s="193">
        <v>3244080009</v>
      </c>
    </row>
    <row r="24" spans="1:15">
      <c r="A24" s="189"/>
      <c r="B24" s="183"/>
      <c r="C24" s="204"/>
      <c r="D24" s="205"/>
      <c r="E24" s="100"/>
      <c r="F24" s="206"/>
      <c r="G24" s="207" t="s">
        <v>101</v>
      </c>
      <c r="H24" s="206"/>
      <c r="I24" s="208"/>
      <c r="J24" s="202"/>
      <c r="K24" s="206"/>
      <c r="L24" s="206"/>
      <c r="M24" s="193"/>
    </row>
    <row r="25" spans="1:15">
      <c r="A25" s="209" t="s">
        <v>20</v>
      </c>
      <c r="B25" s="42"/>
      <c r="C25" s="194">
        <f>SUM(C13:C23)</f>
        <v>142709662315.45001</v>
      </c>
      <c r="D25" s="194">
        <f t="shared" ref="D25:L25" si="0">SUM(D13:D23)</f>
        <v>14000000000</v>
      </c>
      <c r="E25" s="194">
        <f t="shared" si="0"/>
        <v>3420000000</v>
      </c>
      <c r="F25" s="194">
        <f t="shared" si="0"/>
        <v>17909308527.459999</v>
      </c>
      <c r="G25" s="194">
        <f t="shared" si="0"/>
        <v>2482660893</v>
      </c>
      <c r="H25" s="194">
        <f t="shared" si="0"/>
        <v>0</v>
      </c>
      <c r="I25" s="194">
        <f t="shared" si="0"/>
        <v>6547892153</v>
      </c>
      <c r="J25" s="194">
        <f t="shared" si="0"/>
        <v>6224120744</v>
      </c>
      <c r="K25" s="194">
        <f t="shared" si="0"/>
        <v>0</v>
      </c>
      <c r="L25" s="194">
        <f t="shared" si="0"/>
        <v>956753883</v>
      </c>
      <c r="M25" s="193">
        <f>SUM(M13:M23)</f>
        <v>166792864955.91</v>
      </c>
    </row>
    <row r="26" spans="1:15" s="100" customFormat="1">
      <c r="A26" s="210"/>
      <c r="D26" s="354"/>
      <c r="E26" s="354"/>
      <c r="F26" s="354"/>
      <c r="G26" s="354"/>
      <c r="H26" s="354"/>
      <c r="I26" s="354"/>
      <c r="J26" s="354"/>
      <c r="K26" s="354"/>
      <c r="L26" s="355"/>
      <c r="M26" s="208"/>
    </row>
    <row r="27" spans="1:15" s="100" customFormat="1" ht="15">
      <c r="D27" s="334"/>
      <c r="E27" s="334"/>
      <c r="F27" s="356"/>
      <c r="G27" s="356"/>
      <c r="H27" s="356"/>
      <c r="I27" s="357"/>
      <c r="J27" s="357"/>
      <c r="K27" s="357"/>
      <c r="L27" s="358"/>
      <c r="M27" s="208"/>
    </row>
    <row r="28" spans="1:15" ht="14.25" customHeight="1">
      <c r="C28" s="171"/>
      <c r="D28" s="372" t="s">
        <v>150</v>
      </c>
      <c r="E28" s="372"/>
      <c r="F28" s="372"/>
      <c r="G28" s="359"/>
      <c r="H28" s="334"/>
      <c r="I28" s="374" t="s">
        <v>161</v>
      </c>
      <c r="J28" s="374"/>
      <c r="K28" s="374"/>
      <c r="L28" s="344"/>
    </row>
    <row r="29" spans="1:15" ht="15" customHeight="1">
      <c r="B29" s="100"/>
      <c r="C29" s="324"/>
      <c r="D29" s="366" t="s">
        <v>89</v>
      </c>
      <c r="E29" s="366"/>
      <c r="F29" s="320" t="s">
        <v>90</v>
      </c>
      <c r="G29" s="360"/>
      <c r="H29" s="334"/>
      <c r="I29" s="345"/>
      <c r="J29" s="346"/>
      <c r="K29" s="346"/>
      <c r="L29" s="344"/>
    </row>
    <row r="30" spans="1:15" ht="14.25" customHeight="1">
      <c r="B30" s="100"/>
      <c r="C30" s="325"/>
      <c r="D30" s="321" t="s">
        <v>91</v>
      </c>
      <c r="E30" s="321"/>
      <c r="F30" s="322"/>
      <c r="G30" s="334"/>
      <c r="H30" s="334"/>
      <c r="I30" s="345"/>
      <c r="J30" s="376"/>
      <c r="K30" s="376"/>
      <c r="L30" s="344"/>
    </row>
    <row r="31" spans="1:15" ht="14.25" customHeight="1">
      <c r="B31" s="100"/>
      <c r="C31" s="325"/>
      <c r="D31" s="321" t="s">
        <v>151</v>
      </c>
      <c r="E31" s="321"/>
      <c r="F31" s="320"/>
      <c r="G31" s="334"/>
      <c r="H31" s="334"/>
      <c r="I31" s="374"/>
      <c r="J31" s="374"/>
      <c r="K31" s="374"/>
      <c r="L31" s="374"/>
    </row>
    <row r="32" spans="1:15" ht="14.25" customHeight="1">
      <c r="B32" s="100"/>
      <c r="C32" s="325"/>
      <c r="D32" s="321" t="s">
        <v>152</v>
      </c>
      <c r="E32" s="321"/>
      <c r="F32" s="320"/>
      <c r="G32" s="334"/>
      <c r="H32" s="334"/>
      <c r="I32" s="347" t="s">
        <v>162</v>
      </c>
      <c r="J32" s="348"/>
      <c r="K32" s="348"/>
      <c r="L32" s="344"/>
    </row>
    <row r="33" spans="2:12" ht="15">
      <c r="B33" s="100"/>
      <c r="C33" s="100"/>
      <c r="D33" s="321" t="s">
        <v>153</v>
      </c>
      <c r="E33" s="323"/>
      <c r="F33" s="321"/>
      <c r="G33" s="334"/>
      <c r="H33" s="334"/>
      <c r="I33" s="347" t="s">
        <v>163</v>
      </c>
      <c r="J33" s="348"/>
      <c r="K33" s="348"/>
      <c r="L33" s="349"/>
    </row>
    <row r="34" spans="2:12" ht="15">
      <c r="B34" s="100"/>
      <c r="D34" s="342"/>
      <c r="E34" s="342"/>
      <c r="F34" s="342"/>
      <c r="G34" s="342"/>
      <c r="H34" s="342"/>
      <c r="I34" s="350" t="s">
        <v>164</v>
      </c>
      <c r="J34" s="349"/>
      <c r="K34" s="349"/>
      <c r="L34" s="349"/>
    </row>
    <row r="35" spans="2:12" ht="15">
      <c r="B35" s="100"/>
      <c r="D35" s="342"/>
      <c r="E35" s="342"/>
      <c r="F35" s="342"/>
      <c r="G35" s="342"/>
      <c r="H35" s="342"/>
      <c r="I35" s="342"/>
      <c r="J35" s="342"/>
      <c r="K35" s="342"/>
      <c r="L35" s="342"/>
    </row>
    <row r="36" spans="2:12" ht="15">
      <c r="D36" s="342"/>
      <c r="E36" s="342"/>
      <c r="F36" s="342"/>
      <c r="G36" s="342"/>
      <c r="H36" s="342"/>
      <c r="I36" s="342"/>
      <c r="J36" s="342"/>
      <c r="K36" s="342"/>
      <c r="L36" s="342"/>
    </row>
    <row r="37" spans="2:12" ht="15">
      <c r="D37" s="47"/>
      <c r="E37" s="47"/>
      <c r="F37" s="47"/>
      <c r="G37" s="47"/>
      <c r="H37" s="47"/>
      <c r="I37" s="47"/>
      <c r="J37" s="47"/>
      <c r="K37" s="47"/>
      <c r="L37" s="47"/>
    </row>
    <row r="38" spans="2:12" ht="15">
      <c r="D38" s="47"/>
      <c r="E38" s="47"/>
      <c r="F38" s="47"/>
      <c r="G38" s="47"/>
      <c r="H38" s="47"/>
      <c r="I38" s="47"/>
      <c r="J38" s="47"/>
      <c r="K38" s="47"/>
      <c r="L38" s="47"/>
    </row>
  </sheetData>
  <mergeCells count="13">
    <mergeCell ref="J30:K30"/>
    <mergeCell ref="I31:L31"/>
    <mergeCell ref="D28:F28"/>
    <mergeCell ref="D29:E29"/>
    <mergeCell ref="L2:M2"/>
    <mergeCell ref="H9:L9"/>
    <mergeCell ref="A5:M5"/>
    <mergeCell ref="A6:M6"/>
    <mergeCell ref="A7:M7"/>
    <mergeCell ref="D9:G9"/>
    <mergeCell ref="D10:E10"/>
    <mergeCell ref="I10:J10"/>
    <mergeCell ref="I28:K28"/>
  </mergeCells>
  <pageMargins left="0.31496062992125984" right="0.15748031496062992" top="0.98425196850393704" bottom="0.74803149606299213" header="0.31496062992125984" footer="0.31496062992125984"/>
  <pageSetup paperSize="9" scale="80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4"/>
  <sheetViews>
    <sheetView view="pageBreakPreview" topLeftCell="A4" zoomScale="60" workbookViewId="0">
      <selection activeCell="B28" sqref="B28:C33"/>
    </sheetView>
  </sheetViews>
  <sheetFormatPr defaultColWidth="9.140625" defaultRowHeight="15"/>
  <cols>
    <col min="1" max="1" width="4" style="65" customWidth="1"/>
    <col min="2" max="2" width="31.85546875" style="65" customWidth="1"/>
    <col min="3" max="3" width="25" style="65" customWidth="1"/>
    <col min="4" max="4" width="26.140625" style="65" customWidth="1"/>
    <col min="5" max="5" width="21.5703125" style="65" customWidth="1"/>
    <col min="6" max="6" width="23.7109375" style="65" customWidth="1"/>
    <col min="7" max="7" width="18.42578125" style="65" bestFit="1" customWidth="1"/>
    <col min="8" max="8" width="16.140625" style="65" customWidth="1"/>
    <col min="9" max="16384" width="9.140625" style="65"/>
  </cols>
  <sheetData>
    <row r="1" spans="1:8" s="36" customFormat="1" ht="15.75">
      <c r="A1" s="398" t="s">
        <v>34</v>
      </c>
      <c r="B1" s="398"/>
      <c r="C1" s="398"/>
      <c r="D1" s="398"/>
      <c r="E1" s="398"/>
      <c r="F1" s="398"/>
    </row>
    <row r="2" spans="1:8" s="36" customFormat="1" ht="15.75">
      <c r="A2" s="398" t="s">
        <v>0</v>
      </c>
      <c r="B2" s="398"/>
      <c r="C2" s="398"/>
      <c r="D2" s="398"/>
      <c r="E2" s="398"/>
      <c r="F2" s="398"/>
    </row>
    <row r="3" spans="1:8" s="36" customFormat="1" ht="15.75">
      <c r="A3" s="398" t="s">
        <v>35</v>
      </c>
      <c r="B3" s="398"/>
      <c r="C3" s="398"/>
      <c r="D3" s="398"/>
      <c r="E3" s="398"/>
      <c r="F3" s="398"/>
    </row>
    <row r="6" spans="1:8" s="74" customFormat="1" thickBot="1">
      <c r="A6" s="76"/>
      <c r="B6" s="76"/>
      <c r="C6" s="76"/>
      <c r="D6" s="76"/>
      <c r="E6" s="76"/>
      <c r="F6" s="76"/>
    </row>
    <row r="7" spans="1:8" s="74" customFormat="1" ht="17.100000000000001" customHeight="1" thickTop="1">
      <c r="A7" s="211" t="s">
        <v>1</v>
      </c>
      <c r="B7" s="79" t="s">
        <v>2</v>
      </c>
      <c r="C7" s="211" t="s">
        <v>37</v>
      </c>
      <c r="D7" s="79" t="s">
        <v>22</v>
      </c>
      <c r="E7" s="104" t="s">
        <v>36</v>
      </c>
      <c r="F7" s="104" t="s">
        <v>24</v>
      </c>
      <c r="G7" s="106"/>
      <c r="H7" s="98"/>
    </row>
    <row r="8" spans="1:8" s="74" customFormat="1" ht="17.100000000000001" customHeight="1" thickBot="1">
      <c r="A8" s="107"/>
      <c r="B8" s="76"/>
      <c r="C8" s="108"/>
      <c r="D8" s="109"/>
      <c r="E8" s="108"/>
      <c r="F8" s="108" t="s">
        <v>85</v>
      </c>
      <c r="G8" s="110"/>
      <c r="H8" s="98"/>
    </row>
    <row r="9" spans="1:8" s="74" customFormat="1" thickTop="1">
      <c r="A9" s="111" t="s">
        <v>7</v>
      </c>
      <c r="B9" s="55" t="s">
        <v>8</v>
      </c>
      <c r="C9" s="158"/>
      <c r="D9" s="212"/>
      <c r="E9" s="212"/>
      <c r="F9" s="111"/>
      <c r="G9" s="110"/>
      <c r="H9" s="98"/>
    </row>
    <row r="10" spans="1:8" s="74" customFormat="1" ht="17.100000000000001" customHeight="1">
      <c r="A10" s="111"/>
      <c r="B10" s="55" t="s">
        <v>40</v>
      </c>
      <c r="C10" s="213">
        <f>+AKTIVA!H12</f>
        <v>793028083</v>
      </c>
      <c r="D10" s="112">
        <f>+KEWAJIBAN!F11</f>
        <v>34917404</v>
      </c>
      <c r="E10" s="112">
        <f>+EKUITAS!G11</f>
        <v>758110679</v>
      </c>
      <c r="F10" s="112">
        <f>SUM(D10:E10)</f>
        <v>793028083</v>
      </c>
      <c r="G10" s="110"/>
      <c r="H10" s="98"/>
    </row>
    <row r="11" spans="1:8" s="74" customFormat="1" ht="17.100000000000001" customHeight="1">
      <c r="A11" s="114"/>
      <c r="B11" s="115"/>
      <c r="C11" s="214"/>
      <c r="D11" s="116"/>
      <c r="E11" s="215"/>
      <c r="F11" s="116"/>
      <c r="G11" s="110"/>
      <c r="H11" s="98"/>
    </row>
    <row r="12" spans="1:8" s="74" customFormat="1" ht="17.100000000000001" customHeight="1">
      <c r="A12" s="111" t="s">
        <v>10</v>
      </c>
      <c r="B12" s="55" t="s">
        <v>11</v>
      </c>
      <c r="C12" s="213"/>
      <c r="D12" s="215"/>
      <c r="E12" s="120"/>
      <c r="F12" s="120"/>
      <c r="G12" s="110"/>
      <c r="H12" s="98"/>
    </row>
    <row r="13" spans="1:8" s="74" customFormat="1" ht="17.100000000000001" customHeight="1">
      <c r="A13" s="111"/>
      <c r="B13" s="55" t="s">
        <v>12</v>
      </c>
      <c r="C13" s="216">
        <f>+AKTIVA!H15</f>
        <v>56562276078.350006</v>
      </c>
      <c r="D13" s="113">
        <f>+KEWAJIBAN!F14</f>
        <v>5256323074.4399996</v>
      </c>
      <c r="E13" s="112">
        <f>+EKUITAS!G14</f>
        <v>51305953003.910004</v>
      </c>
      <c r="F13" s="112">
        <f t="shared" ref="F13" si="0">SUM(D13:E13)</f>
        <v>56562276078.350006</v>
      </c>
      <c r="G13" s="110"/>
      <c r="H13" s="98"/>
    </row>
    <row r="14" spans="1:8" s="74" customFormat="1" ht="17.100000000000001" customHeight="1">
      <c r="A14" s="114"/>
      <c r="B14" s="115"/>
      <c r="C14" s="123"/>
      <c r="D14" s="117"/>
      <c r="E14" s="116"/>
      <c r="F14" s="116"/>
      <c r="G14" s="110"/>
      <c r="H14" s="98"/>
    </row>
    <row r="15" spans="1:8" s="74" customFormat="1" ht="17.100000000000001" customHeight="1">
      <c r="A15" s="111" t="s">
        <v>13</v>
      </c>
      <c r="B15" s="55" t="s">
        <v>14</v>
      </c>
      <c r="C15" s="216"/>
      <c r="D15" s="113"/>
      <c r="E15" s="112"/>
      <c r="F15" s="112"/>
      <c r="G15" s="110"/>
      <c r="H15" s="98"/>
    </row>
    <row r="16" spans="1:8" s="74" customFormat="1" ht="18.75" customHeight="1">
      <c r="A16" s="111"/>
      <c r="B16" s="55" t="s">
        <v>15</v>
      </c>
      <c r="C16" s="216"/>
      <c r="D16" s="113"/>
      <c r="E16" s="112"/>
      <c r="F16" s="112"/>
      <c r="G16" s="110"/>
      <c r="H16" s="98"/>
    </row>
    <row r="17" spans="1:8" s="74" customFormat="1" ht="17.100000000000001" customHeight="1">
      <c r="A17" s="111"/>
      <c r="B17" s="55" t="s">
        <v>16</v>
      </c>
      <c r="C17" s="216">
        <f>+AKTIVA!H19</f>
        <v>336900302232</v>
      </c>
      <c r="D17" s="113">
        <f>+KEWAJIBAN!F18</f>
        <v>283382623260</v>
      </c>
      <c r="E17" s="112">
        <f>+EKUITAS!G18</f>
        <v>53517678972</v>
      </c>
      <c r="F17" s="112">
        <f>SUM(D17:E17)</f>
        <v>336900302232</v>
      </c>
      <c r="G17" s="110"/>
      <c r="H17" s="98"/>
    </row>
    <row r="18" spans="1:8" s="74" customFormat="1" ht="17.100000000000001" customHeight="1">
      <c r="A18" s="111"/>
      <c r="B18" s="55" t="s">
        <v>17</v>
      </c>
      <c r="C18" s="216">
        <f>+AKTIVA!H20</f>
        <v>141417190619</v>
      </c>
      <c r="D18" s="113">
        <f>+KEWAJIBAN!F19</f>
        <v>121755855038</v>
      </c>
      <c r="E18" s="112">
        <f>+EKUITAS!G19</f>
        <v>19661335581</v>
      </c>
      <c r="F18" s="112">
        <f t="shared" ref="F18:F20" si="1">SUM(D18:E18)</f>
        <v>141417190619</v>
      </c>
      <c r="G18" s="110"/>
      <c r="H18" s="98"/>
    </row>
    <row r="19" spans="1:8" s="74" customFormat="1" ht="17.100000000000001" customHeight="1">
      <c r="A19" s="111"/>
      <c r="B19" s="55" t="s">
        <v>18</v>
      </c>
      <c r="C19" s="216">
        <f>+AKTIVA!H21</f>
        <v>175480191206</v>
      </c>
      <c r="D19" s="113">
        <f>+KEWAJIBAN!F20</f>
        <v>152272491584</v>
      </c>
      <c r="E19" s="112">
        <f>+EKUITAS!G20</f>
        <v>23207699622</v>
      </c>
      <c r="F19" s="112">
        <f t="shared" si="1"/>
        <v>175480191206</v>
      </c>
      <c r="G19" s="110"/>
      <c r="H19" s="98"/>
    </row>
    <row r="20" spans="1:8" s="74" customFormat="1" ht="17.100000000000001" customHeight="1">
      <c r="A20" s="111"/>
      <c r="B20" s="55" t="s">
        <v>19</v>
      </c>
      <c r="C20" s="216">
        <f>+AKTIVA!H22</f>
        <v>127301837628</v>
      </c>
      <c r="D20" s="113">
        <f>+KEWAJIBAN!F21</f>
        <v>112203830539</v>
      </c>
      <c r="E20" s="112">
        <f>+EKUITAS!G21</f>
        <v>15098007089</v>
      </c>
      <c r="F20" s="112">
        <f t="shared" si="1"/>
        <v>127301837628</v>
      </c>
      <c r="G20" s="217"/>
      <c r="H20" s="98"/>
    </row>
    <row r="21" spans="1:8" s="74" customFormat="1" ht="17.100000000000001" customHeight="1">
      <c r="A21" s="122"/>
      <c r="B21" s="111"/>
      <c r="C21" s="123"/>
      <c r="D21" s="117"/>
      <c r="E21" s="116"/>
      <c r="F21" s="116"/>
      <c r="G21" s="110"/>
      <c r="H21" s="98"/>
    </row>
    <row r="22" spans="1:8" s="74" customFormat="1" ht="17.100000000000001" customHeight="1">
      <c r="A22" s="158" t="s">
        <v>94</v>
      </c>
      <c r="B22" s="119" t="s">
        <v>99</v>
      </c>
      <c r="C22" s="218"/>
      <c r="D22" s="113"/>
      <c r="E22" s="112"/>
      <c r="F22" s="112"/>
      <c r="G22" s="110"/>
      <c r="H22" s="98"/>
    </row>
    <row r="23" spans="1:8" s="74" customFormat="1" ht="17.100000000000001" customHeight="1">
      <c r="A23" s="158"/>
      <c r="B23" s="111" t="s">
        <v>96</v>
      </c>
      <c r="C23" s="218">
        <f>+AKTIVA!H24</f>
        <v>3247423323</v>
      </c>
      <c r="D23" s="113">
        <f>+KEWAJIBAN!F23</f>
        <v>3343314</v>
      </c>
      <c r="E23" s="112">
        <f>+EKUITAS!G24</f>
        <v>3244080009</v>
      </c>
      <c r="F23" s="112">
        <f t="shared" ref="F23" si="2">SUM(D23:E23)</f>
        <v>3247423323</v>
      </c>
      <c r="G23" s="110"/>
      <c r="H23" s="98"/>
    </row>
    <row r="24" spans="1:8" s="74" customFormat="1" ht="17.100000000000001" customHeight="1">
      <c r="A24" s="158"/>
      <c r="B24" s="114"/>
      <c r="C24" s="218"/>
      <c r="D24" s="219"/>
      <c r="E24" s="216"/>
      <c r="F24" s="216"/>
      <c r="G24" s="110"/>
      <c r="H24" s="98"/>
    </row>
    <row r="25" spans="1:8" s="74" customFormat="1" ht="30.75" customHeight="1" thickBot="1">
      <c r="A25" s="125" t="s">
        <v>20</v>
      </c>
      <c r="B25" s="220"/>
      <c r="C25" s="127">
        <f>SUM(C10:C20)</f>
        <v>838454825846.34998</v>
      </c>
      <c r="D25" s="127">
        <f t="shared" ref="D25:F25" si="3">SUM(D10:D20)</f>
        <v>674906040899.43994</v>
      </c>
      <c r="E25" s="127">
        <f t="shared" si="3"/>
        <v>163548784946.91</v>
      </c>
      <c r="F25" s="127">
        <f t="shared" si="3"/>
        <v>838454825846.34998</v>
      </c>
      <c r="G25" s="110"/>
      <c r="H25" s="98"/>
    </row>
    <row r="26" spans="1:8" s="74" customFormat="1" thickTop="1"/>
    <row r="27" spans="1:8">
      <c r="D27" s="221"/>
    </row>
    <row r="28" spans="1:8" ht="15" customHeight="1">
      <c r="B28" s="399" t="s">
        <v>88</v>
      </c>
      <c r="C28" s="400"/>
      <c r="E28" s="374" t="s">
        <v>161</v>
      </c>
      <c r="F28" s="374"/>
      <c r="G28" s="374"/>
      <c r="H28" s="344"/>
    </row>
    <row r="29" spans="1:8">
      <c r="B29" s="222" t="s">
        <v>89</v>
      </c>
      <c r="C29" s="99" t="s">
        <v>90</v>
      </c>
      <c r="E29" s="345"/>
      <c r="F29" s="346"/>
      <c r="G29" s="346"/>
      <c r="H29" s="344"/>
    </row>
    <row r="30" spans="1:8">
      <c r="B30" s="338" t="s">
        <v>91</v>
      </c>
      <c r="C30" s="99"/>
      <c r="E30" s="345"/>
      <c r="F30" s="376"/>
      <c r="G30" s="376"/>
      <c r="H30" s="344"/>
    </row>
    <row r="31" spans="1:8">
      <c r="B31" s="338" t="s">
        <v>151</v>
      </c>
      <c r="C31" s="223"/>
      <c r="E31" s="374"/>
      <c r="F31" s="374"/>
      <c r="G31" s="374"/>
      <c r="H31" s="374"/>
    </row>
    <row r="32" spans="1:8" ht="15" customHeight="1">
      <c r="B32" s="338" t="s">
        <v>152</v>
      </c>
      <c r="C32" s="99"/>
      <c r="E32" s="347" t="s">
        <v>162</v>
      </c>
      <c r="F32" s="348"/>
      <c r="G32" s="348"/>
      <c r="H32" s="344"/>
    </row>
    <row r="33" spans="2:8">
      <c r="B33" s="338" t="s">
        <v>153</v>
      </c>
      <c r="C33" s="361"/>
      <c r="E33" s="347" t="s">
        <v>163</v>
      </c>
      <c r="F33" s="348"/>
      <c r="G33" s="348"/>
      <c r="H33" s="349"/>
    </row>
    <row r="34" spans="2:8">
      <c r="E34" s="350" t="s">
        <v>164</v>
      </c>
      <c r="F34" s="349"/>
      <c r="G34" s="349"/>
      <c r="H34" s="349"/>
    </row>
  </sheetData>
  <mergeCells count="7">
    <mergeCell ref="F30:G30"/>
    <mergeCell ref="E31:H31"/>
    <mergeCell ref="E28:G28"/>
    <mergeCell ref="A1:F1"/>
    <mergeCell ref="A2:F2"/>
    <mergeCell ref="A3:F3"/>
    <mergeCell ref="B28:C28"/>
  </mergeCells>
  <pageMargins left="1.2598425196850394" right="0.27559055118110237" top="1.0629921259842521" bottom="0.44" header="0.31496062992125984" footer="0.31496062992125984"/>
  <pageSetup paperSize="9" scale="88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83"/>
  <sheetViews>
    <sheetView zoomScale="80" zoomScaleNormal="80" workbookViewId="0">
      <selection activeCell="A6" sqref="A6:E6"/>
    </sheetView>
  </sheetViews>
  <sheetFormatPr defaultColWidth="9.140625" defaultRowHeight="15.75"/>
  <cols>
    <col min="1" max="1" width="4.85546875" style="36" customWidth="1"/>
    <col min="2" max="2" width="29.140625" style="36" customWidth="1"/>
    <col min="3" max="3" width="23.140625" style="36" customWidth="1"/>
    <col min="4" max="4" width="16.28515625" style="36" customWidth="1"/>
    <col min="5" max="5" width="19.85546875" style="36" customWidth="1"/>
    <col min="6" max="6" width="13.5703125" style="262" customWidth="1"/>
    <col min="7" max="7" width="19.7109375" style="269" customWidth="1"/>
    <col min="8" max="8" width="15.28515625" style="36" customWidth="1"/>
    <col min="9" max="16384" width="9.140625" style="36"/>
  </cols>
  <sheetData>
    <row r="1" spans="1:7" s="17" customFormat="1" ht="16.5">
      <c r="B1" s="11"/>
      <c r="C1" s="18"/>
      <c r="D1" s="18"/>
      <c r="E1" s="257"/>
      <c r="F1" s="260"/>
      <c r="G1" s="261"/>
    </row>
    <row r="2" spans="1:7" s="17" customFormat="1">
      <c r="B2" s="20" t="s">
        <v>118</v>
      </c>
      <c r="C2" s="18"/>
      <c r="D2" s="18"/>
      <c r="E2" s="257"/>
      <c r="F2" s="260"/>
      <c r="G2" s="261"/>
    </row>
    <row r="3" spans="1:7" s="17" customFormat="1">
      <c r="C3" s="18"/>
      <c r="D3" s="18"/>
      <c r="E3" s="18"/>
      <c r="F3" s="260"/>
      <c r="G3" s="261"/>
    </row>
    <row r="4" spans="1:7" s="17" customFormat="1">
      <c r="F4" s="260"/>
      <c r="G4" s="261"/>
    </row>
    <row r="5" spans="1:7" s="17" customFormat="1" ht="18">
      <c r="A5" s="383" t="s">
        <v>38</v>
      </c>
      <c r="B5" s="383"/>
      <c r="C5" s="383"/>
      <c r="D5" s="383"/>
      <c r="E5" s="383"/>
      <c r="F5" s="260"/>
      <c r="G5" s="261"/>
    </row>
    <row r="6" spans="1:7" s="17" customFormat="1" ht="18">
      <c r="A6" s="383" t="s">
        <v>124</v>
      </c>
      <c r="B6" s="383"/>
      <c r="C6" s="383"/>
      <c r="D6" s="383"/>
      <c r="E6" s="383"/>
      <c r="F6" s="260"/>
      <c r="G6" s="261"/>
    </row>
    <row r="7" spans="1:7" s="17" customFormat="1" ht="18">
      <c r="A7" s="383" t="s">
        <v>125</v>
      </c>
      <c r="B7" s="383"/>
      <c r="C7" s="383"/>
      <c r="D7" s="383"/>
      <c r="E7" s="383"/>
      <c r="F7" s="260"/>
      <c r="G7" s="261"/>
    </row>
    <row r="8" spans="1:7" s="17" customFormat="1" ht="18">
      <c r="A8" s="258"/>
      <c r="B8" s="258"/>
      <c r="C8" s="258"/>
      <c r="D8" s="258"/>
      <c r="E8" s="258"/>
      <c r="F8" s="260"/>
      <c r="G8" s="261"/>
    </row>
    <row r="9" spans="1:7" s="17" customFormat="1" ht="18">
      <c r="A9" s="258"/>
      <c r="B9" s="258"/>
      <c r="C9" s="258"/>
      <c r="D9" s="258"/>
      <c r="E9" s="258"/>
      <c r="F9" s="260"/>
      <c r="G9" s="261"/>
    </row>
    <row r="10" spans="1:7" s="17" customFormat="1" ht="18">
      <c r="A10" s="259" t="s">
        <v>126</v>
      </c>
      <c r="B10" s="258"/>
      <c r="C10" s="258"/>
      <c r="D10" s="258"/>
      <c r="E10" s="258"/>
      <c r="F10" s="260"/>
      <c r="G10" s="261"/>
    </row>
    <row r="11" spans="1:7" s="17" customFormat="1" ht="12.75" customHeight="1" thickBot="1">
      <c r="A11" s="18"/>
      <c r="B11" s="18"/>
      <c r="C11" s="18"/>
      <c r="D11" s="18"/>
      <c r="E11" s="18"/>
      <c r="F11" s="260"/>
      <c r="G11" s="261"/>
    </row>
    <row r="12" spans="1:7" s="21" customFormat="1" ht="16.5" customHeight="1">
      <c r="A12" s="283" t="s">
        <v>43</v>
      </c>
      <c r="B12" s="284" t="s">
        <v>46</v>
      </c>
      <c r="C12" s="285" t="s">
        <v>119</v>
      </c>
      <c r="D12" s="284" t="s">
        <v>137</v>
      </c>
      <c r="E12" s="286" t="s">
        <v>121</v>
      </c>
      <c r="F12" s="287" t="s">
        <v>127</v>
      </c>
      <c r="G12" s="288" t="s">
        <v>130</v>
      </c>
    </row>
    <row r="13" spans="1:7" s="21" customFormat="1">
      <c r="A13" s="289"/>
      <c r="B13" s="263" t="s">
        <v>47</v>
      </c>
      <c r="C13" s="264" t="s">
        <v>120</v>
      </c>
      <c r="D13" s="263" t="s">
        <v>138</v>
      </c>
      <c r="E13" s="278" t="s">
        <v>122</v>
      </c>
      <c r="F13" s="265" t="s">
        <v>128</v>
      </c>
      <c r="G13" s="290"/>
    </row>
    <row r="14" spans="1:7" s="21" customFormat="1" ht="16.5" customHeight="1">
      <c r="A14" s="289"/>
      <c r="B14" s="263"/>
      <c r="C14" s="264"/>
      <c r="D14" s="263" t="s">
        <v>139</v>
      </c>
      <c r="E14" s="279" t="s">
        <v>123</v>
      </c>
      <c r="F14" s="265" t="s">
        <v>129</v>
      </c>
      <c r="G14" s="290"/>
    </row>
    <row r="15" spans="1:7" s="21" customFormat="1" ht="26.25" customHeight="1" thickBot="1">
      <c r="A15" s="291"/>
      <c r="B15" s="266"/>
      <c r="C15" s="267"/>
      <c r="D15" s="281" t="s">
        <v>140</v>
      </c>
      <c r="E15" s="280" t="s">
        <v>135</v>
      </c>
      <c r="F15" s="268"/>
      <c r="G15" s="292"/>
    </row>
    <row r="16" spans="1:7" s="17" customFormat="1" ht="36.75" customHeight="1">
      <c r="A16" s="244">
        <v>1</v>
      </c>
      <c r="B16" s="10" t="s">
        <v>52</v>
      </c>
      <c r="C16" s="23" t="s">
        <v>132</v>
      </c>
      <c r="D16" s="298">
        <v>0.4</v>
      </c>
      <c r="E16" s="25">
        <v>37500000</v>
      </c>
      <c r="F16" s="271" t="s">
        <v>141</v>
      </c>
      <c r="G16" s="293">
        <v>15000000</v>
      </c>
    </row>
    <row r="17" spans="1:7" s="17" customFormat="1" ht="36.75" customHeight="1">
      <c r="A17" s="244"/>
      <c r="B17" s="10"/>
      <c r="C17" s="23"/>
      <c r="D17" s="298"/>
      <c r="E17" s="25"/>
      <c r="F17" s="271" t="s">
        <v>133</v>
      </c>
      <c r="G17" s="293">
        <v>22500000</v>
      </c>
    </row>
    <row r="18" spans="1:7" s="17" customFormat="1" ht="30" customHeight="1">
      <c r="A18" s="246">
        <v>2</v>
      </c>
      <c r="B18" s="5" t="s">
        <v>55</v>
      </c>
      <c r="C18" s="23"/>
      <c r="D18" s="298">
        <v>0.4</v>
      </c>
      <c r="E18" s="6">
        <v>1523696376.8</v>
      </c>
      <c r="F18" s="272">
        <v>42836</v>
      </c>
      <c r="G18" s="294">
        <v>500000000</v>
      </c>
    </row>
    <row r="19" spans="1:7" s="17" customFormat="1" ht="30" customHeight="1">
      <c r="A19" s="246"/>
      <c r="B19" s="5"/>
      <c r="C19" s="276"/>
      <c r="D19" s="51"/>
      <c r="E19" s="6"/>
      <c r="F19" s="273">
        <v>42983</v>
      </c>
      <c r="G19" s="294">
        <v>500000000</v>
      </c>
    </row>
    <row r="20" spans="1:7" s="17" customFormat="1" ht="30" customHeight="1">
      <c r="A20" s="246"/>
      <c r="B20" s="5"/>
      <c r="C20" s="276"/>
      <c r="D20" s="51"/>
      <c r="E20" s="6"/>
      <c r="F20" s="273">
        <v>42893</v>
      </c>
      <c r="G20" s="294">
        <v>523696400</v>
      </c>
    </row>
    <row r="21" spans="1:7" s="17" customFormat="1" ht="33.75" customHeight="1">
      <c r="A21" s="248">
        <v>3</v>
      </c>
      <c r="B21" s="7" t="s">
        <v>53</v>
      </c>
      <c r="C21" s="23" t="s">
        <v>132</v>
      </c>
      <c r="D21" s="298">
        <v>0.5</v>
      </c>
      <c r="E21" s="8">
        <v>3827278435</v>
      </c>
      <c r="F21" s="274" t="s">
        <v>131</v>
      </c>
      <c r="G21" s="294">
        <v>3827278435</v>
      </c>
    </row>
    <row r="22" spans="1:7" s="17" customFormat="1" ht="30.75" customHeight="1">
      <c r="A22" s="246">
        <v>4</v>
      </c>
      <c r="B22" s="5" t="s">
        <v>62</v>
      </c>
      <c r="C22" s="23"/>
      <c r="D22" s="295">
        <v>0.5</v>
      </c>
      <c r="E22" s="6">
        <v>179954100.5</v>
      </c>
      <c r="F22" s="273">
        <v>42920</v>
      </c>
      <c r="G22" s="294">
        <v>179954200</v>
      </c>
    </row>
    <row r="23" spans="1:7" s="17" customFormat="1" ht="33" customHeight="1">
      <c r="A23" s="248">
        <v>5</v>
      </c>
      <c r="B23" s="7" t="s">
        <v>63</v>
      </c>
      <c r="C23" s="27"/>
      <c r="D23" s="51" t="s">
        <v>142</v>
      </c>
      <c r="E23" s="8">
        <v>717524998</v>
      </c>
      <c r="F23" s="274" t="s">
        <v>134</v>
      </c>
      <c r="G23" s="294">
        <v>717524998</v>
      </c>
    </row>
    <row r="24" spans="1:7" s="17" customFormat="1" ht="30.75" customHeight="1">
      <c r="A24" s="246">
        <v>6</v>
      </c>
      <c r="B24" s="5" t="s">
        <v>54</v>
      </c>
      <c r="C24" s="275"/>
      <c r="D24" s="277" t="s">
        <v>143</v>
      </c>
      <c r="E24" s="270">
        <v>109872523</v>
      </c>
      <c r="F24" s="274"/>
      <c r="G24" s="294">
        <v>109872523</v>
      </c>
    </row>
    <row r="25" spans="1:7" s="17" customFormat="1" ht="30.75" customHeight="1" thickBot="1">
      <c r="A25" s="246">
        <v>7</v>
      </c>
      <c r="B25" s="5" t="s">
        <v>98</v>
      </c>
      <c r="C25" s="275" t="s">
        <v>132</v>
      </c>
      <c r="D25" s="295">
        <v>0.5</v>
      </c>
      <c r="E25" s="282">
        <v>104654400</v>
      </c>
      <c r="F25" s="299" t="s">
        <v>136</v>
      </c>
      <c r="G25" s="300">
        <v>104654400</v>
      </c>
    </row>
    <row r="26" spans="1:7" s="17" customFormat="1" ht="21.75" customHeight="1" thickBot="1">
      <c r="A26" s="401" t="s">
        <v>61</v>
      </c>
      <c r="B26" s="402"/>
      <c r="C26" s="402"/>
      <c r="D26" s="301"/>
      <c r="E26" s="304">
        <f>SUM(E16:E25)</f>
        <v>6500480833.3000002</v>
      </c>
      <c r="F26" s="302"/>
      <c r="G26" s="303">
        <f>SUM(G16:G25)</f>
        <v>6500480956</v>
      </c>
    </row>
    <row r="27" spans="1:7" s="17" customFormat="1" ht="14.25" customHeight="1">
      <c r="A27" s="30"/>
      <c r="B27" s="16"/>
      <c r="C27" s="16"/>
      <c r="D27" s="257"/>
      <c r="E27" s="31"/>
      <c r="F27" s="260"/>
      <c r="G27" s="261"/>
    </row>
    <row r="28" spans="1:7" s="17" customFormat="1" ht="27" customHeight="1">
      <c r="A28" s="33" t="s">
        <v>144</v>
      </c>
      <c r="C28" s="34"/>
      <c r="D28" s="305">
        <f>+G26-E26</f>
        <v>122.69999980926514</v>
      </c>
      <c r="E28" s="35"/>
      <c r="F28" s="260"/>
      <c r="G28" s="261"/>
    </row>
    <row r="29" spans="1:7" s="17" customFormat="1">
      <c r="A29" s="21"/>
      <c r="C29" s="34"/>
      <c r="D29" s="34"/>
      <c r="E29" s="296"/>
      <c r="F29" s="260"/>
      <c r="G29" s="261"/>
    </row>
    <row r="30" spans="1:7" s="17" customFormat="1">
      <c r="A30" s="21"/>
      <c r="B30" s="17" t="s">
        <v>145</v>
      </c>
      <c r="C30" s="34"/>
      <c r="D30" s="34"/>
      <c r="E30" s="297"/>
      <c r="F30" s="260"/>
      <c r="G30" s="261"/>
    </row>
    <row r="31" spans="1:7" s="17" customFormat="1" ht="18" customHeight="1">
      <c r="A31" s="21"/>
      <c r="B31" s="17" t="s">
        <v>146</v>
      </c>
      <c r="C31" s="34"/>
      <c r="D31" s="34"/>
      <c r="E31" s="297"/>
      <c r="F31" s="260"/>
      <c r="G31" s="261"/>
    </row>
    <row r="32" spans="1:7" s="17" customFormat="1" ht="15.75" customHeight="1">
      <c r="C32" s="34"/>
      <c r="D32" s="34"/>
      <c r="E32" s="297"/>
      <c r="F32" s="260"/>
      <c r="G32" s="261"/>
    </row>
    <row r="33" spans="3:7" s="17" customFormat="1">
      <c r="C33" s="34"/>
      <c r="D33" s="34"/>
      <c r="E33" s="34"/>
      <c r="F33" s="260"/>
      <c r="G33" s="261"/>
    </row>
    <row r="34" spans="3:7" s="17" customFormat="1">
      <c r="C34" s="29"/>
      <c r="D34" s="29"/>
      <c r="E34" s="29"/>
      <c r="F34" s="260"/>
      <c r="G34" s="261"/>
    </row>
    <row r="35" spans="3:7" s="17" customFormat="1">
      <c r="F35" s="260"/>
      <c r="G35" s="261"/>
    </row>
    <row r="36" spans="3:7" s="17" customFormat="1">
      <c r="F36" s="260"/>
      <c r="G36" s="261"/>
    </row>
    <row r="37" spans="3:7" s="17" customFormat="1">
      <c r="F37" s="260"/>
      <c r="G37" s="261"/>
    </row>
    <row r="38" spans="3:7" s="17" customFormat="1">
      <c r="F38" s="260"/>
      <c r="G38" s="261"/>
    </row>
    <row r="39" spans="3:7" s="17" customFormat="1">
      <c r="F39" s="260"/>
      <c r="G39" s="261"/>
    </row>
    <row r="40" spans="3:7" s="17" customFormat="1">
      <c r="F40" s="260"/>
      <c r="G40" s="261"/>
    </row>
    <row r="41" spans="3:7" s="17" customFormat="1">
      <c r="F41" s="260"/>
      <c r="G41" s="261"/>
    </row>
    <row r="42" spans="3:7" s="17" customFormat="1">
      <c r="F42" s="260"/>
      <c r="G42" s="261"/>
    </row>
    <row r="43" spans="3:7" s="17" customFormat="1">
      <c r="F43" s="260"/>
      <c r="G43" s="261"/>
    </row>
    <row r="44" spans="3:7" s="17" customFormat="1">
      <c r="F44" s="260"/>
      <c r="G44" s="261"/>
    </row>
    <row r="45" spans="3:7" s="17" customFormat="1">
      <c r="F45" s="260"/>
      <c r="G45" s="261"/>
    </row>
    <row r="46" spans="3:7" s="17" customFormat="1">
      <c r="F46" s="260"/>
      <c r="G46" s="261"/>
    </row>
    <row r="47" spans="3:7" s="17" customFormat="1">
      <c r="F47" s="260"/>
      <c r="G47" s="261"/>
    </row>
    <row r="48" spans="3:7" s="17" customFormat="1">
      <c r="F48" s="260"/>
      <c r="G48" s="261"/>
    </row>
    <row r="49" spans="6:7" s="17" customFormat="1">
      <c r="F49" s="260"/>
      <c r="G49" s="261"/>
    </row>
    <row r="50" spans="6:7" s="17" customFormat="1">
      <c r="F50" s="260"/>
      <c r="G50" s="261"/>
    </row>
    <row r="51" spans="6:7" s="17" customFormat="1">
      <c r="F51" s="260"/>
      <c r="G51" s="261"/>
    </row>
    <row r="52" spans="6:7" s="17" customFormat="1">
      <c r="F52" s="260"/>
      <c r="G52" s="261"/>
    </row>
    <row r="53" spans="6:7" s="17" customFormat="1">
      <c r="F53" s="260"/>
      <c r="G53" s="261"/>
    </row>
    <row r="54" spans="6:7" s="17" customFormat="1">
      <c r="F54" s="260"/>
      <c r="G54" s="261"/>
    </row>
    <row r="55" spans="6:7" s="17" customFormat="1">
      <c r="F55" s="260"/>
      <c r="G55" s="261"/>
    </row>
    <row r="56" spans="6:7" s="17" customFormat="1">
      <c r="F56" s="260"/>
      <c r="G56" s="261"/>
    </row>
    <row r="57" spans="6:7" s="17" customFormat="1">
      <c r="F57" s="260"/>
      <c r="G57" s="261"/>
    </row>
    <row r="58" spans="6:7" s="17" customFormat="1">
      <c r="F58" s="260"/>
      <c r="G58" s="261"/>
    </row>
    <row r="59" spans="6:7" s="17" customFormat="1">
      <c r="F59" s="260"/>
      <c r="G59" s="261"/>
    </row>
    <row r="60" spans="6:7" s="17" customFormat="1">
      <c r="F60" s="260"/>
      <c r="G60" s="261"/>
    </row>
    <row r="61" spans="6:7" s="17" customFormat="1">
      <c r="F61" s="260"/>
      <c r="G61" s="261"/>
    </row>
    <row r="62" spans="6:7" s="17" customFormat="1">
      <c r="F62" s="260"/>
      <c r="G62" s="261"/>
    </row>
    <row r="63" spans="6:7" s="17" customFormat="1">
      <c r="F63" s="260"/>
      <c r="G63" s="261"/>
    </row>
    <row r="64" spans="6:7" s="17" customFormat="1">
      <c r="F64" s="260"/>
      <c r="G64" s="261"/>
    </row>
    <row r="65" spans="6:7" s="17" customFormat="1">
      <c r="F65" s="260"/>
      <c r="G65" s="261"/>
    </row>
    <row r="66" spans="6:7" s="17" customFormat="1">
      <c r="F66" s="260"/>
      <c r="G66" s="261"/>
    </row>
    <row r="67" spans="6:7" s="17" customFormat="1">
      <c r="F67" s="260"/>
      <c r="G67" s="261"/>
    </row>
    <row r="68" spans="6:7" s="17" customFormat="1">
      <c r="F68" s="260"/>
      <c r="G68" s="261"/>
    </row>
    <row r="69" spans="6:7" s="17" customFormat="1">
      <c r="F69" s="260"/>
      <c r="G69" s="261"/>
    </row>
    <row r="70" spans="6:7" s="17" customFormat="1">
      <c r="F70" s="260"/>
      <c r="G70" s="261"/>
    </row>
    <row r="71" spans="6:7" s="17" customFormat="1">
      <c r="F71" s="260"/>
      <c r="G71" s="261"/>
    </row>
    <row r="72" spans="6:7" s="17" customFormat="1">
      <c r="F72" s="260"/>
      <c r="G72" s="261"/>
    </row>
    <row r="73" spans="6:7" s="17" customFormat="1">
      <c r="F73" s="260"/>
      <c r="G73" s="261"/>
    </row>
    <row r="74" spans="6:7" s="17" customFormat="1">
      <c r="F74" s="260"/>
      <c r="G74" s="261"/>
    </row>
    <row r="75" spans="6:7" s="17" customFormat="1">
      <c r="F75" s="260"/>
      <c r="G75" s="261"/>
    </row>
    <row r="76" spans="6:7" s="17" customFormat="1">
      <c r="F76" s="260"/>
      <c r="G76" s="261"/>
    </row>
    <row r="77" spans="6:7" s="17" customFormat="1">
      <c r="F77" s="260"/>
      <c r="G77" s="261"/>
    </row>
    <row r="78" spans="6:7" s="17" customFormat="1">
      <c r="F78" s="260"/>
      <c r="G78" s="261"/>
    </row>
    <row r="79" spans="6:7" s="17" customFormat="1">
      <c r="F79" s="260"/>
      <c r="G79" s="261"/>
    </row>
    <row r="80" spans="6:7" s="17" customFormat="1">
      <c r="F80" s="260"/>
      <c r="G80" s="261"/>
    </row>
    <row r="81" spans="6:7" s="17" customFormat="1">
      <c r="F81" s="260"/>
      <c r="G81" s="261"/>
    </row>
    <row r="82" spans="6:7" s="17" customFormat="1">
      <c r="F82" s="260"/>
      <c r="G82" s="261"/>
    </row>
    <row r="83" spans="6:7" s="17" customFormat="1">
      <c r="F83" s="260"/>
      <c r="G83" s="261"/>
    </row>
  </sheetData>
  <mergeCells count="4">
    <mergeCell ref="A7:E7"/>
    <mergeCell ref="A5:E5"/>
    <mergeCell ref="A6:E6"/>
    <mergeCell ref="A26:C26"/>
  </mergeCells>
  <pageMargins left="0.2" right="0.2" top="0.75" bottom="0.75" header="0.3" footer="0.3"/>
  <pageSetup paperSize="41" scale="80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AKTIVA</vt:lpstr>
      <vt:lpstr>KEWAJIBAN</vt:lpstr>
      <vt:lpstr>EKUITAS</vt:lpstr>
      <vt:lpstr>KERTAS KERJA</vt:lpstr>
      <vt:lpstr>LAPORAN PERUBAHAN EKUITAS</vt:lpstr>
      <vt:lpstr>DOKUMEN KENDALI</vt:lpstr>
      <vt:lpstr>PERHITUNGAN rups</vt:lpstr>
      <vt:lpstr>Sheet2</vt:lpstr>
      <vt:lpstr>Sheet3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v3000</dc:creator>
  <cp:lastModifiedBy>Admin</cp:lastModifiedBy>
  <cp:lastPrinted>2018-05-01T07:10:00Z</cp:lastPrinted>
  <dcterms:created xsi:type="dcterms:W3CDTF">2012-02-09T12:28:06Z</dcterms:created>
  <dcterms:modified xsi:type="dcterms:W3CDTF">2017-12-30T02:30:53Z</dcterms:modified>
</cp:coreProperties>
</file>