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D:\Documents\Downloads\"/>
    </mc:Choice>
  </mc:AlternateContent>
  <xr:revisionPtr revIDLastSave="0" documentId="13_ncr:1_{1F4E6142-6904-432C-984D-A34FB58CC653}" xr6:coauthVersionLast="46" xr6:coauthVersionMax="47" xr10:uidLastSave="{00000000-0000-0000-0000-000000000000}"/>
  <bookViews>
    <workbookView xWindow="-120" yWindow="-120" windowWidth="20730" windowHeight="11040" xr2:uid="{00000000-000D-0000-FFFF-FFFF00000000}"/>
  </bookViews>
  <sheets>
    <sheet name="Pelak. Kegiatan" sheetId="11" r:id="rId1"/>
    <sheet name="laba-laba" sheetId="12" r:id="rId2"/>
    <sheet name="realisasi" sheetId="13" r:id="rId3"/>
    <sheet name="Masalah" sheetId="14" r:id="rId4"/>
    <sheet name="Laporan Kemajuan Pelaksanaan " sheetId="9" r:id="rId5"/>
  </sheets>
  <definedNames>
    <definedName name="_xlnm._FilterDatabase" localSheetId="2" hidden="1">realisasi!$A$5:$T$11</definedName>
    <definedName name="_xlnm.Print_Area" localSheetId="1">'laba-laba'!$A$1:$AU$154</definedName>
    <definedName name="_xlnm.Print_Area" localSheetId="4">'Laporan Kemajuan Pelaksanaan '!$A$1:$Q$67</definedName>
    <definedName name="_xlnm.Print_Area" localSheetId="3">Masalah!$A$1:$P$65</definedName>
    <definedName name="_xlnm.Print_Area" localSheetId="2">realisasi!$A$1:$T$67</definedName>
  </definedNames>
  <calcPr calcId="181029"/>
</workbook>
</file>

<file path=xl/calcChain.xml><?xml version="1.0" encoding="utf-8"?>
<calcChain xmlns="http://schemas.openxmlformats.org/spreadsheetml/2006/main">
  <c r="S54" i="13" l="1"/>
  <c r="U53" i="13"/>
  <c r="V52" i="13"/>
  <c r="U52" i="13"/>
  <c r="L52" i="13" s="1"/>
  <c r="M52" i="13" s="1"/>
  <c r="N52" i="13" s="1"/>
  <c r="U51" i="13"/>
  <c r="V50" i="13"/>
  <c r="U50" i="13"/>
  <c r="P50" i="13" s="1"/>
  <c r="Q50" i="13" s="1"/>
  <c r="R50" i="13" s="1"/>
  <c r="U49" i="13"/>
  <c r="P49" i="13" s="1"/>
  <c r="Q49" i="13" s="1"/>
  <c r="R49" i="13" s="1"/>
  <c r="V48" i="13"/>
  <c r="U48" i="13"/>
  <c r="V47" i="13"/>
  <c r="U47" i="13"/>
  <c r="L47" i="13" s="1"/>
  <c r="M47" i="13" s="1"/>
  <c r="N47" i="13" s="1"/>
  <c r="V46" i="13"/>
  <c r="U46" i="13"/>
  <c r="V45" i="13"/>
  <c r="U45" i="13"/>
  <c r="P45" i="13" s="1"/>
  <c r="Q45" i="13" s="1"/>
  <c r="R45" i="13" s="1"/>
  <c r="U44" i="13"/>
  <c r="V43" i="13"/>
  <c r="U43" i="13"/>
  <c r="P43" i="13" s="1"/>
  <c r="Q43" i="13" s="1"/>
  <c r="R43" i="13" s="1"/>
  <c r="V42" i="13"/>
  <c r="U42" i="13" s="1"/>
  <c r="V41" i="13"/>
  <c r="U41" i="13"/>
  <c r="P41" i="13" s="1"/>
  <c r="Q41" i="13" s="1"/>
  <c r="R41" i="13" s="1"/>
  <c r="U40" i="13"/>
  <c r="P40" i="13" s="1"/>
  <c r="Q40" i="13" s="1"/>
  <c r="R40" i="13" s="1"/>
  <c r="V39" i="13"/>
  <c r="U39" i="13"/>
  <c r="V38" i="13"/>
  <c r="U38" i="13"/>
  <c r="L38" i="13" s="1"/>
  <c r="M38" i="13" s="1"/>
  <c r="N38" i="13" s="1"/>
  <c r="V37" i="13"/>
  <c r="U37" i="13"/>
  <c r="V36" i="13"/>
  <c r="U36" i="13"/>
  <c r="L36" i="13" s="1"/>
  <c r="M36" i="13" s="1"/>
  <c r="N36" i="13" s="1"/>
  <c r="V35" i="13"/>
  <c r="U35" i="13"/>
  <c r="V34" i="13"/>
  <c r="U34" i="13"/>
  <c r="P34" i="13" s="1"/>
  <c r="Q34" i="13" s="1"/>
  <c r="R34" i="13" s="1"/>
  <c r="V33" i="13"/>
  <c r="U33" i="13"/>
  <c r="V32" i="13"/>
  <c r="U32" i="13"/>
  <c r="P32" i="13" s="1"/>
  <c r="Q32" i="13" s="1"/>
  <c r="R32" i="13" s="1"/>
  <c r="V31" i="13"/>
  <c r="U31" i="13"/>
  <c r="V30" i="13"/>
  <c r="U30" i="13"/>
  <c r="L30" i="13" s="1"/>
  <c r="M30" i="13" s="1"/>
  <c r="N30" i="13" s="1"/>
  <c r="V29" i="13"/>
  <c r="U29" i="13"/>
  <c r="V28" i="13"/>
  <c r="U28" i="13"/>
  <c r="L28" i="13" s="1"/>
  <c r="M28" i="13" s="1"/>
  <c r="N28" i="13" s="1"/>
  <c r="V27" i="13"/>
  <c r="U27" i="13"/>
  <c r="V26" i="13"/>
  <c r="U26" i="13"/>
  <c r="P26" i="13" s="1"/>
  <c r="Q26" i="13" s="1"/>
  <c r="R26" i="13" s="1"/>
  <c r="V25" i="13"/>
  <c r="U25" i="13"/>
  <c r="V24" i="13"/>
  <c r="U24" i="13"/>
  <c r="P24" i="13" s="1"/>
  <c r="Q24" i="13" s="1"/>
  <c r="R24" i="13" s="1"/>
  <c r="V23" i="13"/>
  <c r="U23" i="13"/>
  <c r="V22" i="13"/>
  <c r="U22" i="13"/>
  <c r="L22" i="13" s="1"/>
  <c r="M22" i="13" s="1"/>
  <c r="N22" i="13" s="1"/>
  <c r="V21" i="13"/>
  <c r="U21" i="13" s="1"/>
  <c r="V20" i="13"/>
  <c r="U20" i="13"/>
  <c r="L20" i="13" s="1"/>
  <c r="M20" i="13" s="1"/>
  <c r="N20" i="13" s="1"/>
  <c r="V19" i="13"/>
  <c r="U19" i="13"/>
  <c r="V18" i="13"/>
  <c r="U18" i="13"/>
  <c r="P18" i="13" s="1"/>
  <c r="Q18" i="13" s="1"/>
  <c r="R18" i="13" s="1"/>
  <c r="U17" i="13"/>
  <c r="V16" i="13"/>
  <c r="U16" i="13"/>
  <c r="P16" i="13" s="1"/>
  <c r="Q16" i="13" s="1"/>
  <c r="R16" i="13" s="1"/>
  <c r="V15" i="13"/>
  <c r="U15" i="13" s="1"/>
  <c r="V14" i="13"/>
  <c r="U14" i="13"/>
  <c r="L14" i="13" s="1"/>
  <c r="M14" i="13" s="1"/>
  <c r="N14" i="13" s="1"/>
  <c r="V13" i="13"/>
  <c r="U13" i="13" s="1"/>
  <c r="V12" i="13"/>
  <c r="U12" i="13"/>
  <c r="L12" i="13" s="1"/>
  <c r="V11" i="13"/>
  <c r="U11" i="13" s="1"/>
  <c r="O54" i="13"/>
  <c r="K54" i="13"/>
  <c r="P53" i="13"/>
  <c r="Q53" i="13" s="1"/>
  <c r="R53" i="13" s="1"/>
  <c r="L53" i="13"/>
  <c r="M53" i="13" s="1"/>
  <c r="N53" i="13" s="1"/>
  <c r="P51" i="13"/>
  <c r="Q51" i="13" s="1"/>
  <c r="R51" i="13" s="1"/>
  <c r="L51" i="13"/>
  <c r="M51" i="13" s="1"/>
  <c r="N51" i="13" s="1"/>
  <c r="L50" i="13"/>
  <c r="M50" i="13" s="1"/>
  <c r="N50" i="13" s="1"/>
  <c r="Q48" i="13"/>
  <c r="R48" i="13" s="1"/>
  <c r="P48" i="13"/>
  <c r="L48" i="13"/>
  <c r="M48" i="13" s="1"/>
  <c r="N48" i="13" s="1"/>
  <c r="P47" i="13"/>
  <c r="Q47" i="13" s="1"/>
  <c r="R47" i="13" s="1"/>
  <c r="P46" i="13"/>
  <c r="Q46" i="13" s="1"/>
  <c r="R46" i="13" s="1"/>
  <c r="L46" i="13"/>
  <c r="M46" i="13" s="1"/>
  <c r="N46" i="13" s="1"/>
  <c r="L45" i="13"/>
  <c r="M45" i="13" s="1"/>
  <c r="N45" i="13" s="1"/>
  <c r="P44" i="13"/>
  <c r="Q44" i="13" s="1"/>
  <c r="R44" i="13" s="1"/>
  <c r="M44" i="13"/>
  <c r="N44" i="13" s="1"/>
  <c r="L44" i="13"/>
  <c r="L43" i="13"/>
  <c r="M43" i="13" s="1"/>
  <c r="N43" i="13" s="1"/>
  <c r="P39" i="13"/>
  <c r="Q39" i="13" s="1"/>
  <c r="R39" i="13" s="1"/>
  <c r="L39" i="13"/>
  <c r="M39" i="13" s="1"/>
  <c r="N39" i="13" s="1"/>
  <c r="P38" i="13"/>
  <c r="Q38" i="13" s="1"/>
  <c r="R38" i="13" s="1"/>
  <c r="P37" i="13"/>
  <c r="Q37" i="13" s="1"/>
  <c r="R37" i="13" s="1"/>
  <c r="L37" i="13"/>
  <c r="M37" i="13" s="1"/>
  <c r="N37" i="13" s="1"/>
  <c r="P35" i="13"/>
  <c r="Q35" i="13" s="1"/>
  <c r="R35" i="13" s="1"/>
  <c r="L35" i="13"/>
  <c r="M35" i="13" s="1"/>
  <c r="N35" i="13" s="1"/>
  <c r="L34" i="13"/>
  <c r="M34" i="13" s="1"/>
  <c r="N34" i="13" s="1"/>
  <c r="P33" i="13"/>
  <c r="Q33" i="13" s="1"/>
  <c r="R33" i="13" s="1"/>
  <c r="L33" i="13"/>
  <c r="M33" i="13" s="1"/>
  <c r="N33" i="13" s="1"/>
  <c r="P31" i="13"/>
  <c r="Q31" i="13" s="1"/>
  <c r="R31" i="13" s="1"/>
  <c r="L31" i="13"/>
  <c r="M31" i="13" s="1"/>
  <c r="N31" i="13" s="1"/>
  <c r="P30" i="13"/>
  <c r="Q30" i="13" s="1"/>
  <c r="R30" i="13" s="1"/>
  <c r="P29" i="13"/>
  <c r="Q29" i="13" s="1"/>
  <c r="R29" i="13" s="1"/>
  <c r="L29" i="13"/>
  <c r="M29" i="13" s="1"/>
  <c r="N29" i="13" s="1"/>
  <c r="P27" i="13"/>
  <c r="Q27" i="13" s="1"/>
  <c r="R27" i="13" s="1"/>
  <c r="L27" i="13"/>
  <c r="M27" i="13" s="1"/>
  <c r="N27" i="13" s="1"/>
  <c r="L26" i="13"/>
  <c r="M26" i="13" s="1"/>
  <c r="N26" i="13" s="1"/>
  <c r="P25" i="13"/>
  <c r="Q25" i="13" s="1"/>
  <c r="R25" i="13" s="1"/>
  <c r="L25" i="13"/>
  <c r="M25" i="13" s="1"/>
  <c r="N25" i="13" s="1"/>
  <c r="P23" i="13"/>
  <c r="Q23" i="13" s="1"/>
  <c r="R23" i="13" s="1"/>
  <c r="L23" i="13"/>
  <c r="M23" i="13" s="1"/>
  <c r="N23" i="13" s="1"/>
  <c r="P22" i="13"/>
  <c r="Q22" i="13" s="1"/>
  <c r="R22" i="13" s="1"/>
  <c r="P19" i="13"/>
  <c r="Q19" i="13" s="1"/>
  <c r="R19" i="13" s="1"/>
  <c r="L19" i="13"/>
  <c r="M19" i="13" s="1"/>
  <c r="N19" i="13" s="1"/>
  <c r="L18" i="13"/>
  <c r="M18" i="13" s="1"/>
  <c r="N18" i="13" s="1"/>
  <c r="P17" i="13"/>
  <c r="Q17" i="13" s="1"/>
  <c r="R17" i="13" s="1"/>
  <c r="L17" i="13"/>
  <c r="M17" i="13" s="1"/>
  <c r="N17" i="13" s="1"/>
  <c r="L16" i="13"/>
  <c r="M16" i="13" s="1"/>
  <c r="N16" i="13" s="1"/>
  <c r="P14" i="13"/>
  <c r="Q14" i="13" s="1"/>
  <c r="R14" i="13" s="1"/>
  <c r="P12" i="13"/>
  <c r="Q12" i="13" s="1"/>
  <c r="R12" i="13" s="1"/>
  <c r="N11" i="13"/>
  <c r="M11" i="13"/>
  <c r="J54" i="13"/>
  <c r="V145" i="12"/>
  <c r="W144" i="12"/>
  <c r="U144" i="12"/>
  <c r="AT145" i="12"/>
  <c r="AQ145" i="12"/>
  <c r="AN145" i="12"/>
  <c r="AK145" i="12"/>
  <c r="AH145" i="12"/>
  <c r="AE145" i="12"/>
  <c r="AB145" i="12"/>
  <c r="Y145" i="12"/>
  <c r="S145" i="12"/>
  <c r="P145" i="12"/>
  <c r="M145" i="12"/>
  <c r="AU144" i="12"/>
  <c r="AS144" i="12"/>
  <c r="AR144" i="12"/>
  <c r="AP144" i="12"/>
  <c r="AO144" i="12"/>
  <c r="AM144" i="12"/>
  <c r="AL144" i="12"/>
  <c r="AJ144" i="12"/>
  <c r="AI144" i="12"/>
  <c r="AG144" i="12"/>
  <c r="AF144" i="12"/>
  <c r="AD144" i="12"/>
  <c r="AC144" i="12"/>
  <c r="AA144" i="12"/>
  <c r="Z144" i="12"/>
  <c r="X144" i="12"/>
  <c r="T144" i="12"/>
  <c r="R144" i="12"/>
  <c r="Q144" i="12"/>
  <c r="O144" i="12"/>
  <c r="N144" i="12"/>
  <c r="L144" i="12"/>
  <c r="J143" i="12"/>
  <c r="P13" i="13" l="1"/>
  <c r="Q13" i="13" s="1"/>
  <c r="R13" i="13" s="1"/>
  <c r="L13" i="13"/>
  <c r="M13" i="13" s="1"/>
  <c r="N13" i="13" s="1"/>
  <c r="U54" i="13"/>
  <c r="P11" i="13"/>
  <c r="Q11" i="13" s="1"/>
  <c r="R11" i="13" s="1"/>
  <c r="P21" i="13"/>
  <c r="Q21" i="13" s="1"/>
  <c r="R21" i="13" s="1"/>
  <c r="L21" i="13"/>
  <c r="M21" i="13" s="1"/>
  <c r="N21" i="13" s="1"/>
  <c r="L42" i="13"/>
  <c r="M42" i="13" s="1"/>
  <c r="N42" i="13" s="1"/>
  <c r="P42" i="13"/>
  <c r="Q42" i="13" s="1"/>
  <c r="R42" i="13" s="1"/>
  <c r="M12" i="13"/>
  <c r="N12" i="13" s="1"/>
  <c r="L15" i="13"/>
  <c r="M15" i="13" s="1"/>
  <c r="N15" i="13" s="1"/>
  <c r="P15" i="13"/>
  <c r="Q15" i="13" s="1"/>
  <c r="R15" i="13" s="1"/>
  <c r="V54" i="13"/>
  <c r="P20" i="13"/>
  <c r="Q20" i="13" s="1"/>
  <c r="R20" i="13" s="1"/>
  <c r="L24" i="13"/>
  <c r="M24" i="13" s="1"/>
  <c r="N24" i="13" s="1"/>
  <c r="P28" i="13"/>
  <c r="Q28" i="13" s="1"/>
  <c r="R28" i="13" s="1"/>
  <c r="L32" i="13"/>
  <c r="M32" i="13" s="1"/>
  <c r="N32" i="13" s="1"/>
  <c r="P36" i="13"/>
  <c r="Q36" i="13" s="1"/>
  <c r="R36" i="13" s="1"/>
  <c r="P52" i="13"/>
  <c r="Q52" i="13" s="1"/>
  <c r="R52" i="13" s="1"/>
  <c r="L41" i="13"/>
  <c r="M41" i="13" s="1"/>
  <c r="N41" i="13" s="1"/>
  <c r="L49" i="13"/>
  <c r="M49" i="13" s="1"/>
  <c r="N49" i="13" s="1"/>
  <c r="L40" i="13"/>
  <c r="M40" i="13" s="1"/>
  <c r="N40" i="13" s="1"/>
  <c r="Q54" i="13"/>
  <c r="R54" i="13" s="1"/>
  <c r="P54" i="13" l="1"/>
  <c r="M54" i="13"/>
  <c r="N54" i="13" s="1"/>
  <c r="L54" i="13"/>
  <c r="C53" i="11" l="1"/>
</calcChain>
</file>

<file path=xl/sharedStrings.xml><?xml version="1.0" encoding="utf-8"?>
<sst xmlns="http://schemas.openxmlformats.org/spreadsheetml/2006/main" count="930" uniqueCount="269">
  <si>
    <t>DI KABUPATEN KARANGANYAR</t>
  </si>
  <si>
    <t>SUMBER DANA</t>
  </si>
  <si>
    <t>TAHUN ANGGARAN</t>
  </si>
  <si>
    <t>NO</t>
  </si>
  <si>
    <t>REALISASI PERKEMBANGAN PELAKSANAAN PEKERJAAN / KEGIATAN SAMPAI DENGAN BULAN</t>
  </si>
  <si>
    <t>Maret</t>
  </si>
  <si>
    <t>April</t>
  </si>
  <si>
    <t>Mei</t>
  </si>
  <si>
    <t>Juni</t>
  </si>
  <si>
    <t>Juli</t>
  </si>
  <si>
    <t>Jan</t>
  </si>
  <si>
    <t>Peb</t>
  </si>
  <si>
    <t>Agust</t>
  </si>
  <si>
    <t>Sept</t>
  </si>
  <si>
    <t>Okt</t>
  </si>
  <si>
    <t>Nop</t>
  </si>
  <si>
    <t>Des</t>
  </si>
  <si>
    <t>10</t>
  </si>
  <si>
    <t>11</t>
  </si>
  <si>
    <t>12</t>
  </si>
  <si>
    <t>1</t>
  </si>
  <si>
    <t>2</t>
  </si>
  <si>
    <t>3</t>
  </si>
  <si>
    <t>5</t>
  </si>
  <si>
    <t>6</t>
  </si>
  <si>
    <t>7</t>
  </si>
  <si>
    <t>8</t>
  </si>
  <si>
    <t>9</t>
  </si>
  <si>
    <t>:</t>
  </si>
  <si>
    <t>APBD Kabupaten Karanganyar</t>
  </si>
  <si>
    <t>TUTUP BULAN</t>
  </si>
  <si>
    <t xml:space="preserve">DANA (Rp) </t>
  </si>
  <si>
    <t>a. DPA</t>
  </si>
  <si>
    <t>b. KONTRAK</t>
  </si>
  <si>
    <t>S/D TUTUP BULAN</t>
  </si>
  <si>
    <t>PELAKSANAAN</t>
  </si>
  <si>
    <t>MULAI</t>
  </si>
  <si>
    <t>SELESAI</t>
  </si>
  <si>
    <t>MASALAH/HAMBATAN YANG DITEMUI DALAM PELAKSANAAN PEKERJAAN/KEGIATAN</t>
  </si>
  <si>
    <t>SERTA USAHA YANG DILAKUKAN DAN ATAU DISARANKAN UNTUK MENGATASI</t>
  </si>
  <si>
    <t>APAKAH MASIH DIPERLUKAN TINDAK LANJUT</t>
  </si>
  <si>
    <t>YA</t>
  </si>
  <si>
    <t>TIDAK</t>
  </si>
  <si>
    <t>KETERANGAN</t>
  </si>
  <si>
    <t>: APBD KAB. KARANGANYAR</t>
  </si>
  <si>
    <t>SP2D</t>
  </si>
  <si>
    <t>SPJ</t>
  </si>
  <si>
    <t>FORM POK-3</t>
  </si>
  <si>
    <t>FORM POK-2</t>
  </si>
  <si>
    <t>FORM POK-1</t>
  </si>
  <si>
    <t>FORM POK-4</t>
  </si>
  <si>
    <t>JUMLAH</t>
  </si>
  <si>
    <t xml:space="preserve">REALISASI PERKEMBANGAN PELAKSANAAN PEKERJAAN/KEGIATAN </t>
  </si>
  <si>
    <t>Dinas Pariwisata Pemuda dan Olahraga Kabupaten Karanganyar</t>
  </si>
  <si>
    <t>: DINAS PARIWISATA PEMUDA DAN OLAHRAGA KAB. KARANGANYAR</t>
  </si>
  <si>
    <t>A</t>
  </si>
  <si>
    <t>B</t>
  </si>
  <si>
    <t>C</t>
  </si>
  <si>
    <t>D</t>
  </si>
  <si>
    <t>Keterangan :</t>
  </si>
  <si>
    <t>B. Realisasi Pelaksanaan Kegiatan</t>
  </si>
  <si>
    <t>D. SPJ</t>
  </si>
  <si>
    <t>OPD</t>
  </si>
  <si>
    <t>Dan Olahraga</t>
  </si>
  <si>
    <t>: APBD KARANGANYAR</t>
  </si>
  <si>
    <t xml:space="preserve">OPD </t>
  </si>
  <si>
    <t>A. Target Pelaksanaan</t>
  </si>
  <si>
    <t>C. Target Keuangan</t>
  </si>
  <si>
    <t>KODE REKENING/ SUB KEGIATAN</t>
  </si>
  <si>
    <t>KODE REKENING/NAMA SUB KEGIATAN</t>
  </si>
  <si>
    <t>KODE REKENING/ NAMA SUB KEGIATAN</t>
  </si>
  <si>
    <t>LAPORAN PELAKSANAAN KEGIATAN PEKERJAAN</t>
  </si>
  <si>
    <t xml:space="preserve"> </t>
  </si>
  <si>
    <t>DANA</t>
  </si>
  <si>
    <t>LOKASI KEGIATAN</t>
  </si>
  <si>
    <t>DIKERJAKAN OLEH (CV/PT/SWAKELOLA/ dll)</t>
  </si>
  <si>
    <t>PERMASALAHAN</t>
  </si>
  <si>
    <t>Koordinasi dan Penyusunan Laporan Capaian Kinerja dan Ikhtisar Realisasi Kinerja SKPD
3.26.01.2.01.06</t>
  </si>
  <si>
    <t>Evaluasi Kinerja Perangkat Daerah
3.26.01.2.01.07</t>
  </si>
  <si>
    <t>Penyediaan Gaji dan Tunjangan ASN
3.26.01.2.02.01</t>
  </si>
  <si>
    <t>Pengadaan Pakaian Dinas Beserta Atribut Kelengkapannya
3.26.01.2.05.02</t>
  </si>
  <si>
    <t>Sosialisasi Peraturan Perundang-Undangan
3.26.01.2.05.10</t>
  </si>
  <si>
    <t>Bimbingan Teknis Implementasi Peraturan Perundang-Undangan
3.26.01.2.05.11</t>
  </si>
  <si>
    <t>Penyediaan Komponen Instalasi Listrik/Penerangan Bangunan Kantor
3.26.01.2.06.01</t>
  </si>
  <si>
    <t>Penyediaan Peralatan dan Perlengkapan Kantor
3.26.01.2.06.02</t>
  </si>
  <si>
    <t>Penyediaan Peralatan Rumah Tangga
3.26.01.2.06.03</t>
  </si>
  <si>
    <t>Penyediaan Barang Cetakan dan Penggandaan
3.26.01.2.06.05</t>
  </si>
  <si>
    <t>Penyediaan Bahan Bacaan dan Peraturan Perundang-undangan
3.26.01.2.06.06</t>
  </si>
  <si>
    <t>Fasilitasi Kunjungan Tamu
3.26.01.2.06.08</t>
  </si>
  <si>
    <t>Penyelenggaraan Rapat Koordinasi dan Konsultasi SKPD
3.26.01.2.06.09</t>
  </si>
  <si>
    <t>Penatausahaan Arsip Dinamis pada SKPD
3.26.01.2.06.10</t>
  </si>
  <si>
    <t>Dukungan Pelaksanaan Sistem Pemerintahan Berbasis Elektronik pada SKPD
3.26.01.2.06.11</t>
  </si>
  <si>
    <t>Pengadaan Kendaraan Dinas Operasional atau Lapangan
3.26.01.2.07.02</t>
  </si>
  <si>
    <t>Pengadaan Peralatan dan Mesin Lainnya
3.26.01.2.07.06</t>
  </si>
  <si>
    <t>Penyediaan Jasa Surat Menyurat
3.26.01.2.08.01</t>
  </si>
  <si>
    <t>Penyediaan Jasa Komunikasi, Sumber Daya Air dan Listrik
3.26.01.2.08.02</t>
  </si>
  <si>
    <t>Penyediaan Jasa Peralatan dan Perlengkapan Kantor
3.26.01.2.08.03</t>
  </si>
  <si>
    <t>Penyediaan Jasa Pelayanan Umum Kantor
3.26.01.2.08.04</t>
  </si>
  <si>
    <t>Penyediaan Jasa Pemeliharaan, Biaya Pemeliharaan, Pajak, dan Perizinan Kendaraan
Dinas Operasional atau Lapangan
3.26.01.2.09.02</t>
  </si>
  <si>
    <t>Pemeliharaan Peralatan dan Mesin Lainnya
3.26.01.2.09.06</t>
  </si>
  <si>
    <t>Pemeliharaan/Rehabilitasi Gedung Kantor dan Bangunan Lainnya
3.26.01.2.09.09</t>
  </si>
  <si>
    <t>Pengembangan Destinasi Pariwisata Kabupaten/Kota
3.26.02.2.03.03</t>
  </si>
  <si>
    <t>Pengadaan/Pemeliharaan/Rehabilitasi Sarana dan Prasarana dalam Pengelolaan
Destinasi Pariwisata Kabupaten/Kota
3.26.02.2.03.04</t>
  </si>
  <si>
    <t>Monitoring dan Evaluasi Pengelolaan Destinasi Pariwisata Kabupaten/Kota
3.26.02.2.03.05</t>
  </si>
  <si>
    <t>Pemberdayaan Masyarakat dalam Pengelolaan Destinasi Pariwisata Kabupaten/Kota Dana Transfer
3.26.02.2.03.06</t>
  </si>
  <si>
    <t>Penguatan Promosi melalui Media Cetak, Elektronik, dan Media Lainnya Baik Dalam
dan Luar Negeri
3.26.03.2.01.01</t>
  </si>
  <si>
    <t>Fasilitasi Kegiatan Pemasaran Pariwisata Baik Dalam dan Luar Negeri Pariwisata
Kabupaten/Kota
3.26.03.2.01.02</t>
  </si>
  <si>
    <t>Peningkatan Kerja Sama dan Kemitraan Pariwisata Dalam dan Luar Negeri
3.26.03.2.01.04</t>
  </si>
  <si>
    <t>Monitoring dan Evaluasi Pengembangan Ekosistem Ekonomi Kreatif
3.26.04.2.02.10</t>
  </si>
  <si>
    <t>Pengembangan Kompetensi SDM Pariwisata dan Ekonomi Kreatif Tingkat Dasar
3.26.05.2.01.01</t>
  </si>
  <si>
    <t>Peningkatan Peran Serta Masyarakat dalam Pengembangan Kemitraan Pariwisata
3.26.05.2.01.02</t>
  </si>
  <si>
    <t>Fasilitasi Proses Kreasi, Produksi, Distribusi Konsumsi dan Konservasi Ekonomi Kreatif
3.26.05.2.01.05</t>
  </si>
  <si>
    <t>Pemenuhan Hak Setiap Pemuda melalui Perlindungan Pemuda, Advokasi, Akses
Pengembangan Diri, Penggunaan Prasarana dan Sarana Tanpa Diskiriminatif,
Partisipasi Pemuda dalam Proses Perencanaan, Pelaksanaan Evaluasi dan
Pengambilan Keputusan Program Strategis Kepemudaan
2.19.02.2.01.04</t>
  </si>
  <si>
    <t>Peningkatan Kepemimpinan, Kepeloporan dan Kesukarelawanan Pemuda
2.19.02.2.01.08</t>
  </si>
  <si>
    <t>Koordinasi dan Sinkronisasi Penyediaan Data dan Informasi Sektoral Olahraga
2.19.03.2.03.05</t>
  </si>
  <si>
    <t>Pengembangan Organisasi Keolahragaan
2.19.03.2.04.02</t>
  </si>
  <si>
    <t>Penyelenggaraan, Pengembangan dan Pemasalan Festival dan Olahraga Rekreasi
2.19.03.2.05.01</t>
  </si>
  <si>
    <t>Pemberdayaan Perkumpulan Olahraga Rekreasi
2.19.03.2.05.02</t>
  </si>
  <si>
    <t>Penyediaan, Pengembangan dan Pemeliharaan Sarana dan Prasarana Olahraga
Rekreasi
2.19.03.2.05.03</t>
  </si>
  <si>
    <t>Peningkatan Kapasitas Organisasi Kepramukaan Tingkat Daerah
2.19.04.2.01.02</t>
  </si>
  <si>
    <t>: 2022</t>
  </si>
  <si>
    <t>-</t>
  </si>
  <si>
    <t>RUSMANTO, S.H., M.M.</t>
  </si>
  <si>
    <t>NIP. 19650810 199303 1 016</t>
  </si>
  <si>
    <t>Kepala Dinas Pariwisata Pemuda</t>
  </si>
  <si>
    <t xml:space="preserve">Plt. </t>
  </si>
  <si>
    <t>Kepala Dinas Pariwisata Pemuda dan Olahraga</t>
  </si>
  <si>
    <t>Plt.</t>
  </si>
  <si>
    <t>Kab. Karanganyar</t>
  </si>
  <si>
    <t>Kab.Karanganyar</t>
  </si>
  <si>
    <t>Kab. Karanganyar, Jawa, Luar Jawa</t>
  </si>
  <si>
    <t>Pemberdayaan Masyarakat dalam Pengelolaan Destinasi Pariwisata Kabupaten/Kota
3.26.02.2.03.06</t>
  </si>
  <si>
    <t>Kab. Karanganyar, Jawa</t>
  </si>
  <si>
    <t>Kabupaten Karanganyar, Jawa</t>
  </si>
  <si>
    <t>Januari</t>
  </si>
  <si>
    <t>Desember</t>
  </si>
  <si>
    <t>September</t>
  </si>
  <si>
    <t>Swakelola</t>
  </si>
  <si>
    <t>Swakelola
Pihak III</t>
  </si>
  <si>
    <t>Pihak III</t>
  </si>
  <si>
    <t>DANA (Rp.)
a. DPA
b. KONTRAK</t>
  </si>
  <si>
    <t>s/d Bulan Lalu (Rp.)</t>
  </si>
  <si>
    <t>Bulan ini (Rp.)</t>
  </si>
  <si>
    <t>s/d Bulan Ini (Rp.)</t>
  </si>
  <si>
    <t>%</t>
  </si>
  <si>
    <t>KET</t>
  </si>
  <si>
    <t>LAPORAN KEMAJUAN PELAKSANAAN PEKERJAAN/KEGIATAN</t>
  </si>
  <si>
    <t>: DINAS PARIWISATA, PEMUDA DAN OLAHRAGA</t>
  </si>
  <si>
    <t>KODE REKENING</t>
  </si>
  <si>
    <t>NAMA KEGIATAN / SUB KEGIATAN</t>
  </si>
  <si>
    <t>ANGGARAN DPA (Rp.)</t>
  </si>
  <si>
    <t>SUMBER DANA (APBD/BANTUAN PROVINSI/DAK, DLL)</t>
  </si>
  <si>
    <t>NAMA PPKom</t>
  </si>
  <si>
    <t>PENGADAAN BARANG/JASA</t>
  </si>
  <si>
    <t>METODE</t>
  </si>
  <si>
    <t>KONTRAK</t>
  </si>
  <si>
    <t>NILAI (Rp.)</t>
  </si>
  <si>
    <t>TANGGAL MULAI</t>
  </si>
  <si>
    <t>TANGGAL SELESAI</t>
  </si>
  <si>
    <t>DIKERJAKAN OLEH (CV/PT)</t>
  </si>
  <si>
    <t>TARGET FISIK (%)</t>
  </si>
  <si>
    <t>REALISASI FISIK (%)</t>
  </si>
  <si>
    <t>DEVIASI FISIK (%)</t>
  </si>
  <si>
    <t>PERMASALAHAN &amp; UPAYA PEMECAHAN</t>
  </si>
  <si>
    <t>KET.</t>
  </si>
  <si>
    <t xml:space="preserve">Koordinasi dan Penyusunan Laporan Capaian Kinerja dan Ikhtisar Realisasi Kinerja SKPD
</t>
  </si>
  <si>
    <t>3.26.01.2.01.06</t>
  </si>
  <si>
    <t xml:space="preserve">Evaluasi Kinerja Perangkat Daerah
</t>
  </si>
  <si>
    <t>3.26.01.2.01.07</t>
  </si>
  <si>
    <t xml:space="preserve">Penyediaan Gaji dan Tunjangan ASN
</t>
  </si>
  <si>
    <t>3.26.01.2.02.01</t>
  </si>
  <si>
    <t xml:space="preserve">Pengadaan Pakaian Dinas Beserta Atribut Kelengkapannya
</t>
  </si>
  <si>
    <t>3.26.01.2.05.02</t>
  </si>
  <si>
    <t xml:space="preserve">Sosialisasi Peraturan Perundang-Undangan
</t>
  </si>
  <si>
    <t>3.26.01.2.05.10</t>
  </si>
  <si>
    <t>3.26.01.2.06.10</t>
  </si>
  <si>
    <t xml:space="preserve">Bimbingan Teknis Implementasi Peraturan Perundang-Undangan
</t>
  </si>
  <si>
    <t>3.26.01.2.05.11</t>
  </si>
  <si>
    <t xml:space="preserve">Penyediaan Komponen Instalasi Listrik/Penerangan Bangunan Kantor
</t>
  </si>
  <si>
    <t>3.26.01.2.06.01</t>
  </si>
  <si>
    <t xml:space="preserve">Penyediaan Peralatan dan Perlengkapan Kantor
</t>
  </si>
  <si>
    <t>3.26.01.2.06.02</t>
  </si>
  <si>
    <t xml:space="preserve">Penyediaan Peralatan Rumah Tangga
</t>
  </si>
  <si>
    <t>3.26.01.2.06.03</t>
  </si>
  <si>
    <t xml:space="preserve">Penyediaan Barang Cetakan dan Penggandaan
</t>
  </si>
  <si>
    <t>3.26.01.2.06.05</t>
  </si>
  <si>
    <t xml:space="preserve">Penyediaan Bahan Bacaan dan Peraturan Perundang-undangan
</t>
  </si>
  <si>
    <t>3.26.01.2.06.06</t>
  </si>
  <si>
    <t xml:space="preserve">Fasilitasi Kunjungan Tamu
</t>
  </si>
  <si>
    <t>3.26.01.2.06.08</t>
  </si>
  <si>
    <t xml:space="preserve">Penyelenggaraan Rapat Koordinasi dan Konsultasi SKPD
</t>
  </si>
  <si>
    <t>3.26.01.2.06.09</t>
  </si>
  <si>
    <t xml:space="preserve">Penatausahaan Arsip Dinamis pada SKPD
</t>
  </si>
  <si>
    <t xml:space="preserve">Dukungan Pelaksanaan Sistem Pemerintahan Berbasis Elektronik pada SKPD
</t>
  </si>
  <si>
    <t>3.26.01.2.06.11</t>
  </si>
  <si>
    <t xml:space="preserve">Pengadaan Kendaraan Dinas Operasional atau Lapangan
</t>
  </si>
  <si>
    <t>3.26.01.2.07.02</t>
  </si>
  <si>
    <t xml:space="preserve">Pengadaan Peralatan dan Mesin Lainnya
</t>
  </si>
  <si>
    <t>3.26.01.2.07.06</t>
  </si>
  <si>
    <t xml:space="preserve">Penyediaan Jasa Surat Menyurat
</t>
  </si>
  <si>
    <t>3.26.01.2.08.01</t>
  </si>
  <si>
    <t xml:space="preserve">Penyediaan Jasa Komunikasi, Sumber Daya Air dan Listrik
</t>
  </si>
  <si>
    <t>3.26.01.2.08.02</t>
  </si>
  <si>
    <t xml:space="preserve">Penyediaan Jasa Peralatan dan Perlengkapan Kantor
</t>
  </si>
  <si>
    <t>3.26.01.2.08.03</t>
  </si>
  <si>
    <t xml:space="preserve">Penyediaan Jasa Pelayanan Umum Kantor
</t>
  </si>
  <si>
    <t>3.26.01.2.08.04</t>
  </si>
  <si>
    <t xml:space="preserve">Penyediaan Jasa Pemeliharaan, Biaya Pemeliharaan, Pajak, dan Perizinan Kendaraan
Dinas Operasional atau Lapangan
</t>
  </si>
  <si>
    <t>3.26.01.2.09.02</t>
  </si>
  <si>
    <t xml:space="preserve">Pemeliharaan Peralatan dan Mesin Lainnya
</t>
  </si>
  <si>
    <t>3.26.01.2.09.06</t>
  </si>
  <si>
    <t xml:space="preserve">Pemeliharaan/Rehabilitasi Gedung Kantor dan Bangunan Lainnya
</t>
  </si>
  <si>
    <t>3.26.01.2.09.09</t>
  </si>
  <si>
    <t xml:space="preserve">Pengembangan Destinasi Pariwisata Kabupaten/Kota
</t>
  </si>
  <si>
    <t>3.26.02.2.03.03</t>
  </si>
  <si>
    <t xml:space="preserve">Pengadaan/Pemeliharaan/Rehabilitasi Sarana dan Prasarana dalam Pengelolaan
Destinasi Pariwisata Kabupaten/Kota
</t>
  </si>
  <si>
    <t>3.26.02.2.03.04</t>
  </si>
  <si>
    <t xml:space="preserve">Monitoring dan Evaluasi Pengelolaan Destinasi Pariwisata Kabupaten/Kota
</t>
  </si>
  <si>
    <t>3.26.02.2.03.05</t>
  </si>
  <si>
    <t xml:space="preserve">Pemberdayaan Masyarakat dalam Pengelolaan Destinasi Pariwisata Kabupaten/Kota
</t>
  </si>
  <si>
    <t>3.26.02.2.03.06</t>
  </si>
  <si>
    <t xml:space="preserve">Penguatan Promosi melalui Media Cetak, Elektronik, dan Media Lainnya Baik Dalam
dan Luar Negeri
</t>
  </si>
  <si>
    <t>3.26.03.2.01.01</t>
  </si>
  <si>
    <t xml:space="preserve">Fasilitasi Kegiatan Pemasaran Pariwisata Baik Dalam dan Luar Negeri Pariwisata
Kabupaten/Kota
</t>
  </si>
  <si>
    <t>3.26.03.2.01.02</t>
  </si>
  <si>
    <t xml:space="preserve">Peningkatan Kerja Sama dan Kemitraan Pariwisata Dalam dan Luar Negeri
</t>
  </si>
  <si>
    <t>3.26.03.2.01.04</t>
  </si>
  <si>
    <t xml:space="preserve">Monitoring dan Evaluasi Pengembangan Ekosistem Ekonomi Kreatif
</t>
  </si>
  <si>
    <t>3.26.04.2.02.10</t>
  </si>
  <si>
    <t xml:space="preserve">Pengembangan Kompetensi SDM Pariwisata dan Ekonomi Kreatif Tingkat Dasar
</t>
  </si>
  <si>
    <t>3.26.05.2.01.01</t>
  </si>
  <si>
    <t xml:space="preserve">Peningkatan Peran Serta Masyarakat dalam Pengembangan Kemitraan Pariwisata
</t>
  </si>
  <si>
    <t>3.26.05.2.01.02</t>
  </si>
  <si>
    <t xml:space="preserve">Fasilitasi Proses Kreasi, Produksi, Distribusi Konsumsi dan Konservasi Ekonomi Kreatif
</t>
  </si>
  <si>
    <t>3.26.05.2.01.05</t>
  </si>
  <si>
    <t xml:space="preserve">Pemenuhan Hak Setiap Pemuda melalui Perlindungan Pemuda, Advokasi, Akses
Pengembangan Diri, Penggunaan Prasarana dan Sarana Tanpa Diskiriminatif,
Partisipasi Pemuda dalam Proses Perencanaan, Pelaksanaan Evaluasi dan
Pengambilan Keputusan Program Strategis Kepemudaan
</t>
  </si>
  <si>
    <t>2.19.02.2.01.04</t>
  </si>
  <si>
    <t xml:space="preserve">Peningkatan Kepemimpinan, Kepeloporan dan Kesukarelawanan Pemuda
</t>
  </si>
  <si>
    <t>2.19.02.2.01.08</t>
  </si>
  <si>
    <t xml:space="preserve">Koordinasi dan Sinkronisasi Penyediaan Data dan Informasi Sektoral Olahraga
</t>
  </si>
  <si>
    <t>2.19.03.2.03.05</t>
  </si>
  <si>
    <t xml:space="preserve">Pengembangan Organisasi Keolahragaan
</t>
  </si>
  <si>
    <t>2.19.03.2.04.02</t>
  </si>
  <si>
    <t xml:space="preserve">Penyelenggaraan, Pengembangan dan Pemasalan Festival dan Olahraga Rekreasi
</t>
  </si>
  <si>
    <t>2.19.03.2.05.01</t>
  </si>
  <si>
    <t xml:space="preserve">Pemberdayaan Perkumpulan Olahraga Rekreasi
</t>
  </si>
  <si>
    <t>2.19.03.2.05.02</t>
  </si>
  <si>
    <t xml:space="preserve">Penyediaan, Pengembangan dan Pemeliharaan Sarana dan Prasarana Olahraga
Rekreasi
</t>
  </si>
  <si>
    <t>2.19.03.2.05.03</t>
  </si>
  <si>
    <t xml:space="preserve">Peningkatan Kapasitas Organisasi Kepramukaan Tingkat Daerah
</t>
  </si>
  <si>
    <t>2.19.04.2.01.02</t>
  </si>
  <si>
    <t>FISIK
%</t>
  </si>
  <si>
    <t>Karanganyar,       Februari 2022</t>
  </si>
  <si>
    <t>Kalkulasi s/d Bulan ini (Rp.)</t>
  </si>
  <si>
    <t>Sisa anggaran s/d Bulan ini (Rp.)</t>
  </si>
  <si>
    <t>TAHUN ANGGARAN 2022  DI KABUPATEN KARANGANYAR</t>
  </si>
  <si>
    <t>REALISASI PENGGUNAAN DANA PEKERJAAN/KEGIATAN TAHUN ANGGARAN 2022</t>
  </si>
  <si>
    <t>: APRIL 2022</t>
  </si>
  <si>
    <t>Karanganyar,       April 2022</t>
  </si>
  <si>
    <t>April 2022</t>
  </si>
  <si>
    <t>Karanganyar,      April 2022</t>
  </si>
  <si>
    <t>: APRIL</t>
  </si>
  <si>
    <t>Kab. Karanganyar, Bali</t>
  </si>
  <si>
    <t>REKANAN (CV/PT/Swakelola/dll)</t>
  </si>
  <si>
    <t>ANGGARAN (Rp.)</t>
  </si>
  <si>
    <t>URAIAN/PERINCIAN MASALAH (KAPAN DAN APA MASALAHNYA</t>
  </si>
  <si>
    <t>USAHA YANG TELAH DILAKUKAN (KAPAN DAN APA / BAGAIMANA)</t>
  </si>
  <si>
    <t>OLEH SIAPA (INSTANSI YANG DIHARAPKAN DAPAT MEMBANTU)</t>
  </si>
  <si>
    <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</si>
</sst>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
    <numFmt numFmtId="165" formatCode="#,##0;[Red]#,##0"/>
    <numFmt numFmtId="166" formatCode="#,##0.0;[Red]#,##0.0"/>
    <numFmt numFmtId="167" formatCode="0.0"/>
  </numFmts>
  <fonts count="11" x14ac:knownFonts="1">
    <font>
      <sz val="10"/>
      <name val="Arial"/>
    </font>
    <font>
      <sz val="10"/>
      <name val="Arial"/>
      <family val="2"/>
    </font>
    <font>
      <sz val="8"/>
      <name val="Arial"/>
      <family val="2"/>
    </font>
    <font>
      <sz val="11"/>
      <name val="Arial"/>
      <family val="2"/>
    </font>
    <font>
      <b/>
      <sz val="11"/>
      <name val="Arial"/>
      <family val="2"/>
    </font>
    <font>
      <b/>
      <u/>
      <sz val="11"/>
      <name val="Arial"/>
      <family val="2"/>
    </font>
    <font>
      <b/>
      <sz val="10"/>
      <name val="Arial"/>
      <family val="2"/>
    </font>
    <font>
      <sz val="9"/>
      <name val="Arial"/>
      <family val="2"/>
    </font>
    <font>
      <b/>
      <u/>
      <sz val="10"/>
      <name val="Arial"/>
      <family val="2"/>
    </font>
    <font>
      <sz val="12"/>
      <name val="Arial"/>
      <family val="2"/>
    </font>
    <font>
      <sz val="10"/>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right/>
      <top/>
      <bottom/>
      <diagonal style="thin">
        <color auto="1"/>
      </diagonal>
    </border>
    <border diagonalDown="1">
      <left style="thin">
        <color indexed="64"/>
      </left>
      <right/>
      <top style="thin">
        <color indexed="64"/>
      </top>
      <bottom/>
      <diagonal style="thin">
        <color auto="1"/>
      </diagonal>
    </border>
    <border diagonalDown="1">
      <left/>
      <right style="thin">
        <color indexed="64"/>
      </right>
      <top/>
      <bottom style="thin">
        <color indexed="64"/>
      </bottom>
      <diagonal style="thin">
        <color auto="1"/>
      </diagonal>
    </border>
    <border diagonalUp="1">
      <left/>
      <right style="thin">
        <color indexed="64"/>
      </right>
      <top style="thin">
        <color indexed="64"/>
      </top>
      <bottom/>
      <diagonal style="thin">
        <color auto="1"/>
      </diagonal>
    </border>
    <border diagonalUp="1">
      <left style="thin">
        <color indexed="64"/>
      </left>
      <right/>
      <top/>
      <bottom style="thin">
        <color indexed="64"/>
      </bottom>
      <diagonal style="thin">
        <color auto="1"/>
      </diagonal>
    </border>
    <border diagonalUp="1" diagonalDown="1">
      <left/>
      <right/>
      <top/>
      <bottom/>
      <diagonal style="thin">
        <color auto="1"/>
      </diagonal>
    </border>
    <border diagonalUp="1">
      <left/>
      <right style="thin">
        <color indexed="64"/>
      </right>
      <top/>
      <bottom/>
      <diagonal style="thin">
        <color auto="1"/>
      </diagonal>
    </border>
    <border diagonalDown="1">
      <left style="thin">
        <color indexed="64"/>
      </left>
      <right/>
      <top/>
      <bottom/>
      <diagonal style="thin">
        <color auto="1"/>
      </diagonal>
    </border>
    <border>
      <left style="thin">
        <color indexed="64"/>
      </left>
      <right style="thin">
        <color indexed="64"/>
      </right>
      <top style="thin">
        <color indexed="64"/>
      </top>
      <bottom style="double">
        <color indexed="64"/>
      </bottom>
      <diagonal/>
    </border>
  </borders>
  <cellStyleXfs count="4">
    <xf numFmtId="0" fontId="0" fillId="0" borderId="0"/>
    <xf numFmtId="43" fontId="10" fillId="0" borderId="0" applyFont="0" applyFill="0" applyBorder="0" applyAlignment="0" applyProtection="0"/>
    <xf numFmtId="0" fontId="1" fillId="0" borderId="0"/>
    <xf numFmtId="43" fontId="1" fillId="0" borderId="0" applyFont="0" applyFill="0" applyBorder="0" applyAlignment="0" applyProtection="0"/>
  </cellStyleXfs>
  <cellXfs count="424">
    <xf numFmtId="0" fontId="0" fillId="0" borderId="0" xfId="0"/>
    <xf numFmtId="0" fontId="3" fillId="0" borderId="0" xfId="0" applyFont="1" applyBorder="1"/>
    <xf numFmtId="0" fontId="3" fillId="0" borderId="0" xfId="0" applyFont="1"/>
    <xf numFmtId="0" fontId="3" fillId="0" borderId="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right"/>
    </xf>
    <xf numFmtId="17" fontId="3" fillId="0" borderId="0" xfId="0" applyNumberFormat="1" applyFont="1" applyAlignment="1">
      <alignment horizontal="left"/>
    </xf>
    <xf numFmtId="0" fontId="0" fillId="0" borderId="8" xfId="0" applyBorder="1"/>
    <xf numFmtId="0" fontId="3" fillId="0" borderId="3" xfId="0" applyFont="1" applyBorder="1" applyAlignment="1">
      <alignment horizontal="center"/>
    </xf>
    <xf numFmtId="0" fontId="3" fillId="0" borderId="0" xfId="0" applyFont="1" applyBorder="1" applyAlignment="1"/>
    <xf numFmtId="0" fontId="6" fillId="0" borderId="0" xfId="0" applyFont="1"/>
    <xf numFmtId="0" fontId="0" fillId="0" borderId="3" xfId="0" applyBorder="1"/>
    <xf numFmtId="0" fontId="0" fillId="0" borderId="10" xfId="0" applyBorder="1"/>
    <xf numFmtId="0" fontId="0" fillId="0" borderId="12" xfId="0" applyBorder="1"/>
    <xf numFmtId="0" fontId="7" fillId="2" borderId="5" xfId="0" applyFont="1" applyFill="1" applyBorder="1" applyAlignment="1">
      <alignment horizontal="center"/>
    </xf>
    <xf numFmtId="0" fontId="1" fillId="0" borderId="0" xfId="0" applyFont="1"/>
    <xf numFmtId="0" fontId="3" fillId="0" borderId="1" xfId="0" quotePrefix="1" applyFont="1" applyBorder="1" applyAlignment="1">
      <alignment horizontal="center"/>
    </xf>
    <xf numFmtId="0" fontId="7" fillId="0" borderId="16" xfId="0" applyFont="1" applyBorder="1" applyAlignment="1">
      <alignment horizontal="center"/>
    </xf>
    <xf numFmtId="0" fontId="3" fillId="0" borderId="21" xfId="0" applyFont="1" applyBorder="1" applyAlignment="1">
      <alignment horizontal="center"/>
    </xf>
    <xf numFmtId="0" fontId="7" fillId="0" borderId="22" xfId="0" applyFont="1" applyBorder="1" applyAlignment="1">
      <alignment horizontal="center"/>
    </xf>
    <xf numFmtId="0" fontId="3" fillId="0" borderId="17" xfId="0" applyFont="1" applyBorder="1"/>
    <xf numFmtId="0" fontId="3" fillId="0" borderId="19" xfId="0" applyFont="1" applyBorder="1"/>
    <xf numFmtId="0" fontId="3" fillId="0" borderId="18" xfId="0" quotePrefix="1" applyFont="1" applyBorder="1"/>
    <xf numFmtId="0" fontId="3" fillId="0" borderId="20" xfId="0" quotePrefix="1" applyFont="1" applyBorder="1"/>
    <xf numFmtId="0" fontId="3" fillId="0" borderId="0" xfId="0" applyFont="1" applyAlignment="1"/>
    <xf numFmtId="0" fontId="0" fillId="0" borderId="0" xfId="0" applyAlignment="1">
      <alignment horizontal="center"/>
    </xf>
    <xf numFmtId="0" fontId="9" fillId="0" borderId="0" xfId="0" applyFont="1"/>
    <xf numFmtId="0" fontId="7" fillId="2" borderId="17" xfId="0" applyFont="1" applyFill="1" applyBorder="1" applyAlignment="1">
      <alignment horizontal="center"/>
    </xf>
    <xf numFmtId="0" fontId="7" fillId="0" borderId="0" xfId="0" quotePrefix="1" applyFont="1" applyAlignment="1">
      <alignment horizontal="center"/>
    </xf>
    <xf numFmtId="0" fontId="7" fillId="0" borderId="22" xfId="0" quotePrefix="1" applyFont="1" applyBorder="1" applyAlignment="1">
      <alignment horizontal="center"/>
    </xf>
    <xf numFmtId="0" fontId="3" fillId="0" borderId="12" xfId="0" applyFont="1" applyBorder="1" applyAlignment="1">
      <alignment horizontal="center"/>
    </xf>
    <xf numFmtId="0" fontId="7" fillId="0" borderId="0" xfId="0" applyFont="1" applyAlignment="1">
      <alignment horizontal="center"/>
    </xf>
    <xf numFmtId="0" fontId="5" fillId="0" borderId="0" xfId="0" applyFont="1"/>
    <xf numFmtId="49" fontId="3" fillId="0" borderId="0" xfId="0" applyNumberFormat="1" applyFont="1" applyAlignment="1">
      <alignment horizontal="left"/>
    </xf>
    <xf numFmtId="0" fontId="3" fillId="2" borderId="0" xfId="0" applyFont="1" applyFill="1"/>
    <xf numFmtId="17" fontId="3" fillId="0" borderId="0" xfId="0" applyNumberFormat="1" applyFont="1"/>
    <xf numFmtId="4" fontId="3" fillId="0" borderId="0" xfId="0" applyNumberFormat="1" applyFont="1"/>
    <xf numFmtId="0" fontId="3" fillId="2" borderId="0" xfId="0" applyFont="1" applyFill="1" applyAlignment="1">
      <alignment horizontal="center"/>
    </xf>
    <xf numFmtId="3" fontId="3" fillId="0" borderId="0" xfId="0" applyNumberFormat="1" applyFont="1" applyAlignment="1">
      <alignment horizontal="center"/>
    </xf>
    <xf numFmtId="0" fontId="3" fillId="0" borderId="0" xfId="0" quotePrefix="1" applyFont="1"/>
    <xf numFmtId="1" fontId="7" fillId="2" borderId="7" xfId="0" applyNumberFormat="1" applyFont="1" applyFill="1" applyBorder="1" applyAlignment="1">
      <alignment horizontal="center"/>
    </xf>
    <xf numFmtId="1" fontId="7" fillId="0" borderId="7" xfId="0" applyNumberFormat="1" applyFont="1" applyBorder="1" applyAlignment="1">
      <alignment horizontal="center"/>
    </xf>
    <xf numFmtId="0" fontId="7" fillId="2" borderId="0" xfId="0" applyFont="1" applyFill="1" applyAlignment="1">
      <alignment horizontal="center"/>
    </xf>
    <xf numFmtId="0" fontId="7" fillId="2" borderId="0" xfId="0" quotePrefix="1" applyFont="1" applyFill="1" applyAlignment="1">
      <alignment horizontal="center"/>
    </xf>
    <xf numFmtId="164" fontId="3" fillId="0" borderId="0" xfId="0" applyNumberFormat="1" applyFont="1"/>
    <xf numFmtId="3" fontId="3" fillId="0" borderId="0" xfId="0" applyNumberFormat="1" applyFont="1"/>
    <xf numFmtId="0" fontId="7" fillId="2" borderId="19" xfId="0" applyFont="1" applyFill="1" applyBorder="1" applyAlignment="1">
      <alignment horizontal="center"/>
    </xf>
    <xf numFmtId="0" fontId="7" fillId="2" borderId="16" xfId="0" quotePrefix="1" applyFont="1" applyFill="1" applyBorder="1" applyAlignment="1">
      <alignment horizontal="center"/>
    </xf>
    <xf numFmtId="0" fontId="7" fillId="2" borderId="22" xfId="0" applyFont="1" applyFill="1" applyBorder="1" applyAlignment="1">
      <alignment horizontal="center"/>
    </xf>
    <xf numFmtId="1" fontId="7" fillId="0" borderId="0" xfId="0" applyNumberFormat="1" applyFont="1" applyAlignment="1">
      <alignment horizontal="center"/>
    </xf>
    <xf numFmtId="1" fontId="7" fillId="2" borderId="3" xfId="0" applyNumberFormat="1" applyFont="1" applyFill="1" applyBorder="1" applyAlignment="1">
      <alignment horizontal="center"/>
    </xf>
    <xf numFmtId="1" fontId="7" fillId="0" borderId="5" xfId="0" applyNumberFormat="1" applyFont="1" applyBorder="1" applyAlignment="1">
      <alignment horizontal="center"/>
    </xf>
    <xf numFmtId="1" fontId="7" fillId="2" borderId="5" xfId="0" applyNumberFormat="1" applyFont="1" applyFill="1" applyBorder="1" applyAlignment="1">
      <alignment horizontal="center"/>
    </xf>
    <xf numFmtId="1" fontId="7" fillId="2" borderId="8" xfId="0" applyNumberFormat="1" applyFont="1" applyFill="1" applyBorder="1" applyAlignment="1">
      <alignment horizontal="center"/>
    </xf>
    <xf numFmtId="1" fontId="7" fillId="0" borderId="8" xfId="0" applyNumberFormat="1" applyFont="1" applyBorder="1" applyAlignment="1">
      <alignment horizontal="center"/>
    </xf>
    <xf numFmtId="4" fontId="3" fillId="2" borderId="11" xfId="0" applyNumberFormat="1" applyFont="1" applyFill="1" applyBorder="1" applyAlignment="1">
      <alignment vertical="center"/>
    </xf>
    <xf numFmtId="4" fontId="3" fillId="2" borderId="3" xfId="0" applyNumberFormat="1" applyFont="1" applyFill="1" applyBorder="1" applyAlignment="1">
      <alignment vertical="center"/>
    </xf>
    <xf numFmtId="167" fontId="7" fillId="2" borderId="8" xfId="0" applyNumberFormat="1" applyFont="1" applyFill="1" applyBorder="1" applyAlignment="1">
      <alignment horizontal="center"/>
    </xf>
    <xf numFmtId="167" fontId="7" fillId="2" borderId="3" xfId="0" applyNumberFormat="1" applyFont="1" applyFill="1" applyBorder="1" applyAlignment="1">
      <alignment horizontal="center"/>
    </xf>
    <xf numFmtId="167" fontId="7" fillId="2" borderId="20" xfId="0" applyNumberFormat="1" applyFont="1" applyFill="1" applyBorder="1" applyAlignment="1">
      <alignment horizontal="center"/>
    </xf>
    <xf numFmtId="167" fontId="7" fillId="0" borderId="7" xfId="0" applyNumberFormat="1" applyFont="1" applyBorder="1" applyAlignment="1">
      <alignment horizontal="center"/>
    </xf>
    <xf numFmtId="167" fontId="7" fillId="0" borderId="18" xfId="0" applyNumberFormat="1" applyFont="1" applyBorder="1" applyAlignment="1">
      <alignment horizontal="center"/>
    </xf>
    <xf numFmtId="167" fontId="7" fillId="0" borderId="22" xfId="0" applyNumberFormat="1" applyFont="1" applyBorder="1" applyAlignment="1">
      <alignment horizontal="center"/>
    </xf>
    <xf numFmtId="167" fontId="7" fillId="0" borderId="8" xfId="0" applyNumberFormat="1" applyFont="1" applyBorder="1" applyAlignment="1">
      <alignment horizontal="center"/>
    </xf>
    <xf numFmtId="167" fontId="7" fillId="0" borderId="21" xfId="0" applyNumberFormat="1" applyFont="1" applyBorder="1" applyAlignment="1">
      <alignment horizontal="center"/>
    </xf>
    <xf numFmtId="167" fontId="7" fillId="0" borderId="0" xfId="0" applyNumberFormat="1" applyFont="1" applyBorder="1" applyAlignment="1">
      <alignment horizontal="center"/>
    </xf>
    <xf numFmtId="0" fontId="3" fillId="0" borderId="0" xfId="0" applyFont="1" applyAlignment="1">
      <alignment horizontal="left"/>
    </xf>
    <xf numFmtId="0" fontId="3" fillId="0" borderId="0" xfId="0" applyFont="1" applyAlignment="1">
      <alignment vertical="center"/>
    </xf>
    <xf numFmtId="4" fontId="3" fillId="0" borderId="0" xfId="0" applyNumberFormat="1" applyFont="1" applyAlignment="1">
      <alignment vertical="justify"/>
    </xf>
    <xf numFmtId="164" fontId="2" fillId="0" borderId="0" xfId="0" applyNumberFormat="1" applyFont="1"/>
    <xf numFmtId="167" fontId="7" fillId="2" borderId="0" xfId="0" applyNumberFormat="1" applyFont="1" applyFill="1" applyBorder="1" applyAlignment="1">
      <alignment horizontal="center"/>
    </xf>
    <xf numFmtId="0" fontId="7" fillId="0" borderId="23" xfId="0" applyFont="1" applyBorder="1" applyAlignment="1">
      <alignment horizontal="center"/>
    </xf>
    <xf numFmtId="0" fontId="3" fillId="2" borderId="5" xfId="0" applyFont="1" applyFill="1" applyBorder="1" applyAlignment="1">
      <alignment horizontal="center"/>
    </xf>
    <xf numFmtId="0" fontId="3" fillId="0" borderId="10" xfId="0" applyFont="1" applyBorder="1" applyAlignment="1">
      <alignment horizontal="center"/>
    </xf>
    <xf numFmtId="0" fontId="9" fillId="0" borderId="3" xfId="0" applyFont="1" applyBorder="1"/>
    <xf numFmtId="0" fontId="1" fillId="0" borderId="4" xfId="0" applyFont="1" applyBorder="1" applyAlignment="1">
      <alignment horizontal="center" vertical="center"/>
    </xf>
    <xf numFmtId="0" fontId="0" fillId="0" borderId="0" xfId="0" applyAlignment="1">
      <alignment horizontal="center" vertical="top"/>
    </xf>
    <xf numFmtId="0" fontId="0" fillId="0" borderId="12" xfId="0" applyBorder="1" applyAlignment="1">
      <alignment horizontal="center" vertical="top"/>
    </xf>
    <xf numFmtId="0" fontId="1" fillId="0" borderId="12" xfId="0" applyFont="1" applyBorder="1" applyAlignment="1">
      <alignment vertical="top" wrapText="1"/>
    </xf>
    <xf numFmtId="0" fontId="7" fillId="2" borderId="23" xfId="0" applyFont="1" applyFill="1" applyBorder="1" applyAlignment="1">
      <alignment horizontal="center"/>
    </xf>
    <xf numFmtId="1" fontId="7" fillId="2" borderId="11" xfId="0" applyNumberFormat="1" applyFont="1" applyFill="1" applyBorder="1" applyAlignment="1">
      <alignment horizontal="center"/>
    </xf>
    <xf numFmtId="1" fontId="7" fillId="2" borderId="6" xfId="0" applyNumberFormat="1" applyFont="1" applyFill="1" applyBorder="1" applyAlignment="1">
      <alignment horizontal="center"/>
    </xf>
    <xf numFmtId="1" fontId="7" fillId="0" borderId="6" xfId="0" applyNumberFormat="1" applyFont="1" applyBorder="1" applyAlignment="1">
      <alignment horizontal="center"/>
    </xf>
    <xf numFmtId="167" fontId="7" fillId="2" borderId="5" xfId="0" applyNumberFormat="1" applyFont="1" applyFill="1" applyBorder="1" applyAlignment="1">
      <alignment horizontal="center"/>
    </xf>
    <xf numFmtId="167" fontId="7" fillId="0" borderId="5" xfId="0" applyNumberFormat="1" applyFont="1" applyBorder="1" applyAlignment="1">
      <alignment horizontal="center"/>
    </xf>
    <xf numFmtId="167" fontId="7" fillId="0" borderId="6" xfId="0" applyNumberFormat="1" applyFont="1" applyBorder="1" applyAlignment="1">
      <alignment horizontal="center"/>
    </xf>
    <xf numFmtId="1" fontId="7" fillId="2" borderId="10" xfId="0" applyNumberFormat="1" applyFont="1" applyFill="1" applyBorder="1" applyAlignment="1">
      <alignment horizontal="center"/>
    </xf>
    <xf numFmtId="1" fontId="7" fillId="2" borderId="9" xfId="0" applyNumberFormat="1" applyFont="1" applyFill="1" applyBorder="1" applyAlignment="1">
      <alignment horizontal="center"/>
    </xf>
    <xf numFmtId="1" fontId="7" fillId="0" borderId="9" xfId="0" applyNumberFormat="1" applyFont="1" applyBorder="1" applyAlignment="1">
      <alignment horizontal="center"/>
    </xf>
    <xf numFmtId="167" fontId="7" fillId="0" borderId="9" xfId="0" applyNumberFormat="1" applyFont="1" applyBorder="1" applyAlignment="1">
      <alignment horizontal="center"/>
    </xf>
    <xf numFmtId="0" fontId="0" fillId="0" borderId="5" xfId="0" applyBorder="1" applyAlignment="1">
      <alignment horizontal="center" vertical="top"/>
    </xf>
    <xf numFmtId="0" fontId="0" fillId="0" borderId="5" xfId="0" applyBorder="1"/>
    <xf numFmtId="0" fontId="3" fillId="0" borderId="4" xfId="0" applyFont="1" applyBorder="1" applyAlignment="1">
      <alignment vertical="justify"/>
    </xf>
    <xf numFmtId="0" fontId="0" fillId="0" borderId="0" xfId="0" applyAlignment="1">
      <alignment horizontal="right"/>
    </xf>
    <xf numFmtId="3" fontId="3" fillId="0" borderId="0" xfId="0" applyNumberFormat="1" applyFont="1" applyAlignment="1">
      <alignment horizontal="right"/>
    </xf>
    <xf numFmtId="4" fontId="0" fillId="0" borderId="0" xfId="0" applyNumberFormat="1"/>
    <xf numFmtId="4" fontId="3" fillId="0" borderId="12" xfId="0" applyNumberFormat="1" applyFont="1" applyBorder="1" applyAlignment="1">
      <alignment horizontal="right" vertical="center"/>
    </xf>
    <xf numFmtId="0" fontId="0" fillId="0" borderId="12" xfId="0" applyBorder="1" applyAlignment="1">
      <alignment horizontal="center" vertical="center"/>
    </xf>
    <xf numFmtId="4" fontId="3" fillId="0" borderId="1" xfId="0" quotePrefix="1" applyNumberFormat="1" applyFont="1" applyBorder="1" applyAlignment="1">
      <alignment horizontal="center" vertical="center"/>
    </xf>
    <xf numFmtId="4" fontId="3" fillId="2" borderId="1" xfId="0" quotePrefix="1" applyNumberFormat="1" applyFont="1" applyFill="1" applyBorder="1" applyAlignment="1">
      <alignment horizontal="center" vertical="center"/>
    </xf>
    <xf numFmtId="4" fontId="3" fillId="0" borderId="4" xfId="0" quotePrefix="1" applyNumberFormat="1" applyFont="1" applyBorder="1" applyAlignment="1">
      <alignment horizontal="center" vertical="center"/>
    </xf>
    <xf numFmtId="0" fontId="3" fillId="0" borderId="12" xfId="0" quotePrefix="1" applyFont="1" applyBorder="1" applyAlignment="1">
      <alignment horizontal="center" vertical="center"/>
    </xf>
    <xf numFmtId="4" fontId="3" fillId="0" borderId="12" xfId="0" quotePrefix="1" applyNumberFormat="1" applyFont="1" applyBorder="1" applyAlignment="1">
      <alignment horizontal="center" vertical="center"/>
    </xf>
    <xf numFmtId="0" fontId="0" fillId="0" borderId="2" xfId="0" applyBorder="1" applyAlignment="1">
      <alignment horizontal="center"/>
    </xf>
    <xf numFmtId="0" fontId="0" fillId="0" borderId="12" xfId="0" applyBorder="1" applyAlignment="1">
      <alignment wrapText="1"/>
    </xf>
    <xf numFmtId="0" fontId="1" fillId="0" borderId="12" xfId="0" applyFont="1" applyBorder="1" applyAlignment="1">
      <alignment horizontal="left" vertical="center" wrapText="1"/>
    </xf>
    <xf numFmtId="0" fontId="1" fillId="0" borderId="12" xfId="0" applyFont="1" applyBorder="1" applyAlignment="1">
      <alignment horizontal="left" vertical="center"/>
    </xf>
    <xf numFmtId="0" fontId="1" fillId="0" borderId="12" xfId="0" quotePrefix="1" applyFont="1" applyBorder="1" applyAlignment="1">
      <alignment horizontal="left" vertical="center" wrapText="1"/>
    </xf>
    <xf numFmtId="0" fontId="0" fillId="0" borderId="24" xfId="0" applyBorder="1" applyAlignment="1">
      <alignment horizontal="center" vertical="center" wrapText="1"/>
    </xf>
    <xf numFmtId="164" fontId="3" fillId="0" borderId="5" xfId="0" applyNumberFormat="1" applyFont="1" applyBorder="1" applyAlignment="1">
      <alignment horizontal="right" vertical="center"/>
    </xf>
    <xf numFmtId="4" fontId="3" fillId="2" borderId="1" xfId="0" applyNumberFormat="1" applyFont="1" applyFill="1" applyBorder="1" applyAlignment="1">
      <alignment horizontal="right" vertical="center"/>
    </xf>
    <xf numFmtId="167" fontId="7" fillId="2" borderId="7" xfId="0" applyNumberFormat="1" applyFont="1" applyFill="1" applyBorder="1" applyAlignment="1">
      <alignment horizontal="center"/>
    </xf>
    <xf numFmtId="164" fontId="3" fillId="2" borderId="5" xfId="0" applyNumberFormat="1" applyFont="1" applyFill="1" applyBorder="1" applyAlignment="1">
      <alignment horizontal="right" vertical="center"/>
    </xf>
    <xf numFmtId="0" fontId="7" fillId="2" borderId="16" xfId="0" applyFont="1" applyFill="1" applyBorder="1" applyAlignment="1">
      <alignment horizontal="center"/>
    </xf>
    <xf numFmtId="1" fontId="7" fillId="2" borderId="0" xfId="0" applyNumberFormat="1" applyFont="1" applyFill="1" applyAlignment="1">
      <alignment horizontal="center"/>
    </xf>
    <xf numFmtId="167" fontId="7" fillId="2" borderId="22" xfId="0" applyNumberFormat="1" applyFont="1" applyFill="1" applyBorder="1" applyAlignment="1">
      <alignment horizontal="center"/>
    </xf>
    <xf numFmtId="0" fontId="0" fillId="2" borderId="3" xfId="0" applyFill="1" applyBorder="1"/>
    <xf numFmtId="0" fontId="0" fillId="2" borderId="0" xfId="0" applyFill="1"/>
    <xf numFmtId="167" fontId="7" fillId="2" borderId="21" xfId="0" applyNumberFormat="1" applyFont="1" applyFill="1" applyBorder="1" applyAlignment="1">
      <alignment horizontal="center"/>
    </xf>
    <xf numFmtId="167" fontId="7" fillId="2" borderId="18" xfId="0" applyNumberFormat="1" applyFont="1" applyFill="1" applyBorder="1" applyAlignment="1">
      <alignment horizontal="center"/>
    </xf>
    <xf numFmtId="3" fontId="3" fillId="0" borderId="0" xfId="0" applyNumberFormat="1" applyFont="1" applyFill="1" applyAlignment="1">
      <alignment horizontal="right" vertical="center"/>
    </xf>
    <xf numFmtId="3" fontId="3" fillId="0" borderId="12" xfId="0" applyNumberFormat="1" applyFont="1" applyFill="1" applyBorder="1" applyAlignment="1">
      <alignment horizontal="right" vertical="center"/>
    </xf>
    <xf numFmtId="3" fontId="3" fillId="2" borderId="12" xfId="0" applyNumberFormat="1" applyFont="1" applyFill="1" applyBorder="1" applyAlignment="1">
      <alignment horizontal="right" vertical="center"/>
    </xf>
    <xf numFmtId="3" fontId="3" fillId="0" borderId="12" xfId="0" applyNumberFormat="1" applyFont="1" applyBorder="1" applyAlignment="1">
      <alignment horizontal="right" vertical="center"/>
    </xf>
    <xf numFmtId="0" fontId="1" fillId="0" borderId="1" xfId="0" applyFont="1" applyBorder="1" applyAlignment="1">
      <alignment horizontal="center" vertical="center" wrapText="1"/>
    </xf>
    <xf numFmtId="0" fontId="1" fillId="0" borderId="0" xfId="0" applyFont="1" applyAlignment="1">
      <alignment horizontal="center"/>
    </xf>
    <xf numFmtId="0" fontId="1" fillId="0" borderId="2" xfId="0" applyFont="1" applyBorder="1" applyAlignment="1">
      <alignment horizontal="center" vertical="center"/>
    </xf>
    <xf numFmtId="0" fontId="3" fillId="0" borderId="4" xfId="0" applyFont="1" applyBorder="1" applyAlignment="1">
      <alignment horizontal="center"/>
    </xf>
    <xf numFmtId="0" fontId="3" fillId="0" borderId="0" xfId="0" applyFont="1" applyAlignment="1">
      <alignment horizontal="center"/>
    </xf>
    <xf numFmtId="4" fontId="3"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3" fontId="3" fillId="2" borderId="1" xfId="0" applyNumberFormat="1" applyFont="1" applyFill="1" applyBorder="1" applyAlignment="1">
      <alignment horizontal="right" vertical="center"/>
    </xf>
    <xf numFmtId="0" fontId="1" fillId="0" borderId="1" xfId="0" applyFont="1" applyBorder="1" applyAlignment="1">
      <alignment horizontal="center" vertical="center" wrapText="1"/>
    </xf>
    <xf numFmtId="0" fontId="3" fillId="0" borderId="1" xfId="0" quotePrefix="1"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3" fillId="0" borderId="0" xfId="0" applyFont="1" applyAlignment="1">
      <alignment horizontal="center"/>
    </xf>
    <xf numFmtId="0" fontId="1" fillId="0" borderId="12" xfId="0" quotePrefix="1" applyFont="1" applyBorder="1" applyAlignment="1">
      <alignment vertical="top" wrapText="1"/>
    </xf>
    <xf numFmtId="0" fontId="0" fillId="0" borderId="12" xfId="0" applyBorder="1" applyAlignment="1">
      <alignment vertical="top"/>
    </xf>
    <xf numFmtId="0" fontId="1" fillId="0" borderId="0" xfId="0" applyFont="1" applyAlignment="1">
      <alignment vertical="center"/>
    </xf>
    <xf numFmtId="3" fontId="3" fillId="0" borderId="12" xfId="0" applyNumberFormat="1" applyFont="1" applyBorder="1" applyAlignment="1">
      <alignment horizontal="right" vertical="top"/>
    </xf>
    <xf numFmtId="0" fontId="1" fillId="0" borderId="12" xfId="0" applyFont="1" applyBorder="1" applyAlignment="1">
      <alignment horizontal="center" vertical="top" wrapText="1"/>
    </xf>
    <xf numFmtId="0" fontId="0" fillId="0" borderId="12" xfId="0" applyBorder="1" applyAlignment="1">
      <alignment horizontal="center" vertical="top" wrapText="1"/>
    </xf>
    <xf numFmtId="0" fontId="3" fillId="0" borderId="1" xfId="0" applyFont="1" applyBorder="1" applyAlignment="1">
      <alignment horizontal="center" vertical="justify"/>
    </xf>
    <xf numFmtId="0" fontId="3" fillId="0" borderId="2" xfId="0" applyFont="1" applyBorder="1" applyAlignment="1">
      <alignment vertical="justify"/>
    </xf>
    <xf numFmtId="3" fontId="3" fillId="0" borderId="1" xfId="0" applyNumberFormat="1" applyFont="1" applyBorder="1" applyAlignment="1">
      <alignment horizontal="right" vertical="center"/>
    </xf>
    <xf numFmtId="0" fontId="7" fillId="0" borderId="19" xfId="0" applyFont="1" applyBorder="1" applyAlignment="1">
      <alignment horizontal="center"/>
    </xf>
    <xf numFmtId="3" fontId="3" fillId="0" borderId="4" xfId="0" applyNumberFormat="1" applyFont="1" applyBorder="1" applyAlignment="1">
      <alignment horizontal="right" vertical="center"/>
    </xf>
    <xf numFmtId="1" fontId="7" fillId="0" borderId="21" xfId="0" applyNumberFormat="1" applyFont="1" applyBorder="1" applyAlignment="1">
      <alignment horizontal="center"/>
    </xf>
    <xf numFmtId="1" fontId="7" fillId="2" borderId="20" xfId="0" applyNumberFormat="1" applyFont="1" applyFill="1" applyBorder="1" applyAlignment="1">
      <alignment horizontal="center"/>
    </xf>
    <xf numFmtId="1" fontId="7" fillId="0" borderId="18" xfId="0" applyNumberFormat="1" applyFont="1" applyBorder="1" applyAlignment="1">
      <alignment horizontal="center"/>
    </xf>
    <xf numFmtId="1" fontId="7" fillId="2" borderId="16" xfId="0" quotePrefix="1" applyNumberFormat="1" applyFont="1" applyFill="1" applyBorder="1" applyAlignment="1">
      <alignment horizontal="center"/>
    </xf>
    <xf numFmtId="1" fontId="7" fillId="0" borderId="0" xfId="0" quotePrefix="1" applyNumberFormat="1" applyFont="1" applyAlignment="1">
      <alignment horizontal="center"/>
    </xf>
    <xf numFmtId="1" fontId="7" fillId="0" borderId="22" xfId="0" quotePrefix="1" applyNumberFormat="1" applyFont="1" applyBorder="1" applyAlignment="1">
      <alignment horizontal="center"/>
    </xf>
    <xf numFmtId="1" fontId="7" fillId="2" borderId="0" xfId="0" quotePrefix="1" applyNumberFormat="1" applyFont="1" applyFill="1" applyAlignment="1">
      <alignment horizontal="center"/>
    </xf>
    <xf numFmtId="1" fontId="7" fillId="2" borderId="22" xfId="0" applyNumberFormat="1" applyFont="1" applyFill="1" applyBorder="1" applyAlignment="1">
      <alignment horizontal="center"/>
    </xf>
    <xf numFmtId="3" fontId="3" fillId="2" borderId="1" xfId="0" applyNumberFormat="1" applyFont="1" applyFill="1" applyBorder="1" applyAlignment="1">
      <alignment horizontal="right" vertical="center"/>
    </xf>
    <xf numFmtId="1" fontId="7" fillId="2" borderId="22" xfId="0" quotePrefix="1" applyNumberFormat="1" applyFont="1" applyFill="1" applyBorder="1" applyAlignment="1">
      <alignment horizontal="center"/>
    </xf>
    <xf numFmtId="1" fontId="7" fillId="2" borderId="21" xfId="0" applyNumberFormat="1" applyFont="1" applyFill="1" applyBorder="1" applyAlignment="1">
      <alignment horizontal="center"/>
    </xf>
    <xf numFmtId="1" fontId="7" fillId="2" borderId="18" xfId="0" applyNumberFormat="1" applyFont="1" applyFill="1" applyBorder="1" applyAlignment="1">
      <alignment horizontal="center"/>
    </xf>
    <xf numFmtId="166" fontId="7" fillId="2" borderId="0" xfId="0" applyNumberFormat="1" applyFont="1" applyFill="1" applyAlignment="1">
      <alignment horizontal="center"/>
    </xf>
    <xf numFmtId="166" fontId="7" fillId="0" borderId="0" xfId="0" applyNumberFormat="1" applyFont="1" applyAlignment="1">
      <alignment horizontal="center"/>
    </xf>
    <xf numFmtId="167" fontId="7" fillId="2" borderId="0" xfId="0" applyNumberFormat="1" applyFont="1" applyFill="1" applyAlignment="1">
      <alignment horizontal="center"/>
    </xf>
    <xf numFmtId="167" fontId="7" fillId="0" borderId="0" xfId="0" applyNumberFormat="1" applyFont="1" applyAlignment="1">
      <alignment horizontal="center"/>
    </xf>
    <xf numFmtId="167" fontId="2" fillId="2" borderId="3" xfId="0" applyNumberFormat="1" applyFont="1" applyFill="1" applyBorder="1" applyAlignment="1">
      <alignment horizontal="center"/>
    </xf>
    <xf numFmtId="167" fontId="2" fillId="0" borderId="21" xfId="0" applyNumberFormat="1" applyFont="1" applyBorder="1" applyAlignment="1">
      <alignment horizontal="center"/>
    </xf>
    <xf numFmtId="167" fontId="2" fillId="2" borderId="7" xfId="0" applyNumberFormat="1" applyFont="1" applyFill="1" applyBorder="1" applyAlignment="1">
      <alignment horizontal="center"/>
    </xf>
    <xf numFmtId="4" fontId="3" fillId="0" borderId="10" xfId="0" applyNumberFormat="1" applyFont="1" applyBorder="1" applyAlignment="1">
      <alignment vertical="center"/>
    </xf>
    <xf numFmtId="167" fontId="2" fillId="2" borderId="8" xfId="0" applyNumberFormat="1" applyFont="1" applyFill="1" applyBorder="1" applyAlignment="1">
      <alignment horizontal="center"/>
    </xf>
    <xf numFmtId="167" fontId="2" fillId="0" borderId="18" xfId="0" applyNumberFormat="1" applyFont="1" applyBorder="1" applyAlignment="1">
      <alignment horizontal="center"/>
    </xf>
    <xf numFmtId="3" fontId="2" fillId="0" borderId="0" xfId="0" applyNumberFormat="1" applyFont="1"/>
    <xf numFmtId="0" fontId="3" fillId="0" borderId="0" xfId="0" quotePrefix="1" applyFont="1" applyAlignment="1">
      <alignment horizontal="center"/>
    </xf>
    <xf numFmtId="49" fontId="3" fillId="0" borderId="0" xfId="0" applyNumberFormat="1" applyFont="1"/>
    <xf numFmtId="0" fontId="7" fillId="0" borderId="0" xfId="0" applyFont="1"/>
    <xf numFmtId="0" fontId="4" fillId="0" borderId="0" xfId="0" applyFont="1"/>
    <xf numFmtId="164" fontId="2" fillId="2" borderId="3" xfId="0" applyNumberFormat="1" applyFont="1" applyFill="1" applyBorder="1" applyAlignment="1">
      <alignment horizontal="center"/>
    </xf>
    <xf numFmtId="164" fontId="2" fillId="0" borderId="7" xfId="0" applyNumberFormat="1" applyFont="1" applyBorder="1" applyAlignment="1">
      <alignment horizontal="center"/>
    </xf>
    <xf numFmtId="164" fontId="2" fillId="0" borderId="18" xfId="0" applyNumberFormat="1" applyFont="1" applyBorder="1" applyAlignment="1">
      <alignment horizontal="center"/>
    </xf>
    <xf numFmtId="164" fontId="2" fillId="0" borderId="8" xfId="0" applyNumberFormat="1" applyFont="1" applyBorder="1" applyAlignment="1">
      <alignment horizontal="center"/>
    </xf>
    <xf numFmtId="164" fontId="2" fillId="2" borderId="8" xfId="0" applyNumberFormat="1" applyFont="1" applyFill="1" applyBorder="1" applyAlignment="1">
      <alignment horizontal="center"/>
    </xf>
    <xf numFmtId="164" fontId="2" fillId="2" borderId="20" xfId="0" applyNumberFormat="1" applyFont="1" applyFill="1" applyBorder="1" applyAlignment="1">
      <alignment horizontal="center"/>
    </xf>
    <xf numFmtId="164" fontId="2" fillId="0" borderId="16" xfId="0" applyNumberFormat="1" applyFont="1" applyBorder="1" applyAlignment="1">
      <alignment horizontal="center"/>
    </xf>
    <xf numFmtId="164" fontId="2" fillId="2" borderId="7" xfId="0" applyNumberFormat="1" applyFont="1" applyFill="1" applyBorder="1" applyAlignment="1">
      <alignment horizontal="center"/>
    </xf>
    <xf numFmtId="3" fontId="7" fillId="2" borderId="3" xfId="0" applyNumberFormat="1" applyFont="1" applyFill="1" applyBorder="1" applyAlignment="1">
      <alignment horizontal="center"/>
    </xf>
    <xf numFmtId="3" fontId="7" fillId="0" borderId="21" xfId="0" applyNumberFormat="1" applyFont="1" applyBorder="1" applyAlignment="1">
      <alignment horizontal="center"/>
    </xf>
    <xf numFmtId="3" fontId="7" fillId="2" borderId="20" xfId="0" applyNumberFormat="1" applyFont="1" applyFill="1" applyBorder="1" applyAlignment="1">
      <alignment horizontal="center"/>
    </xf>
    <xf numFmtId="3" fontId="7" fillId="0" borderId="8" xfId="0" applyNumberFormat="1" applyFont="1" applyBorder="1" applyAlignment="1">
      <alignment horizontal="center"/>
    </xf>
    <xf numFmtId="3" fontId="2" fillId="0" borderId="7" xfId="0" applyNumberFormat="1" applyFont="1" applyBorder="1" applyAlignment="1">
      <alignment horizontal="center"/>
    </xf>
    <xf numFmtId="3" fontId="7" fillId="0" borderId="7" xfId="0" applyNumberFormat="1" applyFont="1" applyBorder="1" applyAlignment="1">
      <alignment horizontal="center"/>
    </xf>
    <xf numFmtId="3" fontId="2" fillId="2" borderId="3" xfId="0" applyNumberFormat="1" applyFont="1" applyFill="1" applyBorder="1" applyAlignment="1">
      <alignment horizontal="center"/>
    </xf>
    <xf numFmtId="3" fontId="2" fillId="0" borderId="8" xfId="0" applyNumberFormat="1" applyFont="1" applyBorder="1" applyAlignment="1">
      <alignment horizontal="center"/>
    </xf>
    <xf numFmtId="3" fontId="7" fillId="0" borderId="18" xfId="0" applyNumberFormat="1" applyFont="1" applyBorder="1" applyAlignment="1">
      <alignment horizontal="center"/>
    </xf>
    <xf numFmtId="167" fontId="2" fillId="2" borderId="20" xfId="0" applyNumberFormat="1" applyFont="1" applyFill="1" applyBorder="1" applyAlignment="1">
      <alignment horizontal="center"/>
    </xf>
    <xf numFmtId="0" fontId="1" fillId="0" borderId="0" xfId="2"/>
    <xf numFmtId="3" fontId="3" fillId="0" borderId="0" xfId="2" applyNumberFormat="1" applyFont="1" applyAlignment="1">
      <alignment horizontal="right" vertical="center"/>
    </xf>
    <xf numFmtId="0" fontId="3" fillId="0" borderId="0" xfId="2" applyFont="1" applyAlignment="1">
      <alignment horizontal="center"/>
    </xf>
    <xf numFmtId="0" fontId="3" fillId="0" borderId="0" xfId="2" applyFont="1"/>
    <xf numFmtId="0" fontId="3" fillId="0" borderId="0" xfId="2" applyFont="1" applyAlignment="1">
      <alignment horizontal="left" vertical="center"/>
    </xf>
    <xf numFmtId="0" fontId="3" fillId="0" borderId="0" xfId="2" quotePrefix="1" applyFont="1" applyAlignment="1">
      <alignment horizontal="center"/>
    </xf>
    <xf numFmtId="0" fontId="3" fillId="0" borderId="0" xfId="2" quotePrefix="1" applyFont="1"/>
    <xf numFmtId="0" fontId="7" fillId="0" borderId="0" xfId="2" applyFont="1" applyAlignment="1">
      <alignment horizontal="center"/>
    </xf>
    <xf numFmtId="0" fontId="7" fillId="0" borderId="0" xfId="2" applyFont="1"/>
    <xf numFmtId="0" fontId="7" fillId="0" borderId="0" xfId="2" applyFont="1" applyAlignment="1">
      <alignment horizontal="left" vertical="center"/>
    </xf>
    <xf numFmtId="0" fontId="1" fillId="0" borderId="0" xfId="2" applyAlignment="1">
      <alignment horizontal="center"/>
    </xf>
    <xf numFmtId="0" fontId="7" fillId="0" borderId="12" xfId="2" applyFont="1" applyBorder="1" applyAlignment="1">
      <alignment horizontal="center" vertical="center" wrapText="1"/>
    </xf>
    <xf numFmtId="0" fontId="7" fillId="0" borderId="12" xfId="2" applyFont="1" applyBorder="1" applyAlignment="1">
      <alignment horizontal="center" vertical="center"/>
    </xf>
    <xf numFmtId="3" fontId="3" fillId="0" borderId="12" xfId="2" applyNumberFormat="1" applyFont="1" applyBorder="1" applyAlignment="1">
      <alignment horizontal="center" vertical="center" wrapText="1"/>
    </xf>
    <xf numFmtId="0" fontId="3" fillId="0" borderId="1" xfId="2" quotePrefix="1" applyFont="1" applyBorder="1" applyAlignment="1">
      <alignment horizontal="center" vertical="center"/>
    </xf>
    <xf numFmtId="41" fontId="3" fillId="0" borderId="1" xfId="2" applyNumberFormat="1" applyFont="1" applyBorder="1" applyAlignment="1">
      <alignment horizontal="right" vertical="center"/>
    </xf>
    <xf numFmtId="4" fontId="3" fillId="0" borderId="1" xfId="2" applyNumberFormat="1" applyFont="1" applyBorder="1" applyAlignment="1">
      <alignment horizontal="right" vertical="center"/>
    </xf>
    <xf numFmtId="0" fontId="3" fillId="2" borderId="1" xfId="2" quotePrefix="1" applyFont="1" applyFill="1" applyBorder="1" applyAlignment="1">
      <alignment horizontal="center" vertical="center"/>
    </xf>
    <xf numFmtId="41" fontId="3" fillId="2" borderId="1" xfId="2" applyNumberFormat="1" applyFont="1" applyFill="1" applyBorder="1" applyAlignment="1">
      <alignment horizontal="right" vertical="center"/>
    </xf>
    <xf numFmtId="4" fontId="3" fillId="2" borderId="1" xfId="2" applyNumberFormat="1" applyFont="1" applyFill="1" applyBorder="1" applyAlignment="1">
      <alignment horizontal="right" vertical="center"/>
    </xf>
    <xf numFmtId="0" fontId="1" fillId="2" borderId="0" xfId="2" applyFill="1"/>
    <xf numFmtId="0" fontId="3" fillId="0" borderId="1" xfId="2" applyFont="1" applyBorder="1" applyAlignment="1">
      <alignment horizontal="center" vertical="center"/>
    </xf>
    <xf numFmtId="0" fontId="3" fillId="2" borderId="1" xfId="2" applyFont="1" applyFill="1" applyBorder="1" applyAlignment="1">
      <alignment horizontal="center" vertical="center"/>
    </xf>
    <xf numFmtId="0" fontId="1" fillId="0" borderId="1" xfId="2" applyBorder="1" applyAlignment="1">
      <alignment horizontal="center" vertical="center"/>
    </xf>
    <xf numFmtId="41" fontId="3" fillId="0" borderId="12" xfId="2" applyNumberFormat="1" applyFont="1" applyBorder="1" applyAlignment="1">
      <alignment horizontal="right" vertical="center"/>
    </xf>
    <xf numFmtId="4" fontId="3" fillId="0" borderId="12" xfId="2" applyNumberFormat="1" applyFont="1" applyBorder="1" applyAlignment="1">
      <alignment horizontal="right" vertical="center"/>
    </xf>
    <xf numFmtId="41" fontId="3" fillId="0" borderId="4" xfId="2" applyNumberFormat="1" applyFont="1" applyBorder="1" applyAlignment="1">
      <alignment horizontal="right" vertical="center"/>
    </xf>
    <xf numFmtId="165" fontId="3" fillId="0" borderId="0" xfId="2" applyNumberFormat="1" applyFont="1" applyAlignment="1">
      <alignment horizontal="left" vertical="center"/>
    </xf>
    <xf numFmtId="165" fontId="3" fillId="0" borderId="0" xfId="2" applyNumberFormat="1" applyFont="1"/>
    <xf numFmtId="37" fontId="3" fillId="0" borderId="0" xfId="2" applyNumberFormat="1" applyFont="1"/>
    <xf numFmtId="0" fontId="1" fillId="0" borderId="0" xfId="2" applyAlignment="1">
      <alignment horizontal="left" vertical="center"/>
    </xf>
    <xf numFmtId="165" fontId="7" fillId="0" borderId="0" xfId="2" quotePrefix="1" applyNumberFormat="1" applyFont="1"/>
    <xf numFmtId="0" fontId="3" fillId="0" borderId="0" xfId="2" applyFont="1" applyAlignment="1">
      <alignment horizontal="right"/>
    </xf>
    <xf numFmtId="0" fontId="5" fillId="0" borderId="0" xfId="2" applyFont="1"/>
    <xf numFmtId="37" fontId="3" fillId="0" borderId="0" xfId="2" quotePrefix="1" applyNumberFormat="1" applyFont="1"/>
    <xf numFmtId="37" fontId="3" fillId="0" borderId="0" xfId="2" quotePrefix="1" applyNumberFormat="1" applyFont="1" applyAlignment="1">
      <alignment horizontal="left" vertical="center"/>
    </xf>
    <xf numFmtId="165" fontId="3" fillId="0" borderId="0" xfId="2" quotePrefix="1" applyNumberFormat="1" applyFont="1"/>
    <xf numFmtId="0" fontId="3" fillId="0" borderId="0" xfId="2" applyFont="1" applyAlignment="1">
      <alignment horizontal="left"/>
    </xf>
    <xf numFmtId="165" fontId="3" fillId="0" borderId="0" xfId="2" quotePrefix="1" applyNumberFormat="1" applyFont="1" applyAlignment="1">
      <alignment horizontal="left" vertical="center"/>
    </xf>
    <xf numFmtId="37" fontId="3" fillId="0" borderId="0" xfId="2" applyNumberFormat="1" applyFont="1" applyAlignment="1">
      <alignment horizontal="center"/>
    </xf>
    <xf numFmtId="0" fontId="5" fillId="0" borderId="0" xfId="2" applyFont="1" applyAlignment="1">
      <alignment horizontal="center"/>
    </xf>
    <xf numFmtId="37" fontId="1" fillId="0" borderId="0" xfId="2" applyNumberFormat="1"/>
    <xf numFmtId="0" fontId="8" fillId="0" borderId="0" xfId="2" applyFont="1" applyAlignment="1">
      <alignment horizontal="left" vertical="center"/>
    </xf>
    <xf numFmtId="165" fontId="1" fillId="0" borderId="0" xfId="2" applyNumberFormat="1" applyAlignment="1">
      <alignment horizontal="left" vertical="center"/>
    </xf>
    <xf numFmtId="0" fontId="7" fillId="0" borderId="0" xfId="2" applyFont="1" applyAlignment="1">
      <alignment horizontal="center" vertical="center" wrapText="1"/>
    </xf>
    <xf numFmtId="0" fontId="7" fillId="0" borderId="0" xfId="2" applyFont="1" applyAlignment="1">
      <alignment vertical="center" wrapText="1"/>
    </xf>
    <xf numFmtId="3" fontId="7" fillId="0" borderId="0" xfId="2" applyNumberFormat="1" applyFont="1"/>
    <xf numFmtId="4" fontId="3" fillId="0" borderId="0" xfId="2" applyNumberFormat="1" applyFont="1" applyAlignment="1">
      <alignment horizontal="left" vertical="center"/>
    </xf>
    <xf numFmtId="2" fontId="7" fillId="0" borderId="0" xfId="2" applyNumberFormat="1" applyFont="1" applyAlignment="1">
      <alignment horizontal="center"/>
    </xf>
    <xf numFmtId="37" fontId="7" fillId="0" borderId="0" xfId="2" applyNumberFormat="1" applyFont="1"/>
    <xf numFmtId="3" fontId="7" fillId="0" borderId="0" xfId="2" applyNumberFormat="1" applyFont="1" applyAlignment="1">
      <alignment horizontal="center"/>
    </xf>
    <xf numFmtId="4" fontId="7" fillId="0" borderId="0" xfId="2" applyNumberFormat="1" applyFont="1" applyAlignment="1">
      <alignment horizontal="center"/>
    </xf>
    <xf numFmtId="49" fontId="3" fillId="0" borderId="0" xfId="2" applyNumberFormat="1" applyFont="1"/>
    <xf numFmtId="3" fontId="1" fillId="0" borderId="0" xfId="2" applyNumberFormat="1"/>
    <xf numFmtId="4" fontId="7" fillId="0" borderId="0" xfId="2" applyNumberFormat="1" applyFont="1" applyAlignment="1">
      <alignment horizontal="left" vertical="center"/>
    </xf>
    <xf numFmtId="0" fontId="3" fillId="0" borderId="0" xfId="2" quotePrefix="1" applyFont="1" applyAlignment="1">
      <alignment horizontal="left" vertical="center"/>
    </xf>
    <xf numFmtId="17" fontId="3" fillId="0" borderId="0" xfId="2" applyNumberFormat="1" applyFont="1" applyAlignment="1">
      <alignment horizontal="center"/>
    </xf>
    <xf numFmtId="0" fontId="5" fillId="0" borderId="0" xfId="2" applyFont="1" applyAlignment="1">
      <alignment horizontal="left" vertical="center"/>
    </xf>
    <xf numFmtId="37" fontId="7" fillId="0" borderId="0" xfId="2" quotePrefix="1" applyNumberFormat="1" applyFont="1"/>
    <xf numFmtId="3" fontId="1" fillId="0" borderId="0" xfId="2" applyNumberFormat="1" applyAlignment="1">
      <alignment horizontal="center"/>
    </xf>
    <xf numFmtId="4" fontId="7" fillId="0" borderId="0" xfId="2" applyNumberFormat="1" applyFont="1"/>
    <xf numFmtId="3" fontId="3" fillId="0" borderId="12" xfId="1" applyNumberFormat="1" applyFont="1" applyFill="1" applyBorder="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14"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2" borderId="14" xfId="0" applyFont="1" applyFill="1" applyBorder="1" applyAlignment="1">
      <alignment horizontal="center"/>
    </xf>
    <xf numFmtId="0" fontId="3" fillId="2" borderId="13" xfId="0" applyFont="1" applyFill="1" applyBorder="1" applyAlignment="1">
      <alignment horizontal="center"/>
    </xf>
    <xf numFmtId="0" fontId="3" fillId="2" borderId="15" xfId="0" applyFont="1" applyFill="1" applyBorder="1" applyAlignment="1">
      <alignment horizont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 xfId="0" quotePrefix="1" applyFont="1" applyBorder="1" applyAlignment="1">
      <alignment horizontal="center" vertical="center"/>
    </xf>
    <xf numFmtId="0" fontId="3" fillId="0" borderId="4"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3" fontId="3" fillId="0" borderId="1" xfId="0" applyNumberFormat="1" applyFont="1" applyBorder="1" applyAlignment="1">
      <alignment horizontal="right" vertical="center"/>
    </xf>
    <xf numFmtId="3" fontId="3" fillId="0" borderId="4" xfId="0" applyNumberFormat="1" applyFont="1" applyBorder="1" applyAlignment="1">
      <alignment horizontal="right" vertical="center"/>
    </xf>
    <xf numFmtId="3" fontId="3" fillId="0" borderId="2" xfId="0" applyNumberFormat="1" applyFont="1" applyBorder="1" applyAlignment="1">
      <alignment horizontal="righ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1" xfId="0" quotePrefix="1" applyFont="1" applyBorder="1" applyAlignment="1">
      <alignment horizontal="left" vertical="center" wrapText="1"/>
    </xf>
    <xf numFmtId="0" fontId="3" fillId="0" borderId="5" xfId="0" quotePrefix="1" applyFont="1" applyBorder="1" applyAlignment="1">
      <alignment horizontal="left" vertical="center" wrapText="1"/>
    </xf>
    <xf numFmtId="0" fontId="3" fillId="0" borderId="6" xfId="0" quotePrefix="1" applyFont="1" applyBorder="1" applyAlignment="1">
      <alignment horizontal="left" vertical="center" wrapText="1"/>
    </xf>
    <xf numFmtId="0" fontId="3" fillId="0" borderId="3" xfId="0" quotePrefix="1" applyFont="1" applyBorder="1" applyAlignment="1">
      <alignment horizontal="left" vertical="center" wrapText="1"/>
    </xf>
    <xf numFmtId="0" fontId="3" fillId="0" borderId="0" xfId="0" quotePrefix="1" applyFont="1" applyAlignment="1">
      <alignment horizontal="left" vertical="center" wrapText="1"/>
    </xf>
    <xf numFmtId="0" fontId="3" fillId="0" borderId="7" xfId="0" quotePrefix="1" applyFont="1" applyBorder="1" applyAlignment="1">
      <alignment horizontal="left" vertical="center" wrapText="1"/>
    </xf>
    <xf numFmtId="0" fontId="3" fillId="0" borderId="10" xfId="0" quotePrefix="1" applyFont="1" applyBorder="1" applyAlignment="1">
      <alignment horizontal="left" vertical="center" wrapText="1"/>
    </xf>
    <xf numFmtId="0" fontId="3" fillId="0" borderId="8" xfId="0" quotePrefix="1" applyFont="1" applyBorder="1" applyAlignment="1">
      <alignment horizontal="left" vertical="center" wrapText="1"/>
    </xf>
    <xf numFmtId="0" fontId="3" fillId="0" borderId="9" xfId="0" quotePrefix="1" applyFont="1" applyBorder="1" applyAlignment="1">
      <alignment horizontal="left" vertical="center" wrapText="1"/>
    </xf>
    <xf numFmtId="0" fontId="3" fillId="2" borderId="1" xfId="0" quotePrefix="1" applyFont="1" applyFill="1" applyBorder="1" applyAlignment="1">
      <alignment horizontal="center" vertical="center"/>
    </xf>
    <xf numFmtId="0" fontId="3" fillId="2" borderId="4" xfId="0" quotePrefix="1" applyFont="1" applyFill="1" applyBorder="1" applyAlignment="1">
      <alignment horizontal="center" vertical="center"/>
    </xf>
    <xf numFmtId="0" fontId="3" fillId="2" borderId="2" xfId="0" quotePrefix="1"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3" fontId="3" fillId="2" borderId="1"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0" fontId="3" fillId="0" borderId="1" xfId="0" applyFont="1" applyBorder="1" applyAlignment="1">
      <alignment horizontal="center" vertical="center" wrapText="1"/>
    </xf>
    <xf numFmtId="49" fontId="3" fillId="0" borderId="11"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7"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4" fontId="3" fillId="0" borderId="1" xfId="0" applyNumberFormat="1" applyFont="1" applyBorder="1" applyAlignment="1">
      <alignment horizontal="right" vertical="center"/>
    </xf>
    <xf numFmtId="4" fontId="3" fillId="0" borderId="4" xfId="0" applyNumberFormat="1" applyFont="1" applyBorder="1" applyAlignment="1">
      <alignment horizontal="right" vertical="center"/>
    </xf>
    <xf numFmtId="4" fontId="3" fillId="0" borderId="2" xfId="0" applyNumberFormat="1" applyFont="1" applyBorder="1" applyAlignment="1">
      <alignment horizontal="right" vertical="center"/>
    </xf>
    <xf numFmtId="0" fontId="3" fillId="0" borderId="0" xfId="2" applyFont="1" applyAlignment="1">
      <alignment horizontal="center"/>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8" xfId="2" applyFont="1" applyBorder="1" applyAlignment="1">
      <alignment horizontal="center" vertical="center" wrapText="1"/>
    </xf>
    <xf numFmtId="0" fontId="7" fillId="0" borderId="9" xfId="2" applyFont="1" applyBorder="1" applyAlignment="1">
      <alignment horizontal="center" vertical="center" wrapText="1"/>
    </xf>
    <xf numFmtId="0" fontId="7" fillId="0" borderId="2" xfId="2" applyFont="1" applyBorder="1" applyAlignment="1">
      <alignment horizontal="center" vertical="center"/>
    </xf>
    <xf numFmtId="0" fontId="7" fillId="0" borderId="11"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1" xfId="2" applyFont="1" applyBorder="1" applyAlignment="1">
      <alignment horizontal="center" vertical="center"/>
    </xf>
    <xf numFmtId="0" fontId="3" fillId="0" borderId="11" xfId="2" applyFont="1" applyBorder="1" applyAlignment="1">
      <alignment horizontal="left" vertical="center" wrapText="1"/>
    </xf>
    <xf numFmtId="0" fontId="3" fillId="0" borderId="5" xfId="2" applyFont="1" applyBorder="1" applyAlignment="1">
      <alignment horizontal="left" vertical="center" wrapText="1"/>
    </xf>
    <xf numFmtId="0" fontId="3" fillId="0" borderId="6" xfId="2" applyFont="1" applyBorder="1" applyAlignment="1">
      <alignment horizontal="left" vertical="center" wrapText="1"/>
    </xf>
    <xf numFmtId="0" fontId="3" fillId="0" borderId="11" xfId="2" quotePrefix="1" applyFont="1" applyBorder="1" applyAlignment="1">
      <alignment horizontal="left" vertical="center" wrapText="1"/>
    </xf>
    <xf numFmtId="0" fontId="3" fillId="0" borderId="5" xfId="2" quotePrefix="1" applyFont="1" applyBorder="1" applyAlignment="1">
      <alignment horizontal="left" vertical="center" wrapText="1"/>
    </xf>
    <xf numFmtId="0" fontId="3" fillId="0" borderId="6" xfId="2" quotePrefix="1" applyFont="1" applyBorder="1" applyAlignment="1">
      <alignment horizontal="left" vertical="center" wrapText="1"/>
    </xf>
    <xf numFmtId="0" fontId="3" fillId="2" borderId="11" xfId="2" applyFont="1" applyFill="1" applyBorder="1" applyAlignment="1">
      <alignment horizontal="left" vertical="center" wrapText="1"/>
    </xf>
    <xf numFmtId="0" fontId="3" fillId="2" borderId="5" xfId="2" applyFont="1" applyFill="1" applyBorder="1" applyAlignment="1">
      <alignment horizontal="left" vertical="center" wrapText="1"/>
    </xf>
    <xf numFmtId="0" fontId="3" fillId="2" borderId="6" xfId="2" applyFont="1" applyFill="1" applyBorder="1" applyAlignment="1">
      <alignment horizontal="left" vertical="center" wrapText="1"/>
    </xf>
    <xf numFmtId="49" fontId="3" fillId="0" borderId="11" xfId="2" applyNumberFormat="1" applyFont="1" applyBorder="1" applyAlignment="1">
      <alignment horizontal="left" vertical="center" wrapText="1"/>
    </xf>
    <xf numFmtId="49" fontId="3" fillId="0" borderId="5" xfId="2" applyNumberFormat="1" applyFont="1" applyBorder="1" applyAlignment="1">
      <alignment horizontal="left" vertical="center" wrapText="1"/>
    </xf>
    <xf numFmtId="49" fontId="3" fillId="0" borderId="6" xfId="2" applyNumberFormat="1" applyFont="1" applyBorder="1" applyAlignment="1">
      <alignment horizontal="left" vertical="center" wrapText="1"/>
    </xf>
    <xf numFmtId="0" fontId="3" fillId="0" borderId="1" xfId="2" quotePrefix="1" applyFont="1" applyBorder="1" applyAlignment="1">
      <alignment horizontal="center" vertical="center"/>
    </xf>
    <xf numFmtId="0" fontId="3" fillId="0" borderId="4" xfId="2" quotePrefix="1" applyFont="1" applyBorder="1" applyAlignment="1">
      <alignment horizontal="center" vertical="center"/>
    </xf>
    <xf numFmtId="0" fontId="3" fillId="0" borderId="2" xfId="2" quotePrefix="1" applyFont="1" applyBorder="1" applyAlignment="1">
      <alignment horizontal="center" vertical="center"/>
    </xf>
    <xf numFmtId="0" fontId="3" fillId="0" borderId="11" xfId="2" applyFont="1" applyBorder="1" applyAlignment="1">
      <alignment horizontal="center" vertical="center" wrapText="1"/>
    </xf>
    <xf numFmtId="0" fontId="3" fillId="0" borderId="5" xfId="2" applyFont="1" applyBorder="1" applyAlignment="1">
      <alignment horizontal="center" vertical="center" wrapText="1"/>
    </xf>
    <xf numFmtId="0" fontId="3" fillId="0" borderId="6" xfId="2" applyFont="1" applyBorder="1" applyAlignment="1">
      <alignment horizontal="center" vertical="center" wrapText="1"/>
    </xf>
    <xf numFmtId="0" fontId="3" fillId="0" borderId="3"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8" xfId="2" applyFont="1" applyBorder="1" applyAlignment="1">
      <alignment horizontal="center" vertical="center" wrapText="1"/>
    </xf>
    <xf numFmtId="0" fontId="3" fillId="0" borderId="9" xfId="2" applyFont="1" applyBorder="1" applyAlignment="1">
      <alignment horizontal="center" vertical="center" wrapText="1"/>
    </xf>
    <xf numFmtId="41" fontId="3" fillId="0" borderId="1" xfId="2" applyNumberFormat="1" applyFont="1" applyBorder="1" applyAlignment="1">
      <alignment horizontal="right" vertical="center"/>
    </xf>
    <xf numFmtId="41" fontId="3" fillId="0" borderId="4" xfId="2" applyNumberFormat="1" applyFont="1" applyBorder="1" applyAlignment="1">
      <alignment horizontal="right" vertical="center"/>
    </xf>
    <xf numFmtId="41" fontId="3" fillId="0" borderId="2" xfId="2" applyNumberFormat="1" applyFont="1" applyBorder="1" applyAlignment="1">
      <alignment horizontal="right" vertical="center"/>
    </xf>
    <xf numFmtId="4" fontId="3" fillId="0" borderId="1" xfId="2" applyNumberFormat="1" applyFont="1" applyBorder="1" applyAlignment="1">
      <alignment horizontal="right" vertical="center"/>
    </xf>
    <xf numFmtId="4" fontId="3" fillId="0" borderId="4" xfId="2" applyNumberFormat="1" applyFont="1" applyBorder="1" applyAlignment="1">
      <alignment horizontal="right" vertical="center"/>
    </xf>
    <xf numFmtId="4" fontId="3" fillId="0" borderId="2" xfId="2" applyNumberFormat="1" applyFont="1" applyBorder="1" applyAlignment="1">
      <alignment horizontal="right"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0" fillId="0" borderId="0" xfId="0"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6" fillId="0" borderId="0" xfId="0" applyFont="1" applyAlignment="1">
      <alignment horizontal="center"/>
    </xf>
    <xf numFmtId="43" fontId="0" fillId="0" borderId="12" xfId="1" applyFont="1" applyBorder="1" applyAlignment="1">
      <alignment horizontal="center" vertical="center" wrapText="1"/>
    </xf>
    <xf numFmtId="0" fontId="7" fillId="2" borderId="0" xfId="0" applyFont="1" applyFill="1" applyBorder="1" applyAlignment="1">
      <alignment horizontal="center"/>
    </xf>
  </cellXfs>
  <cellStyles count="4">
    <cellStyle name="Comma" xfId="1" builtinId="3"/>
    <cellStyle name="Comma 2" xfId="3" xr:uid="{D53B5DD4-6644-4A33-8F09-A37C8E96DE84}"/>
    <cellStyle name="Normal" xfId="0" builtinId="0"/>
    <cellStyle name="Normal 2" xfId="2" xr:uid="{3AFCCEDA-9027-4054-8AC6-2C5D7819014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4ED0F-BCAC-4870-B2D3-FDBFC78CEBEC}">
  <dimension ref="A1:H64"/>
  <sheetViews>
    <sheetView tabSelected="1" zoomScale="115" zoomScaleNormal="115" workbookViewId="0">
      <selection activeCell="A10" sqref="A10:XFD10"/>
    </sheetView>
  </sheetViews>
  <sheetFormatPr defaultRowHeight="12.75" x14ac:dyDescent="0.2"/>
  <cols>
    <col min="1" max="1" width="5" style="77" customWidth="1"/>
    <col min="2" max="2" width="41.140625" customWidth="1"/>
    <col min="3" max="4" width="18.42578125" customWidth="1"/>
    <col min="5" max="5" width="12" customWidth="1"/>
    <col min="6" max="6" width="13.7109375" customWidth="1"/>
    <col min="7" max="7" width="19.85546875" customWidth="1"/>
    <col min="8" max="8" width="21.140625" customWidth="1"/>
  </cols>
  <sheetData>
    <row r="1" spans="1:8" x14ac:dyDescent="0.2">
      <c r="A1" s="260" t="s">
        <v>71</v>
      </c>
      <c r="B1" s="260"/>
      <c r="C1" s="260"/>
      <c r="D1" s="260"/>
      <c r="E1" s="260"/>
      <c r="F1" s="260"/>
      <c r="G1" s="260"/>
      <c r="H1" s="260"/>
    </row>
    <row r="3" spans="1:8" x14ac:dyDescent="0.2">
      <c r="B3" s="142" t="s">
        <v>62</v>
      </c>
      <c r="C3" s="261" t="s">
        <v>54</v>
      </c>
      <c r="D3" s="261"/>
      <c r="E3" s="261"/>
      <c r="F3" s="261"/>
      <c r="G3" s="261"/>
      <c r="H3" s="261"/>
    </row>
    <row r="4" spans="1:8" x14ac:dyDescent="0.2">
      <c r="B4" s="142" t="s">
        <v>1</v>
      </c>
      <c r="C4" s="261" t="s">
        <v>44</v>
      </c>
      <c r="D4" s="261"/>
      <c r="E4" s="261"/>
      <c r="F4" s="261"/>
      <c r="G4" s="261"/>
      <c r="H4" s="261"/>
    </row>
    <row r="5" spans="1:8" x14ac:dyDescent="0.2">
      <c r="B5" s="142" t="s">
        <v>34</v>
      </c>
      <c r="C5" s="261" t="s">
        <v>257</v>
      </c>
      <c r="D5" s="261"/>
      <c r="E5" s="261"/>
      <c r="F5" s="261"/>
      <c r="G5" s="261"/>
      <c r="H5" s="261"/>
    </row>
    <row r="6" spans="1:8" x14ac:dyDescent="0.2">
      <c r="H6" s="16" t="s">
        <v>49</v>
      </c>
    </row>
    <row r="7" spans="1:8" ht="23.25" customHeight="1" x14ac:dyDescent="0.2">
      <c r="A7" s="262" t="s">
        <v>3</v>
      </c>
      <c r="B7" s="265" t="s">
        <v>68</v>
      </c>
      <c r="C7" s="125" t="s">
        <v>73</v>
      </c>
      <c r="D7" s="262" t="s">
        <v>74</v>
      </c>
      <c r="E7" s="268" t="s">
        <v>35</v>
      </c>
      <c r="F7" s="269"/>
      <c r="G7" s="262" t="s">
        <v>75</v>
      </c>
      <c r="H7" s="262" t="s">
        <v>76</v>
      </c>
    </row>
    <row r="8" spans="1:8" x14ac:dyDescent="0.2">
      <c r="A8" s="263"/>
      <c r="B8" s="266"/>
      <c r="C8" s="76" t="s">
        <v>32</v>
      </c>
      <c r="D8" s="263"/>
      <c r="E8" s="258" t="s">
        <v>36</v>
      </c>
      <c r="F8" s="258" t="s">
        <v>37</v>
      </c>
      <c r="G8" s="263"/>
      <c r="H8" s="263"/>
    </row>
    <row r="9" spans="1:8" x14ac:dyDescent="0.2">
      <c r="A9" s="264"/>
      <c r="B9" s="267"/>
      <c r="C9" s="127" t="s">
        <v>33</v>
      </c>
      <c r="D9" s="264"/>
      <c r="E9" s="259"/>
      <c r="F9" s="259"/>
      <c r="G9" s="264"/>
      <c r="H9" s="264"/>
    </row>
    <row r="10" spans="1:8" ht="39.950000000000003" customHeight="1" x14ac:dyDescent="0.2">
      <c r="A10" s="78" t="s">
        <v>268</v>
      </c>
      <c r="B10" s="79" t="s">
        <v>77</v>
      </c>
      <c r="C10" s="143">
        <v>5000000</v>
      </c>
      <c r="D10" s="144" t="s">
        <v>128</v>
      </c>
      <c r="E10" s="78" t="s">
        <v>134</v>
      </c>
      <c r="F10" s="78" t="s">
        <v>135</v>
      </c>
      <c r="G10" s="78" t="s">
        <v>137</v>
      </c>
      <c r="H10" s="141"/>
    </row>
    <row r="11" spans="1:8" ht="39.950000000000003" customHeight="1" x14ac:dyDescent="0.2">
      <c r="A11" s="78">
        <v>2</v>
      </c>
      <c r="B11" s="140" t="s">
        <v>78</v>
      </c>
      <c r="C11" s="143">
        <v>10000000</v>
      </c>
      <c r="D11" s="144" t="s">
        <v>128</v>
      </c>
      <c r="E11" s="78" t="s">
        <v>134</v>
      </c>
      <c r="F11" s="78" t="s">
        <v>135</v>
      </c>
      <c r="G11" s="78" t="s">
        <v>137</v>
      </c>
      <c r="H11" s="141"/>
    </row>
    <row r="12" spans="1:8" ht="39.950000000000003" customHeight="1" x14ac:dyDescent="0.2">
      <c r="A12" s="78">
        <v>3</v>
      </c>
      <c r="B12" s="79" t="s">
        <v>79</v>
      </c>
      <c r="C12" s="143">
        <v>4016841850</v>
      </c>
      <c r="D12" s="144" t="s">
        <v>128</v>
      </c>
      <c r="E12" s="78" t="s">
        <v>134</v>
      </c>
      <c r="F12" s="78" t="s">
        <v>135</v>
      </c>
      <c r="G12" s="78" t="s">
        <v>137</v>
      </c>
      <c r="H12" s="141"/>
    </row>
    <row r="13" spans="1:8" ht="39.950000000000003" customHeight="1" x14ac:dyDescent="0.2">
      <c r="A13" s="78">
        <v>4</v>
      </c>
      <c r="B13" s="79" t="s">
        <v>80</v>
      </c>
      <c r="C13" s="143">
        <v>15000000</v>
      </c>
      <c r="D13" s="144" t="s">
        <v>128</v>
      </c>
      <c r="E13" s="78" t="s">
        <v>5</v>
      </c>
      <c r="F13" s="78" t="s">
        <v>6</v>
      </c>
      <c r="G13" s="78" t="s">
        <v>137</v>
      </c>
      <c r="H13" s="141"/>
    </row>
    <row r="14" spans="1:8" ht="39.950000000000003" customHeight="1" x14ac:dyDescent="0.2">
      <c r="A14" s="78">
        <v>5</v>
      </c>
      <c r="B14" s="79" t="s">
        <v>81</v>
      </c>
      <c r="C14" s="143">
        <v>238656000</v>
      </c>
      <c r="D14" s="145" t="s">
        <v>262</v>
      </c>
      <c r="E14" s="78" t="s">
        <v>134</v>
      </c>
      <c r="F14" s="78" t="s">
        <v>135</v>
      </c>
      <c r="G14" s="145" t="s">
        <v>138</v>
      </c>
      <c r="H14" s="141"/>
    </row>
    <row r="15" spans="1:8" ht="39.950000000000003" customHeight="1" x14ac:dyDescent="0.2">
      <c r="A15" s="78">
        <v>6</v>
      </c>
      <c r="B15" s="79" t="s">
        <v>82</v>
      </c>
      <c r="C15" s="143">
        <v>23500000</v>
      </c>
      <c r="D15" s="78" t="s">
        <v>128</v>
      </c>
      <c r="E15" s="78" t="s">
        <v>134</v>
      </c>
      <c r="F15" s="78" t="s">
        <v>135</v>
      </c>
      <c r="G15" s="78" t="s">
        <v>137</v>
      </c>
      <c r="H15" s="141"/>
    </row>
    <row r="16" spans="1:8" ht="39.950000000000003" customHeight="1" x14ac:dyDescent="0.2">
      <c r="A16" s="78">
        <v>7</v>
      </c>
      <c r="B16" s="79" t="s">
        <v>83</v>
      </c>
      <c r="C16" s="143">
        <v>5000000</v>
      </c>
      <c r="D16" s="78" t="s">
        <v>128</v>
      </c>
      <c r="E16" s="78" t="s">
        <v>134</v>
      </c>
      <c r="F16" s="78" t="s">
        <v>135</v>
      </c>
      <c r="G16" s="78" t="s">
        <v>137</v>
      </c>
      <c r="H16" s="141"/>
    </row>
    <row r="17" spans="1:8" ht="39.950000000000003" customHeight="1" x14ac:dyDescent="0.2">
      <c r="A17" s="78">
        <v>8</v>
      </c>
      <c r="B17" s="79" t="s">
        <v>84</v>
      </c>
      <c r="C17" s="143">
        <v>12000000</v>
      </c>
      <c r="D17" s="78" t="s">
        <v>128</v>
      </c>
      <c r="E17" s="78" t="s">
        <v>134</v>
      </c>
      <c r="F17" s="78" t="s">
        <v>135</v>
      </c>
      <c r="G17" s="78" t="s">
        <v>137</v>
      </c>
      <c r="H17" s="141"/>
    </row>
    <row r="18" spans="1:8" ht="39.950000000000003" customHeight="1" x14ac:dyDescent="0.2">
      <c r="A18" s="78">
        <v>9</v>
      </c>
      <c r="B18" s="79" t="s">
        <v>85</v>
      </c>
      <c r="C18" s="143">
        <v>12333000</v>
      </c>
      <c r="D18" s="78" t="s">
        <v>128</v>
      </c>
      <c r="E18" s="78" t="s">
        <v>134</v>
      </c>
      <c r="F18" s="78" t="s">
        <v>135</v>
      </c>
      <c r="G18" s="78" t="s">
        <v>137</v>
      </c>
      <c r="H18" s="141"/>
    </row>
    <row r="19" spans="1:8" ht="39.950000000000003" customHeight="1" x14ac:dyDescent="0.2">
      <c r="A19" s="78">
        <v>10</v>
      </c>
      <c r="B19" s="79" t="s">
        <v>86</v>
      </c>
      <c r="C19" s="143">
        <v>30000000</v>
      </c>
      <c r="D19" s="78" t="s">
        <v>128</v>
      </c>
      <c r="E19" s="78" t="s">
        <v>134</v>
      </c>
      <c r="F19" s="78" t="s">
        <v>135</v>
      </c>
      <c r="G19" s="78" t="s">
        <v>137</v>
      </c>
      <c r="H19" s="141"/>
    </row>
    <row r="20" spans="1:8" ht="39.950000000000003" customHeight="1" x14ac:dyDescent="0.2">
      <c r="A20" s="78">
        <v>11</v>
      </c>
      <c r="B20" s="79" t="s">
        <v>87</v>
      </c>
      <c r="C20" s="143">
        <v>53380000</v>
      </c>
      <c r="D20" s="78" t="s">
        <v>128</v>
      </c>
      <c r="E20" s="78" t="s">
        <v>134</v>
      </c>
      <c r="F20" s="78" t="s">
        <v>135</v>
      </c>
      <c r="G20" s="78" t="s">
        <v>137</v>
      </c>
      <c r="H20" s="141"/>
    </row>
    <row r="21" spans="1:8" ht="39.950000000000003" customHeight="1" x14ac:dyDescent="0.2">
      <c r="A21" s="78">
        <v>12</v>
      </c>
      <c r="B21" s="79" t="s">
        <v>88</v>
      </c>
      <c r="C21" s="143">
        <v>10000000</v>
      </c>
      <c r="D21" s="78" t="s">
        <v>128</v>
      </c>
      <c r="E21" s="78" t="s">
        <v>134</v>
      </c>
      <c r="F21" s="78" t="s">
        <v>135</v>
      </c>
      <c r="G21" s="78" t="s">
        <v>137</v>
      </c>
      <c r="H21" s="141"/>
    </row>
    <row r="22" spans="1:8" ht="39.950000000000003" customHeight="1" x14ac:dyDescent="0.2">
      <c r="A22" s="78">
        <v>13</v>
      </c>
      <c r="B22" s="79" t="s">
        <v>89</v>
      </c>
      <c r="C22" s="143">
        <v>100000000</v>
      </c>
      <c r="D22" s="145" t="s">
        <v>130</v>
      </c>
      <c r="E22" s="78" t="s">
        <v>134</v>
      </c>
      <c r="F22" s="78" t="s">
        <v>135</v>
      </c>
      <c r="G22" s="78" t="s">
        <v>137</v>
      </c>
      <c r="H22" s="141"/>
    </row>
    <row r="23" spans="1:8" ht="39.950000000000003" customHeight="1" x14ac:dyDescent="0.2">
      <c r="A23" s="78">
        <v>14</v>
      </c>
      <c r="B23" s="79" t="s">
        <v>90</v>
      </c>
      <c r="C23" s="143">
        <v>5000000</v>
      </c>
      <c r="D23" s="78" t="s">
        <v>128</v>
      </c>
      <c r="E23" s="78" t="s">
        <v>134</v>
      </c>
      <c r="F23" s="78" t="s">
        <v>135</v>
      </c>
      <c r="G23" s="78" t="s">
        <v>137</v>
      </c>
      <c r="H23" s="141"/>
    </row>
    <row r="24" spans="1:8" ht="39.950000000000003" customHeight="1" x14ac:dyDescent="0.2">
      <c r="A24" s="78">
        <v>15</v>
      </c>
      <c r="B24" s="79" t="s">
        <v>91</v>
      </c>
      <c r="C24" s="143">
        <v>77600000</v>
      </c>
      <c r="D24" s="78" t="s">
        <v>128</v>
      </c>
      <c r="E24" s="78" t="s">
        <v>134</v>
      </c>
      <c r="F24" s="78" t="s">
        <v>135</v>
      </c>
      <c r="G24" s="145" t="s">
        <v>138</v>
      </c>
      <c r="H24" s="141"/>
    </row>
    <row r="25" spans="1:8" ht="39.950000000000003" customHeight="1" x14ac:dyDescent="0.2">
      <c r="A25" s="78">
        <v>16</v>
      </c>
      <c r="B25" s="79" t="s">
        <v>92</v>
      </c>
      <c r="C25" s="143">
        <v>50000000</v>
      </c>
      <c r="D25" s="78" t="s">
        <v>128</v>
      </c>
      <c r="E25" s="78" t="s">
        <v>134</v>
      </c>
      <c r="F25" s="78" t="s">
        <v>5</v>
      </c>
      <c r="G25" s="145" t="s">
        <v>139</v>
      </c>
      <c r="H25" s="141"/>
    </row>
    <row r="26" spans="1:8" ht="39.950000000000003" customHeight="1" x14ac:dyDescent="0.2">
      <c r="A26" s="78">
        <v>17</v>
      </c>
      <c r="B26" s="79" t="s">
        <v>93</v>
      </c>
      <c r="C26" s="143">
        <v>144700000</v>
      </c>
      <c r="D26" s="78" t="s">
        <v>128</v>
      </c>
      <c r="E26" s="78" t="s">
        <v>134</v>
      </c>
      <c r="F26" s="78" t="s">
        <v>5</v>
      </c>
      <c r="G26" s="145" t="s">
        <v>138</v>
      </c>
      <c r="H26" s="141"/>
    </row>
    <row r="27" spans="1:8" ht="39.950000000000003" customHeight="1" x14ac:dyDescent="0.2">
      <c r="A27" s="78">
        <v>18</v>
      </c>
      <c r="B27" s="79" t="s">
        <v>94</v>
      </c>
      <c r="C27" s="143">
        <v>5000000</v>
      </c>
      <c r="D27" s="78" t="s">
        <v>128</v>
      </c>
      <c r="E27" s="78" t="s">
        <v>134</v>
      </c>
      <c r="F27" s="78" t="s">
        <v>135</v>
      </c>
      <c r="G27" s="78" t="s">
        <v>137</v>
      </c>
      <c r="H27" s="141"/>
    </row>
    <row r="28" spans="1:8" ht="39.950000000000003" customHeight="1" x14ac:dyDescent="0.2">
      <c r="A28" s="78">
        <v>19</v>
      </c>
      <c r="B28" s="79" t="s">
        <v>95</v>
      </c>
      <c r="C28" s="143">
        <v>206300000</v>
      </c>
      <c r="D28" s="78" t="s">
        <v>128</v>
      </c>
      <c r="E28" s="78" t="s">
        <v>134</v>
      </c>
      <c r="F28" s="78" t="s">
        <v>135</v>
      </c>
      <c r="G28" s="78" t="s">
        <v>137</v>
      </c>
      <c r="H28" s="141"/>
    </row>
    <row r="29" spans="1:8" ht="39.950000000000003" customHeight="1" x14ac:dyDescent="0.2">
      <c r="A29" s="78">
        <v>20</v>
      </c>
      <c r="B29" s="79" t="s">
        <v>96</v>
      </c>
      <c r="C29" s="143">
        <v>6000000</v>
      </c>
      <c r="D29" s="78" t="s">
        <v>128</v>
      </c>
      <c r="E29" s="78" t="s">
        <v>134</v>
      </c>
      <c r="F29" s="78" t="s">
        <v>135</v>
      </c>
      <c r="G29" s="78" t="s">
        <v>137</v>
      </c>
      <c r="H29" s="141"/>
    </row>
    <row r="30" spans="1:8" ht="39.950000000000003" customHeight="1" x14ac:dyDescent="0.2">
      <c r="A30" s="78">
        <v>21</v>
      </c>
      <c r="B30" s="79" t="s">
        <v>97</v>
      </c>
      <c r="C30" s="143">
        <v>164440000</v>
      </c>
      <c r="D30" s="78" t="s">
        <v>128</v>
      </c>
      <c r="E30" s="78" t="s">
        <v>134</v>
      </c>
      <c r="F30" s="78" t="s">
        <v>135</v>
      </c>
      <c r="G30" s="78" t="s">
        <v>137</v>
      </c>
      <c r="H30" s="141"/>
    </row>
    <row r="31" spans="1:8" ht="54" customHeight="1" x14ac:dyDescent="0.2">
      <c r="A31" s="78">
        <v>22</v>
      </c>
      <c r="B31" s="79" t="s">
        <v>98</v>
      </c>
      <c r="C31" s="143">
        <v>165606000</v>
      </c>
      <c r="D31" s="78" t="s">
        <v>128</v>
      </c>
      <c r="E31" s="78" t="s">
        <v>134</v>
      </c>
      <c r="F31" s="78" t="s">
        <v>135</v>
      </c>
      <c r="G31" s="78" t="s">
        <v>137</v>
      </c>
      <c r="H31" s="141"/>
    </row>
    <row r="32" spans="1:8" ht="39.950000000000003" customHeight="1" x14ac:dyDescent="0.2">
      <c r="A32" s="78">
        <v>23</v>
      </c>
      <c r="B32" s="79" t="s">
        <v>99</v>
      </c>
      <c r="C32" s="143">
        <v>10000000</v>
      </c>
      <c r="D32" s="78" t="s">
        <v>128</v>
      </c>
      <c r="E32" s="78" t="s">
        <v>134</v>
      </c>
      <c r="F32" s="78" t="s">
        <v>135</v>
      </c>
      <c r="G32" s="78" t="s">
        <v>137</v>
      </c>
      <c r="H32" s="141"/>
    </row>
    <row r="33" spans="1:8" ht="39.950000000000003" customHeight="1" x14ac:dyDescent="0.2">
      <c r="A33" s="78">
        <v>24</v>
      </c>
      <c r="B33" s="79" t="s">
        <v>100</v>
      </c>
      <c r="C33" s="143">
        <v>10000000</v>
      </c>
      <c r="D33" s="78" t="s">
        <v>128</v>
      </c>
      <c r="E33" s="78" t="s">
        <v>134</v>
      </c>
      <c r="F33" s="78" t="s">
        <v>135</v>
      </c>
      <c r="G33" s="78" t="s">
        <v>137</v>
      </c>
      <c r="H33" s="141"/>
    </row>
    <row r="34" spans="1:8" ht="39.950000000000003" customHeight="1" x14ac:dyDescent="0.2">
      <c r="A34" s="78">
        <v>25</v>
      </c>
      <c r="B34" s="79" t="s">
        <v>101</v>
      </c>
      <c r="C34" s="143">
        <v>118188000</v>
      </c>
      <c r="D34" s="78" t="s">
        <v>128</v>
      </c>
      <c r="E34" s="78" t="s">
        <v>5</v>
      </c>
      <c r="F34" s="78" t="s">
        <v>8</v>
      </c>
      <c r="G34" s="145" t="s">
        <v>138</v>
      </c>
      <c r="H34" s="141"/>
    </row>
    <row r="35" spans="1:8" ht="52.5" customHeight="1" x14ac:dyDescent="0.2">
      <c r="A35" s="78">
        <v>26</v>
      </c>
      <c r="B35" s="79" t="s">
        <v>102</v>
      </c>
      <c r="C35" s="143">
        <v>30500000</v>
      </c>
      <c r="D35" s="78" t="s">
        <v>128</v>
      </c>
      <c r="E35" s="78" t="s">
        <v>134</v>
      </c>
      <c r="F35" s="78" t="s">
        <v>135</v>
      </c>
      <c r="G35" s="145" t="s">
        <v>138</v>
      </c>
      <c r="H35" s="141"/>
    </row>
    <row r="36" spans="1:8" ht="39.950000000000003" customHeight="1" x14ac:dyDescent="0.2">
      <c r="A36" s="78">
        <v>27</v>
      </c>
      <c r="B36" s="79" t="s">
        <v>103</v>
      </c>
      <c r="C36" s="143">
        <v>691000000</v>
      </c>
      <c r="D36" s="78" t="s">
        <v>128</v>
      </c>
      <c r="E36" s="78" t="s">
        <v>134</v>
      </c>
      <c r="F36" s="78" t="s">
        <v>135</v>
      </c>
      <c r="G36" s="78" t="s">
        <v>137</v>
      </c>
      <c r="H36" s="141"/>
    </row>
    <row r="37" spans="1:8" ht="39.950000000000003" customHeight="1" x14ac:dyDescent="0.2">
      <c r="A37" s="78">
        <v>28</v>
      </c>
      <c r="B37" s="79" t="s">
        <v>131</v>
      </c>
      <c r="C37" s="143">
        <v>378000000</v>
      </c>
      <c r="D37" s="145" t="s">
        <v>132</v>
      </c>
      <c r="E37" s="78" t="s">
        <v>134</v>
      </c>
      <c r="F37" s="78" t="s">
        <v>135</v>
      </c>
      <c r="G37" s="78" t="s">
        <v>137</v>
      </c>
      <c r="H37" s="141"/>
    </row>
    <row r="38" spans="1:8" ht="39.950000000000003" customHeight="1" x14ac:dyDescent="0.2">
      <c r="A38" s="78">
        <v>29</v>
      </c>
      <c r="B38" s="79" t="s">
        <v>105</v>
      </c>
      <c r="C38" s="143">
        <v>270000000</v>
      </c>
      <c r="D38" s="145" t="s">
        <v>132</v>
      </c>
      <c r="E38" s="78" t="s">
        <v>134</v>
      </c>
      <c r="F38" s="78" t="s">
        <v>135</v>
      </c>
      <c r="G38" s="145" t="s">
        <v>138</v>
      </c>
      <c r="H38" s="141"/>
    </row>
    <row r="39" spans="1:8" ht="52.5" customHeight="1" x14ac:dyDescent="0.2">
      <c r="A39" s="78">
        <v>30</v>
      </c>
      <c r="B39" s="79" t="s">
        <v>106</v>
      </c>
      <c r="C39" s="143">
        <v>156200000</v>
      </c>
      <c r="D39" s="145" t="s">
        <v>132</v>
      </c>
      <c r="E39" s="78" t="s">
        <v>134</v>
      </c>
      <c r="F39" s="78" t="s">
        <v>135</v>
      </c>
      <c r="G39" s="145" t="s">
        <v>138</v>
      </c>
      <c r="H39" s="141"/>
    </row>
    <row r="40" spans="1:8" ht="39.950000000000003" customHeight="1" x14ac:dyDescent="0.2">
      <c r="A40" s="78">
        <v>31</v>
      </c>
      <c r="B40" s="79" t="s">
        <v>107</v>
      </c>
      <c r="C40" s="143">
        <v>115000000</v>
      </c>
      <c r="D40" s="145" t="s">
        <v>132</v>
      </c>
      <c r="E40" s="78" t="s">
        <v>134</v>
      </c>
      <c r="F40" s="78" t="s">
        <v>135</v>
      </c>
      <c r="G40" s="145" t="s">
        <v>138</v>
      </c>
      <c r="H40" s="141"/>
    </row>
    <row r="41" spans="1:8" ht="39.950000000000003" customHeight="1" x14ac:dyDescent="0.2">
      <c r="A41" s="78">
        <v>32</v>
      </c>
      <c r="B41" s="79" t="s">
        <v>108</v>
      </c>
      <c r="C41" s="143">
        <v>20000000</v>
      </c>
      <c r="D41" s="78" t="s">
        <v>129</v>
      </c>
      <c r="E41" s="78" t="s">
        <v>134</v>
      </c>
      <c r="F41" s="78" t="s">
        <v>135</v>
      </c>
      <c r="G41" s="78" t="s">
        <v>137</v>
      </c>
      <c r="H41" s="141"/>
    </row>
    <row r="42" spans="1:8" ht="39.950000000000003" customHeight="1" x14ac:dyDescent="0.2">
      <c r="A42" s="78">
        <v>33</v>
      </c>
      <c r="B42" s="79" t="s">
        <v>109</v>
      </c>
      <c r="C42" s="143">
        <v>236376000</v>
      </c>
      <c r="D42" s="78" t="s">
        <v>129</v>
      </c>
      <c r="E42" s="78" t="s">
        <v>134</v>
      </c>
      <c r="F42" s="78" t="s">
        <v>135</v>
      </c>
      <c r="G42" s="145" t="s">
        <v>138</v>
      </c>
      <c r="H42" s="141"/>
    </row>
    <row r="43" spans="1:8" ht="39.950000000000003" customHeight="1" x14ac:dyDescent="0.2">
      <c r="A43" s="78">
        <v>34</v>
      </c>
      <c r="B43" s="79" t="s">
        <v>110</v>
      </c>
      <c r="C43" s="143">
        <v>354564000</v>
      </c>
      <c r="D43" s="78" t="s">
        <v>129</v>
      </c>
      <c r="E43" s="78" t="s">
        <v>134</v>
      </c>
      <c r="F43" s="78" t="s">
        <v>135</v>
      </c>
      <c r="G43" s="145" t="s">
        <v>138</v>
      </c>
      <c r="H43" s="141"/>
    </row>
    <row r="44" spans="1:8" ht="39.950000000000003" customHeight="1" x14ac:dyDescent="0.2">
      <c r="A44" s="78">
        <v>35</v>
      </c>
      <c r="B44" s="79" t="s">
        <v>111</v>
      </c>
      <c r="C44" s="143">
        <v>459200000</v>
      </c>
      <c r="D44" s="145" t="s">
        <v>133</v>
      </c>
      <c r="E44" s="78" t="s">
        <v>134</v>
      </c>
      <c r="F44" s="78" t="s">
        <v>135</v>
      </c>
      <c r="G44" s="145" t="s">
        <v>138</v>
      </c>
      <c r="H44" s="141"/>
    </row>
    <row r="45" spans="1:8" ht="117.75" customHeight="1" x14ac:dyDescent="0.2">
      <c r="A45" s="78">
        <v>36</v>
      </c>
      <c r="B45" s="79" t="s">
        <v>112</v>
      </c>
      <c r="C45" s="143">
        <v>153000000</v>
      </c>
      <c r="D45" s="145" t="s">
        <v>132</v>
      </c>
      <c r="E45" s="78" t="s">
        <v>134</v>
      </c>
      <c r="F45" s="78" t="s">
        <v>135</v>
      </c>
      <c r="G45" s="78" t="s">
        <v>137</v>
      </c>
      <c r="H45" s="141"/>
    </row>
    <row r="46" spans="1:8" ht="39.950000000000003" customHeight="1" x14ac:dyDescent="0.2">
      <c r="A46" s="78">
        <v>37</v>
      </c>
      <c r="B46" s="79" t="s">
        <v>113</v>
      </c>
      <c r="C46" s="143">
        <v>330000000</v>
      </c>
      <c r="D46" s="145" t="s">
        <v>132</v>
      </c>
      <c r="E46" s="78" t="s">
        <v>6</v>
      </c>
      <c r="F46" s="78" t="s">
        <v>136</v>
      </c>
      <c r="G46" s="145" t="s">
        <v>138</v>
      </c>
      <c r="H46" s="141"/>
    </row>
    <row r="47" spans="1:8" ht="39.950000000000003" customHeight="1" x14ac:dyDescent="0.2">
      <c r="A47" s="78">
        <v>38</v>
      </c>
      <c r="B47" s="79" t="s">
        <v>114</v>
      </c>
      <c r="C47" s="143">
        <v>70000000</v>
      </c>
      <c r="D47" s="78" t="s">
        <v>128</v>
      </c>
      <c r="E47" s="78" t="s">
        <v>134</v>
      </c>
      <c r="F47" s="78" t="s">
        <v>8</v>
      </c>
      <c r="G47" s="78" t="s">
        <v>137</v>
      </c>
      <c r="H47" s="141"/>
    </row>
    <row r="48" spans="1:8" ht="39.950000000000003" customHeight="1" x14ac:dyDescent="0.2">
      <c r="A48" s="78">
        <v>39</v>
      </c>
      <c r="B48" s="79" t="s">
        <v>115</v>
      </c>
      <c r="C48" s="143">
        <v>4331500000</v>
      </c>
      <c r="D48" s="78" t="s">
        <v>128</v>
      </c>
      <c r="E48" s="78" t="s">
        <v>134</v>
      </c>
      <c r="F48" s="78" t="s">
        <v>135</v>
      </c>
      <c r="G48" s="78" t="s">
        <v>137</v>
      </c>
      <c r="H48" s="141"/>
    </row>
    <row r="49" spans="1:8" ht="39.950000000000003" customHeight="1" x14ac:dyDescent="0.2">
      <c r="A49" s="78">
        <v>40</v>
      </c>
      <c r="B49" s="79" t="s">
        <v>116</v>
      </c>
      <c r="C49" s="143">
        <v>184200000</v>
      </c>
      <c r="D49" s="145" t="s">
        <v>132</v>
      </c>
      <c r="E49" s="78" t="s">
        <v>134</v>
      </c>
      <c r="F49" s="78" t="s">
        <v>135</v>
      </c>
      <c r="G49" s="145" t="s">
        <v>138</v>
      </c>
      <c r="H49" s="141"/>
    </row>
    <row r="50" spans="1:8" ht="39.950000000000003" customHeight="1" x14ac:dyDescent="0.2">
      <c r="A50" s="78">
        <v>41</v>
      </c>
      <c r="B50" s="79" t="s">
        <v>117</v>
      </c>
      <c r="C50" s="143">
        <v>450000000</v>
      </c>
      <c r="D50" s="78" t="s">
        <v>128</v>
      </c>
      <c r="E50" s="78" t="s">
        <v>134</v>
      </c>
      <c r="F50" s="78" t="s">
        <v>135</v>
      </c>
      <c r="G50" s="78" t="s">
        <v>137</v>
      </c>
      <c r="H50" s="141"/>
    </row>
    <row r="51" spans="1:8" ht="52.5" customHeight="1" x14ac:dyDescent="0.2">
      <c r="A51" s="78">
        <v>42</v>
      </c>
      <c r="B51" s="79" t="s">
        <v>118</v>
      </c>
      <c r="C51" s="143">
        <v>123160000</v>
      </c>
      <c r="D51" s="78" t="s">
        <v>128</v>
      </c>
      <c r="E51" s="78" t="s">
        <v>134</v>
      </c>
      <c r="F51" s="78" t="s">
        <v>135</v>
      </c>
      <c r="G51" s="78" t="s">
        <v>137</v>
      </c>
      <c r="H51" s="141"/>
    </row>
    <row r="52" spans="1:8" ht="39.950000000000003" customHeight="1" x14ac:dyDescent="0.2">
      <c r="A52" s="78">
        <v>43</v>
      </c>
      <c r="B52" s="79" t="s">
        <v>119</v>
      </c>
      <c r="C52" s="143">
        <v>1000000000</v>
      </c>
      <c r="D52" s="78" t="s">
        <v>128</v>
      </c>
      <c r="E52" s="78" t="s">
        <v>134</v>
      </c>
      <c r="F52" s="78" t="s">
        <v>135</v>
      </c>
      <c r="G52" s="78" t="s">
        <v>137</v>
      </c>
      <c r="H52" s="141"/>
    </row>
    <row r="53" spans="1:8" ht="24" customHeight="1" x14ac:dyDescent="0.2">
      <c r="A53" s="78"/>
      <c r="B53" s="98" t="s">
        <v>51</v>
      </c>
      <c r="C53" s="124">
        <f>SUM(C10:C52)</f>
        <v>14847244850</v>
      </c>
      <c r="D53" s="14"/>
      <c r="E53" s="14"/>
      <c r="F53" s="14"/>
      <c r="G53" s="14"/>
      <c r="H53" s="14"/>
    </row>
    <row r="54" spans="1:8" x14ac:dyDescent="0.2">
      <c r="A54" s="91"/>
      <c r="B54" s="92"/>
      <c r="C54" s="92"/>
      <c r="D54" s="92"/>
      <c r="E54" s="92"/>
      <c r="F54" s="92"/>
      <c r="G54" s="92"/>
      <c r="H54" s="92"/>
    </row>
    <row r="56" spans="1:8" ht="14.25" customHeight="1" x14ac:dyDescent="0.2">
      <c r="G56" s="2" t="s">
        <v>258</v>
      </c>
      <c r="H56" s="2"/>
    </row>
    <row r="57" spans="1:8" ht="14.25" x14ac:dyDescent="0.2">
      <c r="F57" s="94" t="s">
        <v>125</v>
      </c>
      <c r="G57" s="2" t="s">
        <v>124</v>
      </c>
      <c r="H57" s="2"/>
    </row>
    <row r="58" spans="1:8" ht="14.25" x14ac:dyDescent="0.2">
      <c r="G58" s="2" t="s">
        <v>63</v>
      </c>
      <c r="H58" s="2"/>
    </row>
    <row r="59" spans="1:8" ht="14.25" customHeight="1" x14ac:dyDescent="0.2">
      <c r="G59" s="2"/>
      <c r="H59" s="2"/>
    </row>
    <row r="60" spans="1:8" ht="14.25" x14ac:dyDescent="0.2">
      <c r="G60" s="2"/>
      <c r="H60" s="2"/>
    </row>
    <row r="61" spans="1:8" ht="14.25" x14ac:dyDescent="0.2">
      <c r="G61" s="2"/>
      <c r="H61" s="2"/>
    </row>
    <row r="62" spans="1:8" ht="15" customHeight="1" x14ac:dyDescent="0.2">
      <c r="G62" s="2"/>
      <c r="H62" s="2"/>
    </row>
    <row r="63" spans="1:8" ht="15" x14ac:dyDescent="0.25">
      <c r="G63" s="33" t="s">
        <v>122</v>
      </c>
      <c r="H63" s="2"/>
    </row>
    <row r="64" spans="1:8" ht="14.25" x14ac:dyDescent="0.2">
      <c r="G64" s="2" t="s">
        <v>123</v>
      </c>
      <c r="H64" s="2"/>
    </row>
  </sheetData>
  <mergeCells count="12">
    <mergeCell ref="E8:E9"/>
    <mergeCell ref="F8:F9"/>
    <mergeCell ref="A1:H1"/>
    <mergeCell ref="C3:H3"/>
    <mergeCell ref="C4:H4"/>
    <mergeCell ref="C5:H5"/>
    <mergeCell ref="A7:A9"/>
    <mergeCell ref="B7:B9"/>
    <mergeCell ref="D7:D9"/>
    <mergeCell ref="E7:F7"/>
    <mergeCell ref="G7:G9"/>
    <mergeCell ref="H7:H9"/>
  </mergeCells>
  <pageMargins left="0.7" right="0.45" top="0.5" bottom="0.25" header="0.3" footer="0.3"/>
  <pageSetup paperSize="14"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AFE53-30B8-4BAA-9653-E34F778D9EFF}">
  <dimension ref="A1:DO257"/>
  <sheetViews>
    <sheetView view="pageBreakPreview" topLeftCell="A112" zoomScale="80" zoomScaleNormal="100" zoomScaleSheetLayoutView="85" workbookViewId="0">
      <selection activeCell="J116" sqref="J116:J121"/>
    </sheetView>
  </sheetViews>
  <sheetFormatPr defaultRowHeight="12.75" x14ac:dyDescent="0.2"/>
  <cols>
    <col min="1" max="1" width="5" customWidth="1"/>
    <col min="2" max="2" width="3.140625" customWidth="1"/>
    <col min="3" max="3" width="4" customWidth="1"/>
    <col min="4" max="4" width="3" customWidth="1"/>
    <col min="5" max="5" width="3.42578125" customWidth="1"/>
    <col min="6" max="6" width="3.140625" customWidth="1"/>
    <col min="7" max="7" width="3.28515625" customWidth="1"/>
    <col min="8" max="8" width="3.85546875" customWidth="1"/>
    <col min="9" max="9" width="32.7109375" customWidth="1"/>
    <col min="10" max="10" width="18.5703125" customWidth="1"/>
    <col min="11" max="11" width="13.85546875" customWidth="1"/>
    <col min="12" max="13" width="4.140625" customWidth="1"/>
    <col min="14" max="14" width="3.85546875" customWidth="1"/>
    <col min="15" max="16" width="4.140625" customWidth="1"/>
    <col min="17" max="17" width="4" customWidth="1"/>
    <col min="18" max="22" width="4.140625" customWidth="1"/>
    <col min="23" max="23" width="4.42578125" customWidth="1"/>
    <col min="24" max="48" width="4.140625" customWidth="1"/>
    <col min="49" max="49" width="9.42578125" customWidth="1"/>
  </cols>
  <sheetData>
    <row r="1" spans="1:48" ht="19.5" customHeight="1" x14ac:dyDescent="0.2">
      <c r="A1" s="270" t="s">
        <v>52</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8" ht="20.100000000000001" customHeight="1" x14ac:dyDescent="0.2">
      <c r="A2" s="270" t="s">
        <v>255</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row>
    <row r="3" spans="1:48" ht="20.100000000000001" customHeight="1" x14ac:dyDescent="0.2">
      <c r="A3" s="2" t="s">
        <v>65</v>
      </c>
      <c r="B3" s="2"/>
      <c r="C3" s="2"/>
      <c r="D3" s="2"/>
      <c r="E3" s="2"/>
      <c r="F3" s="2"/>
      <c r="G3" s="2"/>
      <c r="H3" s="6" t="s">
        <v>28</v>
      </c>
      <c r="I3" s="2" t="s">
        <v>53</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8" ht="20.100000000000001" customHeight="1" x14ac:dyDescent="0.2">
      <c r="A4" s="2" t="s">
        <v>1</v>
      </c>
      <c r="B4" s="2"/>
      <c r="C4" s="2"/>
      <c r="D4" s="2"/>
      <c r="E4" s="2"/>
      <c r="F4" s="2"/>
      <c r="G4" s="2"/>
      <c r="H4" s="6" t="s">
        <v>28</v>
      </c>
      <c r="I4" s="2" t="s">
        <v>29</v>
      </c>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8" ht="20.100000000000001" customHeight="1" x14ac:dyDescent="0.2">
      <c r="A5" s="2" t="s">
        <v>30</v>
      </c>
      <c r="B5" s="2"/>
      <c r="C5" s="2"/>
      <c r="D5" s="2"/>
      <c r="E5" s="2"/>
      <c r="F5" s="2"/>
      <c r="G5" s="2"/>
      <c r="H5" s="6" t="s">
        <v>28</v>
      </c>
      <c r="I5" s="34" t="s">
        <v>259</v>
      </c>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8" ht="20.100000000000001" customHeight="1" x14ac:dyDescent="0.2">
      <c r="A6" s="2"/>
      <c r="B6" s="2"/>
      <c r="C6" s="2"/>
      <c r="D6" s="2"/>
      <c r="E6" s="2"/>
      <c r="F6" s="2"/>
      <c r="G6" s="2"/>
      <c r="H6" s="6"/>
      <c r="I6" s="7"/>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t="s">
        <v>48</v>
      </c>
      <c r="AR6" s="2"/>
      <c r="AS6" s="2"/>
      <c r="AT6" s="2"/>
      <c r="AU6" s="2"/>
    </row>
    <row r="7" spans="1:48" ht="20.100000000000001" customHeight="1" x14ac:dyDescent="0.2">
      <c r="A7" s="271" t="s">
        <v>3</v>
      </c>
      <c r="B7" s="274" t="s">
        <v>69</v>
      </c>
      <c r="C7" s="275"/>
      <c r="D7" s="275"/>
      <c r="E7" s="275"/>
      <c r="F7" s="275"/>
      <c r="G7" s="275"/>
      <c r="H7" s="275"/>
      <c r="I7" s="275"/>
      <c r="J7" s="146" t="s">
        <v>31</v>
      </c>
      <c r="K7" s="280" t="s">
        <v>263</v>
      </c>
      <c r="L7" s="283" t="s">
        <v>4</v>
      </c>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5"/>
      <c r="AV7" s="12"/>
    </row>
    <row r="8" spans="1:48" ht="20.100000000000001" customHeight="1" x14ac:dyDescent="0.2">
      <c r="A8" s="272"/>
      <c r="B8" s="276"/>
      <c r="C8" s="277"/>
      <c r="D8" s="277"/>
      <c r="E8" s="277"/>
      <c r="F8" s="277"/>
      <c r="G8" s="277"/>
      <c r="H8" s="277"/>
      <c r="I8" s="277"/>
      <c r="J8" s="93" t="s">
        <v>32</v>
      </c>
      <c r="K8" s="281"/>
      <c r="L8" s="275" t="s">
        <v>10</v>
      </c>
      <c r="M8" s="275"/>
      <c r="N8" s="286"/>
      <c r="O8" s="274" t="s">
        <v>11</v>
      </c>
      <c r="P8" s="275"/>
      <c r="Q8" s="286"/>
      <c r="R8" s="274" t="s">
        <v>5</v>
      </c>
      <c r="S8" s="275"/>
      <c r="T8" s="286"/>
      <c r="U8" s="274" t="s">
        <v>6</v>
      </c>
      <c r="V8" s="275"/>
      <c r="W8" s="286"/>
      <c r="X8" s="274" t="s">
        <v>7</v>
      </c>
      <c r="Y8" s="275"/>
      <c r="Z8" s="286"/>
      <c r="AA8" s="291" t="s">
        <v>8</v>
      </c>
      <c r="AB8" s="292"/>
      <c r="AC8" s="293"/>
      <c r="AD8" s="274" t="s">
        <v>9</v>
      </c>
      <c r="AE8" s="275"/>
      <c r="AF8" s="286"/>
      <c r="AG8" s="274" t="s">
        <v>12</v>
      </c>
      <c r="AH8" s="275"/>
      <c r="AI8" s="286"/>
      <c r="AJ8" s="274" t="s">
        <v>13</v>
      </c>
      <c r="AK8" s="275"/>
      <c r="AL8" s="286"/>
      <c r="AM8" s="274" t="s">
        <v>14</v>
      </c>
      <c r="AN8" s="275"/>
      <c r="AO8" s="286"/>
      <c r="AP8" s="274" t="s">
        <v>15</v>
      </c>
      <c r="AQ8" s="275"/>
      <c r="AR8" s="286"/>
      <c r="AS8" s="274" t="s">
        <v>16</v>
      </c>
      <c r="AT8" s="275"/>
      <c r="AU8" s="286"/>
      <c r="AV8" s="12"/>
    </row>
    <row r="9" spans="1:48" ht="20.100000000000001" customHeight="1" x14ac:dyDescent="0.2">
      <c r="A9" s="273"/>
      <c r="B9" s="278"/>
      <c r="C9" s="279"/>
      <c r="D9" s="279"/>
      <c r="E9" s="279"/>
      <c r="F9" s="279"/>
      <c r="G9" s="279"/>
      <c r="H9" s="279"/>
      <c r="I9" s="279"/>
      <c r="J9" s="147" t="s">
        <v>33</v>
      </c>
      <c r="K9" s="282"/>
      <c r="L9" s="279"/>
      <c r="M9" s="279"/>
      <c r="N9" s="287"/>
      <c r="O9" s="278"/>
      <c r="P9" s="279"/>
      <c r="Q9" s="287"/>
      <c r="R9" s="278"/>
      <c r="S9" s="279"/>
      <c r="T9" s="287"/>
      <c r="U9" s="278"/>
      <c r="V9" s="279"/>
      <c r="W9" s="287"/>
      <c r="X9" s="278"/>
      <c r="Y9" s="279"/>
      <c r="Z9" s="287"/>
      <c r="AA9" s="294"/>
      <c r="AB9" s="295"/>
      <c r="AC9" s="296"/>
      <c r="AD9" s="278"/>
      <c r="AE9" s="279"/>
      <c r="AF9" s="287"/>
      <c r="AG9" s="278"/>
      <c r="AH9" s="279"/>
      <c r="AI9" s="287"/>
      <c r="AJ9" s="278"/>
      <c r="AK9" s="279"/>
      <c r="AL9" s="287"/>
      <c r="AM9" s="278"/>
      <c r="AN9" s="279"/>
      <c r="AO9" s="287"/>
      <c r="AP9" s="278"/>
      <c r="AQ9" s="279"/>
      <c r="AR9" s="287"/>
      <c r="AS9" s="278"/>
      <c r="AT9" s="279"/>
      <c r="AU9" s="287"/>
      <c r="AV9" s="12"/>
    </row>
    <row r="10" spans="1:48" ht="19.5" customHeight="1" x14ac:dyDescent="0.2">
      <c r="A10" s="74">
        <v>1</v>
      </c>
      <c r="B10" s="283">
        <v>2</v>
      </c>
      <c r="C10" s="284"/>
      <c r="D10" s="284"/>
      <c r="E10" s="284"/>
      <c r="F10" s="284"/>
      <c r="G10" s="284"/>
      <c r="H10" s="284"/>
      <c r="I10" s="285"/>
      <c r="J10" s="31">
        <v>3</v>
      </c>
      <c r="K10" s="31">
        <v>4</v>
      </c>
      <c r="L10" s="283">
        <v>5</v>
      </c>
      <c r="M10" s="284"/>
      <c r="N10" s="285"/>
      <c r="O10" s="283">
        <v>6</v>
      </c>
      <c r="P10" s="284"/>
      <c r="Q10" s="285"/>
      <c r="R10" s="283">
        <v>7</v>
      </c>
      <c r="S10" s="284"/>
      <c r="T10" s="285"/>
      <c r="U10" s="283">
        <v>8</v>
      </c>
      <c r="V10" s="284"/>
      <c r="W10" s="285"/>
      <c r="X10" s="283">
        <v>9</v>
      </c>
      <c r="Y10" s="284"/>
      <c r="Z10" s="285"/>
      <c r="AA10" s="288">
        <v>10</v>
      </c>
      <c r="AB10" s="289"/>
      <c r="AC10" s="290"/>
      <c r="AD10" s="283">
        <v>11</v>
      </c>
      <c r="AE10" s="284"/>
      <c r="AF10" s="285"/>
      <c r="AG10" s="283">
        <v>12</v>
      </c>
      <c r="AH10" s="284"/>
      <c r="AI10" s="285"/>
      <c r="AJ10" s="283">
        <v>13</v>
      </c>
      <c r="AK10" s="284"/>
      <c r="AL10" s="285"/>
      <c r="AM10" s="283">
        <v>14</v>
      </c>
      <c r="AN10" s="284"/>
      <c r="AO10" s="285"/>
      <c r="AP10" s="283">
        <v>15</v>
      </c>
      <c r="AQ10" s="284"/>
      <c r="AR10" s="285"/>
      <c r="AS10" s="283">
        <v>16</v>
      </c>
      <c r="AT10" s="284"/>
      <c r="AU10" s="285"/>
      <c r="AV10" s="12"/>
    </row>
    <row r="11" spans="1:48" ht="19.5" customHeight="1" x14ac:dyDescent="0.2">
      <c r="A11" s="297" t="s">
        <v>20</v>
      </c>
      <c r="B11" s="300" t="s">
        <v>77</v>
      </c>
      <c r="C11" s="301"/>
      <c r="D11" s="301"/>
      <c r="E11" s="301"/>
      <c r="F11" s="301"/>
      <c r="G11" s="301"/>
      <c r="H11" s="301"/>
      <c r="I11" s="302"/>
      <c r="J11" s="309">
        <v>5000000</v>
      </c>
      <c r="K11" s="312" t="s">
        <v>137</v>
      </c>
      <c r="L11" s="28"/>
      <c r="M11" s="15">
        <v>8</v>
      </c>
      <c r="N11" s="47"/>
      <c r="O11" s="48"/>
      <c r="P11" s="29">
        <v>16</v>
      </c>
      <c r="Q11" s="30"/>
      <c r="R11" s="48"/>
      <c r="S11" s="44">
        <v>25</v>
      </c>
      <c r="T11" s="49"/>
      <c r="U11" s="18"/>
      <c r="V11" s="50">
        <v>33</v>
      </c>
      <c r="W11" s="63"/>
      <c r="X11" s="18"/>
      <c r="Y11" s="32">
        <v>41</v>
      </c>
      <c r="Z11" s="20"/>
      <c r="AA11" s="48"/>
      <c r="AB11" s="43">
        <v>50</v>
      </c>
      <c r="AC11" s="49"/>
      <c r="AD11" s="18"/>
      <c r="AE11" s="32">
        <v>58</v>
      </c>
      <c r="AF11" s="20"/>
      <c r="AG11" s="18"/>
      <c r="AH11" s="32">
        <v>66</v>
      </c>
      <c r="AI11" s="20"/>
      <c r="AJ11" s="18"/>
      <c r="AK11" s="32">
        <v>74</v>
      </c>
      <c r="AL11" s="20"/>
      <c r="AM11" s="18"/>
      <c r="AN11" s="32">
        <v>82</v>
      </c>
      <c r="AO11" s="20"/>
      <c r="AP11" s="18"/>
      <c r="AQ11" s="32">
        <v>90</v>
      </c>
      <c r="AR11" s="20"/>
      <c r="AS11" s="72"/>
      <c r="AT11" s="32">
        <v>100</v>
      </c>
      <c r="AU11" s="149"/>
      <c r="AV11" s="12"/>
    </row>
    <row r="12" spans="1:48" ht="19.5" customHeight="1" x14ac:dyDescent="0.2">
      <c r="A12" s="298"/>
      <c r="B12" s="303"/>
      <c r="C12" s="304"/>
      <c r="D12" s="304"/>
      <c r="E12" s="304"/>
      <c r="F12" s="304"/>
      <c r="G12" s="304"/>
      <c r="H12" s="304"/>
      <c r="I12" s="305"/>
      <c r="J12" s="310"/>
      <c r="K12" s="313"/>
      <c r="L12" s="59">
        <v>0</v>
      </c>
      <c r="M12" s="65"/>
      <c r="N12" s="61">
        <v>0</v>
      </c>
      <c r="O12" s="59">
        <v>0</v>
      </c>
      <c r="P12" s="65"/>
      <c r="Q12" s="61">
        <v>0</v>
      </c>
      <c r="R12" s="59">
        <v>0</v>
      </c>
      <c r="S12" s="65"/>
      <c r="T12" s="61">
        <v>0</v>
      </c>
      <c r="U12" s="59">
        <v>0</v>
      </c>
      <c r="V12" s="65"/>
      <c r="W12" s="61">
        <v>0</v>
      </c>
      <c r="X12" s="59">
        <v>0</v>
      </c>
      <c r="Y12" s="65"/>
      <c r="Z12" s="61">
        <v>0</v>
      </c>
      <c r="AA12" s="59">
        <v>0</v>
      </c>
      <c r="AB12" s="65"/>
      <c r="AC12" s="61">
        <v>0</v>
      </c>
      <c r="AD12" s="59">
        <v>0</v>
      </c>
      <c r="AE12" s="65"/>
      <c r="AF12" s="61">
        <v>0</v>
      </c>
      <c r="AG12" s="59">
        <v>0</v>
      </c>
      <c r="AH12" s="65"/>
      <c r="AI12" s="61">
        <v>0</v>
      </c>
      <c r="AJ12" s="59">
        <v>0</v>
      </c>
      <c r="AK12" s="65"/>
      <c r="AL12" s="61">
        <v>0</v>
      </c>
      <c r="AM12" s="59">
        <v>0</v>
      </c>
      <c r="AN12" s="65"/>
      <c r="AO12" s="61">
        <v>0</v>
      </c>
      <c r="AP12" s="59">
        <v>0</v>
      </c>
      <c r="AQ12" s="65"/>
      <c r="AR12" s="61">
        <v>0</v>
      </c>
      <c r="AS12" s="59">
        <v>0</v>
      </c>
      <c r="AT12" s="65"/>
      <c r="AU12" s="61">
        <v>0</v>
      </c>
      <c r="AV12" s="12"/>
    </row>
    <row r="13" spans="1:48" ht="19.5" customHeight="1" x14ac:dyDescent="0.2">
      <c r="A13" s="299"/>
      <c r="B13" s="306"/>
      <c r="C13" s="307"/>
      <c r="D13" s="307"/>
      <c r="E13" s="307"/>
      <c r="F13" s="307"/>
      <c r="G13" s="307"/>
      <c r="H13" s="307"/>
      <c r="I13" s="308"/>
      <c r="J13" s="311"/>
      <c r="K13" s="314"/>
      <c r="L13" s="60"/>
      <c r="M13" s="64">
        <v>0</v>
      </c>
      <c r="N13" s="62"/>
      <c r="O13" s="60"/>
      <c r="P13" s="64">
        <v>0</v>
      </c>
      <c r="Q13" s="62"/>
      <c r="R13" s="60"/>
      <c r="S13" s="64">
        <v>0</v>
      </c>
      <c r="T13" s="62"/>
      <c r="U13" s="60"/>
      <c r="V13" s="64">
        <v>0</v>
      </c>
      <c r="W13" s="62"/>
      <c r="X13" s="60"/>
      <c r="Y13" s="64">
        <v>0</v>
      </c>
      <c r="Z13" s="62"/>
      <c r="AA13" s="60"/>
      <c r="AB13" s="64">
        <v>0</v>
      </c>
      <c r="AC13" s="62"/>
      <c r="AD13" s="60"/>
      <c r="AE13" s="64">
        <v>0</v>
      </c>
      <c r="AF13" s="62"/>
      <c r="AG13" s="60"/>
      <c r="AH13" s="64">
        <v>0</v>
      </c>
      <c r="AI13" s="62"/>
      <c r="AJ13" s="60"/>
      <c r="AK13" s="64">
        <v>0</v>
      </c>
      <c r="AL13" s="62"/>
      <c r="AM13" s="60"/>
      <c r="AN13" s="64">
        <v>0</v>
      </c>
      <c r="AO13" s="62"/>
      <c r="AP13" s="60"/>
      <c r="AQ13" s="64">
        <v>0</v>
      </c>
      <c r="AR13" s="62"/>
      <c r="AS13" s="60"/>
      <c r="AT13" s="64">
        <v>0</v>
      </c>
      <c r="AU13" s="62"/>
      <c r="AV13" s="12"/>
    </row>
    <row r="14" spans="1:48" ht="19.5" customHeight="1" x14ac:dyDescent="0.2">
      <c r="A14" s="297" t="s">
        <v>21</v>
      </c>
      <c r="B14" s="300" t="s">
        <v>78</v>
      </c>
      <c r="C14" s="301"/>
      <c r="D14" s="301"/>
      <c r="E14" s="301"/>
      <c r="F14" s="301"/>
      <c r="G14" s="301"/>
      <c r="H14" s="301"/>
      <c r="I14" s="302"/>
      <c r="J14" s="309">
        <v>10000000</v>
      </c>
      <c r="K14" s="312" t="s">
        <v>137</v>
      </c>
      <c r="L14" s="28"/>
      <c r="M14" s="15">
        <v>8</v>
      </c>
      <c r="N14" s="47"/>
      <c r="O14" s="48"/>
      <c r="P14" s="29">
        <v>16</v>
      </c>
      <c r="Q14" s="30"/>
      <c r="R14" s="48"/>
      <c r="S14" s="44">
        <v>25</v>
      </c>
      <c r="T14" s="49"/>
      <c r="U14" s="18"/>
      <c r="V14" s="50">
        <v>33</v>
      </c>
      <c r="W14" s="63"/>
      <c r="X14" s="18"/>
      <c r="Y14" s="32">
        <v>41</v>
      </c>
      <c r="Z14" s="20"/>
      <c r="AA14" s="48"/>
      <c r="AB14" s="43">
        <v>50</v>
      </c>
      <c r="AC14" s="49"/>
      <c r="AD14" s="18"/>
      <c r="AE14" s="32">
        <v>58</v>
      </c>
      <c r="AF14" s="20"/>
      <c r="AG14" s="18"/>
      <c r="AH14" s="32">
        <v>66</v>
      </c>
      <c r="AI14" s="20"/>
      <c r="AJ14" s="18"/>
      <c r="AK14" s="32">
        <v>74</v>
      </c>
      <c r="AL14" s="20"/>
      <c r="AM14" s="18"/>
      <c r="AN14" s="32">
        <v>82</v>
      </c>
      <c r="AO14" s="20"/>
      <c r="AP14" s="18"/>
      <c r="AQ14" s="32">
        <v>90</v>
      </c>
      <c r="AR14" s="20"/>
      <c r="AS14" s="72"/>
      <c r="AT14" s="32">
        <v>100</v>
      </c>
      <c r="AU14" s="149"/>
      <c r="AV14" s="12"/>
    </row>
    <row r="15" spans="1:48" ht="19.5" customHeight="1" x14ac:dyDescent="0.2">
      <c r="A15" s="298"/>
      <c r="B15" s="303"/>
      <c r="C15" s="304"/>
      <c r="D15" s="304"/>
      <c r="E15" s="304"/>
      <c r="F15" s="304"/>
      <c r="G15" s="304"/>
      <c r="H15" s="304"/>
      <c r="I15" s="305"/>
      <c r="J15" s="310"/>
      <c r="K15" s="313"/>
      <c r="L15" s="59">
        <v>0</v>
      </c>
      <c r="M15" s="65"/>
      <c r="N15" s="61">
        <v>0</v>
      </c>
      <c r="O15" s="59">
        <v>0</v>
      </c>
      <c r="P15" s="65"/>
      <c r="Q15" s="61">
        <v>0</v>
      </c>
      <c r="R15" s="59">
        <v>0</v>
      </c>
      <c r="S15" s="65"/>
      <c r="T15" s="61">
        <v>0</v>
      </c>
      <c r="U15" s="59">
        <v>0</v>
      </c>
      <c r="V15" s="65"/>
      <c r="W15" s="61">
        <v>0</v>
      </c>
      <c r="X15" s="59">
        <v>0</v>
      </c>
      <c r="Y15" s="65"/>
      <c r="Z15" s="61">
        <v>0</v>
      </c>
      <c r="AA15" s="59">
        <v>0</v>
      </c>
      <c r="AB15" s="65"/>
      <c r="AC15" s="61">
        <v>0</v>
      </c>
      <c r="AD15" s="59">
        <v>0</v>
      </c>
      <c r="AE15" s="65"/>
      <c r="AF15" s="61">
        <v>0</v>
      </c>
      <c r="AG15" s="59">
        <v>0</v>
      </c>
      <c r="AH15" s="65"/>
      <c r="AI15" s="61">
        <v>0</v>
      </c>
      <c r="AJ15" s="59">
        <v>0</v>
      </c>
      <c r="AK15" s="65"/>
      <c r="AL15" s="61">
        <v>0</v>
      </c>
      <c r="AM15" s="59">
        <v>0</v>
      </c>
      <c r="AN15" s="65"/>
      <c r="AO15" s="61">
        <v>0</v>
      </c>
      <c r="AP15" s="59">
        <v>0</v>
      </c>
      <c r="AQ15" s="65"/>
      <c r="AR15" s="61">
        <v>0</v>
      </c>
      <c r="AS15" s="59">
        <v>0</v>
      </c>
      <c r="AT15" s="65"/>
      <c r="AU15" s="61">
        <v>0</v>
      </c>
      <c r="AV15" s="12"/>
    </row>
    <row r="16" spans="1:48" ht="19.5" customHeight="1" x14ac:dyDescent="0.2">
      <c r="A16" s="299"/>
      <c r="B16" s="306"/>
      <c r="C16" s="307"/>
      <c r="D16" s="307"/>
      <c r="E16" s="307"/>
      <c r="F16" s="307"/>
      <c r="G16" s="307"/>
      <c r="H16" s="307"/>
      <c r="I16" s="308"/>
      <c r="J16" s="311"/>
      <c r="K16" s="314"/>
      <c r="L16" s="60"/>
      <c r="M16" s="64">
        <v>0</v>
      </c>
      <c r="N16" s="62"/>
      <c r="O16" s="60"/>
      <c r="P16" s="64">
        <v>0</v>
      </c>
      <c r="Q16" s="62"/>
      <c r="R16" s="60"/>
      <c r="S16" s="64">
        <v>0</v>
      </c>
      <c r="T16" s="62"/>
      <c r="U16" s="60"/>
      <c r="V16" s="64">
        <v>0</v>
      </c>
      <c r="W16" s="62"/>
      <c r="X16" s="60"/>
      <c r="Y16" s="64">
        <v>0</v>
      </c>
      <c r="Z16" s="62"/>
      <c r="AA16" s="60"/>
      <c r="AB16" s="64">
        <v>0</v>
      </c>
      <c r="AC16" s="62"/>
      <c r="AD16" s="60"/>
      <c r="AE16" s="64">
        <v>0</v>
      </c>
      <c r="AF16" s="62"/>
      <c r="AG16" s="60"/>
      <c r="AH16" s="64">
        <v>0</v>
      </c>
      <c r="AI16" s="62"/>
      <c r="AJ16" s="60"/>
      <c r="AK16" s="64">
        <v>0</v>
      </c>
      <c r="AL16" s="62"/>
      <c r="AM16" s="60"/>
      <c r="AN16" s="64">
        <v>0</v>
      </c>
      <c r="AO16" s="62"/>
      <c r="AP16" s="60"/>
      <c r="AQ16" s="64">
        <v>0</v>
      </c>
      <c r="AR16" s="62"/>
      <c r="AS16" s="60"/>
      <c r="AT16" s="64">
        <v>0</v>
      </c>
      <c r="AU16" s="62"/>
      <c r="AV16" s="12"/>
    </row>
    <row r="17" spans="1:48" ht="19.5" customHeight="1" x14ac:dyDescent="0.2">
      <c r="A17" s="297" t="s">
        <v>22</v>
      </c>
      <c r="B17" s="300" t="s">
        <v>79</v>
      </c>
      <c r="C17" s="301"/>
      <c r="D17" s="301"/>
      <c r="E17" s="301"/>
      <c r="F17" s="301"/>
      <c r="G17" s="301"/>
      <c r="H17" s="301"/>
      <c r="I17" s="302"/>
      <c r="J17" s="309">
        <v>4016841850</v>
      </c>
      <c r="K17" s="312" t="s">
        <v>137</v>
      </c>
      <c r="L17" s="28"/>
      <c r="M17" s="15">
        <v>8</v>
      </c>
      <c r="N17" s="47"/>
      <c r="O17" s="48"/>
      <c r="P17" s="29">
        <v>16</v>
      </c>
      <c r="Q17" s="30"/>
      <c r="R17" s="48"/>
      <c r="S17" s="44">
        <v>25</v>
      </c>
      <c r="T17" s="49"/>
      <c r="U17" s="18"/>
      <c r="V17" s="50">
        <v>33</v>
      </c>
      <c r="W17" s="63"/>
      <c r="X17" s="18"/>
      <c r="Y17" s="32">
        <v>41</v>
      </c>
      <c r="Z17" s="20"/>
      <c r="AA17" s="48"/>
      <c r="AB17" s="43">
        <v>50</v>
      </c>
      <c r="AC17" s="49"/>
      <c r="AD17" s="18"/>
      <c r="AE17" s="32">
        <v>58</v>
      </c>
      <c r="AF17" s="20"/>
      <c r="AG17" s="18"/>
      <c r="AH17" s="32">
        <v>66</v>
      </c>
      <c r="AI17" s="20"/>
      <c r="AJ17" s="18"/>
      <c r="AK17" s="32">
        <v>74</v>
      </c>
      <c r="AL17" s="20"/>
      <c r="AM17" s="18"/>
      <c r="AN17" s="32">
        <v>82</v>
      </c>
      <c r="AO17" s="20"/>
      <c r="AP17" s="18"/>
      <c r="AQ17" s="32">
        <v>90</v>
      </c>
      <c r="AR17" s="20"/>
      <c r="AS17" s="72"/>
      <c r="AT17" s="32">
        <v>100</v>
      </c>
      <c r="AU17" s="149"/>
      <c r="AV17" s="12"/>
    </row>
    <row r="18" spans="1:48" ht="19.5" customHeight="1" x14ac:dyDescent="0.2">
      <c r="A18" s="298"/>
      <c r="B18" s="303"/>
      <c r="C18" s="304"/>
      <c r="D18" s="304"/>
      <c r="E18" s="304"/>
      <c r="F18" s="304"/>
      <c r="G18" s="304"/>
      <c r="H18" s="304"/>
      <c r="I18" s="305"/>
      <c r="J18" s="310"/>
      <c r="K18" s="313"/>
      <c r="L18" s="59">
        <v>5</v>
      </c>
      <c r="M18" s="65"/>
      <c r="N18" s="61">
        <v>4.2</v>
      </c>
      <c r="O18" s="51">
        <v>11</v>
      </c>
      <c r="P18" s="151"/>
      <c r="Q18" s="42">
        <v>10.8</v>
      </c>
      <c r="R18" s="51">
        <v>20</v>
      </c>
      <c r="S18" s="151"/>
      <c r="T18" s="42">
        <v>18.3</v>
      </c>
      <c r="U18" s="178">
        <v>30</v>
      </c>
      <c r="V18" s="65"/>
      <c r="W18" s="179">
        <v>28.8</v>
      </c>
      <c r="X18" s="59">
        <v>0</v>
      </c>
      <c r="Y18" s="65"/>
      <c r="Z18" s="61">
        <v>0</v>
      </c>
      <c r="AA18" s="59">
        <v>0</v>
      </c>
      <c r="AB18" s="65"/>
      <c r="AC18" s="61">
        <v>0</v>
      </c>
      <c r="AD18" s="59">
        <v>0</v>
      </c>
      <c r="AE18" s="65"/>
      <c r="AF18" s="61">
        <v>0</v>
      </c>
      <c r="AG18" s="59">
        <v>0</v>
      </c>
      <c r="AH18" s="65"/>
      <c r="AI18" s="61">
        <v>0</v>
      </c>
      <c r="AJ18" s="59">
        <v>0</v>
      </c>
      <c r="AK18" s="65"/>
      <c r="AL18" s="61">
        <v>0</v>
      </c>
      <c r="AM18" s="59">
        <v>0</v>
      </c>
      <c r="AN18" s="65"/>
      <c r="AO18" s="61">
        <v>0</v>
      </c>
      <c r="AP18" s="59">
        <v>0</v>
      </c>
      <c r="AQ18" s="65"/>
      <c r="AR18" s="61">
        <v>0</v>
      </c>
      <c r="AS18" s="59">
        <v>0</v>
      </c>
      <c r="AT18" s="65"/>
      <c r="AU18" s="61">
        <v>0</v>
      </c>
      <c r="AV18" s="12"/>
    </row>
    <row r="19" spans="1:48" ht="19.5" customHeight="1" x14ac:dyDescent="0.2">
      <c r="A19" s="299"/>
      <c r="B19" s="306"/>
      <c r="C19" s="307"/>
      <c r="D19" s="307"/>
      <c r="E19" s="307"/>
      <c r="F19" s="307"/>
      <c r="G19" s="307"/>
      <c r="H19" s="307"/>
      <c r="I19" s="308"/>
      <c r="J19" s="311"/>
      <c r="K19" s="314"/>
      <c r="L19" s="60"/>
      <c r="M19" s="64">
        <v>4.2</v>
      </c>
      <c r="N19" s="62"/>
      <c r="O19" s="152"/>
      <c r="P19" s="55">
        <v>10.8</v>
      </c>
      <c r="Q19" s="153"/>
      <c r="R19" s="152"/>
      <c r="S19" s="55">
        <v>18.3</v>
      </c>
      <c r="T19" s="153"/>
      <c r="U19" s="60"/>
      <c r="V19" s="181">
        <v>28.8</v>
      </c>
      <c r="W19" s="180"/>
      <c r="X19" s="60"/>
      <c r="Y19" s="64">
        <v>0</v>
      </c>
      <c r="Z19" s="62"/>
      <c r="AA19" s="60"/>
      <c r="AB19" s="64">
        <v>0</v>
      </c>
      <c r="AC19" s="62"/>
      <c r="AD19" s="60"/>
      <c r="AE19" s="64">
        <v>0</v>
      </c>
      <c r="AF19" s="62"/>
      <c r="AG19" s="60"/>
      <c r="AH19" s="64">
        <v>0</v>
      </c>
      <c r="AI19" s="62"/>
      <c r="AJ19" s="60"/>
      <c r="AK19" s="64">
        <v>0</v>
      </c>
      <c r="AL19" s="62"/>
      <c r="AM19" s="60"/>
      <c r="AN19" s="64">
        <v>0</v>
      </c>
      <c r="AO19" s="62"/>
      <c r="AP19" s="60"/>
      <c r="AQ19" s="64">
        <v>0</v>
      </c>
      <c r="AR19" s="62"/>
      <c r="AS19" s="60"/>
      <c r="AT19" s="64">
        <v>0</v>
      </c>
      <c r="AU19" s="62"/>
      <c r="AV19" s="12"/>
    </row>
    <row r="20" spans="1:48" ht="19.5" customHeight="1" x14ac:dyDescent="0.2">
      <c r="A20" s="297">
        <v>4</v>
      </c>
      <c r="B20" s="315" t="s">
        <v>80</v>
      </c>
      <c r="C20" s="316"/>
      <c r="D20" s="316"/>
      <c r="E20" s="316"/>
      <c r="F20" s="316"/>
      <c r="G20" s="316"/>
      <c r="H20" s="316"/>
      <c r="I20" s="317"/>
      <c r="J20" s="309">
        <v>15000000</v>
      </c>
      <c r="K20" s="312" t="s">
        <v>137</v>
      </c>
      <c r="L20" s="28"/>
      <c r="M20" s="15">
        <v>8</v>
      </c>
      <c r="N20" s="47"/>
      <c r="O20" s="154"/>
      <c r="P20" s="155">
        <v>16</v>
      </c>
      <c r="Q20" s="156"/>
      <c r="R20" s="154"/>
      <c r="S20" s="157">
        <v>25</v>
      </c>
      <c r="T20" s="158"/>
      <c r="U20" s="18"/>
      <c r="V20" s="50">
        <v>33</v>
      </c>
      <c r="W20" s="63"/>
      <c r="X20" s="18"/>
      <c r="Y20" s="32">
        <v>41</v>
      </c>
      <c r="Z20" s="20"/>
      <c r="AA20" s="48"/>
      <c r="AB20" s="43">
        <v>50</v>
      </c>
      <c r="AC20" s="49"/>
      <c r="AD20" s="18"/>
      <c r="AE20" s="32">
        <v>58</v>
      </c>
      <c r="AF20" s="20"/>
      <c r="AG20" s="18"/>
      <c r="AH20" s="32">
        <v>66</v>
      </c>
      <c r="AI20" s="20"/>
      <c r="AJ20" s="18"/>
      <c r="AK20" s="32">
        <v>74</v>
      </c>
      <c r="AL20" s="20"/>
      <c r="AM20" s="18"/>
      <c r="AN20" s="32">
        <v>82</v>
      </c>
      <c r="AO20" s="20"/>
      <c r="AP20" s="18"/>
      <c r="AQ20" s="32">
        <v>90</v>
      </c>
      <c r="AR20" s="20"/>
      <c r="AS20" s="72"/>
      <c r="AT20" s="32">
        <v>100</v>
      </c>
      <c r="AU20" s="149"/>
      <c r="AV20" s="12"/>
    </row>
    <row r="21" spans="1:48" ht="19.5" customHeight="1" x14ac:dyDescent="0.2">
      <c r="A21" s="298"/>
      <c r="B21" s="318"/>
      <c r="C21" s="319"/>
      <c r="D21" s="319"/>
      <c r="E21" s="319"/>
      <c r="F21" s="319"/>
      <c r="G21" s="319"/>
      <c r="H21" s="319"/>
      <c r="I21" s="320"/>
      <c r="J21" s="310"/>
      <c r="K21" s="313"/>
      <c r="L21" s="59">
        <v>0</v>
      </c>
      <c r="M21" s="65"/>
      <c r="N21" s="61">
        <v>0</v>
      </c>
      <c r="O21" s="51">
        <v>100</v>
      </c>
      <c r="P21" s="151"/>
      <c r="Q21" s="42">
        <v>95.7</v>
      </c>
      <c r="R21" s="51">
        <v>100</v>
      </c>
      <c r="S21" s="151"/>
      <c r="T21" s="42">
        <v>95.7</v>
      </c>
      <c r="U21" s="178">
        <v>96</v>
      </c>
      <c r="V21" s="65"/>
      <c r="W21" s="179">
        <v>95.7</v>
      </c>
      <c r="X21" s="59">
        <v>0</v>
      </c>
      <c r="Y21" s="65"/>
      <c r="Z21" s="61">
        <v>0</v>
      </c>
      <c r="AA21" s="59">
        <v>0</v>
      </c>
      <c r="AB21" s="65"/>
      <c r="AC21" s="61">
        <v>0</v>
      </c>
      <c r="AD21" s="59">
        <v>0</v>
      </c>
      <c r="AE21" s="65"/>
      <c r="AF21" s="61">
        <v>0</v>
      </c>
      <c r="AG21" s="59">
        <v>0</v>
      </c>
      <c r="AH21" s="65"/>
      <c r="AI21" s="61">
        <v>0</v>
      </c>
      <c r="AJ21" s="59">
        <v>0</v>
      </c>
      <c r="AK21" s="65"/>
      <c r="AL21" s="61">
        <v>0</v>
      </c>
      <c r="AM21" s="59">
        <v>0</v>
      </c>
      <c r="AN21" s="65"/>
      <c r="AO21" s="61">
        <v>0</v>
      </c>
      <c r="AP21" s="59">
        <v>0</v>
      </c>
      <c r="AQ21" s="65"/>
      <c r="AR21" s="61">
        <v>0</v>
      </c>
      <c r="AS21" s="59">
        <v>0</v>
      </c>
      <c r="AT21" s="65"/>
      <c r="AU21" s="61">
        <v>0</v>
      </c>
      <c r="AV21" s="12"/>
    </row>
    <row r="22" spans="1:48" ht="19.5" customHeight="1" x14ac:dyDescent="0.2">
      <c r="A22" s="299"/>
      <c r="B22" s="321"/>
      <c r="C22" s="322"/>
      <c r="D22" s="322"/>
      <c r="E22" s="322"/>
      <c r="F22" s="322"/>
      <c r="G22" s="322"/>
      <c r="H22" s="322"/>
      <c r="I22" s="323"/>
      <c r="J22" s="311"/>
      <c r="K22" s="314"/>
      <c r="L22" s="60"/>
      <c r="M22" s="64">
        <v>0</v>
      </c>
      <c r="N22" s="62"/>
      <c r="O22" s="152"/>
      <c r="P22" s="55">
        <v>95.7</v>
      </c>
      <c r="Q22" s="153"/>
      <c r="R22" s="152"/>
      <c r="S22" s="55">
        <v>95.7</v>
      </c>
      <c r="T22" s="153"/>
      <c r="U22" s="60"/>
      <c r="V22" s="181">
        <v>95.7</v>
      </c>
      <c r="W22" s="62"/>
      <c r="X22" s="60"/>
      <c r="Y22" s="64">
        <v>0</v>
      </c>
      <c r="Z22" s="62"/>
      <c r="AA22" s="60"/>
      <c r="AB22" s="64">
        <v>0</v>
      </c>
      <c r="AC22" s="62"/>
      <c r="AD22" s="60"/>
      <c r="AE22" s="64">
        <v>0</v>
      </c>
      <c r="AF22" s="62"/>
      <c r="AG22" s="60"/>
      <c r="AH22" s="64">
        <v>0</v>
      </c>
      <c r="AI22" s="62"/>
      <c r="AJ22" s="60"/>
      <c r="AK22" s="64">
        <v>0</v>
      </c>
      <c r="AL22" s="62"/>
      <c r="AM22" s="60"/>
      <c r="AN22" s="64">
        <v>0</v>
      </c>
      <c r="AO22" s="62"/>
      <c r="AP22" s="60"/>
      <c r="AQ22" s="64">
        <v>0</v>
      </c>
      <c r="AR22" s="62"/>
      <c r="AS22" s="60"/>
      <c r="AT22" s="64">
        <v>0</v>
      </c>
      <c r="AU22" s="62"/>
      <c r="AV22" s="12"/>
    </row>
    <row r="23" spans="1:48" s="118" customFormat="1" ht="19.5" customHeight="1" x14ac:dyDescent="0.2">
      <c r="A23" s="324" t="s">
        <v>23</v>
      </c>
      <c r="B23" s="327" t="s">
        <v>81</v>
      </c>
      <c r="C23" s="328"/>
      <c r="D23" s="328"/>
      <c r="E23" s="328"/>
      <c r="F23" s="328"/>
      <c r="G23" s="328"/>
      <c r="H23" s="328"/>
      <c r="I23" s="329"/>
      <c r="J23" s="336">
        <v>238656000</v>
      </c>
      <c r="K23" s="339" t="s">
        <v>138</v>
      </c>
      <c r="L23" s="28"/>
      <c r="M23" s="15">
        <v>8</v>
      </c>
      <c r="N23" s="47"/>
      <c r="O23" s="154"/>
      <c r="P23" s="157">
        <v>16</v>
      </c>
      <c r="Q23" s="160"/>
      <c r="R23" s="154"/>
      <c r="S23" s="157">
        <v>25</v>
      </c>
      <c r="T23" s="158"/>
      <c r="U23" s="114"/>
      <c r="V23" s="115">
        <v>33</v>
      </c>
      <c r="W23" s="116"/>
      <c r="X23" s="114"/>
      <c r="Y23" s="43">
        <v>41</v>
      </c>
      <c r="Z23" s="49"/>
      <c r="AA23" s="48"/>
      <c r="AB23" s="43">
        <v>50</v>
      </c>
      <c r="AC23" s="49"/>
      <c r="AD23" s="114"/>
      <c r="AE23" s="43">
        <v>58</v>
      </c>
      <c r="AF23" s="49"/>
      <c r="AG23" s="114"/>
      <c r="AH23" s="43">
        <v>66</v>
      </c>
      <c r="AI23" s="49"/>
      <c r="AJ23" s="114"/>
      <c r="AK23" s="43">
        <v>74</v>
      </c>
      <c r="AL23" s="49"/>
      <c r="AM23" s="114"/>
      <c r="AN23" s="43">
        <v>82</v>
      </c>
      <c r="AO23" s="49"/>
      <c r="AP23" s="114"/>
      <c r="AQ23" s="43">
        <v>90</v>
      </c>
      <c r="AR23" s="49"/>
      <c r="AS23" s="80"/>
      <c r="AT23" s="43">
        <v>100</v>
      </c>
      <c r="AU23" s="47"/>
      <c r="AV23" s="117"/>
    </row>
    <row r="24" spans="1:48" s="118" customFormat="1" ht="19.5" customHeight="1" x14ac:dyDescent="0.2">
      <c r="A24" s="325"/>
      <c r="B24" s="330"/>
      <c r="C24" s="331"/>
      <c r="D24" s="331"/>
      <c r="E24" s="331"/>
      <c r="F24" s="331"/>
      <c r="G24" s="331"/>
      <c r="H24" s="331"/>
      <c r="I24" s="332"/>
      <c r="J24" s="337"/>
      <c r="K24" s="313"/>
      <c r="L24" s="51">
        <v>90</v>
      </c>
      <c r="M24" s="161"/>
      <c r="N24" s="41">
        <v>88.1</v>
      </c>
      <c r="O24" s="51">
        <v>90</v>
      </c>
      <c r="P24" s="161"/>
      <c r="Q24" s="41">
        <v>88.1</v>
      </c>
      <c r="R24" s="51">
        <v>90</v>
      </c>
      <c r="S24" s="161"/>
      <c r="T24" s="41">
        <v>88.1</v>
      </c>
      <c r="U24" s="178">
        <v>90</v>
      </c>
      <c r="V24" s="119"/>
      <c r="W24" s="112">
        <v>88.1</v>
      </c>
      <c r="X24" s="59">
        <v>0</v>
      </c>
      <c r="Y24" s="119"/>
      <c r="Z24" s="112">
        <v>0</v>
      </c>
      <c r="AA24" s="59">
        <v>0</v>
      </c>
      <c r="AB24" s="119"/>
      <c r="AC24" s="112">
        <v>0</v>
      </c>
      <c r="AD24" s="59">
        <v>0</v>
      </c>
      <c r="AE24" s="119"/>
      <c r="AF24" s="112">
        <v>0</v>
      </c>
      <c r="AG24" s="59">
        <v>0</v>
      </c>
      <c r="AH24" s="119"/>
      <c r="AI24" s="112">
        <v>0</v>
      </c>
      <c r="AJ24" s="59">
        <v>0</v>
      </c>
      <c r="AK24" s="119"/>
      <c r="AL24" s="112">
        <v>0</v>
      </c>
      <c r="AM24" s="59">
        <v>0</v>
      </c>
      <c r="AN24" s="119"/>
      <c r="AO24" s="112">
        <v>0</v>
      </c>
      <c r="AP24" s="59">
        <v>0</v>
      </c>
      <c r="AQ24" s="119"/>
      <c r="AR24" s="112">
        <v>0</v>
      </c>
      <c r="AS24" s="59">
        <v>0</v>
      </c>
      <c r="AT24" s="119"/>
      <c r="AU24" s="112">
        <v>0</v>
      </c>
      <c r="AV24" s="117"/>
    </row>
    <row r="25" spans="1:48" s="118" customFormat="1" ht="19.5" customHeight="1" x14ac:dyDescent="0.2">
      <c r="A25" s="326"/>
      <c r="B25" s="333"/>
      <c r="C25" s="334"/>
      <c r="D25" s="334"/>
      <c r="E25" s="334"/>
      <c r="F25" s="334"/>
      <c r="G25" s="334"/>
      <c r="H25" s="334"/>
      <c r="I25" s="335"/>
      <c r="J25" s="338"/>
      <c r="K25" s="314"/>
      <c r="L25" s="152"/>
      <c r="M25" s="54">
        <v>88.1</v>
      </c>
      <c r="N25" s="162"/>
      <c r="O25" s="152"/>
      <c r="P25" s="54">
        <v>88.1</v>
      </c>
      <c r="Q25" s="162"/>
      <c r="R25" s="152"/>
      <c r="S25" s="54">
        <v>88.1</v>
      </c>
      <c r="T25" s="162"/>
      <c r="U25" s="60"/>
      <c r="V25" s="182">
        <v>88.1</v>
      </c>
      <c r="W25" s="120"/>
      <c r="X25" s="60"/>
      <c r="Y25" s="58">
        <v>0</v>
      </c>
      <c r="Z25" s="120"/>
      <c r="AA25" s="60"/>
      <c r="AB25" s="58">
        <v>0</v>
      </c>
      <c r="AC25" s="120"/>
      <c r="AD25" s="60"/>
      <c r="AE25" s="58">
        <v>0</v>
      </c>
      <c r="AF25" s="120"/>
      <c r="AG25" s="60"/>
      <c r="AH25" s="58">
        <v>0</v>
      </c>
      <c r="AI25" s="120"/>
      <c r="AJ25" s="60"/>
      <c r="AK25" s="58">
        <v>0</v>
      </c>
      <c r="AL25" s="120"/>
      <c r="AM25" s="60"/>
      <c r="AN25" s="58">
        <v>0</v>
      </c>
      <c r="AO25" s="120"/>
      <c r="AP25" s="60"/>
      <c r="AQ25" s="58">
        <v>0</v>
      </c>
      <c r="AR25" s="120"/>
      <c r="AS25" s="60"/>
      <c r="AT25" s="58">
        <v>0</v>
      </c>
      <c r="AU25" s="120"/>
      <c r="AV25" s="117"/>
    </row>
    <row r="26" spans="1:48" ht="19.5" customHeight="1" x14ac:dyDescent="0.2">
      <c r="A26" s="297" t="s">
        <v>24</v>
      </c>
      <c r="B26" s="300" t="s">
        <v>82</v>
      </c>
      <c r="C26" s="301"/>
      <c r="D26" s="301"/>
      <c r="E26" s="301"/>
      <c r="F26" s="301"/>
      <c r="G26" s="301"/>
      <c r="H26" s="301"/>
      <c r="I26" s="302"/>
      <c r="J26" s="309">
        <v>23500000</v>
      </c>
      <c r="K26" s="312" t="s">
        <v>137</v>
      </c>
      <c r="L26" s="28"/>
      <c r="M26" s="15">
        <v>8</v>
      </c>
      <c r="N26" s="47"/>
      <c r="O26" s="154"/>
      <c r="P26" s="155">
        <v>16</v>
      </c>
      <c r="Q26" s="156"/>
      <c r="R26" s="154"/>
      <c r="S26" s="157">
        <v>25</v>
      </c>
      <c r="T26" s="158"/>
      <c r="U26" s="18"/>
      <c r="V26" s="50">
        <v>33</v>
      </c>
      <c r="W26" s="63"/>
      <c r="X26" s="18"/>
      <c r="Y26" s="32">
        <v>41</v>
      </c>
      <c r="Z26" s="20"/>
      <c r="AA26" s="48"/>
      <c r="AB26" s="43">
        <v>50</v>
      </c>
      <c r="AC26" s="49"/>
      <c r="AD26" s="18"/>
      <c r="AE26" s="32">
        <v>58</v>
      </c>
      <c r="AF26" s="20"/>
      <c r="AG26" s="18"/>
      <c r="AH26" s="32">
        <v>66</v>
      </c>
      <c r="AI26" s="20"/>
      <c r="AJ26" s="18"/>
      <c r="AK26" s="32">
        <v>74</v>
      </c>
      <c r="AL26" s="20"/>
      <c r="AM26" s="18"/>
      <c r="AN26" s="32">
        <v>82</v>
      </c>
      <c r="AO26" s="20"/>
      <c r="AP26" s="18"/>
      <c r="AQ26" s="32">
        <v>90</v>
      </c>
      <c r="AR26" s="20"/>
      <c r="AS26" s="72"/>
      <c r="AT26" s="32">
        <v>100</v>
      </c>
      <c r="AU26" s="149"/>
      <c r="AV26" s="12"/>
    </row>
    <row r="27" spans="1:48" ht="19.5" customHeight="1" x14ac:dyDescent="0.2">
      <c r="A27" s="298"/>
      <c r="B27" s="303"/>
      <c r="C27" s="304"/>
      <c r="D27" s="304"/>
      <c r="E27" s="304"/>
      <c r="F27" s="304"/>
      <c r="G27" s="304"/>
      <c r="H27" s="304"/>
      <c r="I27" s="305"/>
      <c r="J27" s="310"/>
      <c r="K27" s="313"/>
      <c r="L27" s="59">
        <v>0</v>
      </c>
      <c r="M27" s="65"/>
      <c r="N27" s="61">
        <v>0</v>
      </c>
      <c r="O27" s="51">
        <v>0</v>
      </c>
      <c r="P27" s="151"/>
      <c r="Q27" s="42">
        <v>0</v>
      </c>
      <c r="R27" s="51">
        <v>0</v>
      </c>
      <c r="S27" s="151"/>
      <c r="T27" s="42">
        <v>0</v>
      </c>
      <c r="U27" s="59">
        <v>0</v>
      </c>
      <c r="V27" s="65"/>
      <c r="W27" s="61">
        <v>0</v>
      </c>
      <c r="X27" s="59">
        <v>0</v>
      </c>
      <c r="Y27" s="65"/>
      <c r="Z27" s="61">
        <v>0</v>
      </c>
      <c r="AA27" s="59">
        <v>0</v>
      </c>
      <c r="AB27" s="65"/>
      <c r="AC27" s="61">
        <v>0</v>
      </c>
      <c r="AD27" s="59">
        <v>0</v>
      </c>
      <c r="AE27" s="65"/>
      <c r="AF27" s="61">
        <v>0</v>
      </c>
      <c r="AG27" s="59">
        <v>0</v>
      </c>
      <c r="AH27" s="65"/>
      <c r="AI27" s="61">
        <v>0</v>
      </c>
      <c r="AJ27" s="59">
        <v>0</v>
      </c>
      <c r="AK27" s="65"/>
      <c r="AL27" s="61">
        <v>0</v>
      </c>
      <c r="AM27" s="59">
        <v>0</v>
      </c>
      <c r="AN27" s="65"/>
      <c r="AO27" s="61">
        <v>0</v>
      </c>
      <c r="AP27" s="59">
        <v>0</v>
      </c>
      <c r="AQ27" s="65"/>
      <c r="AR27" s="61">
        <v>0</v>
      </c>
      <c r="AS27" s="59">
        <v>0</v>
      </c>
      <c r="AT27" s="65"/>
      <c r="AU27" s="61">
        <v>0</v>
      </c>
      <c r="AV27" s="12"/>
    </row>
    <row r="28" spans="1:48" ht="19.5" customHeight="1" x14ac:dyDescent="0.2">
      <c r="A28" s="299"/>
      <c r="B28" s="306"/>
      <c r="C28" s="307"/>
      <c r="D28" s="307"/>
      <c r="E28" s="307"/>
      <c r="F28" s="307"/>
      <c r="G28" s="307"/>
      <c r="H28" s="307"/>
      <c r="I28" s="308"/>
      <c r="J28" s="311"/>
      <c r="K28" s="314"/>
      <c r="L28" s="60"/>
      <c r="M28" s="64">
        <v>0</v>
      </c>
      <c r="N28" s="62"/>
      <c r="O28" s="152"/>
      <c r="P28" s="55">
        <v>0</v>
      </c>
      <c r="Q28" s="153"/>
      <c r="R28" s="152"/>
      <c r="S28" s="55">
        <v>0</v>
      </c>
      <c r="T28" s="153"/>
      <c r="U28" s="60"/>
      <c r="V28" s="64">
        <v>0</v>
      </c>
      <c r="W28" s="62"/>
      <c r="X28" s="60"/>
      <c r="Y28" s="64">
        <v>0</v>
      </c>
      <c r="Z28" s="62"/>
      <c r="AA28" s="60"/>
      <c r="AB28" s="64">
        <v>0</v>
      </c>
      <c r="AC28" s="62"/>
      <c r="AD28" s="60"/>
      <c r="AE28" s="64">
        <v>0</v>
      </c>
      <c r="AF28" s="62"/>
      <c r="AG28" s="60"/>
      <c r="AH28" s="64">
        <v>0</v>
      </c>
      <c r="AI28" s="62"/>
      <c r="AJ28" s="60"/>
      <c r="AK28" s="64">
        <v>0</v>
      </c>
      <c r="AL28" s="62"/>
      <c r="AM28" s="60"/>
      <c r="AN28" s="64">
        <v>0</v>
      </c>
      <c r="AO28" s="62"/>
      <c r="AP28" s="60"/>
      <c r="AQ28" s="64">
        <v>0</v>
      </c>
      <c r="AR28" s="62"/>
      <c r="AS28" s="60"/>
      <c r="AT28" s="64">
        <v>0</v>
      </c>
      <c r="AU28" s="62"/>
      <c r="AV28" s="12"/>
    </row>
    <row r="29" spans="1:48" ht="19.5" customHeight="1" x14ac:dyDescent="0.2">
      <c r="A29" s="297" t="s">
        <v>25</v>
      </c>
      <c r="B29" s="300" t="s">
        <v>83</v>
      </c>
      <c r="C29" s="301"/>
      <c r="D29" s="301"/>
      <c r="E29" s="301"/>
      <c r="F29" s="301"/>
      <c r="G29" s="301"/>
      <c r="H29" s="301"/>
      <c r="I29" s="302"/>
      <c r="J29" s="309">
        <v>5000000</v>
      </c>
      <c r="K29" s="312" t="s">
        <v>137</v>
      </c>
      <c r="L29" s="28"/>
      <c r="M29" s="15">
        <v>8</v>
      </c>
      <c r="N29" s="47"/>
      <c r="O29" s="154"/>
      <c r="P29" s="155">
        <v>16</v>
      </c>
      <c r="Q29" s="156"/>
      <c r="R29" s="154"/>
      <c r="S29" s="157">
        <v>25</v>
      </c>
      <c r="T29" s="158"/>
      <c r="U29" s="18"/>
      <c r="V29" s="50">
        <v>33</v>
      </c>
      <c r="W29" s="63"/>
      <c r="X29" s="18"/>
      <c r="Y29" s="32">
        <v>41</v>
      </c>
      <c r="Z29" s="20"/>
      <c r="AA29" s="48"/>
      <c r="AB29" s="43">
        <v>50</v>
      </c>
      <c r="AC29" s="49"/>
      <c r="AD29" s="18"/>
      <c r="AE29" s="32">
        <v>58</v>
      </c>
      <c r="AF29" s="20"/>
      <c r="AG29" s="18"/>
      <c r="AH29" s="32">
        <v>66</v>
      </c>
      <c r="AI29" s="20"/>
      <c r="AJ29" s="18"/>
      <c r="AK29" s="32">
        <v>74</v>
      </c>
      <c r="AL29" s="20"/>
      <c r="AM29" s="18"/>
      <c r="AN29" s="32">
        <v>82</v>
      </c>
      <c r="AO29" s="20"/>
      <c r="AP29" s="18"/>
      <c r="AQ29" s="32">
        <v>90</v>
      </c>
      <c r="AR29" s="20"/>
      <c r="AS29" s="72"/>
      <c r="AT29" s="32">
        <v>100</v>
      </c>
      <c r="AU29" s="149"/>
      <c r="AV29" s="12"/>
    </row>
    <row r="30" spans="1:48" ht="19.5" customHeight="1" x14ac:dyDescent="0.2">
      <c r="A30" s="298"/>
      <c r="B30" s="303"/>
      <c r="C30" s="304"/>
      <c r="D30" s="304"/>
      <c r="E30" s="304"/>
      <c r="F30" s="304"/>
      <c r="G30" s="304"/>
      <c r="H30" s="304"/>
      <c r="I30" s="305"/>
      <c r="J30" s="310"/>
      <c r="K30" s="313"/>
      <c r="L30" s="59">
        <v>0</v>
      </c>
      <c r="M30" s="65"/>
      <c r="N30" s="61">
        <v>0</v>
      </c>
      <c r="O30" s="51">
        <v>51</v>
      </c>
      <c r="P30" s="151"/>
      <c r="Q30" s="42">
        <v>50.9</v>
      </c>
      <c r="R30" s="51">
        <v>100</v>
      </c>
      <c r="S30" s="151"/>
      <c r="T30" s="42">
        <v>100</v>
      </c>
      <c r="U30" s="192">
        <v>100</v>
      </c>
      <c r="V30" s="187"/>
      <c r="W30" s="190">
        <v>100</v>
      </c>
      <c r="X30" s="59">
        <v>0</v>
      </c>
      <c r="Y30" s="65"/>
      <c r="Z30" s="61">
        <v>0</v>
      </c>
      <c r="AA30" s="59">
        <v>0</v>
      </c>
      <c r="AB30" s="65"/>
      <c r="AC30" s="61">
        <v>0</v>
      </c>
      <c r="AD30" s="59">
        <v>0</v>
      </c>
      <c r="AE30" s="65"/>
      <c r="AF30" s="61">
        <v>0</v>
      </c>
      <c r="AG30" s="59">
        <v>0</v>
      </c>
      <c r="AH30" s="65"/>
      <c r="AI30" s="61">
        <v>0</v>
      </c>
      <c r="AJ30" s="59">
        <v>0</v>
      </c>
      <c r="AK30" s="65"/>
      <c r="AL30" s="61">
        <v>0</v>
      </c>
      <c r="AM30" s="59">
        <v>0</v>
      </c>
      <c r="AN30" s="65"/>
      <c r="AO30" s="61">
        <v>0</v>
      </c>
      <c r="AP30" s="59">
        <v>0</v>
      </c>
      <c r="AQ30" s="65"/>
      <c r="AR30" s="61">
        <v>0</v>
      </c>
      <c r="AS30" s="59">
        <v>0</v>
      </c>
      <c r="AT30" s="65"/>
      <c r="AU30" s="61">
        <v>0</v>
      </c>
      <c r="AV30" s="12"/>
    </row>
    <row r="31" spans="1:48" ht="19.5" customHeight="1" x14ac:dyDescent="0.2">
      <c r="A31" s="299"/>
      <c r="B31" s="306"/>
      <c r="C31" s="307"/>
      <c r="D31" s="307"/>
      <c r="E31" s="307"/>
      <c r="F31" s="307"/>
      <c r="G31" s="307"/>
      <c r="H31" s="307"/>
      <c r="I31" s="308"/>
      <c r="J31" s="311"/>
      <c r="K31" s="314"/>
      <c r="L31" s="60"/>
      <c r="M31" s="64">
        <v>0</v>
      </c>
      <c r="N31" s="62"/>
      <c r="O31" s="152"/>
      <c r="P31" s="55">
        <v>50.9</v>
      </c>
      <c r="Q31" s="153"/>
      <c r="R31" s="152"/>
      <c r="S31" s="55">
        <v>100</v>
      </c>
      <c r="T31" s="153"/>
      <c r="U31" s="188"/>
      <c r="V31" s="193">
        <v>100</v>
      </c>
      <c r="W31" s="194"/>
      <c r="X31" s="60"/>
      <c r="Y31" s="64">
        <v>0</v>
      </c>
      <c r="Z31" s="62"/>
      <c r="AA31" s="60"/>
      <c r="AB31" s="64">
        <v>0</v>
      </c>
      <c r="AC31" s="62"/>
      <c r="AD31" s="60"/>
      <c r="AE31" s="64">
        <v>0</v>
      </c>
      <c r="AF31" s="62"/>
      <c r="AG31" s="60"/>
      <c r="AH31" s="64">
        <v>0</v>
      </c>
      <c r="AI31" s="62"/>
      <c r="AJ31" s="60"/>
      <c r="AK31" s="64">
        <v>0</v>
      </c>
      <c r="AL31" s="62"/>
      <c r="AM31" s="60"/>
      <c r="AN31" s="64">
        <v>0</v>
      </c>
      <c r="AO31" s="62"/>
      <c r="AP31" s="60"/>
      <c r="AQ31" s="64">
        <v>0</v>
      </c>
      <c r="AR31" s="62"/>
      <c r="AS31" s="60"/>
      <c r="AT31" s="64">
        <v>0</v>
      </c>
      <c r="AU31" s="62"/>
      <c r="AV31" s="12"/>
    </row>
    <row r="32" spans="1:48" ht="19.5" customHeight="1" x14ac:dyDescent="0.2">
      <c r="A32" s="297" t="s">
        <v>26</v>
      </c>
      <c r="B32" s="300" t="s">
        <v>84</v>
      </c>
      <c r="C32" s="301"/>
      <c r="D32" s="301"/>
      <c r="E32" s="301"/>
      <c r="F32" s="301"/>
      <c r="G32" s="301"/>
      <c r="H32" s="301"/>
      <c r="I32" s="302"/>
      <c r="J32" s="309">
        <v>12000000</v>
      </c>
      <c r="K32" s="312" t="s">
        <v>137</v>
      </c>
      <c r="L32" s="28"/>
      <c r="M32" s="15">
        <v>8</v>
      </c>
      <c r="N32" s="47"/>
      <c r="O32" s="154"/>
      <c r="P32" s="155">
        <v>16</v>
      </c>
      <c r="Q32" s="156"/>
      <c r="R32" s="154"/>
      <c r="S32" s="157">
        <v>25</v>
      </c>
      <c r="T32" s="158"/>
      <c r="U32" s="18"/>
      <c r="V32" s="50">
        <v>33</v>
      </c>
      <c r="W32" s="63"/>
      <c r="X32" s="18"/>
      <c r="Y32" s="32">
        <v>41</v>
      </c>
      <c r="Z32" s="20"/>
      <c r="AA32" s="48"/>
      <c r="AB32" s="43">
        <v>50</v>
      </c>
      <c r="AC32" s="49"/>
      <c r="AD32" s="18"/>
      <c r="AE32" s="32">
        <v>58</v>
      </c>
      <c r="AF32" s="20"/>
      <c r="AG32" s="18"/>
      <c r="AH32" s="32">
        <v>66</v>
      </c>
      <c r="AI32" s="20"/>
      <c r="AJ32" s="18"/>
      <c r="AK32" s="32">
        <v>74</v>
      </c>
      <c r="AL32" s="20"/>
      <c r="AM32" s="18"/>
      <c r="AN32" s="32">
        <v>82</v>
      </c>
      <c r="AO32" s="20"/>
      <c r="AP32" s="18"/>
      <c r="AQ32" s="32">
        <v>90</v>
      </c>
      <c r="AR32" s="20"/>
      <c r="AS32" s="72"/>
      <c r="AT32" s="32">
        <v>100</v>
      </c>
      <c r="AU32" s="149"/>
      <c r="AV32" s="12"/>
    </row>
    <row r="33" spans="1:48" ht="19.5" customHeight="1" x14ac:dyDescent="0.2">
      <c r="A33" s="298"/>
      <c r="B33" s="303"/>
      <c r="C33" s="304"/>
      <c r="D33" s="304"/>
      <c r="E33" s="304"/>
      <c r="F33" s="304"/>
      <c r="G33" s="304"/>
      <c r="H33" s="304"/>
      <c r="I33" s="305"/>
      <c r="J33" s="310"/>
      <c r="K33" s="313"/>
      <c r="L33" s="59">
        <v>0</v>
      </c>
      <c r="M33" s="65"/>
      <c r="N33" s="61">
        <v>0</v>
      </c>
      <c r="O33" s="51">
        <v>20</v>
      </c>
      <c r="P33" s="151"/>
      <c r="Q33" s="42">
        <v>19.7</v>
      </c>
      <c r="R33" s="51">
        <v>50</v>
      </c>
      <c r="S33" s="151"/>
      <c r="T33" s="42">
        <v>48.8</v>
      </c>
      <c r="U33" s="178">
        <v>70</v>
      </c>
      <c r="V33" s="65"/>
      <c r="W33" s="179">
        <v>68.2</v>
      </c>
      <c r="X33" s="59">
        <v>0</v>
      </c>
      <c r="Y33" s="65"/>
      <c r="Z33" s="61">
        <v>0</v>
      </c>
      <c r="AA33" s="59">
        <v>0</v>
      </c>
      <c r="AB33" s="65"/>
      <c r="AC33" s="61">
        <v>0</v>
      </c>
      <c r="AD33" s="59">
        <v>0</v>
      </c>
      <c r="AE33" s="65"/>
      <c r="AF33" s="61">
        <v>0</v>
      </c>
      <c r="AG33" s="59">
        <v>0</v>
      </c>
      <c r="AH33" s="65"/>
      <c r="AI33" s="61">
        <v>0</v>
      </c>
      <c r="AJ33" s="59">
        <v>0</v>
      </c>
      <c r="AK33" s="65"/>
      <c r="AL33" s="61">
        <v>0</v>
      </c>
      <c r="AM33" s="59">
        <v>0</v>
      </c>
      <c r="AN33" s="65"/>
      <c r="AO33" s="61">
        <v>0</v>
      </c>
      <c r="AP33" s="59">
        <v>0</v>
      </c>
      <c r="AQ33" s="65"/>
      <c r="AR33" s="61">
        <v>0</v>
      </c>
      <c r="AS33" s="59">
        <v>0</v>
      </c>
      <c r="AT33" s="65"/>
      <c r="AU33" s="61">
        <v>0</v>
      </c>
      <c r="AV33" s="12"/>
    </row>
    <row r="34" spans="1:48" ht="19.5" customHeight="1" x14ac:dyDescent="0.2">
      <c r="A34" s="299"/>
      <c r="B34" s="306"/>
      <c r="C34" s="307"/>
      <c r="D34" s="307"/>
      <c r="E34" s="307"/>
      <c r="F34" s="307"/>
      <c r="G34" s="307"/>
      <c r="H34" s="307"/>
      <c r="I34" s="308"/>
      <c r="J34" s="311"/>
      <c r="K34" s="314"/>
      <c r="L34" s="60"/>
      <c r="M34" s="64">
        <v>0</v>
      </c>
      <c r="N34" s="62"/>
      <c r="O34" s="152"/>
      <c r="P34" s="55">
        <v>19.7</v>
      </c>
      <c r="Q34" s="153"/>
      <c r="R34" s="152"/>
      <c r="S34" s="55">
        <v>48.8</v>
      </c>
      <c r="T34" s="153"/>
      <c r="U34" s="60"/>
      <c r="V34" s="181">
        <v>68.2</v>
      </c>
      <c r="W34" s="62"/>
      <c r="X34" s="60"/>
      <c r="Y34" s="64">
        <v>0</v>
      </c>
      <c r="Z34" s="62"/>
      <c r="AA34" s="60"/>
      <c r="AB34" s="64">
        <v>0</v>
      </c>
      <c r="AC34" s="62"/>
      <c r="AD34" s="60"/>
      <c r="AE34" s="64">
        <v>0</v>
      </c>
      <c r="AF34" s="62"/>
      <c r="AG34" s="60"/>
      <c r="AH34" s="64">
        <v>0</v>
      </c>
      <c r="AI34" s="62"/>
      <c r="AJ34" s="60"/>
      <c r="AK34" s="64">
        <v>0</v>
      </c>
      <c r="AL34" s="62"/>
      <c r="AM34" s="60"/>
      <c r="AN34" s="64">
        <v>0</v>
      </c>
      <c r="AO34" s="62"/>
      <c r="AP34" s="60"/>
      <c r="AQ34" s="64">
        <v>0</v>
      </c>
      <c r="AR34" s="62"/>
      <c r="AS34" s="60"/>
      <c r="AT34" s="64">
        <v>0</v>
      </c>
      <c r="AU34" s="62"/>
      <c r="AV34" s="12"/>
    </row>
    <row r="35" spans="1:48" ht="19.5" customHeight="1" x14ac:dyDescent="0.2">
      <c r="A35" s="297" t="s">
        <v>27</v>
      </c>
      <c r="B35" s="300" t="s">
        <v>85</v>
      </c>
      <c r="C35" s="301"/>
      <c r="D35" s="301"/>
      <c r="E35" s="301"/>
      <c r="F35" s="301"/>
      <c r="G35" s="301"/>
      <c r="H35" s="301"/>
      <c r="I35" s="302"/>
      <c r="J35" s="309">
        <v>12333000</v>
      </c>
      <c r="K35" s="312" t="s">
        <v>137</v>
      </c>
      <c r="L35" s="28"/>
      <c r="M35" s="15">
        <v>8</v>
      </c>
      <c r="N35" s="47"/>
      <c r="O35" s="154"/>
      <c r="P35" s="155">
        <v>16</v>
      </c>
      <c r="Q35" s="156"/>
      <c r="R35" s="154"/>
      <c r="S35" s="157">
        <v>25</v>
      </c>
      <c r="T35" s="158"/>
      <c r="U35" s="18"/>
      <c r="V35" s="50">
        <v>33</v>
      </c>
      <c r="W35" s="63"/>
      <c r="X35" s="18"/>
      <c r="Y35" s="32">
        <v>41</v>
      </c>
      <c r="Z35" s="20"/>
      <c r="AA35" s="48"/>
      <c r="AB35" s="43">
        <v>50</v>
      </c>
      <c r="AC35" s="49"/>
      <c r="AD35" s="18"/>
      <c r="AE35" s="32">
        <v>58</v>
      </c>
      <c r="AF35" s="20"/>
      <c r="AG35" s="18"/>
      <c r="AH35" s="32">
        <v>66</v>
      </c>
      <c r="AI35" s="20"/>
      <c r="AJ35" s="18"/>
      <c r="AK35" s="32">
        <v>74</v>
      </c>
      <c r="AL35" s="20"/>
      <c r="AM35" s="18"/>
      <c r="AN35" s="32">
        <v>82</v>
      </c>
      <c r="AO35" s="20"/>
      <c r="AP35" s="18"/>
      <c r="AQ35" s="32">
        <v>90</v>
      </c>
      <c r="AR35" s="20"/>
      <c r="AS35" s="72"/>
      <c r="AT35" s="32">
        <v>100</v>
      </c>
      <c r="AU35" s="149"/>
      <c r="AV35" s="12"/>
    </row>
    <row r="36" spans="1:48" ht="19.5" customHeight="1" x14ac:dyDescent="0.2">
      <c r="A36" s="298"/>
      <c r="B36" s="303"/>
      <c r="C36" s="304"/>
      <c r="D36" s="304"/>
      <c r="E36" s="304"/>
      <c r="F36" s="304"/>
      <c r="G36" s="304"/>
      <c r="H36" s="304"/>
      <c r="I36" s="305"/>
      <c r="J36" s="310"/>
      <c r="K36" s="313"/>
      <c r="L36" s="59">
        <v>0</v>
      </c>
      <c r="M36" s="65"/>
      <c r="N36" s="61">
        <v>0</v>
      </c>
      <c r="O36" s="51">
        <v>21</v>
      </c>
      <c r="P36" s="151"/>
      <c r="Q36" s="42">
        <v>20.6</v>
      </c>
      <c r="R36" s="51">
        <v>56</v>
      </c>
      <c r="S36" s="151"/>
      <c r="T36" s="42">
        <v>55.6</v>
      </c>
      <c r="U36" s="178">
        <v>56</v>
      </c>
      <c r="V36" s="65"/>
      <c r="W36" s="179">
        <v>55.6</v>
      </c>
      <c r="X36" s="59">
        <v>0</v>
      </c>
      <c r="Y36" s="65"/>
      <c r="Z36" s="61">
        <v>0</v>
      </c>
      <c r="AA36" s="59">
        <v>0</v>
      </c>
      <c r="AB36" s="65"/>
      <c r="AC36" s="61">
        <v>0</v>
      </c>
      <c r="AD36" s="59">
        <v>0</v>
      </c>
      <c r="AE36" s="65"/>
      <c r="AF36" s="61">
        <v>0</v>
      </c>
      <c r="AG36" s="59">
        <v>0</v>
      </c>
      <c r="AH36" s="65"/>
      <c r="AI36" s="61">
        <v>0</v>
      </c>
      <c r="AJ36" s="59">
        <v>0</v>
      </c>
      <c r="AK36" s="65"/>
      <c r="AL36" s="61">
        <v>0</v>
      </c>
      <c r="AM36" s="59">
        <v>0</v>
      </c>
      <c r="AN36" s="65"/>
      <c r="AO36" s="61">
        <v>0</v>
      </c>
      <c r="AP36" s="59">
        <v>0</v>
      </c>
      <c r="AQ36" s="65"/>
      <c r="AR36" s="61">
        <v>0</v>
      </c>
      <c r="AS36" s="59">
        <v>0</v>
      </c>
      <c r="AT36" s="65"/>
      <c r="AU36" s="61">
        <v>0</v>
      </c>
      <c r="AV36" s="12"/>
    </row>
    <row r="37" spans="1:48" ht="19.5" customHeight="1" x14ac:dyDescent="0.2">
      <c r="A37" s="299"/>
      <c r="B37" s="306"/>
      <c r="C37" s="307"/>
      <c r="D37" s="307"/>
      <c r="E37" s="307"/>
      <c r="F37" s="307"/>
      <c r="G37" s="307"/>
      <c r="H37" s="307"/>
      <c r="I37" s="308"/>
      <c r="J37" s="311"/>
      <c r="K37" s="314"/>
      <c r="L37" s="60"/>
      <c r="M37" s="64">
        <v>0</v>
      </c>
      <c r="N37" s="62"/>
      <c r="O37" s="152"/>
      <c r="P37" s="55">
        <v>20.6</v>
      </c>
      <c r="Q37" s="153"/>
      <c r="R37" s="152"/>
      <c r="S37" s="55">
        <v>55.6</v>
      </c>
      <c r="T37" s="153"/>
      <c r="U37" s="60"/>
      <c r="V37" s="181">
        <v>55.6</v>
      </c>
      <c r="W37" s="62"/>
      <c r="X37" s="60"/>
      <c r="Y37" s="64">
        <v>0</v>
      </c>
      <c r="Z37" s="62"/>
      <c r="AA37" s="60"/>
      <c r="AB37" s="64">
        <v>0</v>
      </c>
      <c r="AC37" s="62"/>
      <c r="AD37" s="60"/>
      <c r="AE37" s="64">
        <v>0</v>
      </c>
      <c r="AF37" s="62"/>
      <c r="AG37" s="60"/>
      <c r="AH37" s="64">
        <v>0</v>
      </c>
      <c r="AI37" s="62"/>
      <c r="AJ37" s="60"/>
      <c r="AK37" s="64">
        <v>0</v>
      </c>
      <c r="AL37" s="62"/>
      <c r="AM37" s="60"/>
      <c r="AN37" s="64">
        <v>0</v>
      </c>
      <c r="AO37" s="62"/>
      <c r="AP37" s="60"/>
      <c r="AQ37" s="64">
        <v>0</v>
      </c>
      <c r="AR37" s="62"/>
      <c r="AS37" s="60"/>
      <c r="AT37" s="64">
        <v>0</v>
      </c>
      <c r="AU37" s="62"/>
      <c r="AV37" s="12"/>
    </row>
    <row r="38" spans="1:48" ht="19.5" customHeight="1" x14ac:dyDescent="0.2">
      <c r="A38" s="297" t="s">
        <v>17</v>
      </c>
      <c r="B38" s="300" t="s">
        <v>86</v>
      </c>
      <c r="C38" s="301"/>
      <c r="D38" s="301"/>
      <c r="E38" s="301"/>
      <c r="F38" s="301"/>
      <c r="G38" s="301"/>
      <c r="H38" s="301"/>
      <c r="I38" s="302"/>
      <c r="J38" s="309">
        <v>30000000</v>
      </c>
      <c r="K38" s="312" t="s">
        <v>137</v>
      </c>
      <c r="L38" s="28"/>
      <c r="M38" s="15">
        <v>8</v>
      </c>
      <c r="N38" s="47"/>
      <c r="O38" s="154"/>
      <c r="P38" s="155">
        <v>16</v>
      </c>
      <c r="Q38" s="156"/>
      <c r="R38" s="154"/>
      <c r="S38" s="157">
        <v>25</v>
      </c>
      <c r="T38" s="158"/>
      <c r="U38" s="18"/>
      <c r="V38" s="50">
        <v>33</v>
      </c>
      <c r="W38" s="63"/>
      <c r="X38" s="18"/>
      <c r="Y38" s="32">
        <v>41</v>
      </c>
      <c r="Z38" s="20"/>
      <c r="AA38" s="48"/>
      <c r="AB38" s="43">
        <v>50</v>
      </c>
      <c r="AC38" s="49"/>
      <c r="AD38" s="18"/>
      <c r="AE38" s="32">
        <v>58</v>
      </c>
      <c r="AF38" s="20"/>
      <c r="AG38" s="18"/>
      <c r="AH38" s="32">
        <v>66</v>
      </c>
      <c r="AI38" s="20"/>
      <c r="AJ38" s="18"/>
      <c r="AK38" s="32">
        <v>74</v>
      </c>
      <c r="AL38" s="20"/>
      <c r="AM38" s="18"/>
      <c r="AN38" s="32">
        <v>82</v>
      </c>
      <c r="AO38" s="20"/>
      <c r="AP38" s="18"/>
      <c r="AQ38" s="32">
        <v>90</v>
      </c>
      <c r="AR38" s="20"/>
      <c r="AS38" s="72"/>
      <c r="AT38" s="32">
        <v>100</v>
      </c>
      <c r="AU38" s="149"/>
      <c r="AV38" s="12"/>
    </row>
    <row r="39" spans="1:48" ht="19.5" customHeight="1" x14ac:dyDescent="0.2">
      <c r="A39" s="298"/>
      <c r="B39" s="303"/>
      <c r="C39" s="304"/>
      <c r="D39" s="304"/>
      <c r="E39" s="304"/>
      <c r="F39" s="304"/>
      <c r="G39" s="304"/>
      <c r="H39" s="304"/>
      <c r="I39" s="305"/>
      <c r="J39" s="310"/>
      <c r="K39" s="313"/>
      <c r="L39" s="59">
        <v>0</v>
      </c>
      <c r="M39" s="65"/>
      <c r="N39" s="61">
        <v>0</v>
      </c>
      <c r="O39" s="51">
        <v>5</v>
      </c>
      <c r="P39" s="151"/>
      <c r="Q39" s="42">
        <v>3.2</v>
      </c>
      <c r="R39" s="51">
        <v>15</v>
      </c>
      <c r="S39" s="151"/>
      <c r="T39" s="42">
        <v>11.5</v>
      </c>
      <c r="U39" s="178">
        <v>20</v>
      </c>
      <c r="V39" s="65"/>
      <c r="W39" s="61">
        <v>19.8</v>
      </c>
      <c r="X39" s="59">
        <v>0</v>
      </c>
      <c r="Y39" s="65"/>
      <c r="Z39" s="61">
        <v>0</v>
      </c>
      <c r="AA39" s="59">
        <v>0</v>
      </c>
      <c r="AB39" s="65"/>
      <c r="AC39" s="61">
        <v>0</v>
      </c>
      <c r="AD39" s="59">
        <v>0</v>
      </c>
      <c r="AE39" s="65"/>
      <c r="AF39" s="61">
        <v>0</v>
      </c>
      <c r="AG39" s="59">
        <v>0</v>
      </c>
      <c r="AH39" s="65"/>
      <c r="AI39" s="61">
        <v>0</v>
      </c>
      <c r="AJ39" s="59">
        <v>0</v>
      </c>
      <c r="AK39" s="65"/>
      <c r="AL39" s="61">
        <v>0</v>
      </c>
      <c r="AM39" s="59">
        <v>0</v>
      </c>
      <c r="AN39" s="65"/>
      <c r="AO39" s="61">
        <v>0</v>
      </c>
      <c r="AP39" s="59">
        <v>0</v>
      </c>
      <c r="AQ39" s="65"/>
      <c r="AR39" s="61">
        <v>0</v>
      </c>
      <c r="AS39" s="59">
        <v>0</v>
      </c>
      <c r="AT39" s="65"/>
      <c r="AU39" s="61">
        <v>0</v>
      </c>
      <c r="AV39" s="12"/>
    </row>
    <row r="40" spans="1:48" ht="19.5" customHeight="1" x14ac:dyDescent="0.2">
      <c r="A40" s="299"/>
      <c r="B40" s="306"/>
      <c r="C40" s="307"/>
      <c r="D40" s="307"/>
      <c r="E40" s="307"/>
      <c r="F40" s="307"/>
      <c r="G40" s="307"/>
      <c r="H40" s="307"/>
      <c r="I40" s="308"/>
      <c r="J40" s="311"/>
      <c r="K40" s="314"/>
      <c r="L40" s="60"/>
      <c r="M40" s="64">
        <v>0</v>
      </c>
      <c r="N40" s="62"/>
      <c r="O40" s="152"/>
      <c r="P40" s="55">
        <v>3.2</v>
      </c>
      <c r="Q40" s="153"/>
      <c r="R40" s="152"/>
      <c r="S40" s="55">
        <v>11.5</v>
      </c>
      <c r="T40" s="153"/>
      <c r="U40" s="60"/>
      <c r="V40" s="181">
        <v>19.8</v>
      </c>
      <c r="W40" s="62"/>
      <c r="X40" s="60"/>
      <c r="Y40" s="64">
        <v>0</v>
      </c>
      <c r="Z40" s="62"/>
      <c r="AA40" s="60"/>
      <c r="AB40" s="64">
        <v>0</v>
      </c>
      <c r="AC40" s="62"/>
      <c r="AD40" s="60"/>
      <c r="AE40" s="64">
        <v>0</v>
      </c>
      <c r="AF40" s="62"/>
      <c r="AG40" s="60"/>
      <c r="AH40" s="64">
        <v>0</v>
      </c>
      <c r="AI40" s="62"/>
      <c r="AJ40" s="60"/>
      <c r="AK40" s="64">
        <v>0</v>
      </c>
      <c r="AL40" s="62"/>
      <c r="AM40" s="60"/>
      <c r="AN40" s="64">
        <v>0</v>
      </c>
      <c r="AO40" s="62"/>
      <c r="AP40" s="60"/>
      <c r="AQ40" s="64">
        <v>0</v>
      </c>
      <c r="AR40" s="62"/>
      <c r="AS40" s="60"/>
      <c r="AT40" s="64">
        <v>0</v>
      </c>
      <c r="AU40" s="62"/>
      <c r="AV40" s="12"/>
    </row>
    <row r="41" spans="1:48" ht="19.5" customHeight="1" x14ac:dyDescent="0.2">
      <c r="A41" s="297" t="s">
        <v>18</v>
      </c>
      <c r="B41" s="300" t="s">
        <v>87</v>
      </c>
      <c r="C41" s="301"/>
      <c r="D41" s="301"/>
      <c r="E41" s="301"/>
      <c r="F41" s="301"/>
      <c r="G41" s="301"/>
      <c r="H41" s="301"/>
      <c r="I41" s="302"/>
      <c r="J41" s="309">
        <v>53380000</v>
      </c>
      <c r="K41" s="312" t="s">
        <v>137</v>
      </c>
      <c r="L41" s="28"/>
      <c r="M41" s="15">
        <v>8</v>
      </c>
      <c r="N41" s="47"/>
      <c r="O41" s="154"/>
      <c r="P41" s="155">
        <v>16</v>
      </c>
      <c r="Q41" s="156"/>
      <c r="R41" s="154"/>
      <c r="S41" s="157">
        <v>25</v>
      </c>
      <c r="T41" s="158"/>
      <c r="U41" s="18"/>
      <c r="V41" s="50">
        <v>33</v>
      </c>
      <c r="W41" s="63"/>
      <c r="X41" s="18"/>
      <c r="Y41" s="32">
        <v>41</v>
      </c>
      <c r="Z41" s="20"/>
      <c r="AA41" s="48"/>
      <c r="AB41" s="43">
        <v>50</v>
      </c>
      <c r="AC41" s="49"/>
      <c r="AD41" s="18"/>
      <c r="AE41" s="32">
        <v>58</v>
      </c>
      <c r="AF41" s="20"/>
      <c r="AG41" s="18"/>
      <c r="AH41" s="32">
        <v>66</v>
      </c>
      <c r="AI41" s="20"/>
      <c r="AJ41" s="18"/>
      <c r="AK41" s="32">
        <v>74</v>
      </c>
      <c r="AL41" s="20"/>
      <c r="AM41" s="18"/>
      <c r="AN41" s="32">
        <v>82</v>
      </c>
      <c r="AO41" s="20"/>
      <c r="AP41" s="18"/>
      <c r="AQ41" s="32">
        <v>90</v>
      </c>
      <c r="AR41" s="20"/>
      <c r="AS41" s="72"/>
      <c r="AT41" s="32">
        <v>100</v>
      </c>
      <c r="AU41" s="149"/>
      <c r="AV41" s="12"/>
    </row>
    <row r="42" spans="1:48" ht="19.5" customHeight="1" x14ac:dyDescent="0.2">
      <c r="A42" s="298"/>
      <c r="B42" s="303"/>
      <c r="C42" s="304"/>
      <c r="D42" s="304"/>
      <c r="E42" s="304"/>
      <c r="F42" s="304"/>
      <c r="G42" s="304"/>
      <c r="H42" s="304"/>
      <c r="I42" s="305"/>
      <c r="J42" s="310"/>
      <c r="K42" s="313"/>
      <c r="L42" s="59">
        <v>0</v>
      </c>
      <c r="M42" s="65"/>
      <c r="N42" s="61">
        <v>0</v>
      </c>
      <c r="O42" s="51">
        <v>15</v>
      </c>
      <c r="P42" s="151"/>
      <c r="Q42" s="42">
        <v>15</v>
      </c>
      <c r="R42" s="51">
        <v>25</v>
      </c>
      <c r="S42" s="151"/>
      <c r="T42" s="42">
        <v>24.2</v>
      </c>
      <c r="U42" s="178">
        <v>33</v>
      </c>
      <c r="V42" s="65"/>
      <c r="W42" s="61">
        <v>32.1</v>
      </c>
      <c r="X42" s="59">
        <v>0</v>
      </c>
      <c r="Y42" s="65"/>
      <c r="Z42" s="61">
        <v>0</v>
      </c>
      <c r="AA42" s="59">
        <v>0</v>
      </c>
      <c r="AB42" s="65"/>
      <c r="AC42" s="61">
        <v>0</v>
      </c>
      <c r="AD42" s="59">
        <v>0</v>
      </c>
      <c r="AE42" s="65"/>
      <c r="AF42" s="61">
        <v>0</v>
      </c>
      <c r="AG42" s="59">
        <v>0</v>
      </c>
      <c r="AH42" s="65"/>
      <c r="AI42" s="61">
        <v>0</v>
      </c>
      <c r="AJ42" s="59">
        <v>0</v>
      </c>
      <c r="AK42" s="65"/>
      <c r="AL42" s="61">
        <v>0</v>
      </c>
      <c r="AM42" s="59">
        <v>0</v>
      </c>
      <c r="AN42" s="65"/>
      <c r="AO42" s="61">
        <v>0</v>
      </c>
      <c r="AP42" s="59">
        <v>0</v>
      </c>
      <c r="AQ42" s="65"/>
      <c r="AR42" s="61">
        <v>0</v>
      </c>
      <c r="AS42" s="59">
        <v>0</v>
      </c>
      <c r="AT42" s="65"/>
      <c r="AU42" s="61">
        <v>0</v>
      </c>
      <c r="AV42" s="12"/>
    </row>
    <row r="43" spans="1:48" s="8" customFormat="1" ht="19.5" customHeight="1" x14ac:dyDescent="0.2">
      <c r="A43" s="299"/>
      <c r="B43" s="306"/>
      <c r="C43" s="307"/>
      <c r="D43" s="307"/>
      <c r="E43" s="307"/>
      <c r="F43" s="307"/>
      <c r="G43" s="307"/>
      <c r="H43" s="307"/>
      <c r="I43" s="308"/>
      <c r="J43" s="311"/>
      <c r="K43" s="314"/>
      <c r="L43" s="60"/>
      <c r="M43" s="64">
        <v>0</v>
      </c>
      <c r="N43" s="62"/>
      <c r="O43" s="152"/>
      <c r="P43" s="55">
        <v>15</v>
      </c>
      <c r="Q43" s="153"/>
      <c r="R43" s="152"/>
      <c r="S43" s="55">
        <v>24.2</v>
      </c>
      <c r="T43" s="153"/>
      <c r="U43" s="60"/>
      <c r="V43" s="181">
        <v>32.1</v>
      </c>
      <c r="W43" s="62"/>
      <c r="X43" s="60"/>
      <c r="Y43" s="64">
        <v>0</v>
      </c>
      <c r="Z43" s="62"/>
      <c r="AA43" s="60"/>
      <c r="AB43" s="64">
        <v>0</v>
      </c>
      <c r="AC43" s="62"/>
      <c r="AD43" s="60"/>
      <c r="AE43" s="64">
        <v>0</v>
      </c>
      <c r="AF43" s="62"/>
      <c r="AG43" s="60"/>
      <c r="AH43" s="64">
        <v>0</v>
      </c>
      <c r="AI43" s="62"/>
      <c r="AJ43" s="60"/>
      <c r="AK43" s="64">
        <v>0</v>
      </c>
      <c r="AL43" s="62"/>
      <c r="AM43" s="60"/>
      <c r="AN43" s="64">
        <v>0</v>
      </c>
      <c r="AO43" s="62"/>
      <c r="AP43" s="60"/>
      <c r="AQ43" s="64">
        <v>0</v>
      </c>
      <c r="AR43" s="62"/>
      <c r="AS43" s="60"/>
      <c r="AT43" s="64">
        <v>0</v>
      </c>
      <c r="AU43" s="62"/>
      <c r="AV43" s="13"/>
    </row>
    <row r="44" spans="1:48" ht="19.5" customHeight="1" x14ac:dyDescent="0.2">
      <c r="A44" s="297" t="s">
        <v>19</v>
      </c>
      <c r="B44" s="300" t="s">
        <v>88</v>
      </c>
      <c r="C44" s="301"/>
      <c r="D44" s="301"/>
      <c r="E44" s="301"/>
      <c r="F44" s="301"/>
      <c r="G44" s="301"/>
      <c r="H44" s="301"/>
      <c r="I44" s="302"/>
      <c r="J44" s="309">
        <v>10000000</v>
      </c>
      <c r="K44" s="312" t="s">
        <v>137</v>
      </c>
      <c r="L44" s="80"/>
      <c r="M44" s="423">
        <v>8</v>
      </c>
      <c r="N44" s="49"/>
      <c r="O44" s="154"/>
      <c r="P44" s="155">
        <v>16</v>
      </c>
      <c r="Q44" s="156"/>
      <c r="R44" s="154"/>
      <c r="S44" s="157">
        <v>25</v>
      </c>
      <c r="T44" s="158"/>
      <c r="U44" s="18"/>
      <c r="V44" s="50">
        <v>33</v>
      </c>
      <c r="W44" s="63"/>
      <c r="X44" s="18"/>
      <c r="Y44" s="32">
        <v>41</v>
      </c>
      <c r="Z44" s="20"/>
      <c r="AA44" s="48"/>
      <c r="AB44" s="43">
        <v>50</v>
      </c>
      <c r="AC44" s="49"/>
      <c r="AD44" s="18"/>
      <c r="AE44" s="32">
        <v>58</v>
      </c>
      <c r="AF44" s="20"/>
      <c r="AG44" s="18"/>
      <c r="AH44" s="32">
        <v>66</v>
      </c>
      <c r="AI44" s="20"/>
      <c r="AJ44" s="18"/>
      <c r="AK44" s="32">
        <v>74</v>
      </c>
      <c r="AL44" s="20"/>
      <c r="AM44" s="18"/>
      <c r="AN44" s="32">
        <v>82</v>
      </c>
      <c r="AO44" s="20"/>
      <c r="AP44" s="18"/>
      <c r="AQ44" s="32">
        <v>90</v>
      </c>
      <c r="AR44" s="20"/>
      <c r="AS44" s="72"/>
      <c r="AT44" s="32">
        <v>100</v>
      </c>
      <c r="AU44" s="20"/>
      <c r="AV44" s="12"/>
    </row>
    <row r="45" spans="1:48" ht="19.5" customHeight="1" x14ac:dyDescent="0.2">
      <c r="A45" s="298"/>
      <c r="B45" s="303"/>
      <c r="C45" s="304"/>
      <c r="D45" s="304"/>
      <c r="E45" s="304"/>
      <c r="F45" s="304"/>
      <c r="G45" s="304"/>
      <c r="H45" s="304"/>
      <c r="I45" s="305"/>
      <c r="J45" s="310"/>
      <c r="K45" s="313"/>
      <c r="L45" s="59">
        <v>0</v>
      </c>
      <c r="M45" s="65"/>
      <c r="N45" s="61">
        <v>0</v>
      </c>
      <c r="O45" s="51">
        <v>0</v>
      </c>
      <c r="P45" s="151"/>
      <c r="Q45" s="42">
        <v>0</v>
      </c>
      <c r="R45" s="51">
        <v>0</v>
      </c>
      <c r="S45" s="151"/>
      <c r="T45" s="42">
        <v>0</v>
      </c>
      <c r="U45" s="178">
        <v>10</v>
      </c>
      <c r="V45" s="65"/>
      <c r="W45" s="61">
        <v>10</v>
      </c>
      <c r="X45" s="59">
        <v>0</v>
      </c>
      <c r="Y45" s="65"/>
      <c r="Z45" s="61">
        <v>0</v>
      </c>
      <c r="AA45" s="59">
        <v>0</v>
      </c>
      <c r="AB45" s="65"/>
      <c r="AC45" s="61">
        <v>0</v>
      </c>
      <c r="AD45" s="59">
        <v>0</v>
      </c>
      <c r="AE45" s="65"/>
      <c r="AF45" s="61">
        <v>0</v>
      </c>
      <c r="AG45" s="59">
        <v>0</v>
      </c>
      <c r="AH45" s="65"/>
      <c r="AI45" s="61">
        <v>0</v>
      </c>
      <c r="AJ45" s="59">
        <v>0</v>
      </c>
      <c r="AK45" s="65"/>
      <c r="AL45" s="61">
        <v>0</v>
      </c>
      <c r="AM45" s="59">
        <v>0</v>
      </c>
      <c r="AN45" s="65"/>
      <c r="AO45" s="61">
        <v>0</v>
      </c>
      <c r="AP45" s="59">
        <v>0</v>
      </c>
      <c r="AQ45" s="65"/>
      <c r="AR45" s="61">
        <v>0</v>
      </c>
      <c r="AS45" s="59">
        <v>0</v>
      </c>
      <c r="AT45" s="65"/>
      <c r="AU45" s="61">
        <v>0</v>
      </c>
      <c r="AV45" s="12"/>
    </row>
    <row r="46" spans="1:48" ht="19.5" customHeight="1" x14ac:dyDescent="0.2">
      <c r="A46" s="299"/>
      <c r="B46" s="306"/>
      <c r="C46" s="307"/>
      <c r="D46" s="307"/>
      <c r="E46" s="307"/>
      <c r="F46" s="307"/>
      <c r="G46" s="307"/>
      <c r="H46" s="307"/>
      <c r="I46" s="308"/>
      <c r="J46" s="311"/>
      <c r="K46" s="314"/>
      <c r="L46" s="60"/>
      <c r="M46" s="64">
        <v>0</v>
      </c>
      <c r="N46" s="62"/>
      <c r="O46" s="152"/>
      <c r="P46" s="55">
        <v>0</v>
      </c>
      <c r="Q46" s="153"/>
      <c r="R46" s="152"/>
      <c r="S46" s="55">
        <v>0</v>
      </c>
      <c r="T46" s="153"/>
      <c r="U46" s="60"/>
      <c r="V46" s="181">
        <v>10</v>
      </c>
      <c r="W46" s="62"/>
      <c r="X46" s="60"/>
      <c r="Y46" s="64">
        <v>0</v>
      </c>
      <c r="Z46" s="62"/>
      <c r="AA46" s="60"/>
      <c r="AB46" s="64">
        <v>0</v>
      </c>
      <c r="AC46" s="62"/>
      <c r="AD46" s="60"/>
      <c r="AE46" s="64">
        <v>0</v>
      </c>
      <c r="AF46" s="62"/>
      <c r="AG46" s="60"/>
      <c r="AH46" s="64">
        <v>0</v>
      </c>
      <c r="AI46" s="62"/>
      <c r="AJ46" s="60"/>
      <c r="AK46" s="64">
        <v>0</v>
      </c>
      <c r="AL46" s="62"/>
      <c r="AM46" s="60"/>
      <c r="AN46" s="64">
        <v>0</v>
      </c>
      <c r="AO46" s="62"/>
      <c r="AP46" s="60"/>
      <c r="AQ46" s="64">
        <v>0</v>
      </c>
      <c r="AR46" s="62"/>
      <c r="AS46" s="60"/>
      <c r="AT46" s="64">
        <v>0</v>
      </c>
      <c r="AU46" s="62"/>
      <c r="AV46" s="12"/>
    </row>
    <row r="47" spans="1:48" ht="19.5" customHeight="1" x14ac:dyDescent="0.2">
      <c r="A47" s="312">
        <v>13</v>
      </c>
      <c r="B47" s="300" t="s">
        <v>89</v>
      </c>
      <c r="C47" s="301"/>
      <c r="D47" s="301"/>
      <c r="E47" s="301"/>
      <c r="F47" s="301"/>
      <c r="G47" s="301"/>
      <c r="H47" s="301"/>
      <c r="I47" s="302"/>
      <c r="J47" s="309">
        <v>100000000</v>
      </c>
      <c r="K47" s="312" t="s">
        <v>137</v>
      </c>
      <c r="L47" s="28"/>
      <c r="M47" s="15">
        <v>8</v>
      </c>
      <c r="N47" s="47"/>
      <c r="O47" s="154"/>
      <c r="P47" s="155">
        <v>16</v>
      </c>
      <c r="Q47" s="156"/>
      <c r="R47" s="154"/>
      <c r="S47" s="157">
        <v>25</v>
      </c>
      <c r="T47" s="158"/>
      <c r="U47" s="18"/>
      <c r="V47" s="50">
        <v>33</v>
      </c>
      <c r="W47" s="63"/>
      <c r="X47" s="18"/>
      <c r="Y47" s="32">
        <v>41</v>
      </c>
      <c r="Z47" s="20"/>
      <c r="AA47" s="48"/>
      <c r="AB47" s="43">
        <v>50</v>
      </c>
      <c r="AC47" s="49"/>
      <c r="AD47" s="18"/>
      <c r="AE47" s="32">
        <v>58</v>
      </c>
      <c r="AF47" s="20"/>
      <c r="AG47" s="18"/>
      <c r="AH47" s="32">
        <v>66</v>
      </c>
      <c r="AI47" s="20"/>
      <c r="AJ47" s="18"/>
      <c r="AK47" s="32">
        <v>74</v>
      </c>
      <c r="AL47" s="20"/>
      <c r="AM47" s="18"/>
      <c r="AN47" s="32">
        <v>82</v>
      </c>
      <c r="AO47" s="20"/>
      <c r="AP47" s="18"/>
      <c r="AQ47" s="32">
        <v>90</v>
      </c>
      <c r="AR47" s="20"/>
      <c r="AS47" s="72"/>
      <c r="AT47" s="32">
        <v>100</v>
      </c>
      <c r="AU47" s="149"/>
      <c r="AV47" s="12"/>
    </row>
    <row r="48" spans="1:48" ht="19.5" customHeight="1" x14ac:dyDescent="0.2">
      <c r="A48" s="313"/>
      <c r="B48" s="303"/>
      <c r="C48" s="304"/>
      <c r="D48" s="304"/>
      <c r="E48" s="304"/>
      <c r="F48" s="304"/>
      <c r="G48" s="304"/>
      <c r="H48" s="304"/>
      <c r="I48" s="305"/>
      <c r="J48" s="310"/>
      <c r="K48" s="313"/>
      <c r="L48" s="59">
        <v>0</v>
      </c>
      <c r="M48" s="65"/>
      <c r="N48" s="61">
        <v>0</v>
      </c>
      <c r="O48" s="51">
        <v>5</v>
      </c>
      <c r="P48" s="151"/>
      <c r="Q48" s="42">
        <v>2</v>
      </c>
      <c r="R48" s="51">
        <v>23</v>
      </c>
      <c r="S48" s="151"/>
      <c r="T48" s="42">
        <v>22.7</v>
      </c>
      <c r="U48" s="178">
        <v>26</v>
      </c>
      <c r="V48" s="65"/>
      <c r="W48" s="179">
        <v>25.2</v>
      </c>
      <c r="X48" s="59">
        <v>0</v>
      </c>
      <c r="Y48" s="65"/>
      <c r="Z48" s="61">
        <v>0</v>
      </c>
      <c r="AA48" s="59">
        <v>0</v>
      </c>
      <c r="AB48" s="65"/>
      <c r="AC48" s="61">
        <v>0</v>
      </c>
      <c r="AD48" s="59">
        <v>0</v>
      </c>
      <c r="AE48" s="65"/>
      <c r="AF48" s="61">
        <v>0</v>
      </c>
      <c r="AG48" s="59">
        <v>0</v>
      </c>
      <c r="AH48" s="65"/>
      <c r="AI48" s="61">
        <v>0</v>
      </c>
      <c r="AJ48" s="59">
        <v>0</v>
      </c>
      <c r="AK48" s="65"/>
      <c r="AL48" s="61">
        <v>0</v>
      </c>
      <c r="AM48" s="59">
        <v>0</v>
      </c>
      <c r="AN48" s="65"/>
      <c r="AO48" s="61">
        <v>0</v>
      </c>
      <c r="AP48" s="59">
        <v>0</v>
      </c>
      <c r="AQ48" s="65"/>
      <c r="AR48" s="61">
        <v>0</v>
      </c>
      <c r="AS48" s="59">
        <v>0</v>
      </c>
      <c r="AT48" s="65"/>
      <c r="AU48" s="61">
        <v>0</v>
      </c>
      <c r="AV48" s="12"/>
    </row>
    <row r="49" spans="1:48" ht="19.5" customHeight="1" x14ac:dyDescent="0.2">
      <c r="A49" s="314"/>
      <c r="B49" s="306"/>
      <c r="C49" s="307"/>
      <c r="D49" s="307"/>
      <c r="E49" s="307"/>
      <c r="F49" s="307"/>
      <c r="G49" s="307"/>
      <c r="H49" s="307"/>
      <c r="I49" s="308"/>
      <c r="J49" s="311"/>
      <c r="K49" s="314"/>
      <c r="L49" s="60"/>
      <c r="M49" s="64">
        <v>0</v>
      </c>
      <c r="N49" s="62"/>
      <c r="O49" s="152"/>
      <c r="P49" s="55">
        <v>2</v>
      </c>
      <c r="Q49" s="153"/>
      <c r="R49" s="152"/>
      <c r="S49" s="55">
        <v>22.7</v>
      </c>
      <c r="T49" s="153"/>
      <c r="U49" s="60"/>
      <c r="V49" s="181">
        <v>25.2</v>
      </c>
      <c r="W49" s="62"/>
      <c r="X49" s="60"/>
      <c r="Y49" s="64">
        <v>0</v>
      </c>
      <c r="Z49" s="62"/>
      <c r="AA49" s="60"/>
      <c r="AB49" s="64">
        <v>0</v>
      </c>
      <c r="AC49" s="62"/>
      <c r="AD49" s="60"/>
      <c r="AE49" s="64">
        <v>0</v>
      </c>
      <c r="AF49" s="62"/>
      <c r="AG49" s="60"/>
      <c r="AH49" s="64">
        <v>0</v>
      </c>
      <c r="AI49" s="62"/>
      <c r="AJ49" s="60"/>
      <c r="AK49" s="64">
        <v>0</v>
      </c>
      <c r="AL49" s="62"/>
      <c r="AM49" s="60"/>
      <c r="AN49" s="64">
        <v>0</v>
      </c>
      <c r="AO49" s="62"/>
      <c r="AP49" s="60"/>
      <c r="AQ49" s="64">
        <v>0</v>
      </c>
      <c r="AR49" s="62"/>
      <c r="AS49" s="60"/>
      <c r="AT49" s="64">
        <v>0</v>
      </c>
      <c r="AU49" s="62"/>
      <c r="AV49" s="12"/>
    </row>
    <row r="50" spans="1:48" ht="19.5" customHeight="1" x14ac:dyDescent="0.2">
      <c r="A50" s="312">
        <v>14</v>
      </c>
      <c r="B50" s="300" t="s">
        <v>90</v>
      </c>
      <c r="C50" s="301"/>
      <c r="D50" s="301"/>
      <c r="E50" s="301"/>
      <c r="F50" s="301"/>
      <c r="G50" s="301"/>
      <c r="H50" s="301"/>
      <c r="I50" s="302"/>
      <c r="J50" s="309">
        <v>5000000</v>
      </c>
      <c r="K50" s="312" t="s">
        <v>137</v>
      </c>
      <c r="L50" s="28"/>
      <c r="M50" s="15">
        <v>8</v>
      </c>
      <c r="N50" s="47"/>
      <c r="O50" s="154"/>
      <c r="P50" s="155">
        <v>16</v>
      </c>
      <c r="Q50" s="156"/>
      <c r="R50" s="154"/>
      <c r="S50" s="157">
        <v>25</v>
      </c>
      <c r="T50" s="158"/>
      <c r="U50" s="18"/>
      <c r="V50" s="50">
        <v>33</v>
      </c>
      <c r="W50" s="63"/>
      <c r="X50" s="18"/>
      <c r="Y50" s="32">
        <v>41</v>
      </c>
      <c r="Z50" s="20"/>
      <c r="AA50" s="48"/>
      <c r="AB50" s="43">
        <v>50</v>
      </c>
      <c r="AC50" s="49"/>
      <c r="AD50" s="18"/>
      <c r="AE50" s="32">
        <v>58</v>
      </c>
      <c r="AF50" s="20"/>
      <c r="AG50" s="18"/>
      <c r="AH50" s="32">
        <v>66</v>
      </c>
      <c r="AI50" s="20"/>
      <c r="AJ50" s="18"/>
      <c r="AK50" s="32">
        <v>74</v>
      </c>
      <c r="AL50" s="20"/>
      <c r="AM50" s="18"/>
      <c r="AN50" s="32">
        <v>82</v>
      </c>
      <c r="AO50" s="20"/>
      <c r="AP50" s="18"/>
      <c r="AQ50" s="32">
        <v>90</v>
      </c>
      <c r="AR50" s="20"/>
      <c r="AS50" s="72"/>
      <c r="AT50" s="32">
        <v>100</v>
      </c>
      <c r="AU50" s="149"/>
      <c r="AV50" s="12"/>
    </row>
    <row r="51" spans="1:48" ht="19.5" customHeight="1" x14ac:dyDescent="0.2">
      <c r="A51" s="313"/>
      <c r="B51" s="303"/>
      <c r="C51" s="304"/>
      <c r="D51" s="304"/>
      <c r="E51" s="304"/>
      <c r="F51" s="304"/>
      <c r="G51" s="304"/>
      <c r="H51" s="304"/>
      <c r="I51" s="305"/>
      <c r="J51" s="310"/>
      <c r="K51" s="313"/>
      <c r="L51" s="59">
        <v>0</v>
      </c>
      <c r="M51" s="65"/>
      <c r="N51" s="61">
        <v>0</v>
      </c>
      <c r="O51" s="51">
        <v>0</v>
      </c>
      <c r="P51" s="151"/>
      <c r="Q51" s="42">
        <v>0</v>
      </c>
      <c r="R51" s="51">
        <v>0</v>
      </c>
      <c r="S51" s="151"/>
      <c r="T51" s="42">
        <v>0</v>
      </c>
      <c r="U51" s="59">
        <v>0</v>
      </c>
      <c r="V51" s="65"/>
      <c r="W51" s="61">
        <v>0</v>
      </c>
      <c r="X51" s="59">
        <v>0</v>
      </c>
      <c r="Y51" s="65"/>
      <c r="Z51" s="61">
        <v>0</v>
      </c>
      <c r="AA51" s="59">
        <v>0</v>
      </c>
      <c r="AB51" s="65"/>
      <c r="AC51" s="61">
        <v>0</v>
      </c>
      <c r="AD51" s="59">
        <v>0</v>
      </c>
      <c r="AE51" s="65"/>
      <c r="AF51" s="61">
        <v>0</v>
      </c>
      <c r="AG51" s="59">
        <v>0</v>
      </c>
      <c r="AH51" s="65"/>
      <c r="AI51" s="61">
        <v>0</v>
      </c>
      <c r="AJ51" s="59">
        <v>0</v>
      </c>
      <c r="AK51" s="65"/>
      <c r="AL51" s="61">
        <v>0</v>
      </c>
      <c r="AM51" s="59">
        <v>0</v>
      </c>
      <c r="AN51" s="65"/>
      <c r="AO51" s="61">
        <v>0</v>
      </c>
      <c r="AP51" s="59">
        <v>0</v>
      </c>
      <c r="AQ51" s="65"/>
      <c r="AR51" s="61">
        <v>0</v>
      </c>
      <c r="AS51" s="59">
        <v>0</v>
      </c>
      <c r="AT51" s="65"/>
      <c r="AU51" s="61">
        <v>0</v>
      </c>
      <c r="AV51" s="12"/>
    </row>
    <row r="52" spans="1:48" ht="19.5" customHeight="1" x14ac:dyDescent="0.2">
      <c r="A52" s="314"/>
      <c r="B52" s="306"/>
      <c r="C52" s="307"/>
      <c r="D52" s="307"/>
      <c r="E52" s="307"/>
      <c r="F52" s="307"/>
      <c r="G52" s="307"/>
      <c r="H52" s="307"/>
      <c r="I52" s="308"/>
      <c r="J52" s="311"/>
      <c r="K52" s="314"/>
      <c r="L52" s="60"/>
      <c r="M52" s="64">
        <v>0</v>
      </c>
      <c r="N52" s="62"/>
      <c r="O52" s="152"/>
      <c r="P52" s="55">
        <v>0</v>
      </c>
      <c r="Q52" s="153"/>
      <c r="R52" s="152"/>
      <c r="S52" s="55">
        <v>0</v>
      </c>
      <c r="T52" s="153"/>
      <c r="U52" s="60"/>
      <c r="V52" s="64">
        <v>0</v>
      </c>
      <c r="W52" s="62"/>
      <c r="X52" s="60"/>
      <c r="Y52" s="64">
        <v>0</v>
      </c>
      <c r="Z52" s="62"/>
      <c r="AA52" s="60"/>
      <c r="AB52" s="64">
        <v>0</v>
      </c>
      <c r="AC52" s="62"/>
      <c r="AD52" s="60"/>
      <c r="AE52" s="64">
        <v>0</v>
      </c>
      <c r="AF52" s="62"/>
      <c r="AG52" s="60"/>
      <c r="AH52" s="64">
        <v>0</v>
      </c>
      <c r="AI52" s="62"/>
      <c r="AJ52" s="60"/>
      <c r="AK52" s="64">
        <v>0</v>
      </c>
      <c r="AL52" s="62"/>
      <c r="AM52" s="60"/>
      <c r="AN52" s="64">
        <v>0</v>
      </c>
      <c r="AO52" s="62"/>
      <c r="AP52" s="60"/>
      <c r="AQ52" s="64">
        <v>0</v>
      </c>
      <c r="AR52" s="62"/>
      <c r="AS52" s="60"/>
      <c r="AT52" s="64">
        <v>0</v>
      </c>
      <c r="AU52" s="62"/>
      <c r="AV52" s="12"/>
    </row>
    <row r="53" spans="1:48" ht="19.5" customHeight="1" x14ac:dyDescent="0.2">
      <c r="A53" s="297">
        <v>15</v>
      </c>
      <c r="B53" s="300" t="s">
        <v>91</v>
      </c>
      <c r="C53" s="301"/>
      <c r="D53" s="301"/>
      <c r="E53" s="301"/>
      <c r="F53" s="301"/>
      <c r="G53" s="301"/>
      <c r="H53" s="301"/>
      <c r="I53" s="302"/>
      <c r="J53" s="309">
        <v>77600000</v>
      </c>
      <c r="K53" s="339" t="s">
        <v>138</v>
      </c>
      <c r="L53" s="28"/>
      <c r="M53" s="15">
        <v>8</v>
      </c>
      <c r="N53" s="47"/>
      <c r="O53" s="154"/>
      <c r="P53" s="155">
        <v>16</v>
      </c>
      <c r="Q53" s="156"/>
      <c r="R53" s="154"/>
      <c r="S53" s="157">
        <v>25</v>
      </c>
      <c r="T53" s="158"/>
      <c r="U53" s="18"/>
      <c r="V53" s="50">
        <v>33</v>
      </c>
      <c r="W53" s="63"/>
      <c r="X53" s="18"/>
      <c r="Y53" s="32">
        <v>41</v>
      </c>
      <c r="Z53" s="20"/>
      <c r="AA53" s="48"/>
      <c r="AB53" s="43">
        <v>50</v>
      </c>
      <c r="AC53" s="49"/>
      <c r="AD53" s="18"/>
      <c r="AE53" s="32">
        <v>58</v>
      </c>
      <c r="AF53" s="20"/>
      <c r="AG53" s="18"/>
      <c r="AH53" s="32">
        <v>66</v>
      </c>
      <c r="AI53" s="20"/>
      <c r="AJ53" s="18"/>
      <c r="AK53" s="32">
        <v>74</v>
      </c>
      <c r="AL53" s="20"/>
      <c r="AM53" s="18"/>
      <c r="AN53" s="32">
        <v>82</v>
      </c>
      <c r="AO53" s="20"/>
      <c r="AP53" s="18"/>
      <c r="AQ53" s="32">
        <v>90</v>
      </c>
      <c r="AR53" s="20"/>
      <c r="AS53" s="72"/>
      <c r="AT53" s="32">
        <v>100</v>
      </c>
      <c r="AU53" s="149"/>
      <c r="AV53" s="12"/>
    </row>
    <row r="54" spans="1:48" ht="19.5" customHeight="1" x14ac:dyDescent="0.2">
      <c r="A54" s="298"/>
      <c r="B54" s="303"/>
      <c r="C54" s="304"/>
      <c r="D54" s="304"/>
      <c r="E54" s="304"/>
      <c r="F54" s="304"/>
      <c r="G54" s="304"/>
      <c r="H54" s="304"/>
      <c r="I54" s="305"/>
      <c r="J54" s="310"/>
      <c r="K54" s="313"/>
      <c r="L54" s="59">
        <v>0</v>
      </c>
      <c r="M54" s="65"/>
      <c r="N54" s="61">
        <v>0</v>
      </c>
      <c r="O54" s="51">
        <v>0</v>
      </c>
      <c r="P54" s="151"/>
      <c r="Q54" s="42">
        <v>0</v>
      </c>
      <c r="R54" s="51">
        <v>0</v>
      </c>
      <c r="S54" s="151"/>
      <c r="T54" s="42">
        <v>0</v>
      </c>
      <c r="U54" s="59">
        <v>0</v>
      </c>
      <c r="V54" s="65"/>
      <c r="W54" s="61">
        <v>0</v>
      </c>
      <c r="X54" s="59">
        <v>0</v>
      </c>
      <c r="Y54" s="65"/>
      <c r="Z54" s="61">
        <v>0</v>
      </c>
      <c r="AA54" s="59">
        <v>0</v>
      </c>
      <c r="AB54" s="65"/>
      <c r="AC54" s="61">
        <v>0</v>
      </c>
      <c r="AD54" s="59">
        <v>0</v>
      </c>
      <c r="AE54" s="65"/>
      <c r="AF54" s="61">
        <v>0</v>
      </c>
      <c r="AG54" s="59">
        <v>0</v>
      </c>
      <c r="AH54" s="65"/>
      <c r="AI54" s="61">
        <v>0</v>
      </c>
      <c r="AJ54" s="59">
        <v>0</v>
      </c>
      <c r="AK54" s="65"/>
      <c r="AL54" s="61">
        <v>0</v>
      </c>
      <c r="AM54" s="59">
        <v>0</v>
      </c>
      <c r="AN54" s="65"/>
      <c r="AO54" s="61">
        <v>0</v>
      </c>
      <c r="AP54" s="59">
        <v>0</v>
      </c>
      <c r="AQ54" s="65"/>
      <c r="AR54" s="61">
        <v>0</v>
      </c>
      <c r="AS54" s="59">
        <v>0</v>
      </c>
      <c r="AT54" s="65"/>
      <c r="AU54" s="61">
        <v>0</v>
      </c>
      <c r="AV54" s="12"/>
    </row>
    <row r="55" spans="1:48" ht="19.5" customHeight="1" x14ac:dyDescent="0.2">
      <c r="A55" s="299"/>
      <c r="B55" s="306"/>
      <c r="C55" s="307"/>
      <c r="D55" s="307"/>
      <c r="E55" s="307"/>
      <c r="F55" s="307"/>
      <c r="G55" s="307"/>
      <c r="H55" s="307"/>
      <c r="I55" s="308"/>
      <c r="J55" s="311"/>
      <c r="K55" s="314"/>
      <c r="L55" s="60"/>
      <c r="M55" s="64">
        <v>0</v>
      </c>
      <c r="N55" s="62"/>
      <c r="O55" s="152"/>
      <c r="P55" s="55">
        <v>0</v>
      </c>
      <c r="Q55" s="153"/>
      <c r="R55" s="152"/>
      <c r="S55" s="55">
        <v>0</v>
      </c>
      <c r="T55" s="153"/>
      <c r="U55" s="60"/>
      <c r="V55" s="64">
        <v>0</v>
      </c>
      <c r="W55" s="62"/>
      <c r="X55" s="60"/>
      <c r="Y55" s="64">
        <v>0</v>
      </c>
      <c r="Z55" s="62"/>
      <c r="AA55" s="60"/>
      <c r="AB55" s="64">
        <v>0</v>
      </c>
      <c r="AC55" s="62"/>
      <c r="AD55" s="60"/>
      <c r="AE55" s="64">
        <v>0</v>
      </c>
      <c r="AF55" s="62"/>
      <c r="AG55" s="60"/>
      <c r="AH55" s="64">
        <v>0</v>
      </c>
      <c r="AI55" s="62"/>
      <c r="AJ55" s="60"/>
      <c r="AK55" s="64">
        <v>0</v>
      </c>
      <c r="AL55" s="62"/>
      <c r="AM55" s="60"/>
      <c r="AN55" s="64">
        <v>0</v>
      </c>
      <c r="AO55" s="62"/>
      <c r="AP55" s="60"/>
      <c r="AQ55" s="64">
        <v>0</v>
      </c>
      <c r="AR55" s="62"/>
      <c r="AS55" s="60"/>
      <c r="AT55" s="64">
        <v>0</v>
      </c>
      <c r="AU55" s="62"/>
      <c r="AV55" s="12"/>
    </row>
    <row r="56" spans="1:48" ht="19.5" customHeight="1" x14ac:dyDescent="0.2">
      <c r="A56" s="297">
        <v>16</v>
      </c>
      <c r="B56" s="300" t="s">
        <v>92</v>
      </c>
      <c r="C56" s="301"/>
      <c r="D56" s="301"/>
      <c r="E56" s="301"/>
      <c r="F56" s="301"/>
      <c r="G56" s="301"/>
      <c r="H56" s="301"/>
      <c r="I56" s="302"/>
      <c r="J56" s="309">
        <v>50000000</v>
      </c>
      <c r="K56" s="339" t="s">
        <v>138</v>
      </c>
      <c r="L56" s="28"/>
      <c r="M56" s="15">
        <v>8</v>
      </c>
      <c r="N56" s="47"/>
      <c r="O56" s="154"/>
      <c r="P56" s="155">
        <v>16</v>
      </c>
      <c r="Q56" s="156"/>
      <c r="R56" s="154"/>
      <c r="S56" s="157">
        <v>25</v>
      </c>
      <c r="T56" s="158"/>
      <c r="U56" s="18"/>
      <c r="V56" s="50">
        <v>33</v>
      </c>
      <c r="W56" s="63"/>
      <c r="X56" s="18"/>
      <c r="Y56" s="32">
        <v>41</v>
      </c>
      <c r="Z56" s="20"/>
      <c r="AA56" s="48"/>
      <c r="AB56" s="43">
        <v>50</v>
      </c>
      <c r="AC56" s="49"/>
      <c r="AD56" s="18"/>
      <c r="AE56" s="32">
        <v>58</v>
      </c>
      <c r="AF56" s="20"/>
      <c r="AG56" s="18"/>
      <c r="AH56" s="32">
        <v>66</v>
      </c>
      <c r="AI56" s="20"/>
      <c r="AJ56" s="18"/>
      <c r="AK56" s="32">
        <v>74</v>
      </c>
      <c r="AL56" s="20"/>
      <c r="AM56" s="18"/>
      <c r="AN56" s="32">
        <v>82</v>
      </c>
      <c r="AO56" s="20"/>
      <c r="AP56" s="18"/>
      <c r="AQ56" s="32">
        <v>90</v>
      </c>
      <c r="AR56" s="20"/>
      <c r="AS56" s="72"/>
      <c r="AT56" s="32">
        <v>100</v>
      </c>
      <c r="AU56" s="149"/>
      <c r="AV56" s="12"/>
    </row>
    <row r="57" spans="1:48" ht="19.5" customHeight="1" x14ac:dyDescent="0.2">
      <c r="A57" s="298"/>
      <c r="B57" s="303"/>
      <c r="C57" s="304"/>
      <c r="D57" s="304"/>
      <c r="E57" s="304"/>
      <c r="F57" s="304"/>
      <c r="G57" s="304"/>
      <c r="H57" s="304"/>
      <c r="I57" s="305"/>
      <c r="J57" s="310"/>
      <c r="K57" s="313"/>
      <c r="L57" s="59">
        <v>0</v>
      </c>
      <c r="M57" s="65"/>
      <c r="N57" s="61">
        <v>0</v>
      </c>
      <c r="O57" s="51">
        <v>0</v>
      </c>
      <c r="P57" s="151"/>
      <c r="Q57" s="42">
        <v>0</v>
      </c>
      <c r="R57" s="51">
        <v>0</v>
      </c>
      <c r="S57" s="151"/>
      <c r="T57" s="42">
        <v>0</v>
      </c>
      <c r="U57" s="59">
        <v>0</v>
      </c>
      <c r="V57" s="65"/>
      <c r="W57" s="61">
        <v>0</v>
      </c>
      <c r="X57" s="59">
        <v>0</v>
      </c>
      <c r="Y57" s="65"/>
      <c r="Z57" s="61">
        <v>0</v>
      </c>
      <c r="AA57" s="59">
        <v>0</v>
      </c>
      <c r="AB57" s="65"/>
      <c r="AC57" s="61">
        <v>0</v>
      </c>
      <c r="AD57" s="59">
        <v>0</v>
      </c>
      <c r="AE57" s="65"/>
      <c r="AF57" s="61">
        <v>0</v>
      </c>
      <c r="AG57" s="59">
        <v>0</v>
      </c>
      <c r="AH57" s="65"/>
      <c r="AI57" s="61">
        <v>0</v>
      </c>
      <c r="AJ57" s="59">
        <v>0</v>
      </c>
      <c r="AK57" s="65"/>
      <c r="AL57" s="61">
        <v>0</v>
      </c>
      <c r="AM57" s="59">
        <v>0</v>
      </c>
      <c r="AN57" s="65"/>
      <c r="AO57" s="61">
        <v>0</v>
      </c>
      <c r="AP57" s="59">
        <v>0</v>
      </c>
      <c r="AQ57" s="65"/>
      <c r="AR57" s="61">
        <v>0</v>
      </c>
      <c r="AS57" s="59">
        <v>0</v>
      </c>
      <c r="AT57" s="65"/>
      <c r="AU57" s="61">
        <v>0</v>
      </c>
      <c r="AV57" s="12"/>
    </row>
    <row r="58" spans="1:48" ht="19.5" customHeight="1" x14ac:dyDescent="0.2">
      <c r="A58" s="299"/>
      <c r="B58" s="306"/>
      <c r="C58" s="307"/>
      <c r="D58" s="307"/>
      <c r="E58" s="307"/>
      <c r="F58" s="307"/>
      <c r="G58" s="307"/>
      <c r="H58" s="307"/>
      <c r="I58" s="308"/>
      <c r="J58" s="311"/>
      <c r="K58" s="314"/>
      <c r="L58" s="60"/>
      <c r="M58" s="64">
        <v>0</v>
      </c>
      <c r="N58" s="62"/>
      <c r="O58" s="152"/>
      <c r="P58" s="55">
        <v>0</v>
      </c>
      <c r="Q58" s="153"/>
      <c r="R58" s="152"/>
      <c r="S58" s="55">
        <v>0</v>
      </c>
      <c r="T58" s="153"/>
      <c r="U58" s="60"/>
      <c r="V58" s="64">
        <v>0</v>
      </c>
      <c r="W58" s="62"/>
      <c r="X58" s="60"/>
      <c r="Y58" s="64">
        <v>0</v>
      </c>
      <c r="Z58" s="62"/>
      <c r="AA58" s="60"/>
      <c r="AB58" s="64">
        <v>0</v>
      </c>
      <c r="AC58" s="62"/>
      <c r="AD58" s="60"/>
      <c r="AE58" s="64">
        <v>0</v>
      </c>
      <c r="AF58" s="62"/>
      <c r="AG58" s="60"/>
      <c r="AH58" s="64">
        <v>0</v>
      </c>
      <c r="AI58" s="62"/>
      <c r="AJ58" s="60"/>
      <c r="AK58" s="64">
        <v>0</v>
      </c>
      <c r="AL58" s="62"/>
      <c r="AM58" s="60"/>
      <c r="AN58" s="64">
        <v>0</v>
      </c>
      <c r="AO58" s="62"/>
      <c r="AP58" s="60"/>
      <c r="AQ58" s="64">
        <v>0</v>
      </c>
      <c r="AR58" s="62"/>
      <c r="AS58" s="60"/>
      <c r="AT58" s="64">
        <v>0</v>
      </c>
      <c r="AU58" s="62"/>
      <c r="AV58" s="12"/>
    </row>
    <row r="59" spans="1:48" s="27" customFormat="1" ht="19.5" customHeight="1" x14ac:dyDescent="0.2">
      <c r="A59" s="297">
        <v>17</v>
      </c>
      <c r="B59" s="300" t="s">
        <v>93</v>
      </c>
      <c r="C59" s="301"/>
      <c r="D59" s="301"/>
      <c r="E59" s="301"/>
      <c r="F59" s="301"/>
      <c r="G59" s="301"/>
      <c r="H59" s="301"/>
      <c r="I59" s="302"/>
      <c r="J59" s="309">
        <v>144700000</v>
      </c>
      <c r="K59" s="339" t="s">
        <v>138</v>
      </c>
      <c r="L59" s="28"/>
      <c r="M59" s="15">
        <v>8</v>
      </c>
      <c r="N59" s="47"/>
      <c r="O59" s="154"/>
      <c r="P59" s="155">
        <v>16</v>
      </c>
      <c r="Q59" s="156"/>
      <c r="R59" s="154"/>
      <c r="S59" s="157">
        <v>25</v>
      </c>
      <c r="T59" s="158"/>
      <c r="U59" s="18"/>
      <c r="V59" s="50">
        <v>33</v>
      </c>
      <c r="W59" s="63"/>
      <c r="X59" s="18"/>
      <c r="Y59" s="32">
        <v>41</v>
      </c>
      <c r="Z59" s="20"/>
      <c r="AA59" s="48"/>
      <c r="AB59" s="43">
        <v>50</v>
      </c>
      <c r="AC59" s="49"/>
      <c r="AD59" s="18"/>
      <c r="AE59" s="32">
        <v>58</v>
      </c>
      <c r="AF59" s="20"/>
      <c r="AG59" s="18"/>
      <c r="AH59" s="32">
        <v>66</v>
      </c>
      <c r="AI59" s="20"/>
      <c r="AJ59" s="18"/>
      <c r="AK59" s="32">
        <v>74</v>
      </c>
      <c r="AL59" s="20"/>
      <c r="AM59" s="18"/>
      <c r="AN59" s="32">
        <v>82</v>
      </c>
      <c r="AO59" s="20"/>
      <c r="AP59" s="18"/>
      <c r="AQ59" s="32">
        <v>90</v>
      </c>
      <c r="AR59" s="20"/>
      <c r="AS59" s="72"/>
      <c r="AT59" s="32">
        <v>100</v>
      </c>
      <c r="AU59" s="149"/>
      <c r="AV59" s="75"/>
    </row>
    <row r="60" spans="1:48" ht="19.5" customHeight="1" x14ac:dyDescent="0.2">
      <c r="A60" s="298"/>
      <c r="B60" s="303"/>
      <c r="C60" s="304"/>
      <c r="D60" s="304"/>
      <c r="E60" s="304"/>
      <c r="F60" s="304"/>
      <c r="G60" s="304"/>
      <c r="H60" s="304"/>
      <c r="I60" s="305"/>
      <c r="J60" s="310"/>
      <c r="K60" s="313"/>
      <c r="L60" s="59">
        <v>0</v>
      </c>
      <c r="M60" s="65"/>
      <c r="N60" s="61">
        <v>0</v>
      </c>
      <c r="O60" s="51">
        <v>10</v>
      </c>
      <c r="P60" s="151"/>
      <c r="Q60" s="42">
        <v>8.6</v>
      </c>
      <c r="R60" s="51">
        <v>100</v>
      </c>
      <c r="S60" s="151"/>
      <c r="T60" s="42">
        <v>98</v>
      </c>
      <c r="U60" s="186">
        <v>100</v>
      </c>
      <c r="V60" s="65"/>
      <c r="W60" s="179">
        <v>98</v>
      </c>
      <c r="X60" s="59">
        <v>0</v>
      </c>
      <c r="Y60" s="65"/>
      <c r="Z60" s="61">
        <v>0</v>
      </c>
      <c r="AA60" s="59">
        <v>0</v>
      </c>
      <c r="AB60" s="65"/>
      <c r="AC60" s="61">
        <v>0</v>
      </c>
      <c r="AD60" s="59">
        <v>0</v>
      </c>
      <c r="AE60" s="65"/>
      <c r="AF60" s="61">
        <v>0</v>
      </c>
      <c r="AG60" s="59">
        <v>0</v>
      </c>
      <c r="AH60" s="65"/>
      <c r="AI60" s="61">
        <v>0</v>
      </c>
      <c r="AJ60" s="59">
        <v>0</v>
      </c>
      <c r="AK60" s="65"/>
      <c r="AL60" s="61">
        <v>0</v>
      </c>
      <c r="AM60" s="59">
        <v>0</v>
      </c>
      <c r="AN60" s="65"/>
      <c r="AO60" s="61">
        <v>0</v>
      </c>
      <c r="AP60" s="59">
        <v>0</v>
      </c>
      <c r="AQ60" s="65"/>
      <c r="AR60" s="61">
        <v>0</v>
      </c>
      <c r="AS60" s="59">
        <v>0</v>
      </c>
      <c r="AT60" s="65"/>
      <c r="AU60" s="61">
        <v>0</v>
      </c>
      <c r="AV60" s="12"/>
    </row>
    <row r="61" spans="1:48" ht="19.5" customHeight="1" x14ac:dyDescent="0.2">
      <c r="A61" s="299"/>
      <c r="B61" s="306"/>
      <c r="C61" s="307"/>
      <c r="D61" s="307"/>
      <c r="E61" s="307"/>
      <c r="F61" s="307"/>
      <c r="G61" s="307"/>
      <c r="H61" s="307"/>
      <c r="I61" s="308"/>
      <c r="J61" s="311"/>
      <c r="K61" s="314"/>
      <c r="L61" s="60"/>
      <c r="M61" s="64">
        <v>0</v>
      </c>
      <c r="N61" s="62"/>
      <c r="O61" s="152"/>
      <c r="P61" s="55">
        <v>8.6</v>
      </c>
      <c r="Q61" s="153"/>
      <c r="R61" s="152"/>
      <c r="S61" s="55">
        <v>98</v>
      </c>
      <c r="T61" s="153"/>
      <c r="U61" s="183"/>
      <c r="V61" s="181">
        <v>98</v>
      </c>
      <c r="W61" s="62"/>
      <c r="X61" s="60"/>
      <c r="Y61" s="64">
        <v>0</v>
      </c>
      <c r="Z61" s="62"/>
      <c r="AA61" s="60"/>
      <c r="AB61" s="64">
        <v>0</v>
      </c>
      <c r="AC61" s="62"/>
      <c r="AD61" s="60"/>
      <c r="AE61" s="64">
        <v>0</v>
      </c>
      <c r="AF61" s="62"/>
      <c r="AG61" s="60"/>
      <c r="AH61" s="64">
        <v>0</v>
      </c>
      <c r="AI61" s="62"/>
      <c r="AJ61" s="60"/>
      <c r="AK61" s="64">
        <v>0</v>
      </c>
      <c r="AL61" s="62"/>
      <c r="AM61" s="60"/>
      <c r="AN61" s="64">
        <v>0</v>
      </c>
      <c r="AO61" s="62"/>
      <c r="AP61" s="60"/>
      <c r="AQ61" s="64">
        <v>0</v>
      </c>
      <c r="AR61" s="62"/>
      <c r="AS61" s="60"/>
      <c r="AT61" s="64">
        <v>0</v>
      </c>
      <c r="AU61" s="62"/>
      <c r="AV61" s="12"/>
    </row>
    <row r="62" spans="1:48" ht="19.5" customHeight="1" x14ac:dyDescent="0.2">
      <c r="A62" s="312">
        <v>18</v>
      </c>
      <c r="B62" s="300" t="s">
        <v>94</v>
      </c>
      <c r="C62" s="301"/>
      <c r="D62" s="301"/>
      <c r="E62" s="301"/>
      <c r="F62" s="301"/>
      <c r="G62" s="301"/>
      <c r="H62" s="301"/>
      <c r="I62" s="302"/>
      <c r="J62" s="309">
        <v>5000000</v>
      </c>
      <c r="K62" s="312" t="s">
        <v>137</v>
      </c>
      <c r="L62" s="28"/>
      <c r="M62" s="15">
        <v>8</v>
      </c>
      <c r="N62" s="47"/>
      <c r="O62" s="154"/>
      <c r="P62" s="155">
        <v>16</v>
      </c>
      <c r="Q62" s="156"/>
      <c r="R62" s="154"/>
      <c r="S62" s="157">
        <v>25</v>
      </c>
      <c r="T62" s="158"/>
      <c r="U62" s="184"/>
      <c r="V62" s="50">
        <v>33</v>
      </c>
      <c r="W62" s="63"/>
      <c r="X62" s="18"/>
      <c r="Y62" s="32">
        <v>41</v>
      </c>
      <c r="Z62" s="20"/>
      <c r="AA62" s="48"/>
      <c r="AB62" s="43">
        <v>50</v>
      </c>
      <c r="AC62" s="49"/>
      <c r="AD62" s="18"/>
      <c r="AE62" s="32">
        <v>58</v>
      </c>
      <c r="AF62" s="20"/>
      <c r="AG62" s="18"/>
      <c r="AH62" s="32">
        <v>66</v>
      </c>
      <c r="AI62" s="20"/>
      <c r="AJ62" s="18"/>
      <c r="AK62" s="32">
        <v>74</v>
      </c>
      <c r="AL62" s="20"/>
      <c r="AM62" s="18"/>
      <c r="AN62" s="32">
        <v>82</v>
      </c>
      <c r="AO62" s="20"/>
      <c r="AP62" s="18"/>
      <c r="AQ62" s="32">
        <v>90</v>
      </c>
      <c r="AR62" s="20"/>
      <c r="AS62" s="72"/>
      <c r="AT62" s="32">
        <v>100</v>
      </c>
      <c r="AU62" s="149"/>
      <c r="AV62" s="12"/>
    </row>
    <row r="63" spans="1:48" ht="19.5" customHeight="1" x14ac:dyDescent="0.2">
      <c r="A63" s="313"/>
      <c r="B63" s="303"/>
      <c r="C63" s="304"/>
      <c r="D63" s="304"/>
      <c r="E63" s="304"/>
      <c r="F63" s="304"/>
      <c r="G63" s="304"/>
      <c r="H63" s="304"/>
      <c r="I63" s="305"/>
      <c r="J63" s="310"/>
      <c r="K63" s="313"/>
      <c r="L63" s="59">
        <v>0</v>
      </c>
      <c r="M63" s="65"/>
      <c r="N63" s="61">
        <v>0</v>
      </c>
      <c r="O63" s="51">
        <v>0</v>
      </c>
      <c r="P63" s="151"/>
      <c r="Q63" s="42">
        <v>0</v>
      </c>
      <c r="R63" s="51">
        <v>0</v>
      </c>
      <c r="S63" s="151"/>
      <c r="T63" s="42">
        <v>0</v>
      </c>
      <c r="U63" s="178">
        <v>10</v>
      </c>
      <c r="V63" s="65"/>
      <c r="W63" s="61">
        <v>10</v>
      </c>
      <c r="X63" s="59">
        <v>0</v>
      </c>
      <c r="Y63" s="65"/>
      <c r="Z63" s="61">
        <v>0</v>
      </c>
      <c r="AA63" s="59">
        <v>0</v>
      </c>
      <c r="AB63" s="65"/>
      <c r="AC63" s="61">
        <v>0</v>
      </c>
      <c r="AD63" s="59">
        <v>0</v>
      </c>
      <c r="AE63" s="65"/>
      <c r="AF63" s="61">
        <v>0</v>
      </c>
      <c r="AG63" s="59">
        <v>0</v>
      </c>
      <c r="AH63" s="65"/>
      <c r="AI63" s="61">
        <v>0</v>
      </c>
      <c r="AJ63" s="59">
        <v>0</v>
      </c>
      <c r="AK63" s="65"/>
      <c r="AL63" s="61">
        <v>0</v>
      </c>
      <c r="AM63" s="59">
        <v>0</v>
      </c>
      <c r="AN63" s="65"/>
      <c r="AO63" s="61">
        <v>0</v>
      </c>
      <c r="AP63" s="59">
        <v>0</v>
      </c>
      <c r="AQ63" s="65"/>
      <c r="AR63" s="61">
        <v>0</v>
      </c>
      <c r="AS63" s="59">
        <v>0</v>
      </c>
      <c r="AT63" s="65"/>
      <c r="AU63" s="61">
        <v>0</v>
      </c>
      <c r="AV63" s="12"/>
    </row>
    <row r="64" spans="1:48" ht="19.5" customHeight="1" x14ac:dyDescent="0.2">
      <c r="A64" s="314"/>
      <c r="B64" s="306"/>
      <c r="C64" s="307"/>
      <c r="D64" s="307"/>
      <c r="E64" s="307"/>
      <c r="F64" s="307"/>
      <c r="G64" s="307"/>
      <c r="H64" s="307"/>
      <c r="I64" s="308"/>
      <c r="J64" s="311"/>
      <c r="K64" s="314"/>
      <c r="L64" s="60"/>
      <c r="M64" s="64">
        <v>0</v>
      </c>
      <c r="N64" s="62"/>
      <c r="O64" s="152"/>
      <c r="P64" s="55">
        <v>0</v>
      </c>
      <c r="Q64" s="153"/>
      <c r="R64" s="152"/>
      <c r="S64" s="55">
        <v>0</v>
      </c>
      <c r="T64" s="153"/>
      <c r="U64" s="183"/>
      <c r="V64" s="181">
        <v>10</v>
      </c>
      <c r="W64" s="62"/>
      <c r="X64" s="60"/>
      <c r="Y64" s="64">
        <v>0</v>
      </c>
      <c r="Z64" s="62"/>
      <c r="AA64" s="60"/>
      <c r="AB64" s="64">
        <v>0</v>
      </c>
      <c r="AC64" s="62"/>
      <c r="AD64" s="60"/>
      <c r="AE64" s="64">
        <v>0</v>
      </c>
      <c r="AF64" s="62"/>
      <c r="AG64" s="60"/>
      <c r="AH64" s="64">
        <v>0</v>
      </c>
      <c r="AI64" s="62"/>
      <c r="AJ64" s="60"/>
      <c r="AK64" s="64">
        <v>0</v>
      </c>
      <c r="AL64" s="62"/>
      <c r="AM64" s="60"/>
      <c r="AN64" s="64">
        <v>0</v>
      </c>
      <c r="AO64" s="62"/>
      <c r="AP64" s="60"/>
      <c r="AQ64" s="64">
        <v>0</v>
      </c>
      <c r="AR64" s="62"/>
      <c r="AS64" s="60"/>
      <c r="AT64" s="64">
        <v>0</v>
      </c>
      <c r="AU64" s="62"/>
      <c r="AV64" s="12"/>
    </row>
    <row r="65" spans="1:82" ht="19.5" customHeight="1" x14ac:dyDescent="0.2">
      <c r="A65" s="312">
        <v>19</v>
      </c>
      <c r="B65" s="300" t="s">
        <v>95</v>
      </c>
      <c r="C65" s="301"/>
      <c r="D65" s="301"/>
      <c r="E65" s="301"/>
      <c r="F65" s="301"/>
      <c r="G65" s="301"/>
      <c r="H65" s="301"/>
      <c r="I65" s="302"/>
      <c r="J65" s="309">
        <v>206300000</v>
      </c>
      <c r="K65" s="312" t="s">
        <v>137</v>
      </c>
      <c r="L65" s="28"/>
      <c r="M65" s="15">
        <v>8</v>
      </c>
      <c r="N65" s="47"/>
      <c r="O65" s="154"/>
      <c r="P65" s="155">
        <v>16</v>
      </c>
      <c r="Q65" s="156"/>
      <c r="R65" s="154"/>
      <c r="S65" s="157">
        <v>25</v>
      </c>
      <c r="T65" s="158"/>
      <c r="U65" s="184"/>
      <c r="V65" s="50">
        <v>33</v>
      </c>
      <c r="W65" s="63"/>
      <c r="X65" s="18"/>
      <c r="Y65" s="32">
        <v>41</v>
      </c>
      <c r="Z65" s="20"/>
      <c r="AA65" s="48"/>
      <c r="AB65" s="43">
        <v>50</v>
      </c>
      <c r="AC65" s="49"/>
      <c r="AD65" s="18"/>
      <c r="AE65" s="32">
        <v>58</v>
      </c>
      <c r="AF65" s="20"/>
      <c r="AG65" s="18"/>
      <c r="AH65" s="32">
        <v>66</v>
      </c>
      <c r="AI65" s="20"/>
      <c r="AJ65" s="18"/>
      <c r="AK65" s="32">
        <v>74</v>
      </c>
      <c r="AL65" s="20"/>
      <c r="AM65" s="18"/>
      <c r="AN65" s="32">
        <v>82</v>
      </c>
      <c r="AO65" s="20"/>
      <c r="AP65" s="18"/>
      <c r="AQ65" s="32">
        <v>90</v>
      </c>
      <c r="AR65" s="20"/>
      <c r="AS65" s="72"/>
      <c r="AT65" s="32">
        <v>100</v>
      </c>
      <c r="AU65" s="149"/>
      <c r="AV65" s="12"/>
    </row>
    <row r="66" spans="1:82" ht="18" customHeight="1" x14ac:dyDescent="0.2">
      <c r="A66" s="313"/>
      <c r="B66" s="303"/>
      <c r="C66" s="304"/>
      <c r="D66" s="304"/>
      <c r="E66" s="304"/>
      <c r="F66" s="304"/>
      <c r="G66" s="304"/>
      <c r="H66" s="304"/>
      <c r="I66" s="305"/>
      <c r="J66" s="310"/>
      <c r="K66" s="313"/>
      <c r="L66" s="59">
        <v>5</v>
      </c>
      <c r="M66" s="65"/>
      <c r="N66" s="61">
        <v>5.3</v>
      </c>
      <c r="O66" s="51">
        <v>15</v>
      </c>
      <c r="P66" s="151"/>
      <c r="Q66" s="42">
        <v>12.2</v>
      </c>
      <c r="R66" s="51">
        <v>18</v>
      </c>
      <c r="S66" s="151"/>
      <c r="T66" s="42">
        <v>17.5</v>
      </c>
      <c r="U66" s="178">
        <v>24</v>
      </c>
      <c r="V66" s="65"/>
      <c r="W66" s="179">
        <v>23.2</v>
      </c>
      <c r="X66" s="59">
        <v>0</v>
      </c>
      <c r="Y66" s="65"/>
      <c r="Z66" s="61">
        <v>0</v>
      </c>
      <c r="AA66" s="59">
        <v>0</v>
      </c>
      <c r="AB66" s="65"/>
      <c r="AC66" s="61">
        <v>0</v>
      </c>
      <c r="AD66" s="59">
        <v>0</v>
      </c>
      <c r="AE66" s="65"/>
      <c r="AF66" s="61">
        <v>0</v>
      </c>
      <c r="AG66" s="59">
        <v>0</v>
      </c>
      <c r="AH66" s="65"/>
      <c r="AI66" s="61">
        <v>0</v>
      </c>
      <c r="AJ66" s="59">
        <v>0</v>
      </c>
      <c r="AK66" s="65"/>
      <c r="AL66" s="61">
        <v>0</v>
      </c>
      <c r="AM66" s="59">
        <v>0</v>
      </c>
      <c r="AN66" s="65"/>
      <c r="AO66" s="61">
        <v>0</v>
      </c>
      <c r="AP66" s="59">
        <v>0</v>
      </c>
      <c r="AQ66" s="65"/>
      <c r="AR66" s="61">
        <v>0</v>
      </c>
      <c r="AS66" s="59">
        <v>0</v>
      </c>
      <c r="AT66" s="65"/>
      <c r="AU66" s="61">
        <v>0</v>
      </c>
      <c r="AV66" s="12"/>
    </row>
    <row r="67" spans="1:82" ht="19.5" customHeight="1" x14ac:dyDescent="0.2">
      <c r="A67" s="314"/>
      <c r="B67" s="306"/>
      <c r="C67" s="307"/>
      <c r="D67" s="307"/>
      <c r="E67" s="307"/>
      <c r="F67" s="307"/>
      <c r="G67" s="307"/>
      <c r="H67" s="307"/>
      <c r="I67" s="308"/>
      <c r="J67" s="311"/>
      <c r="K67" s="314"/>
      <c r="L67" s="60"/>
      <c r="M67" s="64">
        <v>5.3</v>
      </c>
      <c r="N67" s="62"/>
      <c r="O67" s="152"/>
      <c r="P67" s="55">
        <v>12.2</v>
      </c>
      <c r="Q67" s="153"/>
      <c r="R67" s="152"/>
      <c r="S67" s="55">
        <v>17.5</v>
      </c>
      <c r="T67" s="153"/>
      <c r="U67" s="183"/>
      <c r="V67" s="181">
        <v>23.2</v>
      </c>
      <c r="W67" s="62"/>
      <c r="X67" s="60"/>
      <c r="Y67" s="64">
        <v>0</v>
      </c>
      <c r="Z67" s="62"/>
      <c r="AA67" s="60"/>
      <c r="AB67" s="64">
        <v>0</v>
      </c>
      <c r="AC67" s="62"/>
      <c r="AD67" s="60"/>
      <c r="AE67" s="64">
        <v>0</v>
      </c>
      <c r="AF67" s="62"/>
      <c r="AG67" s="60"/>
      <c r="AH67" s="64">
        <v>0</v>
      </c>
      <c r="AI67" s="62"/>
      <c r="AJ67" s="60"/>
      <c r="AK67" s="64">
        <v>0</v>
      </c>
      <c r="AL67" s="62"/>
      <c r="AM67" s="60"/>
      <c r="AN67" s="64">
        <v>0</v>
      </c>
      <c r="AO67" s="62"/>
      <c r="AP67" s="60"/>
      <c r="AQ67" s="64">
        <v>0</v>
      </c>
      <c r="AR67" s="62"/>
      <c r="AS67" s="60"/>
      <c r="AT67" s="64">
        <v>0</v>
      </c>
      <c r="AU67" s="62"/>
      <c r="AV67" s="12"/>
    </row>
    <row r="68" spans="1:82" ht="19.5" customHeight="1" x14ac:dyDescent="0.2">
      <c r="A68" s="312">
        <v>20</v>
      </c>
      <c r="B68" s="340" t="s">
        <v>96</v>
      </c>
      <c r="C68" s="341"/>
      <c r="D68" s="341"/>
      <c r="E68" s="341"/>
      <c r="F68" s="341"/>
      <c r="G68" s="341"/>
      <c r="H68" s="341"/>
      <c r="I68" s="342"/>
      <c r="J68" s="336">
        <v>6000000</v>
      </c>
      <c r="K68" s="312" t="s">
        <v>137</v>
      </c>
      <c r="L68" s="28"/>
      <c r="M68" s="15">
        <v>8</v>
      </c>
      <c r="N68" s="47"/>
      <c r="O68" s="154"/>
      <c r="P68" s="155">
        <v>16</v>
      </c>
      <c r="Q68" s="156"/>
      <c r="R68" s="154"/>
      <c r="S68" s="157">
        <v>25</v>
      </c>
      <c r="T68" s="158"/>
      <c r="U68" s="184"/>
      <c r="V68" s="50">
        <v>33</v>
      </c>
      <c r="W68" s="63"/>
      <c r="X68" s="18"/>
      <c r="Y68" s="32">
        <v>41</v>
      </c>
      <c r="Z68" s="20"/>
      <c r="AA68" s="48"/>
      <c r="AB68" s="43">
        <v>50</v>
      </c>
      <c r="AC68" s="49"/>
      <c r="AD68" s="18"/>
      <c r="AE68" s="32">
        <v>58</v>
      </c>
      <c r="AF68" s="20"/>
      <c r="AG68" s="18"/>
      <c r="AH68" s="32">
        <v>66</v>
      </c>
      <c r="AI68" s="20"/>
      <c r="AJ68" s="18"/>
      <c r="AK68" s="32">
        <v>74</v>
      </c>
      <c r="AL68" s="20"/>
      <c r="AM68" s="18"/>
      <c r="AN68" s="32">
        <v>82</v>
      </c>
      <c r="AO68" s="20"/>
      <c r="AP68" s="18"/>
      <c r="AQ68" s="32">
        <v>90</v>
      </c>
      <c r="AR68" s="20"/>
      <c r="AS68" s="72"/>
      <c r="AT68" s="32">
        <v>100</v>
      </c>
      <c r="AU68" s="149"/>
      <c r="AV68" s="12"/>
    </row>
    <row r="69" spans="1:82" ht="19.5" customHeight="1" x14ac:dyDescent="0.2">
      <c r="A69" s="313"/>
      <c r="B69" s="343"/>
      <c r="C69" s="344"/>
      <c r="D69" s="344"/>
      <c r="E69" s="344"/>
      <c r="F69" s="344"/>
      <c r="G69" s="344"/>
      <c r="H69" s="344"/>
      <c r="I69" s="345"/>
      <c r="J69" s="337"/>
      <c r="K69" s="313"/>
      <c r="L69" s="59">
        <v>0</v>
      </c>
      <c r="M69" s="65"/>
      <c r="N69" s="61">
        <v>0</v>
      </c>
      <c r="O69" s="51">
        <v>0</v>
      </c>
      <c r="P69" s="151"/>
      <c r="Q69" s="42">
        <v>0</v>
      </c>
      <c r="R69" s="51">
        <v>0</v>
      </c>
      <c r="S69" s="151"/>
      <c r="T69" s="42">
        <v>0</v>
      </c>
      <c r="U69" s="178">
        <v>17</v>
      </c>
      <c r="V69" s="65"/>
      <c r="W69" s="61">
        <v>16.7</v>
      </c>
      <c r="X69" s="59">
        <v>0</v>
      </c>
      <c r="Y69" s="65"/>
      <c r="Z69" s="61">
        <v>0</v>
      </c>
      <c r="AA69" s="59">
        <v>0</v>
      </c>
      <c r="AB69" s="65"/>
      <c r="AC69" s="61">
        <v>0</v>
      </c>
      <c r="AD69" s="59">
        <v>0</v>
      </c>
      <c r="AE69" s="65"/>
      <c r="AF69" s="61">
        <v>0</v>
      </c>
      <c r="AG69" s="59">
        <v>0</v>
      </c>
      <c r="AH69" s="65"/>
      <c r="AI69" s="61">
        <v>0</v>
      </c>
      <c r="AJ69" s="59">
        <v>0</v>
      </c>
      <c r="AK69" s="65"/>
      <c r="AL69" s="61">
        <v>0</v>
      </c>
      <c r="AM69" s="59">
        <v>0</v>
      </c>
      <c r="AN69" s="65"/>
      <c r="AO69" s="61">
        <v>0</v>
      </c>
      <c r="AP69" s="59">
        <v>0</v>
      </c>
      <c r="AQ69" s="65"/>
      <c r="AR69" s="61">
        <v>0</v>
      </c>
      <c r="AS69" s="59">
        <v>0</v>
      </c>
      <c r="AT69" s="65"/>
      <c r="AU69" s="61">
        <v>0</v>
      </c>
      <c r="AV69" s="12"/>
    </row>
    <row r="70" spans="1:82" ht="19.5" customHeight="1" x14ac:dyDescent="0.2">
      <c r="A70" s="314"/>
      <c r="B70" s="346"/>
      <c r="C70" s="347"/>
      <c r="D70" s="347"/>
      <c r="E70" s="347"/>
      <c r="F70" s="347"/>
      <c r="G70" s="347"/>
      <c r="H70" s="347"/>
      <c r="I70" s="348"/>
      <c r="J70" s="338"/>
      <c r="K70" s="314"/>
      <c r="L70" s="60"/>
      <c r="M70" s="64">
        <v>0</v>
      </c>
      <c r="N70" s="62"/>
      <c r="O70" s="152"/>
      <c r="P70" s="55">
        <v>0</v>
      </c>
      <c r="Q70" s="153"/>
      <c r="R70" s="152"/>
      <c r="S70" s="55">
        <v>0</v>
      </c>
      <c r="T70" s="153"/>
      <c r="U70" s="183"/>
      <c r="V70" s="181">
        <v>16.7</v>
      </c>
      <c r="W70" s="62"/>
      <c r="X70" s="60"/>
      <c r="Y70" s="64">
        <v>0</v>
      </c>
      <c r="Z70" s="62"/>
      <c r="AA70" s="60"/>
      <c r="AB70" s="64">
        <v>0</v>
      </c>
      <c r="AC70" s="62"/>
      <c r="AD70" s="60"/>
      <c r="AE70" s="64">
        <v>0</v>
      </c>
      <c r="AF70" s="62"/>
      <c r="AG70" s="60"/>
      <c r="AH70" s="64">
        <v>0</v>
      </c>
      <c r="AI70" s="62"/>
      <c r="AJ70" s="60"/>
      <c r="AK70" s="64">
        <v>0</v>
      </c>
      <c r="AL70" s="62"/>
      <c r="AM70" s="60"/>
      <c r="AN70" s="64">
        <v>0</v>
      </c>
      <c r="AO70" s="62"/>
      <c r="AP70" s="60"/>
      <c r="AQ70" s="64">
        <v>0</v>
      </c>
      <c r="AR70" s="62"/>
      <c r="AS70" s="60"/>
      <c r="AT70" s="64">
        <v>0</v>
      </c>
      <c r="AU70" s="62"/>
      <c r="AV70" s="12"/>
    </row>
    <row r="71" spans="1:82" ht="19.5" customHeight="1" x14ac:dyDescent="0.2">
      <c r="A71" s="297">
        <v>21</v>
      </c>
      <c r="B71" s="340" t="s">
        <v>97</v>
      </c>
      <c r="C71" s="341"/>
      <c r="D71" s="341"/>
      <c r="E71" s="341"/>
      <c r="F71" s="341"/>
      <c r="G71" s="341"/>
      <c r="H71" s="341"/>
      <c r="I71" s="342"/>
      <c r="J71" s="336">
        <v>164440000</v>
      </c>
      <c r="K71" s="312" t="s">
        <v>137</v>
      </c>
      <c r="L71" s="28"/>
      <c r="M71" s="15">
        <v>8</v>
      </c>
      <c r="N71" s="47"/>
      <c r="O71" s="154"/>
      <c r="P71" s="155">
        <v>16</v>
      </c>
      <c r="Q71" s="156"/>
      <c r="R71" s="154"/>
      <c r="S71" s="157">
        <v>25</v>
      </c>
      <c r="T71" s="158"/>
      <c r="U71" s="184"/>
      <c r="V71" s="50">
        <v>33</v>
      </c>
      <c r="W71" s="63"/>
      <c r="X71" s="18"/>
      <c r="Y71" s="32">
        <v>41</v>
      </c>
      <c r="Z71" s="20"/>
      <c r="AA71" s="48"/>
      <c r="AB71" s="43">
        <v>50</v>
      </c>
      <c r="AC71" s="49"/>
      <c r="AD71" s="18"/>
      <c r="AE71" s="32">
        <v>58</v>
      </c>
      <c r="AF71" s="20"/>
      <c r="AG71" s="18"/>
      <c r="AH71" s="32">
        <v>66</v>
      </c>
      <c r="AI71" s="20"/>
      <c r="AJ71" s="18"/>
      <c r="AK71" s="32">
        <v>74</v>
      </c>
      <c r="AL71" s="20"/>
      <c r="AM71" s="18"/>
      <c r="AN71" s="32">
        <v>82</v>
      </c>
      <c r="AO71" s="20"/>
      <c r="AP71" s="18"/>
      <c r="AQ71" s="32">
        <v>90</v>
      </c>
      <c r="AR71" s="20"/>
      <c r="AS71" s="72"/>
      <c r="AT71" s="32">
        <v>100</v>
      </c>
      <c r="AU71" s="149"/>
      <c r="AV71" s="12"/>
    </row>
    <row r="72" spans="1:82" ht="19.5" customHeight="1" x14ac:dyDescent="0.2">
      <c r="A72" s="298"/>
      <c r="B72" s="343"/>
      <c r="C72" s="344"/>
      <c r="D72" s="344"/>
      <c r="E72" s="344"/>
      <c r="F72" s="344"/>
      <c r="G72" s="344"/>
      <c r="H72" s="344"/>
      <c r="I72" s="345"/>
      <c r="J72" s="337"/>
      <c r="K72" s="313"/>
      <c r="L72" s="51">
        <v>10</v>
      </c>
      <c r="M72" s="65"/>
      <c r="N72" s="61">
        <v>8.3000000000000007</v>
      </c>
      <c r="O72" s="51">
        <v>17</v>
      </c>
      <c r="P72" s="151"/>
      <c r="Q72" s="42">
        <v>16.600000000000001</v>
      </c>
      <c r="R72" s="51">
        <v>25</v>
      </c>
      <c r="S72" s="151"/>
      <c r="T72" s="42">
        <v>24.8</v>
      </c>
      <c r="U72" s="178">
        <v>34</v>
      </c>
      <c r="V72" s="65"/>
      <c r="W72" s="61">
        <v>33.1</v>
      </c>
      <c r="X72" s="59">
        <v>0</v>
      </c>
      <c r="Y72" s="65"/>
      <c r="Z72" s="61">
        <v>0</v>
      </c>
      <c r="AA72" s="59">
        <v>0</v>
      </c>
      <c r="AB72" s="65"/>
      <c r="AC72" s="61">
        <v>0</v>
      </c>
      <c r="AD72" s="59">
        <v>0</v>
      </c>
      <c r="AE72" s="65"/>
      <c r="AF72" s="61">
        <v>0</v>
      </c>
      <c r="AG72" s="59">
        <v>0</v>
      </c>
      <c r="AH72" s="65"/>
      <c r="AI72" s="61">
        <v>0</v>
      </c>
      <c r="AJ72" s="59">
        <v>0</v>
      </c>
      <c r="AK72" s="65"/>
      <c r="AL72" s="61">
        <v>0</v>
      </c>
      <c r="AM72" s="59">
        <v>0</v>
      </c>
      <c r="AN72" s="65"/>
      <c r="AO72" s="61">
        <v>0</v>
      </c>
      <c r="AP72" s="59">
        <v>0</v>
      </c>
      <c r="AQ72" s="65"/>
      <c r="AR72" s="61">
        <v>0</v>
      </c>
      <c r="AS72" s="59">
        <v>0</v>
      </c>
      <c r="AT72" s="65"/>
      <c r="AU72" s="61">
        <v>0</v>
      </c>
      <c r="AV72" s="12"/>
    </row>
    <row r="73" spans="1:82" ht="19.5" customHeight="1" x14ac:dyDescent="0.2">
      <c r="A73" s="299"/>
      <c r="B73" s="346"/>
      <c r="C73" s="347"/>
      <c r="D73" s="347"/>
      <c r="E73" s="347"/>
      <c r="F73" s="347"/>
      <c r="G73" s="347"/>
      <c r="H73" s="347"/>
      <c r="I73" s="348"/>
      <c r="J73" s="338"/>
      <c r="K73" s="314"/>
      <c r="L73" s="60"/>
      <c r="M73" s="64">
        <v>8.3000000000000007</v>
      </c>
      <c r="N73" s="62"/>
      <c r="O73" s="152"/>
      <c r="P73" s="55">
        <v>16.600000000000001</v>
      </c>
      <c r="Q73" s="153"/>
      <c r="R73" s="152"/>
      <c r="S73" s="55">
        <v>24.8</v>
      </c>
      <c r="T73" s="153"/>
      <c r="U73" s="183"/>
      <c r="V73" s="181">
        <v>33.1</v>
      </c>
      <c r="W73" s="180"/>
      <c r="X73" s="60"/>
      <c r="Y73" s="64">
        <v>0</v>
      </c>
      <c r="Z73" s="62"/>
      <c r="AA73" s="60"/>
      <c r="AB73" s="64">
        <v>0</v>
      </c>
      <c r="AC73" s="62"/>
      <c r="AD73" s="60"/>
      <c r="AE73" s="64">
        <v>0</v>
      </c>
      <c r="AF73" s="62"/>
      <c r="AG73" s="60"/>
      <c r="AH73" s="64">
        <v>0</v>
      </c>
      <c r="AI73" s="62"/>
      <c r="AJ73" s="60"/>
      <c r="AK73" s="64">
        <v>0</v>
      </c>
      <c r="AL73" s="62"/>
      <c r="AM73" s="60"/>
      <c r="AN73" s="64">
        <v>0</v>
      </c>
      <c r="AO73" s="62"/>
      <c r="AP73" s="60"/>
      <c r="AQ73" s="64">
        <v>0</v>
      </c>
      <c r="AR73" s="62"/>
      <c r="AS73" s="60"/>
      <c r="AT73" s="64">
        <v>0</v>
      </c>
      <c r="AU73" s="62"/>
      <c r="AV73" s="12"/>
    </row>
    <row r="74" spans="1:82" ht="19.5" customHeight="1" x14ac:dyDescent="0.2">
      <c r="A74" s="324">
        <v>22</v>
      </c>
      <c r="B74" s="300" t="s">
        <v>98</v>
      </c>
      <c r="C74" s="301"/>
      <c r="D74" s="301"/>
      <c r="E74" s="301"/>
      <c r="F74" s="301"/>
      <c r="G74" s="301"/>
      <c r="H74" s="301"/>
      <c r="I74" s="302"/>
      <c r="J74" s="309">
        <v>165606000</v>
      </c>
      <c r="K74" s="312" t="s">
        <v>137</v>
      </c>
      <c r="L74" s="28"/>
      <c r="M74" s="15">
        <v>8</v>
      </c>
      <c r="N74" s="47"/>
      <c r="O74" s="154"/>
      <c r="P74" s="155">
        <v>16</v>
      </c>
      <c r="Q74" s="156"/>
      <c r="R74" s="154"/>
      <c r="S74" s="157">
        <v>25</v>
      </c>
      <c r="T74" s="158"/>
      <c r="U74" s="184"/>
      <c r="V74" s="50">
        <v>33</v>
      </c>
      <c r="W74" s="63"/>
      <c r="X74" s="18"/>
      <c r="Y74" s="32">
        <v>41</v>
      </c>
      <c r="Z74" s="20"/>
      <c r="AA74" s="48"/>
      <c r="AB74" s="43">
        <v>50</v>
      </c>
      <c r="AC74" s="49"/>
      <c r="AD74" s="18"/>
      <c r="AE74" s="32">
        <v>58</v>
      </c>
      <c r="AF74" s="20"/>
      <c r="AG74" s="18"/>
      <c r="AH74" s="32">
        <v>66</v>
      </c>
      <c r="AI74" s="20"/>
      <c r="AJ74" s="18"/>
      <c r="AK74" s="32">
        <v>74</v>
      </c>
      <c r="AL74" s="20"/>
      <c r="AM74" s="18"/>
      <c r="AN74" s="32">
        <v>82</v>
      </c>
      <c r="AO74" s="20"/>
      <c r="AP74" s="18"/>
      <c r="AQ74" s="32">
        <v>90</v>
      </c>
      <c r="AR74" s="20"/>
      <c r="AS74" s="72"/>
      <c r="AT74" s="32">
        <v>100</v>
      </c>
      <c r="AU74" s="149"/>
      <c r="AV74" s="12"/>
    </row>
    <row r="75" spans="1:82" ht="21.75" customHeight="1" x14ac:dyDescent="0.2">
      <c r="A75" s="325"/>
      <c r="B75" s="303"/>
      <c r="C75" s="304"/>
      <c r="D75" s="304"/>
      <c r="E75" s="304"/>
      <c r="F75" s="304"/>
      <c r="G75" s="304"/>
      <c r="H75" s="304"/>
      <c r="I75" s="305"/>
      <c r="J75" s="310"/>
      <c r="K75" s="313"/>
      <c r="L75" s="59">
        <v>5</v>
      </c>
      <c r="M75" s="65"/>
      <c r="N75" s="61">
        <v>5.3</v>
      </c>
      <c r="O75" s="51">
        <v>10</v>
      </c>
      <c r="P75" s="151"/>
      <c r="Q75" s="42">
        <v>8.5</v>
      </c>
      <c r="R75" s="51">
        <v>22</v>
      </c>
      <c r="S75" s="151"/>
      <c r="T75" s="42">
        <v>21.5</v>
      </c>
      <c r="U75" s="178">
        <v>22</v>
      </c>
      <c r="V75" s="65"/>
      <c r="W75" s="179">
        <v>22</v>
      </c>
      <c r="X75" s="59">
        <v>0</v>
      </c>
      <c r="Y75" s="65"/>
      <c r="Z75" s="61">
        <v>0</v>
      </c>
      <c r="AA75" s="59">
        <v>0</v>
      </c>
      <c r="AB75" s="65"/>
      <c r="AC75" s="61">
        <v>0</v>
      </c>
      <c r="AD75" s="59">
        <v>0</v>
      </c>
      <c r="AE75" s="65"/>
      <c r="AF75" s="61">
        <v>0</v>
      </c>
      <c r="AG75" s="59">
        <v>0</v>
      </c>
      <c r="AH75" s="65"/>
      <c r="AI75" s="61">
        <v>0</v>
      </c>
      <c r="AJ75" s="59">
        <v>0</v>
      </c>
      <c r="AK75" s="65"/>
      <c r="AL75" s="61">
        <v>0</v>
      </c>
      <c r="AM75" s="59">
        <v>0</v>
      </c>
      <c r="AN75" s="65"/>
      <c r="AO75" s="61">
        <v>0</v>
      </c>
      <c r="AP75" s="59">
        <v>0</v>
      </c>
      <c r="AQ75" s="65"/>
      <c r="AR75" s="61">
        <v>0</v>
      </c>
      <c r="AS75" s="59">
        <v>0</v>
      </c>
      <c r="AT75" s="65"/>
      <c r="AU75" s="61">
        <v>0</v>
      </c>
      <c r="AV75" s="12"/>
    </row>
    <row r="76" spans="1:82" ht="21.75" customHeight="1" x14ac:dyDescent="0.2">
      <c r="A76" s="325"/>
      <c r="B76" s="303"/>
      <c r="C76" s="304"/>
      <c r="D76" s="304"/>
      <c r="E76" s="304"/>
      <c r="F76" s="304"/>
      <c r="G76" s="304"/>
      <c r="H76" s="304"/>
      <c r="I76" s="305"/>
      <c r="J76" s="310"/>
      <c r="K76" s="314"/>
      <c r="L76" s="60"/>
      <c r="M76" s="64">
        <v>5.3</v>
      </c>
      <c r="N76" s="62"/>
      <c r="O76" s="152"/>
      <c r="P76" s="55">
        <v>8.5</v>
      </c>
      <c r="Q76" s="153"/>
      <c r="R76" s="152"/>
      <c r="S76" s="55">
        <v>21.5</v>
      </c>
      <c r="T76" s="153"/>
      <c r="U76" s="60"/>
      <c r="V76" s="181">
        <v>22</v>
      </c>
      <c r="W76" s="62"/>
      <c r="X76" s="60"/>
      <c r="Y76" s="64">
        <v>0</v>
      </c>
      <c r="Z76" s="62"/>
      <c r="AA76" s="60"/>
      <c r="AB76" s="64">
        <v>0</v>
      </c>
      <c r="AC76" s="62"/>
      <c r="AD76" s="60"/>
      <c r="AE76" s="64">
        <v>0</v>
      </c>
      <c r="AF76" s="62"/>
      <c r="AG76" s="60"/>
      <c r="AH76" s="64">
        <v>0</v>
      </c>
      <c r="AI76" s="62"/>
      <c r="AJ76" s="60"/>
      <c r="AK76" s="64">
        <v>0</v>
      </c>
      <c r="AL76" s="62"/>
      <c r="AM76" s="60"/>
      <c r="AN76" s="64">
        <v>0</v>
      </c>
      <c r="AO76" s="62"/>
      <c r="AP76" s="60"/>
      <c r="AQ76" s="64">
        <v>0</v>
      </c>
      <c r="AR76" s="62"/>
      <c r="AS76" s="60"/>
      <c r="AT76" s="64">
        <v>0</v>
      </c>
      <c r="AU76" s="62"/>
      <c r="AV76" s="51"/>
      <c r="AW76" s="163"/>
      <c r="AX76" s="115"/>
      <c r="AY76" s="164"/>
      <c r="AZ76" s="164"/>
      <c r="BA76" s="115"/>
      <c r="BB76" s="163"/>
      <c r="BC76" s="163"/>
      <c r="BD76" s="115"/>
      <c r="BE76" s="164"/>
      <c r="BF76" s="164"/>
      <c r="BG76" s="115"/>
      <c r="BH76" s="164"/>
      <c r="BI76" s="164"/>
      <c r="BJ76" s="115"/>
      <c r="BK76" s="163"/>
      <c r="BL76" s="163"/>
      <c r="BM76" s="115"/>
      <c r="BN76" s="164"/>
      <c r="BO76" s="164"/>
      <c r="BP76" s="115"/>
      <c r="BQ76" s="164"/>
      <c r="BR76" s="50"/>
      <c r="BS76" s="115"/>
      <c r="BT76" s="164"/>
      <c r="BU76" s="50"/>
      <c r="BV76" s="115"/>
      <c r="BW76" s="164"/>
      <c r="BX76" s="50"/>
      <c r="BY76" s="115"/>
      <c r="BZ76" s="164"/>
      <c r="CA76" s="50"/>
      <c r="CB76" s="115"/>
      <c r="CC76" s="164"/>
      <c r="CD76" s="50"/>
    </row>
    <row r="77" spans="1:82" ht="19.5" customHeight="1" x14ac:dyDescent="0.2">
      <c r="A77" s="352">
        <v>23</v>
      </c>
      <c r="B77" s="340" t="s">
        <v>99</v>
      </c>
      <c r="C77" s="341"/>
      <c r="D77" s="341"/>
      <c r="E77" s="341"/>
      <c r="F77" s="341"/>
      <c r="G77" s="341"/>
      <c r="H77" s="341"/>
      <c r="I77" s="342"/>
      <c r="J77" s="309">
        <v>10000000</v>
      </c>
      <c r="K77" s="312" t="s">
        <v>137</v>
      </c>
      <c r="L77" s="28"/>
      <c r="M77" s="15">
        <v>8</v>
      </c>
      <c r="N77" s="47"/>
      <c r="O77" s="154"/>
      <c r="P77" s="155">
        <v>16</v>
      </c>
      <c r="Q77" s="156"/>
      <c r="R77" s="154"/>
      <c r="S77" s="157">
        <v>25</v>
      </c>
      <c r="T77" s="158"/>
      <c r="U77" s="18"/>
      <c r="V77" s="50">
        <v>33</v>
      </c>
      <c r="W77" s="63"/>
      <c r="X77" s="18"/>
      <c r="Y77" s="32">
        <v>41</v>
      </c>
      <c r="Z77" s="20"/>
      <c r="AA77" s="48"/>
      <c r="AB77" s="43">
        <v>50</v>
      </c>
      <c r="AC77" s="49"/>
      <c r="AD77" s="18"/>
      <c r="AE77" s="32">
        <v>58</v>
      </c>
      <c r="AF77" s="20"/>
      <c r="AG77" s="18"/>
      <c r="AH77" s="32">
        <v>66</v>
      </c>
      <c r="AI77" s="20"/>
      <c r="AJ77" s="18"/>
      <c r="AK77" s="32">
        <v>74</v>
      </c>
      <c r="AL77" s="20"/>
      <c r="AM77" s="18"/>
      <c r="AN77" s="32">
        <v>82</v>
      </c>
      <c r="AO77" s="20"/>
      <c r="AP77" s="18"/>
      <c r="AQ77" s="32">
        <v>90</v>
      </c>
      <c r="AR77" s="20"/>
      <c r="AS77" s="72"/>
      <c r="AT77" s="32">
        <v>100</v>
      </c>
      <c r="AU77" s="149"/>
      <c r="AV77" s="12"/>
    </row>
    <row r="78" spans="1:82" ht="19.5" customHeight="1" x14ac:dyDescent="0.2">
      <c r="A78" s="353"/>
      <c r="B78" s="343"/>
      <c r="C78" s="344"/>
      <c r="D78" s="344"/>
      <c r="E78" s="344"/>
      <c r="F78" s="344"/>
      <c r="G78" s="344"/>
      <c r="H78" s="344"/>
      <c r="I78" s="345"/>
      <c r="J78" s="310"/>
      <c r="K78" s="313"/>
      <c r="L78" s="59">
        <v>0</v>
      </c>
      <c r="M78" s="65"/>
      <c r="N78" s="61">
        <v>0</v>
      </c>
      <c r="O78" s="51">
        <v>5</v>
      </c>
      <c r="P78" s="151"/>
      <c r="Q78" s="42">
        <v>2.9</v>
      </c>
      <c r="R78" s="51">
        <v>10</v>
      </c>
      <c r="S78" s="151"/>
      <c r="T78" s="42">
        <v>8.4</v>
      </c>
      <c r="U78" s="178">
        <v>10</v>
      </c>
      <c r="V78" s="65"/>
      <c r="W78" s="61">
        <v>8.4</v>
      </c>
      <c r="X78" s="59">
        <v>0</v>
      </c>
      <c r="Y78" s="65"/>
      <c r="Z78" s="61">
        <v>0</v>
      </c>
      <c r="AA78" s="59">
        <v>0</v>
      </c>
      <c r="AB78" s="65"/>
      <c r="AC78" s="61">
        <v>0</v>
      </c>
      <c r="AD78" s="59">
        <v>0</v>
      </c>
      <c r="AE78" s="65"/>
      <c r="AF78" s="61">
        <v>0</v>
      </c>
      <c r="AG78" s="59">
        <v>0</v>
      </c>
      <c r="AH78" s="65"/>
      <c r="AI78" s="61">
        <v>0</v>
      </c>
      <c r="AJ78" s="59">
        <v>0</v>
      </c>
      <c r="AK78" s="65"/>
      <c r="AL78" s="61">
        <v>0</v>
      </c>
      <c r="AM78" s="59">
        <v>0</v>
      </c>
      <c r="AN78" s="65"/>
      <c r="AO78" s="61">
        <v>0</v>
      </c>
      <c r="AP78" s="59">
        <v>0</v>
      </c>
      <c r="AQ78" s="65"/>
      <c r="AR78" s="61">
        <v>0</v>
      </c>
      <c r="AS78" s="59">
        <v>0</v>
      </c>
      <c r="AT78" s="65"/>
      <c r="AU78" s="61">
        <v>0</v>
      </c>
      <c r="AV78" s="12"/>
    </row>
    <row r="79" spans="1:82" ht="19.5" customHeight="1" x14ac:dyDescent="0.2">
      <c r="A79" s="354"/>
      <c r="B79" s="346"/>
      <c r="C79" s="347"/>
      <c r="D79" s="347"/>
      <c r="E79" s="347"/>
      <c r="F79" s="347"/>
      <c r="G79" s="347"/>
      <c r="H79" s="347"/>
      <c r="I79" s="348"/>
      <c r="J79" s="311"/>
      <c r="K79" s="314"/>
      <c r="L79" s="60"/>
      <c r="M79" s="64">
        <v>0</v>
      </c>
      <c r="N79" s="62"/>
      <c r="O79" s="152"/>
      <c r="P79" s="55">
        <v>2.9</v>
      </c>
      <c r="Q79" s="153"/>
      <c r="R79" s="152"/>
      <c r="S79" s="55">
        <v>8.4</v>
      </c>
      <c r="T79" s="153"/>
      <c r="U79" s="60"/>
      <c r="V79" s="64">
        <v>8.4</v>
      </c>
      <c r="W79" s="62"/>
      <c r="X79" s="60"/>
      <c r="Y79" s="64">
        <v>0</v>
      </c>
      <c r="Z79" s="62"/>
      <c r="AA79" s="60"/>
      <c r="AB79" s="64">
        <v>0</v>
      </c>
      <c r="AC79" s="62"/>
      <c r="AD79" s="60"/>
      <c r="AE79" s="64">
        <v>0</v>
      </c>
      <c r="AF79" s="62"/>
      <c r="AG79" s="60"/>
      <c r="AH79" s="64">
        <v>0</v>
      </c>
      <c r="AI79" s="62"/>
      <c r="AJ79" s="60"/>
      <c r="AK79" s="64">
        <v>0</v>
      </c>
      <c r="AL79" s="62"/>
      <c r="AM79" s="60"/>
      <c r="AN79" s="64">
        <v>0</v>
      </c>
      <c r="AO79" s="62"/>
      <c r="AP79" s="60"/>
      <c r="AQ79" s="64">
        <v>0</v>
      </c>
      <c r="AR79" s="62"/>
      <c r="AS79" s="60"/>
      <c r="AT79" s="64">
        <v>0</v>
      </c>
      <c r="AU79" s="62"/>
      <c r="AV79" s="12"/>
    </row>
    <row r="80" spans="1:82" ht="19.5" customHeight="1" x14ac:dyDescent="0.2">
      <c r="A80" s="312">
        <v>24</v>
      </c>
      <c r="B80" s="300" t="s">
        <v>100</v>
      </c>
      <c r="C80" s="301"/>
      <c r="D80" s="301"/>
      <c r="E80" s="301"/>
      <c r="F80" s="301"/>
      <c r="G80" s="301"/>
      <c r="H80" s="301"/>
      <c r="I80" s="302"/>
      <c r="J80" s="309">
        <v>10000000</v>
      </c>
      <c r="K80" s="312" t="s">
        <v>137</v>
      </c>
      <c r="L80" s="28"/>
      <c r="M80" s="15">
        <v>8</v>
      </c>
      <c r="N80" s="47"/>
      <c r="O80" s="154"/>
      <c r="P80" s="155">
        <v>16</v>
      </c>
      <c r="Q80" s="156"/>
      <c r="R80" s="154"/>
      <c r="S80" s="157">
        <v>25</v>
      </c>
      <c r="T80" s="158"/>
      <c r="U80" s="18"/>
      <c r="V80" s="50">
        <v>33</v>
      </c>
      <c r="W80" s="63"/>
      <c r="X80" s="18"/>
      <c r="Y80" s="32">
        <v>41</v>
      </c>
      <c r="Z80" s="20"/>
      <c r="AA80" s="48"/>
      <c r="AB80" s="43">
        <v>50</v>
      </c>
      <c r="AC80" s="49"/>
      <c r="AD80" s="18"/>
      <c r="AE80" s="32">
        <v>58</v>
      </c>
      <c r="AF80" s="20"/>
      <c r="AG80" s="18"/>
      <c r="AH80" s="32">
        <v>66</v>
      </c>
      <c r="AI80" s="20"/>
      <c r="AJ80" s="18"/>
      <c r="AK80" s="32">
        <v>74</v>
      </c>
      <c r="AL80" s="20"/>
      <c r="AM80" s="18"/>
      <c r="AN80" s="32">
        <v>82</v>
      </c>
      <c r="AO80" s="20"/>
      <c r="AP80" s="18"/>
      <c r="AQ80" s="32">
        <v>90</v>
      </c>
      <c r="AR80" s="20"/>
      <c r="AS80" s="72"/>
      <c r="AT80" s="32">
        <v>100</v>
      </c>
      <c r="AU80" s="149"/>
      <c r="AV80" s="12"/>
    </row>
    <row r="81" spans="1:48" ht="19.5" customHeight="1" x14ac:dyDescent="0.2">
      <c r="A81" s="313"/>
      <c r="B81" s="303"/>
      <c r="C81" s="304"/>
      <c r="D81" s="304"/>
      <c r="E81" s="304"/>
      <c r="F81" s="304"/>
      <c r="G81" s="304"/>
      <c r="H81" s="304"/>
      <c r="I81" s="305"/>
      <c r="J81" s="310"/>
      <c r="K81" s="313"/>
      <c r="L81" s="59">
        <v>0</v>
      </c>
      <c r="M81" s="65"/>
      <c r="N81" s="61">
        <v>0</v>
      </c>
      <c r="O81" s="51">
        <v>0</v>
      </c>
      <c r="P81" s="151"/>
      <c r="Q81" s="42">
        <v>0</v>
      </c>
      <c r="R81" s="51">
        <v>0</v>
      </c>
      <c r="S81" s="151"/>
      <c r="T81" s="42">
        <v>0</v>
      </c>
      <c r="U81" s="59">
        <v>0</v>
      </c>
      <c r="V81" s="65"/>
      <c r="W81" s="61">
        <v>0</v>
      </c>
      <c r="X81" s="59">
        <v>0</v>
      </c>
      <c r="Y81" s="65"/>
      <c r="Z81" s="61">
        <v>0</v>
      </c>
      <c r="AA81" s="59">
        <v>0</v>
      </c>
      <c r="AB81" s="65"/>
      <c r="AC81" s="61">
        <v>0</v>
      </c>
      <c r="AD81" s="59">
        <v>0</v>
      </c>
      <c r="AE81" s="65"/>
      <c r="AF81" s="61">
        <v>0</v>
      </c>
      <c r="AG81" s="59">
        <v>0</v>
      </c>
      <c r="AH81" s="65"/>
      <c r="AI81" s="61">
        <v>0</v>
      </c>
      <c r="AJ81" s="59">
        <v>0</v>
      </c>
      <c r="AK81" s="65"/>
      <c r="AL81" s="61">
        <v>0</v>
      </c>
      <c r="AM81" s="59">
        <v>0</v>
      </c>
      <c r="AN81" s="65"/>
      <c r="AO81" s="61">
        <v>0</v>
      </c>
      <c r="AP81" s="59">
        <v>0</v>
      </c>
      <c r="AQ81" s="65"/>
      <c r="AR81" s="61">
        <v>0</v>
      </c>
      <c r="AS81" s="59">
        <v>0</v>
      </c>
      <c r="AT81" s="65"/>
      <c r="AU81" s="61">
        <v>0</v>
      </c>
      <c r="AV81" s="12"/>
    </row>
    <row r="82" spans="1:48" ht="19.5" customHeight="1" x14ac:dyDescent="0.2">
      <c r="A82" s="314"/>
      <c r="B82" s="306"/>
      <c r="C82" s="307"/>
      <c r="D82" s="307"/>
      <c r="E82" s="307"/>
      <c r="F82" s="307"/>
      <c r="G82" s="307"/>
      <c r="H82" s="307"/>
      <c r="I82" s="308"/>
      <c r="J82" s="311"/>
      <c r="K82" s="314"/>
      <c r="L82" s="60"/>
      <c r="M82" s="64">
        <v>0</v>
      </c>
      <c r="N82" s="62"/>
      <c r="O82" s="152"/>
      <c r="P82" s="55">
        <v>0</v>
      </c>
      <c r="Q82" s="153"/>
      <c r="R82" s="152"/>
      <c r="S82" s="55">
        <v>0</v>
      </c>
      <c r="T82" s="153"/>
      <c r="U82" s="60"/>
      <c r="V82" s="64">
        <v>0</v>
      </c>
      <c r="W82" s="62"/>
      <c r="X82" s="60"/>
      <c r="Y82" s="64">
        <v>0</v>
      </c>
      <c r="Z82" s="62"/>
      <c r="AA82" s="60"/>
      <c r="AB82" s="64">
        <v>0</v>
      </c>
      <c r="AC82" s="62"/>
      <c r="AD82" s="60"/>
      <c r="AE82" s="64">
        <v>0</v>
      </c>
      <c r="AF82" s="62"/>
      <c r="AG82" s="60"/>
      <c r="AH82" s="64">
        <v>0</v>
      </c>
      <c r="AI82" s="62"/>
      <c r="AJ82" s="60"/>
      <c r="AK82" s="64">
        <v>0</v>
      </c>
      <c r="AL82" s="62"/>
      <c r="AM82" s="60"/>
      <c r="AN82" s="64">
        <v>0</v>
      </c>
      <c r="AO82" s="62"/>
      <c r="AP82" s="60"/>
      <c r="AQ82" s="64">
        <v>0</v>
      </c>
      <c r="AR82" s="62"/>
      <c r="AS82" s="60"/>
      <c r="AT82" s="64">
        <v>0</v>
      </c>
      <c r="AU82" s="62"/>
      <c r="AV82" s="12"/>
    </row>
    <row r="83" spans="1:48" ht="19.5" customHeight="1" x14ac:dyDescent="0.2">
      <c r="A83" s="349">
        <v>25</v>
      </c>
      <c r="B83" s="300" t="s">
        <v>101</v>
      </c>
      <c r="C83" s="301"/>
      <c r="D83" s="301"/>
      <c r="E83" s="301"/>
      <c r="F83" s="301"/>
      <c r="G83" s="301"/>
      <c r="H83" s="301"/>
      <c r="I83" s="302"/>
      <c r="J83" s="309">
        <v>118188000</v>
      </c>
      <c r="K83" s="339" t="s">
        <v>138</v>
      </c>
      <c r="L83" s="28"/>
      <c r="M83" s="15">
        <v>8</v>
      </c>
      <c r="N83" s="47"/>
      <c r="O83" s="154"/>
      <c r="P83" s="155">
        <v>16</v>
      </c>
      <c r="Q83" s="156"/>
      <c r="R83" s="154"/>
      <c r="S83" s="157">
        <v>25</v>
      </c>
      <c r="T83" s="158"/>
      <c r="U83" s="18"/>
      <c r="V83" s="50">
        <v>33</v>
      </c>
      <c r="W83" s="63"/>
      <c r="X83" s="18"/>
      <c r="Y83" s="32">
        <v>41</v>
      </c>
      <c r="Z83" s="20"/>
      <c r="AA83" s="48"/>
      <c r="AB83" s="43">
        <v>50</v>
      </c>
      <c r="AC83" s="49"/>
      <c r="AD83" s="18"/>
      <c r="AE83" s="32">
        <v>58</v>
      </c>
      <c r="AF83" s="20"/>
      <c r="AG83" s="18"/>
      <c r="AH83" s="32">
        <v>66</v>
      </c>
      <c r="AI83" s="20"/>
      <c r="AJ83" s="18"/>
      <c r="AK83" s="32">
        <v>74</v>
      </c>
      <c r="AL83" s="20"/>
      <c r="AM83" s="18"/>
      <c r="AN83" s="32">
        <v>82</v>
      </c>
      <c r="AO83" s="20"/>
      <c r="AP83" s="18"/>
      <c r="AQ83" s="32">
        <v>90</v>
      </c>
      <c r="AR83" s="20"/>
      <c r="AS83" s="72"/>
      <c r="AT83" s="32">
        <v>100</v>
      </c>
      <c r="AU83" s="149"/>
      <c r="AV83" s="12"/>
    </row>
    <row r="84" spans="1:48" ht="19.5" customHeight="1" x14ac:dyDescent="0.2">
      <c r="A84" s="350"/>
      <c r="B84" s="303"/>
      <c r="C84" s="304"/>
      <c r="D84" s="304"/>
      <c r="E84" s="304"/>
      <c r="F84" s="304"/>
      <c r="G84" s="304"/>
      <c r="H84" s="304"/>
      <c r="I84" s="305"/>
      <c r="J84" s="310"/>
      <c r="K84" s="313"/>
      <c r="L84" s="59">
        <v>0</v>
      </c>
      <c r="M84" s="65"/>
      <c r="N84" s="61">
        <v>0</v>
      </c>
      <c r="O84" s="51">
        <v>0</v>
      </c>
      <c r="P84" s="151"/>
      <c r="Q84" s="42">
        <v>0</v>
      </c>
      <c r="R84" s="51">
        <v>0</v>
      </c>
      <c r="S84" s="151"/>
      <c r="T84" s="42">
        <v>0</v>
      </c>
      <c r="U84" s="59">
        <v>0</v>
      </c>
      <c r="V84" s="65"/>
      <c r="W84" s="61">
        <v>0</v>
      </c>
      <c r="X84" s="59">
        <v>0</v>
      </c>
      <c r="Y84" s="65"/>
      <c r="Z84" s="61">
        <v>0</v>
      </c>
      <c r="AA84" s="59">
        <v>0</v>
      </c>
      <c r="AB84" s="65"/>
      <c r="AC84" s="61">
        <v>0</v>
      </c>
      <c r="AD84" s="59">
        <v>0</v>
      </c>
      <c r="AE84" s="65"/>
      <c r="AF84" s="61">
        <v>0</v>
      </c>
      <c r="AG84" s="59">
        <v>0</v>
      </c>
      <c r="AH84" s="65"/>
      <c r="AI84" s="61">
        <v>0</v>
      </c>
      <c r="AJ84" s="59">
        <v>0</v>
      </c>
      <c r="AK84" s="65"/>
      <c r="AL84" s="61">
        <v>0</v>
      </c>
      <c r="AM84" s="59">
        <v>0</v>
      </c>
      <c r="AN84" s="65"/>
      <c r="AO84" s="61">
        <v>0</v>
      </c>
      <c r="AP84" s="59">
        <v>0</v>
      </c>
      <c r="AQ84" s="65"/>
      <c r="AR84" s="61">
        <v>0</v>
      </c>
      <c r="AS84" s="59">
        <v>0</v>
      </c>
      <c r="AT84" s="65"/>
      <c r="AU84" s="61">
        <v>0</v>
      </c>
      <c r="AV84" s="12"/>
    </row>
    <row r="85" spans="1:48" s="8" customFormat="1" ht="19.5" customHeight="1" x14ac:dyDescent="0.2">
      <c r="A85" s="351"/>
      <c r="B85" s="306"/>
      <c r="C85" s="307"/>
      <c r="D85" s="307"/>
      <c r="E85" s="307"/>
      <c r="F85" s="307"/>
      <c r="G85" s="307"/>
      <c r="H85" s="307"/>
      <c r="I85" s="308"/>
      <c r="J85" s="311"/>
      <c r="K85" s="314"/>
      <c r="L85" s="60"/>
      <c r="M85" s="64">
        <v>0</v>
      </c>
      <c r="N85" s="62"/>
      <c r="O85" s="152"/>
      <c r="P85" s="55">
        <v>0</v>
      </c>
      <c r="Q85" s="153"/>
      <c r="R85" s="152"/>
      <c r="S85" s="55">
        <v>0</v>
      </c>
      <c r="T85" s="153"/>
      <c r="U85" s="60"/>
      <c r="V85" s="64">
        <v>0</v>
      </c>
      <c r="W85" s="62"/>
      <c r="X85" s="60"/>
      <c r="Y85" s="64">
        <v>0</v>
      </c>
      <c r="Z85" s="62"/>
      <c r="AA85" s="60"/>
      <c r="AB85" s="64">
        <v>0</v>
      </c>
      <c r="AC85" s="62"/>
      <c r="AD85" s="60"/>
      <c r="AE85" s="64">
        <v>0</v>
      </c>
      <c r="AF85" s="62"/>
      <c r="AG85" s="60"/>
      <c r="AH85" s="64">
        <v>0</v>
      </c>
      <c r="AI85" s="62"/>
      <c r="AJ85" s="60"/>
      <c r="AK85" s="64">
        <v>0</v>
      </c>
      <c r="AL85" s="62"/>
      <c r="AM85" s="60"/>
      <c r="AN85" s="64">
        <v>0</v>
      </c>
      <c r="AO85" s="62"/>
      <c r="AP85" s="60"/>
      <c r="AQ85" s="64">
        <v>0</v>
      </c>
      <c r="AR85" s="62"/>
      <c r="AS85" s="60"/>
      <c r="AT85" s="64">
        <v>0</v>
      </c>
      <c r="AU85" s="62"/>
      <c r="AV85" s="13"/>
    </row>
    <row r="86" spans="1:48" ht="19.5" customHeight="1" x14ac:dyDescent="0.2">
      <c r="A86" s="297">
        <v>26</v>
      </c>
      <c r="B86" s="300" t="s">
        <v>102</v>
      </c>
      <c r="C86" s="301"/>
      <c r="D86" s="301"/>
      <c r="E86" s="301"/>
      <c r="F86" s="301"/>
      <c r="G86" s="301"/>
      <c r="H86" s="301"/>
      <c r="I86" s="302"/>
      <c r="J86" s="309">
        <v>30500000</v>
      </c>
      <c r="K86" s="339" t="s">
        <v>138</v>
      </c>
      <c r="L86" s="80"/>
      <c r="M86" s="423">
        <v>8</v>
      </c>
      <c r="N86" s="49"/>
      <c r="O86" s="154"/>
      <c r="P86" s="155">
        <v>16</v>
      </c>
      <c r="Q86" s="156"/>
      <c r="R86" s="154"/>
      <c r="S86" s="157">
        <v>25</v>
      </c>
      <c r="T86" s="158"/>
      <c r="U86" s="18"/>
      <c r="V86" s="50">
        <v>33</v>
      </c>
      <c r="W86" s="63"/>
      <c r="X86" s="18"/>
      <c r="Y86" s="32">
        <v>41</v>
      </c>
      <c r="Z86" s="20"/>
      <c r="AA86" s="48"/>
      <c r="AB86" s="43">
        <v>50</v>
      </c>
      <c r="AC86" s="49"/>
      <c r="AD86" s="18"/>
      <c r="AE86" s="32">
        <v>58</v>
      </c>
      <c r="AF86" s="20"/>
      <c r="AG86" s="18"/>
      <c r="AH86" s="32">
        <v>66</v>
      </c>
      <c r="AI86" s="20"/>
      <c r="AJ86" s="18"/>
      <c r="AK86" s="32">
        <v>74</v>
      </c>
      <c r="AL86" s="20"/>
      <c r="AM86" s="18"/>
      <c r="AN86" s="32">
        <v>82</v>
      </c>
      <c r="AO86" s="20"/>
      <c r="AP86" s="18"/>
      <c r="AQ86" s="32">
        <v>90</v>
      </c>
      <c r="AR86" s="20"/>
      <c r="AS86" s="72"/>
      <c r="AT86" s="32">
        <v>100</v>
      </c>
      <c r="AU86" s="20"/>
      <c r="AV86" s="12"/>
    </row>
    <row r="87" spans="1:48" ht="19.5" customHeight="1" x14ac:dyDescent="0.2">
      <c r="A87" s="298"/>
      <c r="B87" s="303"/>
      <c r="C87" s="304"/>
      <c r="D87" s="304"/>
      <c r="E87" s="304"/>
      <c r="F87" s="304"/>
      <c r="G87" s="304"/>
      <c r="H87" s="304"/>
      <c r="I87" s="305"/>
      <c r="J87" s="310"/>
      <c r="K87" s="313"/>
      <c r="L87" s="59">
        <v>0</v>
      </c>
      <c r="M87" s="65"/>
      <c r="N87" s="61">
        <v>0</v>
      </c>
      <c r="O87" s="51">
        <v>30</v>
      </c>
      <c r="P87" s="151"/>
      <c r="Q87" s="42">
        <v>28.3</v>
      </c>
      <c r="R87" s="51">
        <v>45</v>
      </c>
      <c r="S87" s="151"/>
      <c r="T87" s="42">
        <v>44.5</v>
      </c>
      <c r="U87" s="178">
        <v>45</v>
      </c>
      <c r="V87" s="65"/>
      <c r="W87" s="179">
        <v>44.5</v>
      </c>
      <c r="X87" s="59">
        <v>0</v>
      </c>
      <c r="Y87" s="65"/>
      <c r="Z87" s="61">
        <v>0</v>
      </c>
      <c r="AA87" s="59">
        <v>0</v>
      </c>
      <c r="AB87" s="65"/>
      <c r="AC87" s="61">
        <v>0</v>
      </c>
      <c r="AD87" s="59">
        <v>0</v>
      </c>
      <c r="AE87" s="65"/>
      <c r="AF87" s="61">
        <v>0</v>
      </c>
      <c r="AG87" s="59">
        <v>0</v>
      </c>
      <c r="AH87" s="65"/>
      <c r="AI87" s="61">
        <v>0</v>
      </c>
      <c r="AJ87" s="59">
        <v>0</v>
      </c>
      <c r="AK87" s="65"/>
      <c r="AL87" s="61">
        <v>0</v>
      </c>
      <c r="AM87" s="59">
        <v>0</v>
      </c>
      <c r="AN87" s="65"/>
      <c r="AO87" s="61">
        <v>0</v>
      </c>
      <c r="AP87" s="59">
        <v>0</v>
      </c>
      <c r="AQ87" s="65"/>
      <c r="AR87" s="61">
        <v>0</v>
      </c>
      <c r="AS87" s="59">
        <v>0</v>
      </c>
      <c r="AT87" s="65"/>
      <c r="AU87" s="61">
        <v>0</v>
      </c>
      <c r="AV87" s="12"/>
    </row>
    <row r="88" spans="1:48" ht="19.5" customHeight="1" x14ac:dyDescent="0.2">
      <c r="A88" s="299"/>
      <c r="B88" s="306"/>
      <c r="C88" s="307"/>
      <c r="D88" s="307"/>
      <c r="E88" s="307"/>
      <c r="F88" s="307"/>
      <c r="G88" s="307"/>
      <c r="H88" s="307"/>
      <c r="I88" s="308"/>
      <c r="J88" s="311"/>
      <c r="K88" s="314"/>
      <c r="L88" s="60"/>
      <c r="M88" s="64">
        <v>0</v>
      </c>
      <c r="N88" s="62"/>
      <c r="O88" s="152"/>
      <c r="P88" s="55">
        <v>28.3</v>
      </c>
      <c r="Q88" s="153"/>
      <c r="R88" s="152"/>
      <c r="S88" s="55">
        <v>44.5</v>
      </c>
      <c r="T88" s="153"/>
      <c r="U88" s="60"/>
      <c r="V88" s="181">
        <v>44.5</v>
      </c>
      <c r="W88" s="62"/>
      <c r="X88" s="60"/>
      <c r="Y88" s="64">
        <v>0</v>
      </c>
      <c r="Z88" s="62"/>
      <c r="AA88" s="60"/>
      <c r="AB88" s="64">
        <v>0</v>
      </c>
      <c r="AC88" s="62"/>
      <c r="AD88" s="60"/>
      <c r="AE88" s="64">
        <v>0</v>
      </c>
      <c r="AF88" s="62"/>
      <c r="AG88" s="60"/>
      <c r="AH88" s="64">
        <v>0</v>
      </c>
      <c r="AI88" s="62"/>
      <c r="AJ88" s="60"/>
      <c r="AK88" s="64">
        <v>0</v>
      </c>
      <c r="AL88" s="62"/>
      <c r="AM88" s="60"/>
      <c r="AN88" s="64">
        <v>0</v>
      </c>
      <c r="AO88" s="62"/>
      <c r="AP88" s="60"/>
      <c r="AQ88" s="64">
        <v>0</v>
      </c>
      <c r="AR88" s="62"/>
      <c r="AS88" s="60"/>
      <c r="AT88" s="64">
        <v>0</v>
      </c>
      <c r="AU88" s="62"/>
      <c r="AV88" s="12"/>
    </row>
    <row r="89" spans="1:48" ht="19.5" customHeight="1" x14ac:dyDescent="0.2">
      <c r="A89" s="312">
        <v>27</v>
      </c>
      <c r="B89" s="300" t="s">
        <v>103</v>
      </c>
      <c r="C89" s="301"/>
      <c r="D89" s="301"/>
      <c r="E89" s="301"/>
      <c r="F89" s="301"/>
      <c r="G89" s="301"/>
      <c r="H89" s="301"/>
      <c r="I89" s="302"/>
      <c r="J89" s="309">
        <v>691000000</v>
      </c>
      <c r="K89" s="312" t="s">
        <v>137</v>
      </c>
      <c r="L89" s="28"/>
      <c r="M89" s="15">
        <v>8</v>
      </c>
      <c r="N89" s="47"/>
      <c r="O89" s="154"/>
      <c r="P89" s="155">
        <v>16</v>
      </c>
      <c r="Q89" s="156"/>
      <c r="R89" s="154"/>
      <c r="S89" s="157">
        <v>25</v>
      </c>
      <c r="T89" s="158"/>
      <c r="U89" s="18"/>
      <c r="V89" s="50">
        <v>33</v>
      </c>
      <c r="W89" s="63"/>
      <c r="X89" s="18"/>
      <c r="Y89" s="32">
        <v>41</v>
      </c>
      <c r="Z89" s="20"/>
      <c r="AA89" s="48"/>
      <c r="AB89" s="43">
        <v>50</v>
      </c>
      <c r="AC89" s="49"/>
      <c r="AD89" s="18"/>
      <c r="AE89" s="32">
        <v>58</v>
      </c>
      <c r="AF89" s="20"/>
      <c r="AG89" s="18"/>
      <c r="AH89" s="32">
        <v>66</v>
      </c>
      <c r="AI89" s="20"/>
      <c r="AJ89" s="18"/>
      <c r="AK89" s="32">
        <v>74</v>
      </c>
      <c r="AL89" s="20"/>
      <c r="AM89" s="18"/>
      <c r="AN89" s="32">
        <v>82</v>
      </c>
      <c r="AO89" s="20"/>
      <c r="AP89" s="18"/>
      <c r="AQ89" s="32">
        <v>90</v>
      </c>
      <c r="AR89" s="20"/>
      <c r="AS89" s="72"/>
      <c r="AT89" s="32">
        <v>100</v>
      </c>
      <c r="AU89" s="149"/>
      <c r="AV89" s="12"/>
    </row>
    <row r="90" spans="1:48" ht="19.5" customHeight="1" x14ac:dyDescent="0.2">
      <c r="A90" s="313"/>
      <c r="B90" s="303"/>
      <c r="C90" s="304"/>
      <c r="D90" s="304"/>
      <c r="E90" s="304"/>
      <c r="F90" s="304"/>
      <c r="G90" s="304"/>
      <c r="H90" s="304"/>
      <c r="I90" s="305"/>
      <c r="J90" s="310"/>
      <c r="K90" s="313"/>
      <c r="L90" s="51">
        <v>10</v>
      </c>
      <c r="M90" s="65"/>
      <c r="N90" s="61">
        <v>7</v>
      </c>
      <c r="O90" s="51">
        <v>15</v>
      </c>
      <c r="P90" s="151"/>
      <c r="Q90" s="42">
        <v>14.3</v>
      </c>
      <c r="R90" s="51">
        <v>25</v>
      </c>
      <c r="S90" s="151"/>
      <c r="T90" s="42">
        <v>23.8</v>
      </c>
      <c r="U90" s="167">
        <v>32</v>
      </c>
      <c r="V90" s="65"/>
      <c r="W90" s="61">
        <v>31.8</v>
      </c>
      <c r="X90" s="59">
        <v>0</v>
      </c>
      <c r="Y90" s="65"/>
      <c r="Z90" s="61">
        <v>0</v>
      </c>
      <c r="AA90" s="59">
        <v>0</v>
      </c>
      <c r="AB90" s="65"/>
      <c r="AC90" s="61">
        <v>0</v>
      </c>
      <c r="AD90" s="59">
        <v>0</v>
      </c>
      <c r="AE90" s="65"/>
      <c r="AF90" s="61">
        <v>0</v>
      </c>
      <c r="AG90" s="59">
        <v>0</v>
      </c>
      <c r="AH90" s="65"/>
      <c r="AI90" s="61">
        <v>0</v>
      </c>
      <c r="AJ90" s="59">
        <v>0</v>
      </c>
      <c r="AK90" s="65"/>
      <c r="AL90" s="61">
        <v>0</v>
      </c>
      <c r="AM90" s="59">
        <v>0</v>
      </c>
      <c r="AN90" s="65"/>
      <c r="AO90" s="61">
        <v>0</v>
      </c>
      <c r="AP90" s="59">
        <v>0</v>
      </c>
      <c r="AQ90" s="65"/>
      <c r="AR90" s="61">
        <v>0</v>
      </c>
      <c r="AS90" s="59">
        <v>0</v>
      </c>
      <c r="AT90" s="65"/>
      <c r="AU90" s="61">
        <v>0</v>
      </c>
      <c r="AV90" s="12"/>
    </row>
    <row r="91" spans="1:48" ht="19.5" customHeight="1" x14ac:dyDescent="0.2">
      <c r="A91" s="314"/>
      <c r="B91" s="306"/>
      <c r="C91" s="307"/>
      <c r="D91" s="307"/>
      <c r="E91" s="307"/>
      <c r="F91" s="307"/>
      <c r="G91" s="307"/>
      <c r="H91" s="307"/>
      <c r="I91" s="308"/>
      <c r="J91" s="311"/>
      <c r="K91" s="314"/>
      <c r="L91" s="60"/>
      <c r="M91" s="64">
        <v>7</v>
      </c>
      <c r="N91" s="62"/>
      <c r="O91" s="152"/>
      <c r="P91" s="55">
        <v>14.3</v>
      </c>
      <c r="Q91" s="153"/>
      <c r="R91" s="152"/>
      <c r="S91" s="55">
        <v>23.8</v>
      </c>
      <c r="T91" s="153"/>
      <c r="U91" s="183"/>
      <c r="V91" s="181">
        <v>31.8</v>
      </c>
      <c r="W91" s="62"/>
      <c r="X91" s="60"/>
      <c r="Y91" s="64">
        <v>0</v>
      </c>
      <c r="Z91" s="62"/>
      <c r="AA91" s="60"/>
      <c r="AB91" s="64">
        <v>0</v>
      </c>
      <c r="AC91" s="62"/>
      <c r="AD91" s="60"/>
      <c r="AE91" s="64">
        <v>0</v>
      </c>
      <c r="AF91" s="62"/>
      <c r="AG91" s="60"/>
      <c r="AH91" s="64">
        <v>0</v>
      </c>
      <c r="AI91" s="62"/>
      <c r="AJ91" s="60"/>
      <c r="AK91" s="64">
        <v>0</v>
      </c>
      <c r="AL91" s="62"/>
      <c r="AM91" s="60"/>
      <c r="AN91" s="64">
        <v>0</v>
      </c>
      <c r="AO91" s="62"/>
      <c r="AP91" s="60"/>
      <c r="AQ91" s="64">
        <v>0</v>
      </c>
      <c r="AR91" s="62"/>
      <c r="AS91" s="60"/>
      <c r="AT91" s="64">
        <v>0</v>
      </c>
      <c r="AU91" s="62"/>
      <c r="AV91" s="12"/>
    </row>
    <row r="92" spans="1:48" ht="19.5" customHeight="1" x14ac:dyDescent="0.2">
      <c r="A92" s="297">
        <v>28</v>
      </c>
      <c r="B92" s="300" t="s">
        <v>104</v>
      </c>
      <c r="C92" s="301"/>
      <c r="D92" s="301"/>
      <c r="E92" s="301"/>
      <c r="F92" s="301"/>
      <c r="G92" s="301"/>
      <c r="H92" s="301"/>
      <c r="I92" s="302"/>
      <c r="J92" s="309">
        <v>378000000</v>
      </c>
      <c r="K92" s="312" t="s">
        <v>137</v>
      </c>
      <c r="L92" s="28"/>
      <c r="M92" s="15">
        <v>8</v>
      </c>
      <c r="N92" s="47"/>
      <c r="O92" s="154"/>
      <c r="P92" s="155">
        <v>16</v>
      </c>
      <c r="Q92" s="156"/>
      <c r="R92" s="154"/>
      <c r="S92" s="157">
        <v>25</v>
      </c>
      <c r="T92" s="158"/>
      <c r="U92" s="184"/>
      <c r="V92" s="50">
        <v>33</v>
      </c>
      <c r="W92" s="63"/>
      <c r="X92" s="18"/>
      <c r="Y92" s="32">
        <v>41</v>
      </c>
      <c r="Z92" s="20"/>
      <c r="AA92" s="48"/>
      <c r="AB92" s="43">
        <v>50</v>
      </c>
      <c r="AC92" s="49"/>
      <c r="AD92" s="18"/>
      <c r="AE92" s="32">
        <v>58</v>
      </c>
      <c r="AF92" s="20"/>
      <c r="AG92" s="18"/>
      <c r="AH92" s="32">
        <v>66</v>
      </c>
      <c r="AI92" s="20"/>
      <c r="AJ92" s="18"/>
      <c r="AK92" s="32">
        <v>74</v>
      </c>
      <c r="AL92" s="20"/>
      <c r="AM92" s="18"/>
      <c r="AN92" s="32">
        <v>82</v>
      </c>
      <c r="AO92" s="20"/>
      <c r="AP92" s="18"/>
      <c r="AQ92" s="32">
        <v>90</v>
      </c>
      <c r="AR92" s="20"/>
      <c r="AS92" s="72"/>
      <c r="AT92" s="32">
        <v>100</v>
      </c>
      <c r="AU92" s="149"/>
      <c r="AV92" s="12"/>
    </row>
    <row r="93" spans="1:48" ht="19.5" customHeight="1" x14ac:dyDescent="0.2">
      <c r="A93" s="298"/>
      <c r="B93" s="303"/>
      <c r="C93" s="304"/>
      <c r="D93" s="304"/>
      <c r="E93" s="304"/>
      <c r="F93" s="304"/>
      <c r="G93" s="304"/>
      <c r="H93" s="304"/>
      <c r="I93" s="305"/>
      <c r="J93" s="310"/>
      <c r="K93" s="313"/>
      <c r="L93" s="59">
        <v>0</v>
      </c>
      <c r="M93" s="65"/>
      <c r="N93" s="61">
        <v>0</v>
      </c>
      <c r="O93" s="51">
        <v>0</v>
      </c>
      <c r="P93" s="151"/>
      <c r="Q93" s="42">
        <v>0</v>
      </c>
      <c r="R93" s="51">
        <v>0</v>
      </c>
      <c r="S93" s="151"/>
      <c r="T93" s="42">
        <v>0</v>
      </c>
      <c r="U93" s="178">
        <v>10</v>
      </c>
      <c r="V93" s="65"/>
      <c r="W93" s="61">
        <v>8.4</v>
      </c>
      <c r="X93" s="59">
        <v>0</v>
      </c>
      <c r="Y93" s="65"/>
      <c r="Z93" s="61">
        <v>0</v>
      </c>
      <c r="AA93" s="59">
        <v>0</v>
      </c>
      <c r="AB93" s="65"/>
      <c r="AC93" s="61">
        <v>0</v>
      </c>
      <c r="AD93" s="59">
        <v>0</v>
      </c>
      <c r="AE93" s="65"/>
      <c r="AF93" s="61">
        <v>0</v>
      </c>
      <c r="AG93" s="59">
        <v>0</v>
      </c>
      <c r="AH93" s="65"/>
      <c r="AI93" s="61">
        <v>0</v>
      </c>
      <c r="AJ93" s="59">
        <v>0</v>
      </c>
      <c r="AK93" s="65"/>
      <c r="AL93" s="61">
        <v>0</v>
      </c>
      <c r="AM93" s="59">
        <v>0</v>
      </c>
      <c r="AN93" s="65"/>
      <c r="AO93" s="61">
        <v>0</v>
      </c>
      <c r="AP93" s="59">
        <v>0</v>
      </c>
      <c r="AQ93" s="65"/>
      <c r="AR93" s="61">
        <v>0</v>
      </c>
      <c r="AS93" s="59">
        <v>0</v>
      </c>
      <c r="AT93" s="65"/>
      <c r="AU93" s="61">
        <v>0</v>
      </c>
      <c r="AV93" s="12"/>
    </row>
    <row r="94" spans="1:48" ht="19.5" customHeight="1" x14ac:dyDescent="0.2">
      <c r="A94" s="299"/>
      <c r="B94" s="306"/>
      <c r="C94" s="307"/>
      <c r="D94" s="307"/>
      <c r="E94" s="307"/>
      <c r="F94" s="307"/>
      <c r="G94" s="307"/>
      <c r="H94" s="307"/>
      <c r="I94" s="308"/>
      <c r="J94" s="311"/>
      <c r="K94" s="314"/>
      <c r="L94" s="60"/>
      <c r="M94" s="64">
        <v>0</v>
      </c>
      <c r="N94" s="62"/>
      <c r="O94" s="152"/>
      <c r="P94" s="55">
        <v>0</v>
      </c>
      <c r="Q94" s="153"/>
      <c r="R94" s="152"/>
      <c r="S94" s="55">
        <v>0</v>
      </c>
      <c r="T94" s="153"/>
      <c r="U94" s="183"/>
      <c r="V94" s="64">
        <v>8.4</v>
      </c>
      <c r="W94" s="62"/>
      <c r="X94" s="60"/>
      <c r="Y94" s="64">
        <v>0</v>
      </c>
      <c r="Z94" s="62"/>
      <c r="AA94" s="60"/>
      <c r="AB94" s="64">
        <v>0</v>
      </c>
      <c r="AC94" s="62"/>
      <c r="AD94" s="60"/>
      <c r="AE94" s="64">
        <v>0</v>
      </c>
      <c r="AF94" s="62"/>
      <c r="AG94" s="60"/>
      <c r="AH94" s="64">
        <v>0</v>
      </c>
      <c r="AI94" s="62"/>
      <c r="AJ94" s="60"/>
      <c r="AK94" s="64">
        <v>0</v>
      </c>
      <c r="AL94" s="62"/>
      <c r="AM94" s="60"/>
      <c r="AN94" s="64">
        <v>0</v>
      </c>
      <c r="AO94" s="62"/>
      <c r="AP94" s="60"/>
      <c r="AQ94" s="64">
        <v>0</v>
      </c>
      <c r="AR94" s="62"/>
      <c r="AS94" s="60"/>
      <c r="AT94" s="64">
        <v>0</v>
      </c>
      <c r="AU94" s="62"/>
      <c r="AV94" s="12"/>
    </row>
    <row r="95" spans="1:48" ht="19.5" customHeight="1" x14ac:dyDescent="0.2">
      <c r="A95" s="297">
        <v>29</v>
      </c>
      <c r="B95" s="300" t="s">
        <v>105</v>
      </c>
      <c r="C95" s="301"/>
      <c r="D95" s="301"/>
      <c r="E95" s="301"/>
      <c r="F95" s="301"/>
      <c r="G95" s="301"/>
      <c r="H95" s="301"/>
      <c r="I95" s="302"/>
      <c r="J95" s="309">
        <v>270000000</v>
      </c>
      <c r="K95" s="339" t="s">
        <v>138</v>
      </c>
      <c r="L95" s="28"/>
      <c r="M95" s="15">
        <v>8</v>
      </c>
      <c r="N95" s="47"/>
      <c r="O95" s="154"/>
      <c r="P95" s="155">
        <v>16</v>
      </c>
      <c r="Q95" s="156"/>
      <c r="R95" s="154"/>
      <c r="S95" s="157">
        <v>25</v>
      </c>
      <c r="T95" s="158"/>
      <c r="U95" s="184"/>
      <c r="V95" s="50">
        <v>33</v>
      </c>
      <c r="W95" s="63"/>
      <c r="X95" s="18"/>
      <c r="Y95" s="32">
        <v>41</v>
      </c>
      <c r="Z95" s="20"/>
      <c r="AA95" s="48"/>
      <c r="AB95" s="43">
        <v>50</v>
      </c>
      <c r="AC95" s="49"/>
      <c r="AD95" s="18"/>
      <c r="AE95" s="32">
        <v>58</v>
      </c>
      <c r="AF95" s="20"/>
      <c r="AG95" s="18"/>
      <c r="AH95" s="32">
        <v>66</v>
      </c>
      <c r="AI95" s="20"/>
      <c r="AJ95" s="18"/>
      <c r="AK95" s="32">
        <v>74</v>
      </c>
      <c r="AL95" s="20"/>
      <c r="AM95" s="18"/>
      <c r="AN95" s="32">
        <v>82</v>
      </c>
      <c r="AO95" s="20"/>
      <c r="AP95" s="18"/>
      <c r="AQ95" s="32">
        <v>90</v>
      </c>
      <c r="AR95" s="20"/>
      <c r="AS95" s="72"/>
      <c r="AT95" s="32">
        <v>100</v>
      </c>
      <c r="AU95" s="149"/>
      <c r="AV95" s="12"/>
    </row>
    <row r="96" spans="1:48" ht="19.5" customHeight="1" x14ac:dyDescent="0.2">
      <c r="A96" s="298"/>
      <c r="B96" s="303"/>
      <c r="C96" s="304"/>
      <c r="D96" s="304"/>
      <c r="E96" s="304"/>
      <c r="F96" s="304"/>
      <c r="G96" s="304"/>
      <c r="H96" s="304"/>
      <c r="I96" s="305"/>
      <c r="J96" s="310"/>
      <c r="K96" s="313"/>
      <c r="L96" s="59">
        <v>0</v>
      </c>
      <c r="M96" s="65"/>
      <c r="N96" s="61">
        <v>0</v>
      </c>
      <c r="O96" s="51">
        <v>20</v>
      </c>
      <c r="P96" s="151"/>
      <c r="Q96" s="42">
        <v>18.5</v>
      </c>
      <c r="R96" s="51">
        <v>20</v>
      </c>
      <c r="S96" s="151"/>
      <c r="T96" s="42">
        <v>18.5</v>
      </c>
      <c r="U96" s="178">
        <v>20</v>
      </c>
      <c r="V96" s="65"/>
      <c r="W96" s="61">
        <v>18.5</v>
      </c>
      <c r="X96" s="59">
        <v>0</v>
      </c>
      <c r="Y96" s="65"/>
      <c r="Z96" s="61">
        <v>0</v>
      </c>
      <c r="AA96" s="59">
        <v>0</v>
      </c>
      <c r="AB96" s="65"/>
      <c r="AC96" s="61">
        <v>0</v>
      </c>
      <c r="AD96" s="59">
        <v>0</v>
      </c>
      <c r="AE96" s="65"/>
      <c r="AF96" s="61">
        <v>0</v>
      </c>
      <c r="AG96" s="59">
        <v>0</v>
      </c>
      <c r="AH96" s="65"/>
      <c r="AI96" s="61">
        <v>0</v>
      </c>
      <c r="AJ96" s="59">
        <v>0</v>
      </c>
      <c r="AK96" s="65"/>
      <c r="AL96" s="61">
        <v>0</v>
      </c>
      <c r="AM96" s="59">
        <v>0</v>
      </c>
      <c r="AN96" s="65"/>
      <c r="AO96" s="61">
        <v>0</v>
      </c>
      <c r="AP96" s="59">
        <v>0</v>
      </c>
      <c r="AQ96" s="65"/>
      <c r="AR96" s="61">
        <v>0</v>
      </c>
      <c r="AS96" s="59">
        <v>0</v>
      </c>
      <c r="AT96" s="65"/>
      <c r="AU96" s="61">
        <v>0</v>
      </c>
      <c r="AV96" s="12"/>
    </row>
    <row r="97" spans="1:48" ht="19.5" customHeight="1" x14ac:dyDescent="0.2">
      <c r="A97" s="299"/>
      <c r="B97" s="306"/>
      <c r="C97" s="307"/>
      <c r="D97" s="307"/>
      <c r="E97" s="307"/>
      <c r="F97" s="307"/>
      <c r="G97" s="307"/>
      <c r="H97" s="307"/>
      <c r="I97" s="308"/>
      <c r="J97" s="311"/>
      <c r="K97" s="314"/>
      <c r="L97" s="60"/>
      <c r="M97" s="64">
        <v>0</v>
      </c>
      <c r="N97" s="62"/>
      <c r="O97" s="152"/>
      <c r="P97" s="55">
        <v>18.5</v>
      </c>
      <c r="Q97" s="153"/>
      <c r="R97" s="152"/>
      <c r="S97" s="55">
        <v>18.5</v>
      </c>
      <c r="T97" s="153"/>
      <c r="U97" s="183"/>
      <c r="V97" s="181">
        <v>18.5</v>
      </c>
      <c r="W97" s="62"/>
      <c r="X97" s="60"/>
      <c r="Y97" s="64">
        <v>0</v>
      </c>
      <c r="Z97" s="62"/>
      <c r="AA97" s="60"/>
      <c r="AB97" s="64">
        <v>0</v>
      </c>
      <c r="AC97" s="62"/>
      <c r="AD97" s="60"/>
      <c r="AE97" s="64">
        <v>0</v>
      </c>
      <c r="AF97" s="62"/>
      <c r="AG97" s="60"/>
      <c r="AH97" s="64">
        <v>0</v>
      </c>
      <c r="AI97" s="62"/>
      <c r="AJ97" s="60"/>
      <c r="AK97" s="64">
        <v>0</v>
      </c>
      <c r="AL97" s="62"/>
      <c r="AM97" s="60"/>
      <c r="AN97" s="64">
        <v>0</v>
      </c>
      <c r="AO97" s="62"/>
      <c r="AP97" s="60"/>
      <c r="AQ97" s="64">
        <v>0</v>
      </c>
      <c r="AR97" s="62"/>
      <c r="AS97" s="60"/>
      <c r="AT97" s="64">
        <v>0</v>
      </c>
      <c r="AU97" s="62"/>
      <c r="AV97" s="12"/>
    </row>
    <row r="98" spans="1:48" ht="19.5" customHeight="1" x14ac:dyDescent="0.2">
      <c r="A98" s="312">
        <v>30</v>
      </c>
      <c r="B98" s="300" t="s">
        <v>106</v>
      </c>
      <c r="C98" s="301"/>
      <c r="D98" s="301"/>
      <c r="E98" s="301"/>
      <c r="F98" s="301"/>
      <c r="G98" s="301"/>
      <c r="H98" s="301"/>
      <c r="I98" s="302"/>
      <c r="J98" s="309">
        <v>156200000</v>
      </c>
      <c r="K98" s="339" t="s">
        <v>138</v>
      </c>
      <c r="L98" s="28"/>
      <c r="M98" s="15">
        <v>8</v>
      </c>
      <c r="N98" s="47"/>
      <c r="O98" s="154"/>
      <c r="P98" s="155">
        <v>16</v>
      </c>
      <c r="Q98" s="156"/>
      <c r="R98" s="154"/>
      <c r="S98" s="157">
        <v>25</v>
      </c>
      <c r="T98" s="158"/>
      <c r="U98" s="18"/>
      <c r="V98" s="50">
        <v>33</v>
      </c>
      <c r="W98" s="63"/>
      <c r="X98" s="18"/>
      <c r="Y98" s="32">
        <v>41</v>
      </c>
      <c r="Z98" s="20"/>
      <c r="AA98" s="48"/>
      <c r="AB98" s="43">
        <v>50</v>
      </c>
      <c r="AC98" s="49"/>
      <c r="AD98" s="18"/>
      <c r="AE98" s="32">
        <v>58</v>
      </c>
      <c r="AF98" s="20"/>
      <c r="AG98" s="18"/>
      <c r="AH98" s="32">
        <v>66</v>
      </c>
      <c r="AI98" s="20"/>
      <c r="AJ98" s="18"/>
      <c r="AK98" s="32">
        <v>74</v>
      </c>
      <c r="AL98" s="20"/>
      <c r="AM98" s="18"/>
      <c r="AN98" s="32">
        <v>82</v>
      </c>
      <c r="AO98" s="20"/>
      <c r="AP98" s="18"/>
      <c r="AQ98" s="32">
        <v>90</v>
      </c>
      <c r="AR98" s="20"/>
      <c r="AS98" s="72"/>
      <c r="AT98" s="32">
        <v>100</v>
      </c>
      <c r="AU98" s="149"/>
      <c r="AV98" s="12"/>
    </row>
    <row r="99" spans="1:48" ht="19.5" customHeight="1" x14ac:dyDescent="0.2">
      <c r="A99" s="313"/>
      <c r="B99" s="303"/>
      <c r="C99" s="304"/>
      <c r="D99" s="304"/>
      <c r="E99" s="304"/>
      <c r="F99" s="304"/>
      <c r="G99" s="304"/>
      <c r="H99" s="304"/>
      <c r="I99" s="305"/>
      <c r="J99" s="310"/>
      <c r="K99" s="313"/>
      <c r="L99" s="59">
        <v>1</v>
      </c>
      <c r="M99" s="65"/>
      <c r="N99" s="61">
        <v>0.9</v>
      </c>
      <c r="O99" s="51">
        <v>5</v>
      </c>
      <c r="P99" s="151"/>
      <c r="Q99" s="42">
        <v>1.7</v>
      </c>
      <c r="R99" s="51">
        <v>5</v>
      </c>
      <c r="S99" s="151"/>
      <c r="T99" s="42">
        <v>2.6</v>
      </c>
      <c r="U99" s="59">
        <v>5</v>
      </c>
      <c r="V99" s="65"/>
      <c r="W99" s="61">
        <v>3.5</v>
      </c>
      <c r="X99" s="59">
        <v>0</v>
      </c>
      <c r="Y99" s="65"/>
      <c r="Z99" s="61">
        <v>0</v>
      </c>
      <c r="AA99" s="59">
        <v>0</v>
      </c>
      <c r="AB99" s="65"/>
      <c r="AC99" s="61">
        <v>0</v>
      </c>
      <c r="AD99" s="59">
        <v>0</v>
      </c>
      <c r="AE99" s="65"/>
      <c r="AF99" s="61">
        <v>0</v>
      </c>
      <c r="AG99" s="59">
        <v>0</v>
      </c>
      <c r="AH99" s="65"/>
      <c r="AI99" s="61">
        <v>0</v>
      </c>
      <c r="AJ99" s="59">
        <v>0</v>
      </c>
      <c r="AK99" s="65"/>
      <c r="AL99" s="61">
        <v>0</v>
      </c>
      <c r="AM99" s="59">
        <v>0</v>
      </c>
      <c r="AN99" s="65"/>
      <c r="AO99" s="61">
        <v>0</v>
      </c>
      <c r="AP99" s="59">
        <v>0</v>
      </c>
      <c r="AQ99" s="65"/>
      <c r="AR99" s="61">
        <v>0</v>
      </c>
      <c r="AS99" s="59">
        <v>0</v>
      </c>
      <c r="AT99" s="65"/>
      <c r="AU99" s="61">
        <v>0</v>
      </c>
      <c r="AV99" s="12"/>
    </row>
    <row r="100" spans="1:48" ht="19.5" customHeight="1" x14ac:dyDescent="0.2">
      <c r="A100" s="314"/>
      <c r="B100" s="306"/>
      <c r="C100" s="307"/>
      <c r="D100" s="307"/>
      <c r="E100" s="307"/>
      <c r="F100" s="307"/>
      <c r="G100" s="307"/>
      <c r="H100" s="307"/>
      <c r="I100" s="308"/>
      <c r="J100" s="311"/>
      <c r="K100" s="314"/>
      <c r="L100" s="60"/>
      <c r="M100" s="64">
        <v>0.9</v>
      </c>
      <c r="N100" s="62"/>
      <c r="O100" s="152"/>
      <c r="P100" s="55">
        <v>1.7</v>
      </c>
      <c r="Q100" s="153"/>
      <c r="R100" s="152"/>
      <c r="S100" s="55">
        <v>2.6</v>
      </c>
      <c r="T100" s="153"/>
      <c r="U100" s="60"/>
      <c r="V100" s="64">
        <v>3.5</v>
      </c>
      <c r="W100" s="62"/>
      <c r="X100" s="60"/>
      <c r="Y100" s="64">
        <v>0</v>
      </c>
      <c r="Z100" s="62"/>
      <c r="AA100" s="60"/>
      <c r="AB100" s="64">
        <v>0</v>
      </c>
      <c r="AC100" s="62"/>
      <c r="AD100" s="60"/>
      <c r="AE100" s="64">
        <v>0</v>
      </c>
      <c r="AF100" s="62"/>
      <c r="AG100" s="60"/>
      <c r="AH100" s="64">
        <v>0</v>
      </c>
      <c r="AI100" s="62"/>
      <c r="AJ100" s="60"/>
      <c r="AK100" s="64">
        <v>0</v>
      </c>
      <c r="AL100" s="62"/>
      <c r="AM100" s="60"/>
      <c r="AN100" s="64">
        <v>0</v>
      </c>
      <c r="AO100" s="62"/>
      <c r="AP100" s="60"/>
      <c r="AQ100" s="64">
        <v>0</v>
      </c>
      <c r="AR100" s="62"/>
      <c r="AS100" s="60"/>
      <c r="AT100" s="64">
        <v>0</v>
      </c>
      <c r="AU100" s="62"/>
      <c r="AV100" s="12"/>
    </row>
    <row r="101" spans="1:48" ht="19.5" customHeight="1" x14ac:dyDescent="0.2">
      <c r="A101" s="297">
        <v>31</v>
      </c>
      <c r="B101" s="300" t="s">
        <v>107</v>
      </c>
      <c r="C101" s="301"/>
      <c r="D101" s="301"/>
      <c r="E101" s="301"/>
      <c r="F101" s="301"/>
      <c r="G101" s="301"/>
      <c r="H101" s="301"/>
      <c r="I101" s="302"/>
      <c r="J101" s="309">
        <v>115000000</v>
      </c>
      <c r="K101" s="312" t="s">
        <v>137</v>
      </c>
      <c r="L101" s="28"/>
      <c r="M101" s="15">
        <v>8</v>
      </c>
      <c r="N101" s="47"/>
      <c r="O101" s="154"/>
      <c r="P101" s="155">
        <v>16</v>
      </c>
      <c r="Q101" s="156"/>
      <c r="R101" s="154"/>
      <c r="S101" s="157">
        <v>25</v>
      </c>
      <c r="T101" s="158"/>
      <c r="U101" s="18"/>
      <c r="V101" s="50">
        <v>33</v>
      </c>
      <c r="W101" s="63"/>
      <c r="X101" s="18"/>
      <c r="Y101" s="32">
        <v>41</v>
      </c>
      <c r="Z101" s="20"/>
      <c r="AA101" s="48"/>
      <c r="AB101" s="43">
        <v>50</v>
      </c>
      <c r="AC101" s="49"/>
      <c r="AD101" s="18"/>
      <c r="AE101" s="32">
        <v>58</v>
      </c>
      <c r="AF101" s="20"/>
      <c r="AG101" s="18"/>
      <c r="AH101" s="32">
        <v>66</v>
      </c>
      <c r="AI101" s="20"/>
      <c r="AJ101" s="18"/>
      <c r="AK101" s="32">
        <v>74</v>
      </c>
      <c r="AL101" s="20"/>
      <c r="AM101" s="18"/>
      <c r="AN101" s="32">
        <v>82</v>
      </c>
      <c r="AO101" s="20"/>
      <c r="AP101" s="18"/>
      <c r="AQ101" s="32">
        <v>90</v>
      </c>
      <c r="AR101" s="20"/>
      <c r="AS101" s="72"/>
      <c r="AT101" s="32">
        <v>100</v>
      </c>
      <c r="AU101" s="149"/>
      <c r="AV101" s="12"/>
    </row>
    <row r="102" spans="1:48" ht="19.5" customHeight="1" x14ac:dyDescent="0.2">
      <c r="A102" s="298"/>
      <c r="B102" s="303"/>
      <c r="C102" s="304"/>
      <c r="D102" s="304"/>
      <c r="E102" s="304"/>
      <c r="F102" s="304"/>
      <c r="G102" s="304"/>
      <c r="H102" s="304"/>
      <c r="I102" s="305"/>
      <c r="J102" s="310"/>
      <c r="K102" s="313"/>
      <c r="L102" s="59">
        <v>0</v>
      </c>
      <c r="M102" s="65"/>
      <c r="N102" s="61">
        <v>0</v>
      </c>
      <c r="O102" s="51">
        <v>36</v>
      </c>
      <c r="P102" s="151"/>
      <c r="Q102" s="42">
        <v>35.700000000000003</v>
      </c>
      <c r="R102" s="51">
        <v>71</v>
      </c>
      <c r="S102" s="151"/>
      <c r="T102" s="42">
        <v>70.400000000000006</v>
      </c>
      <c r="U102" s="178">
        <v>93</v>
      </c>
      <c r="V102" s="65"/>
      <c r="W102" s="61">
        <v>92.1</v>
      </c>
      <c r="X102" s="59">
        <v>0</v>
      </c>
      <c r="Y102" s="65"/>
      <c r="Z102" s="61">
        <v>0</v>
      </c>
      <c r="AA102" s="59">
        <v>0</v>
      </c>
      <c r="AB102" s="65"/>
      <c r="AC102" s="61">
        <v>0</v>
      </c>
      <c r="AD102" s="59">
        <v>0</v>
      </c>
      <c r="AE102" s="65"/>
      <c r="AF102" s="61">
        <v>0</v>
      </c>
      <c r="AG102" s="59">
        <v>0</v>
      </c>
      <c r="AH102" s="65"/>
      <c r="AI102" s="61">
        <v>0</v>
      </c>
      <c r="AJ102" s="59">
        <v>0</v>
      </c>
      <c r="AK102" s="65"/>
      <c r="AL102" s="61">
        <v>0</v>
      </c>
      <c r="AM102" s="59">
        <v>0</v>
      </c>
      <c r="AN102" s="65"/>
      <c r="AO102" s="61">
        <v>0</v>
      </c>
      <c r="AP102" s="59">
        <v>0</v>
      </c>
      <c r="AQ102" s="65"/>
      <c r="AR102" s="61">
        <v>0</v>
      </c>
      <c r="AS102" s="59">
        <v>0</v>
      </c>
      <c r="AT102" s="65"/>
      <c r="AU102" s="61">
        <v>0</v>
      </c>
      <c r="AV102" s="12"/>
    </row>
    <row r="103" spans="1:48" ht="19.5" customHeight="1" x14ac:dyDescent="0.2">
      <c r="A103" s="298"/>
      <c r="B103" s="303"/>
      <c r="C103" s="304"/>
      <c r="D103" s="304"/>
      <c r="E103" s="304"/>
      <c r="F103" s="304"/>
      <c r="G103" s="304"/>
      <c r="H103" s="304"/>
      <c r="I103" s="305"/>
      <c r="J103" s="310"/>
      <c r="K103" s="314"/>
      <c r="L103" s="60"/>
      <c r="M103" s="64">
        <v>0</v>
      </c>
      <c r="N103" s="62"/>
      <c r="O103" s="152"/>
      <c r="P103" s="55">
        <v>35.700000000000003</v>
      </c>
      <c r="Q103" s="153"/>
      <c r="R103" s="152"/>
      <c r="S103" s="55">
        <v>70.400000000000006</v>
      </c>
      <c r="T103" s="153"/>
      <c r="U103" s="60"/>
      <c r="V103" s="181">
        <v>92.1</v>
      </c>
      <c r="W103" s="62"/>
      <c r="X103" s="60"/>
      <c r="Y103" s="64">
        <v>0</v>
      </c>
      <c r="Z103" s="62"/>
      <c r="AA103" s="60"/>
      <c r="AB103" s="64">
        <v>0</v>
      </c>
      <c r="AC103" s="62"/>
      <c r="AD103" s="60"/>
      <c r="AE103" s="64">
        <v>0</v>
      </c>
      <c r="AF103" s="62"/>
      <c r="AG103" s="60"/>
      <c r="AH103" s="64">
        <v>0</v>
      </c>
      <c r="AI103" s="62"/>
      <c r="AJ103" s="60"/>
      <c r="AK103" s="64">
        <v>0</v>
      </c>
      <c r="AL103" s="62"/>
      <c r="AM103" s="60"/>
      <c r="AN103" s="64">
        <v>0</v>
      </c>
      <c r="AO103" s="62"/>
      <c r="AP103" s="60"/>
      <c r="AQ103" s="64">
        <v>0</v>
      </c>
      <c r="AR103" s="62"/>
      <c r="AS103" s="60"/>
      <c r="AT103" s="64">
        <v>0</v>
      </c>
      <c r="AU103" s="62"/>
      <c r="AV103" s="12"/>
    </row>
    <row r="104" spans="1:48" ht="19.5" customHeight="1" x14ac:dyDescent="0.2">
      <c r="A104" s="349">
        <v>32</v>
      </c>
      <c r="B104" s="300" t="s">
        <v>108</v>
      </c>
      <c r="C104" s="301"/>
      <c r="D104" s="301"/>
      <c r="E104" s="301"/>
      <c r="F104" s="301"/>
      <c r="G104" s="301"/>
      <c r="H104" s="301"/>
      <c r="I104" s="302"/>
      <c r="J104" s="309">
        <v>20000000</v>
      </c>
      <c r="K104" s="339" t="s">
        <v>138</v>
      </c>
      <c r="L104" s="28"/>
      <c r="M104" s="15">
        <v>8</v>
      </c>
      <c r="N104" s="47"/>
      <c r="O104" s="154"/>
      <c r="P104" s="155">
        <v>16</v>
      </c>
      <c r="Q104" s="156"/>
      <c r="R104" s="154"/>
      <c r="S104" s="157">
        <v>25</v>
      </c>
      <c r="T104" s="158"/>
      <c r="U104" s="18"/>
      <c r="V104" s="50">
        <v>33</v>
      </c>
      <c r="W104" s="63"/>
      <c r="X104" s="18"/>
      <c r="Y104" s="32">
        <v>41</v>
      </c>
      <c r="Z104" s="20"/>
      <c r="AA104" s="48"/>
      <c r="AB104" s="43">
        <v>50</v>
      </c>
      <c r="AC104" s="49"/>
      <c r="AD104" s="18"/>
      <c r="AE104" s="32">
        <v>58</v>
      </c>
      <c r="AF104" s="20"/>
      <c r="AG104" s="18"/>
      <c r="AH104" s="32">
        <v>66</v>
      </c>
      <c r="AI104" s="20"/>
      <c r="AJ104" s="18"/>
      <c r="AK104" s="32">
        <v>74</v>
      </c>
      <c r="AL104" s="20"/>
      <c r="AM104" s="18"/>
      <c r="AN104" s="32">
        <v>82</v>
      </c>
      <c r="AO104" s="20"/>
      <c r="AP104" s="18"/>
      <c r="AQ104" s="32">
        <v>90</v>
      </c>
      <c r="AR104" s="20"/>
      <c r="AS104" s="72"/>
      <c r="AT104" s="32">
        <v>100</v>
      </c>
      <c r="AU104" s="149"/>
      <c r="AV104" s="12"/>
    </row>
    <row r="105" spans="1:48" ht="19.5" customHeight="1" x14ac:dyDescent="0.2">
      <c r="A105" s="350"/>
      <c r="B105" s="303"/>
      <c r="C105" s="304"/>
      <c r="D105" s="304"/>
      <c r="E105" s="304"/>
      <c r="F105" s="304"/>
      <c r="G105" s="304"/>
      <c r="H105" s="304"/>
      <c r="I105" s="305"/>
      <c r="J105" s="310"/>
      <c r="K105" s="313"/>
      <c r="L105" s="59">
        <v>0</v>
      </c>
      <c r="M105" s="65"/>
      <c r="N105" s="61">
        <v>0</v>
      </c>
      <c r="O105" s="51">
        <v>0</v>
      </c>
      <c r="P105" s="151"/>
      <c r="Q105" s="42">
        <v>0</v>
      </c>
      <c r="R105" s="51">
        <v>0</v>
      </c>
      <c r="S105" s="151"/>
      <c r="T105" s="42">
        <v>0</v>
      </c>
      <c r="U105" s="59">
        <v>0</v>
      </c>
      <c r="V105" s="65"/>
      <c r="W105" s="61">
        <v>0</v>
      </c>
      <c r="X105" s="59">
        <v>0</v>
      </c>
      <c r="Y105" s="65"/>
      <c r="Z105" s="61">
        <v>0</v>
      </c>
      <c r="AA105" s="59">
        <v>0</v>
      </c>
      <c r="AB105" s="65"/>
      <c r="AC105" s="61">
        <v>0</v>
      </c>
      <c r="AD105" s="59">
        <v>0</v>
      </c>
      <c r="AE105" s="65"/>
      <c r="AF105" s="61">
        <v>0</v>
      </c>
      <c r="AG105" s="59">
        <v>0</v>
      </c>
      <c r="AH105" s="65"/>
      <c r="AI105" s="61">
        <v>0</v>
      </c>
      <c r="AJ105" s="59">
        <v>0</v>
      </c>
      <c r="AK105" s="65"/>
      <c r="AL105" s="61">
        <v>0</v>
      </c>
      <c r="AM105" s="59">
        <v>0</v>
      </c>
      <c r="AN105" s="65"/>
      <c r="AO105" s="61">
        <v>0</v>
      </c>
      <c r="AP105" s="59">
        <v>0</v>
      </c>
      <c r="AQ105" s="65"/>
      <c r="AR105" s="61">
        <v>0</v>
      </c>
      <c r="AS105" s="59">
        <v>0</v>
      </c>
      <c r="AT105" s="65"/>
      <c r="AU105" s="61">
        <v>0</v>
      </c>
      <c r="AV105" s="12"/>
    </row>
    <row r="106" spans="1:48" ht="19.5" customHeight="1" x14ac:dyDescent="0.2">
      <c r="A106" s="351"/>
      <c r="B106" s="306"/>
      <c r="C106" s="307"/>
      <c r="D106" s="307"/>
      <c r="E106" s="307"/>
      <c r="F106" s="307"/>
      <c r="G106" s="307"/>
      <c r="H106" s="307"/>
      <c r="I106" s="308"/>
      <c r="J106" s="311"/>
      <c r="K106" s="314"/>
      <c r="L106" s="60"/>
      <c r="M106" s="64">
        <v>0</v>
      </c>
      <c r="N106" s="62"/>
      <c r="O106" s="152"/>
      <c r="P106" s="55">
        <v>0</v>
      </c>
      <c r="Q106" s="153"/>
      <c r="R106" s="152"/>
      <c r="S106" s="55">
        <v>0</v>
      </c>
      <c r="T106" s="153"/>
      <c r="U106" s="60"/>
      <c r="V106" s="64">
        <v>0</v>
      </c>
      <c r="W106" s="62"/>
      <c r="X106" s="60"/>
      <c r="Y106" s="64">
        <v>0</v>
      </c>
      <c r="Z106" s="62"/>
      <c r="AA106" s="60"/>
      <c r="AB106" s="64">
        <v>0</v>
      </c>
      <c r="AC106" s="62"/>
      <c r="AD106" s="60"/>
      <c r="AE106" s="64">
        <v>0</v>
      </c>
      <c r="AF106" s="62"/>
      <c r="AG106" s="60"/>
      <c r="AH106" s="64">
        <v>0</v>
      </c>
      <c r="AI106" s="62"/>
      <c r="AJ106" s="60"/>
      <c r="AK106" s="64">
        <v>0</v>
      </c>
      <c r="AL106" s="62"/>
      <c r="AM106" s="60"/>
      <c r="AN106" s="64">
        <v>0</v>
      </c>
      <c r="AO106" s="62"/>
      <c r="AP106" s="60"/>
      <c r="AQ106" s="64">
        <v>0</v>
      </c>
      <c r="AR106" s="62"/>
      <c r="AS106" s="60"/>
      <c r="AT106" s="64">
        <v>0</v>
      </c>
      <c r="AU106" s="62"/>
      <c r="AV106" s="13"/>
    </row>
    <row r="107" spans="1:48" ht="19.5" customHeight="1" x14ac:dyDescent="0.2">
      <c r="A107" s="297">
        <v>33</v>
      </c>
      <c r="B107" s="300" t="s">
        <v>109</v>
      </c>
      <c r="C107" s="301"/>
      <c r="D107" s="301"/>
      <c r="E107" s="301"/>
      <c r="F107" s="301"/>
      <c r="G107" s="301"/>
      <c r="H107" s="301"/>
      <c r="I107" s="302"/>
      <c r="J107" s="309">
        <v>236376000</v>
      </c>
      <c r="K107" s="339" t="s">
        <v>138</v>
      </c>
      <c r="L107" s="28"/>
      <c r="M107" s="15">
        <v>8</v>
      </c>
      <c r="N107" s="47"/>
      <c r="O107" s="154"/>
      <c r="P107" s="155">
        <v>16</v>
      </c>
      <c r="Q107" s="156"/>
      <c r="R107" s="154"/>
      <c r="S107" s="157">
        <v>25</v>
      </c>
      <c r="T107" s="158"/>
      <c r="U107" s="18"/>
      <c r="V107" s="50">
        <v>33</v>
      </c>
      <c r="W107" s="63"/>
      <c r="X107" s="18"/>
      <c r="Y107" s="32">
        <v>41</v>
      </c>
      <c r="Z107" s="20"/>
      <c r="AA107" s="48"/>
      <c r="AB107" s="43">
        <v>50</v>
      </c>
      <c r="AC107" s="49"/>
      <c r="AD107" s="18"/>
      <c r="AE107" s="32">
        <v>58</v>
      </c>
      <c r="AF107" s="20"/>
      <c r="AG107" s="18"/>
      <c r="AH107" s="32">
        <v>66</v>
      </c>
      <c r="AI107" s="20"/>
      <c r="AJ107" s="18"/>
      <c r="AK107" s="32">
        <v>74</v>
      </c>
      <c r="AL107" s="20"/>
      <c r="AM107" s="18"/>
      <c r="AN107" s="32">
        <v>82</v>
      </c>
      <c r="AO107" s="20"/>
      <c r="AP107" s="18"/>
      <c r="AQ107" s="32">
        <v>90</v>
      </c>
      <c r="AR107" s="20"/>
      <c r="AS107" s="72"/>
      <c r="AT107" s="32">
        <v>100</v>
      </c>
      <c r="AU107" s="149"/>
      <c r="AV107" s="12"/>
    </row>
    <row r="108" spans="1:48" ht="19.5" customHeight="1" x14ac:dyDescent="0.2">
      <c r="A108" s="298"/>
      <c r="B108" s="303"/>
      <c r="C108" s="304"/>
      <c r="D108" s="304"/>
      <c r="E108" s="304"/>
      <c r="F108" s="304"/>
      <c r="G108" s="304"/>
      <c r="H108" s="304"/>
      <c r="I108" s="305"/>
      <c r="J108" s="310"/>
      <c r="K108" s="313"/>
      <c r="L108" s="59">
        <v>0</v>
      </c>
      <c r="M108" s="65"/>
      <c r="N108" s="61">
        <v>0</v>
      </c>
      <c r="O108" s="51">
        <v>0</v>
      </c>
      <c r="P108" s="151"/>
      <c r="Q108" s="42">
        <v>0</v>
      </c>
      <c r="R108" s="51">
        <v>0</v>
      </c>
      <c r="S108" s="151"/>
      <c r="T108" s="42">
        <v>0</v>
      </c>
      <c r="U108" s="59">
        <v>0</v>
      </c>
      <c r="V108" s="65"/>
      <c r="W108" s="61">
        <v>0</v>
      </c>
      <c r="X108" s="59">
        <v>0</v>
      </c>
      <c r="Y108" s="65"/>
      <c r="Z108" s="61">
        <v>0</v>
      </c>
      <c r="AA108" s="59">
        <v>0</v>
      </c>
      <c r="AB108" s="65"/>
      <c r="AC108" s="61">
        <v>0</v>
      </c>
      <c r="AD108" s="59">
        <v>0</v>
      </c>
      <c r="AE108" s="65"/>
      <c r="AF108" s="61">
        <v>0</v>
      </c>
      <c r="AG108" s="59">
        <v>0</v>
      </c>
      <c r="AH108" s="65"/>
      <c r="AI108" s="61">
        <v>0</v>
      </c>
      <c r="AJ108" s="59">
        <v>0</v>
      </c>
      <c r="AK108" s="65"/>
      <c r="AL108" s="61">
        <v>0</v>
      </c>
      <c r="AM108" s="59">
        <v>0</v>
      </c>
      <c r="AN108" s="65"/>
      <c r="AO108" s="61">
        <v>0</v>
      </c>
      <c r="AP108" s="59">
        <v>0</v>
      </c>
      <c r="AQ108" s="65"/>
      <c r="AR108" s="61">
        <v>0</v>
      </c>
      <c r="AS108" s="59">
        <v>0</v>
      </c>
      <c r="AT108" s="65"/>
      <c r="AU108" s="61">
        <v>0</v>
      </c>
      <c r="AV108" s="12"/>
    </row>
    <row r="109" spans="1:48" ht="19.5" customHeight="1" x14ac:dyDescent="0.2">
      <c r="A109" s="299"/>
      <c r="B109" s="306"/>
      <c r="C109" s="307"/>
      <c r="D109" s="307"/>
      <c r="E109" s="307"/>
      <c r="F109" s="307"/>
      <c r="G109" s="307"/>
      <c r="H109" s="307"/>
      <c r="I109" s="308"/>
      <c r="J109" s="311"/>
      <c r="K109" s="314"/>
      <c r="L109" s="60"/>
      <c r="M109" s="64">
        <v>0</v>
      </c>
      <c r="N109" s="62"/>
      <c r="O109" s="152"/>
      <c r="P109" s="55">
        <v>0</v>
      </c>
      <c r="Q109" s="153"/>
      <c r="R109" s="152"/>
      <c r="S109" s="55">
        <v>0</v>
      </c>
      <c r="T109" s="153"/>
      <c r="U109" s="60"/>
      <c r="V109" s="64">
        <v>0</v>
      </c>
      <c r="W109" s="62"/>
      <c r="X109" s="60"/>
      <c r="Y109" s="64">
        <v>0</v>
      </c>
      <c r="Z109" s="62"/>
      <c r="AA109" s="60"/>
      <c r="AB109" s="64">
        <v>0</v>
      </c>
      <c r="AC109" s="62"/>
      <c r="AD109" s="60"/>
      <c r="AE109" s="64">
        <v>0</v>
      </c>
      <c r="AF109" s="62"/>
      <c r="AG109" s="60"/>
      <c r="AH109" s="64">
        <v>0</v>
      </c>
      <c r="AI109" s="62"/>
      <c r="AJ109" s="60"/>
      <c r="AK109" s="64">
        <v>0</v>
      </c>
      <c r="AL109" s="62"/>
      <c r="AM109" s="60"/>
      <c r="AN109" s="64">
        <v>0</v>
      </c>
      <c r="AO109" s="62"/>
      <c r="AP109" s="60"/>
      <c r="AQ109" s="64">
        <v>0</v>
      </c>
      <c r="AR109" s="62"/>
      <c r="AS109" s="60"/>
      <c r="AT109" s="64">
        <v>0</v>
      </c>
      <c r="AU109" s="62"/>
      <c r="AV109" s="12"/>
    </row>
    <row r="110" spans="1:48" ht="19.5" customHeight="1" x14ac:dyDescent="0.2">
      <c r="A110" s="312">
        <v>34</v>
      </c>
      <c r="B110" s="300" t="s">
        <v>110</v>
      </c>
      <c r="C110" s="301"/>
      <c r="D110" s="301"/>
      <c r="E110" s="301"/>
      <c r="F110" s="301"/>
      <c r="G110" s="301"/>
      <c r="H110" s="301"/>
      <c r="I110" s="302"/>
      <c r="J110" s="309">
        <v>354564000</v>
      </c>
      <c r="K110" s="339" t="s">
        <v>138</v>
      </c>
      <c r="L110" s="28"/>
      <c r="M110" s="15">
        <v>8</v>
      </c>
      <c r="N110" s="47"/>
      <c r="O110" s="154"/>
      <c r="P110" s="155">
        <v>16</v>
      </c>
      <c r="Q110" s="156"/>
      <c r="R110" s="154"/>
      <c r="S110" s="157">
        <v>25</v>
      </c>
      <c r="T110" s="158"/>
      <c r="U110" s="18"/>
      <c r="V110" s="50">
        <v>33</v>
      </c>
      <c r="W110" s="63"/>
      <c r="X110" s="18"/>
      <c r="Y110" s="32">
        <v>41</v>
      </c>
      <c r="Z110" s="20"/>
      <c r="AA110" s="48"/>
      <c r="AB110" s="43">
        <v>50</v>
      </c>
      <c r="AC110" s="49"/>
      <c r="AD110" s="18"/>
      <c r="AE110" s="32">
        <v>58</v>
      </c>
      <c r="AF110" s="20"/>
      <c r="AG110" s="18"/>
      <c r="AH110" s="32">
        <v>66</v>
      </c>
      <c r="AI110" s="20"/>
      <c r="AJ110" s="18"/>
      <c r="AK110" s="32">
        <v>74</v>
      </c>
      <c r="AL110" s="20"/>
      <c r="AM110" s="18"/>
      <c r="AN110" s="32">
        <v>82</v>
      </c>
      <c r="AO110" s="20"/>
      <c r="AP110" s="18"/>
      <c r="AQ110" s="32">
        <v>90</v>
      </c>
      <c r="AR110" s="20"/>
      <c r="AS110" s="72"/>
      <c r="AT110" s="32">
        <v>100</v>
      </c>
      <c r="AU110" s="149"/>
      <c r="AV110" s="12"/>
    </row>
    <row r="111" spans="1:48" ht="19.5" customHeight="1" x14ac:dyDescent="0.2">
      <c r="A111" s="313"/>
      <c r="B111" s="303"/>
      <c r="C111" s="304"/>
      <c r="D111" s="304"/>
      <c r="E111" s="304"/>
      <c r="F111" s="304"/>
      <c r="G111" s="304"/>
      <c r="H111" s="304"/>
      <c r="I111" s="305"/>
      <c r="J111" s="310"/>
      <c r="K111" s="313"/>
      <c r="L111" s="59">
        <v>0</v>
      </c>
      <c r="M111" s="65"/>
      <c r="N111" s="61">
        <v>0</v>
      </c>
      <c r="O111" s="51">
        <v>0</v>
      </c>
      <c r="P111" s="151"/>
      <c r="Q111" s="42">
        <v>0</v>
      </c>
      <c r="R111" s="51">
        <v>20</v>
      </c>
      <c r="S111" s="151"/>
      <c r="T111" s="42">
        <v>17.5</v>
      </c>
      <c r="U111" s="178">
        <v>62</v>
      </c>
      <c r="V111" s="65"/>
      <c r="W111" s="61">
        <v>61.2</v>
      </c>
      <c r="X111" s="59">
        <v>0</v>
      </c>
      <c r="Y111" s="65"/>
      <c r="Z111" s="61">
        <v>0</v>
      </c>
      <c r="AA111" s="59">
        <v>0</v>
      </c>
      <c r="AB111" s="65"/>
      <c r="AC111" s="61">
        <v>0</v>
      </c>
      <c r="AD111" s="59">
        <v>0</v>
      </c>
      <c r="AE111" s="65"/>
      <c r="AF111" s="61">
        <v>0</v>
      </c>
      <c r="AG111" s="59">
        <v>0</v>
      </c>
      <c r="AH111" s="65"/>
      <c r="AI111" s="61">
        <v>0</v>
      </c>
      <c r="AJ111" s="59">
        <v>0</v>
      </c>
      <c r="AK111" s="65"/>
      <c r="AL111" s="61">
        <v>0</v>
      </c>
      <c r="AM111" s="59">
        <v>0</v>
      </c>
      <c r="AN111" s="65"/>
      <c r="AO111" s="61">
        <v>0</v>
      </c>
      <c r="AP111" s="59">
        <v>0</v>
      </c>
      <c r="AQ111" s="65"/>
      <c r="AR111" s="61">
        <v>0</v>
      </c>
      <c r="AS111" s="59">
        <v>0</v>
      </c>
      <c r="AT111" s="65"/>
      <c r="AU111" s="61">
        <v>0</v>
      </c>
      <c r="AV111" s="12"/>
    </row>
    <row r="112" spans="1:48" ht="19.5" customHeight="1" x14ac:dyDescent="0.2">
      <c r="A112" s="314"/>
      <c r="B112" s="306"/>
      <c r="C112" s="307"/>
      <c r="D112" s="307"/>
      <c r="E112" s="307"/>
      <c r="F112" s="307"/>
      <c r="G112" s="307"/>
      <c r="H112" s="307"/>
      <c r="I112" s="308"/>
      <c r="J112" s="311"/>
      <c r="K112" s="314"/>
      <c r="L112" s="60"/>
      <c r="M112" s="64">
        <v>0</v>
      </c>
      <c r="N112" s="62"/>
      <c r="O112" s="152"/>
      <c r="P112" s="55">
        <v>0</v>
      </c>
      <c r="Q112" s="153"/>
      <c r="R112" s="152"/>
      <c r="S112" s="55">
        <v>17.5</v>
      </c>
      <c r="T112" s="153"/>
      <c r="U112" s="60"/>
      <c r="V112" s="181">
        <v>61.2</v>
      </c>
      <c r="W112" s="62"/>
      <c r="X112" s="60"/>
      <c r="Y112" s="64">
        <v>0</v>
      </c>
      <c r="Z112" s="62"/>
      <c r="AA112" s="60"/>
      <c r="AB112" s="64">
        <v>0</v>
      </c>
      <c r="AC112" s="62"/>
      <c r="AD112" s="60"/>
      <c r="AE112" s="64">
        <v>0</v>
      </c>
      <c r="AF112" s="62"/>
      <c r="AG112" s="60"/>
      <c r="AH112" s="64">
        <v>0</v>
      </c>
      <c r="AI112" s="62"/>
      <c r="AJ112" s="60"/>
      <c r="AK112" s="64">
        <v>0</v>
      </c>
      <c r="AL112" s="62"/>
      <c r="AM112" s="60"/>
      <c r="AN112" s="64">
        <v>0</v>
      </c>
      <c r="AO112" s="62"/>
      <c r="AP112" s="60"/>
      <c r="AQ112" s="64">
        <v>0</v>
      </c>
      <c r="AR112" s="62"/>
      <c r="AS112" s="60"/>
      <c r="AT112" s="64">
        <v>0</v>
      </c>
      <c r="AU112" s="62"/>
      <c r="AV112" s="12"/>
    </row>
    <row r="113" spans="1:48" ht="19.5" customHeight="1" x14ac:dyDescent="0.2">
      <c r="A113" s="297">
        <v>35</v>
      </c>
      <c r="B113" s="300" t="s">
        <v>111</v>
      </c>
      <c r="C113" s="301"/>
      <c r="D113" s="301"/>
      <c r="E113" s="301"/>
      <c r="F113" s="301"/>
      <c r="G113" s="301"/>
      <c r="H113" s="301"/>
      <c r="I113" s="302"/>
      <c r="J113" s="309">
        <v>459200000</v>
      </c>
      <c r="K113" s="312" t="s">
        <v>137</v>
      </c>
      <c r="L113" s="28"/>
      <c r="M113" s="15">
        <v>8</v>
      </c>
      <c r="N113" s="47"/>
      <c r="O113" s="154"/>
      <c r="P113" s="155">
        <v>16</v>
      </c>
      <c r="Q113" s="156"/>
      <c r="R113" s="154"/>
      <c r="S113" s="157">
        <v>25</v>
      </c>
      <c r="T113" s="158"/>
      <c r="U113" s="18"/>
      <c r="V113" s="50">
        <v>33</v>
      </c>
      <c r="W113" s="63"/>
      <c r="X113" s="18"/>
      <c r="Y113" s="32">
        <v>41</v>
      </c>
      <c r="Z113" s="20"/>
      <c r="AA113" s="48"/>
      <c r="AB113" s="43">
        <v>50</v>
      </c>
      <c r="AC113" s="49"/>
      <c r="AD113" s="18"/>
      <c r="AE113" s="32">
        <v>58</v>
      </c>
      <c r="AF113" s="20"/>
      <c r="AG113" s="18"/>
      <c r="AH113" s="32">
        <v>66</v>
      </c>
      <c r="AI113" s="20"/>
      <c r="AJ113" s="18"/>
      <c r="AK113" s="32">
        <v>74</v>
      </c>
      <c r="AL113" s="20"/>
      <c r="AM113" s="18"/>
      <c r="AN113" s="32">
        <v>82</v>
      </c>
      <c r="AO113" s="20"/>
      <c r="AP113" s="18"/>
      <c r="AQ113" s="32">
        <v>90</v>
      </c>
      <c r="AR113" s="20"/>
      <c r="AS113" s="72"/>
      <c r="AT113" s="32">
        <v>100</v>
      </c>
      <c r="AU113" s="149"/>
      <c r="AV113" s="12"/>
    </row>
    <row r="114" spans="1:48" ht="19.5" customHeight="1" x14ac:dyDescent="0.2">
      <c r="A114" s="298"/>
      <c r="B114" s="303"/>
      <c r="C114" s="304"/>
      <c r="D114" s="304"/>
      <c r="E114" s="304"/>
      <c r="F114" s="304"/>
      <c r="G114" s="304"/>
      <c r="H114" s="304"/>
      <c r="I114" s="305"/>
      <c r="J114" s="310"/>
      <c r="K114" s="313"/>
      <c r="L114" s="59">
        <v>1</v>
      </c>
      <c r="M114" s="65"/>
      <c r="N114" s="61">
        <v>0.3</v>
      </c>
      <c r="O114" s="51">
        <v>1</v>
      </c>
      <c r="P114" s="151"/>
      <c r="Q114" s="42">
        <v>0.7</v>
      </c>
      <c r="R114" s="51">
        <v>20</v>
      </c>
      <c r="S114" s="151"/>
      <c r="T114" s="42">
        <v>19.3</v>
      </c>
      <c r="U114" s="178">
        <v>38</v>
      </c>
      <c r="V114" s="65"/>
      <c r="W114" s="179">
        <v>37.9</v>
      </c>
      <c r="X114" s="59">
        <v>0</v>
      </c>
      <c r="Y114" s="65"/>
      <c r="Z114" s="61">
        <v>0</v>
      </c>
      <c r="AA114" s="59">
        <v>0</v>
      </c>
      <c r="AB114" s="65"/>
      <c r="AC114" s="61">
        <v>0</v>
      </c>
      <c r="AD114" s="59">
        <v>0</v>
      </c>
      <c r="AE114" s="65"/>
      <c r="AF114" s="61">
        <v>0</v>
      </c>
      <c r="AG114" s="59">
        <v>0</v>
      </c>
      <c r="AH114" s="65"/>
      <c r="AI114" s="61">
        <v>0</v>
      </c>
      <c r="AJ114" s="59">
        <v>0</v>
      </c>
      <c r="AK114" s="65"/>
      <c r="AL114" s="61">
        <v>0</v>
      </c>
      <c r="AM114" s="59">
        <v>0</v>
      </c>
      <c r="AN114" s="65"/>
      <c r="AO114" s="61">
        <v>0</v>
      </c>
      <c r="AP114" s="59">
        <v>0</v>
      </c>
      <c r="AQ114" s="65"/>
      <c r="AR114" s="61">
        <v>0</v>
      </c>
      <c r="AS114" s="59">
        <v>0</v>
      </c>
      <c r="AT114" s="65"/>
      <c r="AU114" s="61">
        <v>0</v>
      </c>
      <c r="AV114" s="12"/>
    </row>
    <row r="115" spans="1:48" ht="18.75" customHeight="1" x14ac:dyDescent="0.2">
      <c r="A115" s="299"/>
      <c r="B115" s="306"/>
      <c r="C115" s="307"/>
      <c r="D115" s="307"/>
      <c r="E115" s="307"/>
      <c r="F115" s="307"/>
      <c r="G115" s="307"/>
      <c r="H115" s="307"/>
      <c r="I115" s="308"/>
      <c r="J115" s="311"/>
      <c r="K115" s="314"/>
      <c r="L115" s="60"/>
      <c r="M115" s="64">
        <v>0.3</v>
      </c>
      <c r="N115" s="62"/>
      <c r="O115" s="152"/>
      <c r="P115" s="55">
        <v>0.7</v>
      </c>
      <c r="Q115" s="153"/>
      <c r="R115" s="152"/>
      <c r="S115" s="55">
        <v>19.3</v>
      </c>
      <c r="T115" s="153"/>
      <c r="U115" s="60"/>
      <c r="V115" s="181">
        <v>37.9</v>
      </c>
      <c r="W115" s="62"/>
      <c r="X115" s="60"/>
      <c r="Y115" s="64">
        <v>0</v>
      </c>
      <c r="Z115" s="62"/>
      <c r="AA115" s="60"/>
      <c r="AB115" s="64">
        <v>0</v>
      </c>
      <c r="AC115" s="62"/>
      <c r="AD115" s="60"/>
      <c r="AE115" s="64">
        <v>0</v>
      </c>
      <c r="AF115" s="62"/>
      <c r="AG115" s="60"/>
      <c r="AH115" s="64">
        <v>0</v>
      </c>
      <c r="AI115" s="62"/>
      <c r="AJ115" s="60"/>
      <c r="AK115" s="64">
        <v>0</v>
      </c>
      <c r="AL115" s="62"/>
      <c r="AM115" s="60"/>
      <c r="AN115" s="64">
        <v>0</v>
      </c>
      <c r="AO115" s="62"/>
      <c r="AP115" s="60"/>
      <c r="AQ115" s="64">
        <v>0</v>
      </c>
      <c r="AR115" s="62"/>
      <c r="AS115" s="60"/>
      <c r="AT115" s="64">
        <v>0</v>
      </c>
      <c r="AU115" s="62"/>
      <c r="AV115" s="12"/>
    </row>
    <row r="116" spans="1:48" ht="19.5" customHeight="1" x14ac:dyDescent="0.2">
      <c r="A116" s="297">
        <v>36</v>
      </c>
      <c r="B116" s="300" t="s">
        <v>112</v>
      </c>
      <c r="C116" s="301"/>
      <c r="D116" s="301"/>
      <c r="E116" s="301"/>
      <c r="F116" s="301"/>
      <c r="G116" s="301"/>
      <c r="H116" s="301"/>
      <c r="I116" s="302"/>
      <c r="J116" s="309">
        <v>153000000</v>
      </c>
      <c r="K116" s="312" t="s">
        <v>137</v>
      </c>
      <c r="L116" s="28"/>
      <c r="M116" s="15">
        <v>8</v>
      </c>
      <c r="N116" s="47"/>
      <c r="O116" s="154"/>
      <c r="P116" s="155">
        <v>16</v>
      </c>
      <c r="Q116" s="156"/>
      <c r="R116" s="154"/>
      <c r="S116" s="157">
        <v>25</v>
      </c>
      <c r="T116" s="158"/>
      <c r="U116" s="18"/>
      <c r="V116" s="50">
        <v>33</v>
      </c>
      <c r="W116" s="63"/>
      <c r="X116" s="18"/>
      <c r="Y116" s="32">
        <v>41</v>
      </c>
      <c r="Z116" s="20"/>
      <c r="AA116" s="48"/>
      <c r="AB116" s="43">
        <v>50</v>
      </c>
      <c r="AC116" s="49"/>
      <c r="AD116" s="18"/>
      <c r="AE116" s="32">
        <v>58</v>
      </c>
      <c r="AF116" s="20"/>
      <c r="AG116" s="18"/>
      <c r="AH116" s="32">
        <v>66</v>
      </c>
      <c r="AI116" s="20"/>
      <c r="AJ116" s="18"/>
      <c r="AK116" s="32">
        <v>74</v>
      </c>
      <c r="AL116" s="20"/>
      <c r="AM116" s="18"/>
      <c r="AN116" s="32">
        <v>82</v>
      </c>
      <c r="AO116" s="20"/>
      <c r="AP116" s="18"/>
      <c r="AQ116" s="32">
        <v>90</v>
      </c>
      <c r="AR116" s="20"/>
      <c r="AS116" s="72"/>
      <c r="AT116" s="32">
        <v>100</v>
      </c>
      <c r="AU116" s="149"/>
      <c r="AV116" s="12"/>
    </row>
    <row r="117" spans="1:48" ht="19.5" customHeight="1" x14ac:dyDescent="0.2">
      <c r="A117" s="298"/>
      <c r="B117" s="303"/>
      <c r="C117" s="304"/>
      <c r="D117" s="304"/>
      <c r="E117" s="304"/>
      <c r="F117" s="304"/>
      <c r="G117" s="304"/>
      <c r="H117" s="304"/>
      <c r="I117" s="305"/>
      <c r="J117" s="310"/>
      <c r="K117" s="313"/>
      <c r="L117" s="59">
        <v>0</v>
      </c>
      <c r="M117" s="65"/>
      <c r="N117" s="61">
        <v>0</v>
      </c>
      <c r="O117" s="51">
        <v>0</v>
      </c>
      <c r="P117" s="151"/>
      <c r="Q117" s="42">
        <v>0</v>
      </c>
      <c r="R117" s="51">
        <v>17</v>
      </c>
      <c r="S117" s="151"/>
      <c r="T117" s="42">
        <v>14.7</v>
      </c>
      <c r="U117" s="178">
        <v>41</v>
      </c>
      <c r="V117" s="65"/>
      <c r="W117" s="179">
        <v>40.799999999999997</v>
      </c>
      <c r="X117" s="59">
        <v>0</v>
      </c>
      <c r="Y117" s="65"/>
      <c r="Z117" s="61">
        <v>0</v>
      </c>
      <c r="AA117" s="59">
        <v>0</v>
      </c>
      <c r="AB117" s="65"/>
      <c r="AC117" s="61">
        <v>0</v>
      </c>
      <c r="AD117" s="59">
        <v>0</v>
      </c>
      <c r="AE117" s="65"/>
      <c r="AF117" s="61">
        <v>0</v>
      </c>
      <c r="AG117" s="59">
        <v>0</v>
      </c>
      <c r="AH117" s="65"/>
      <c r="AI117" s="61">
        <v>0</v>
      </c>
      <c r="AJ117" s="59">
        <v>0</v>
      </c>
      <c r="AK117" s="65"/>
      <c r="AL117" s="61">
        <v>0</v>
      </c>
      <c r="AM117" s="59">
        <v>0</v>
      </c>
      <c r="AN117" s="65"/>
      <c r="AO117" s="61">
        <v>0</v>
      </c>
      <c r="AP117" s="59">
        <v>0</v>
      </c>
      <c r="AQ117" s="65"/>
      <c r="AR117" s="61">
        <v>0</v>
      </c>
      <c r="AS117" s="59">
        <v>0</v>
      </c>
      <c r="AT117" s="65"/>
      <c r="AU117" s="61">
        <v>0</v>
      </c>
      <c r="AV117" s="12"/>
    </row>
    <row r="118" spans="1:48" ht="19.5" customHeight="1" x14ac:dyDescent="0.2">
      <c r="A118" s="298"/>
      <c r="B118" s="303"/>
      <c r="C118" s="304"/>
      <c r="D118" s="304"/>
      <c r="E118" s="304"/>
      <c r="F118" s="304"/>
      <c r="G118" s="304"/>
      <c r="H118" s="304"/>
      <c r="I118" s="305"/>
      <c r="J118" s="310"/>
      <c r="K118" s="313"/>
      <c r="L118" s="60"/>
      <c r="M118" s="64">
        <v>0</v>
      </c>
      <c r="N118" s="62"/>
      <c r="O118" s="152"/>
      <c r="P118" s="55">
        <v>0</v>
      </c>
      <c r="Q118" s="153"/>
      <c r="R118" s="152"/>
      <c r="S118" s="55">
        <v>14.7</v>
      </c>
      <c r="T118" s="153"/>
      <c r="U118" s="60"/>
      <c r="V118" s="181">
        <v>40.799999999999997</v>
      </c>
      <c r="W118" s="62"/>
      <c r="X118" s="60"/>
      <c r="Y118" s="64">
        <v>0</v>
      </c>
      <c r="Z118" s="62"/>
      <c r="AA118" s="60"/>
      <c r="AB118" s="64">
        <v>0</v>
      </c>
      <c r="AC118" s="62"/>
      <c r="AD118" s="60"/>
      <c r="AE118" s="64">
        <v>0</v>
      </c>
      <c r="AF118" s="62"/>
      <c r="AG118" s="60"/>
      <c r="AH118" s="64">
        <v>0</v>
      </c>
      <c r="AI118" s="62"/>
      <c r="AJ118" s="60"/>
      <c r="AK118" s="64">
        <v>0</v>
      </c>
      <c r="AL118" s="62"/>
      <c r="AM118" s="60"/>
      <c r="AN118" s="64">
        <v>0</v>
      </c>
      <c r="AO118" s="62"/>
      <c r="AP118" s="60"/>
      <c r="AQ118" s="64">
        <v>0</v>
      </c>
      <c r="AR118" s="62"/>
      <c r="AS118" s="60"/>
      <c r="AT118" s="64">
        <v>0</v>
      </c>
      <c r="AU118" s="62"/>
      <c r="AV118" s="12"/>
    </row>
    <row r="119" spans="1:48" ht="19.5" customHeight="1" x14ac:dyDescent="0.2">
      <c r="A119" s="298"/>
      <c r="B119" s="303"/>
      <c r="C119" s="304"/>
      <c r="D119" s="304"/>
      <c r="E119" s="304"/>
      <c r="F119" s="304"/>
      <c r="G119" s="304"/>
      <c r="H119" s="304"/>
      <c r="I119" s="305"/>
      <c r="J119" s="310"/>
      <c r="K119" s="313"/>
      <c r="L119" s="81"/>
      <c r="M119" s="53"/>
      <c r="N119" s="82"/>
      <c r="O119" s="53"/>
      <c r="P119" s="52"/>
      <c r="Q119" s="83"/>
      <c r="R119" s="53"/>
      <c r="S119" s="53"/>
      <c r="T119" s="82"/>
      <c r="U119" s="84"/>
      <c r="V119" s="85"/>
      <c r="W119" s="86"/>
      <c r="X119" s="53"/>
      <c r="Y119" s="85"/>
      <c r="Z119" s="83"/>
      <c r="AA119" s="53"/>
      <c r="AB119" s="85"/>
      <c r="AC119" s="86"/>
      <c r="AD119" s="53"/>
      <c r="AE119" s="52"/>
      <c r="AF119" s="83"/>
      <c r="AG119" s="53"/>
      <c r="AH119" s="52"/>
      <c r="AI119" s="83"/>
      <c r="AJ119" s="53"/>
      <c r="AK119" s="52"/>
      <c r="AL119" s="83"/>
      <c r="AM119" s="53"/>
      <c r="AN119" s="52"/>
      <c r="AO119" s="83"/>
      <c r="AP119" s="53"/>
      <c r="AQ119" s="52"/>
      <c r="AR119" s="83"/>
      <c r="AS119" s="81"/>
      <c r="AT119" s="52"/>
      <c r="AU119" s="83"/>
      <c r="AV119" s="12"/>
    </row>
    <row r="120" spans="1:48" ht="19.5" customHeight="1" x14ac:dyDescent="0.2">
      <c r="A120" s="298"/>
      <c r="B120" s="303"/>
      <c r="C120" s="304"/>
      <c r="D120" s="304"/>
      <c r="E120" s="304"/>
      <c r="F120" s="304"/>
      <c r="G120" s="304"/>
      <c r="H120" s="304"/>
      <c r="I120" s="305"/>
      <c r="J120" s="310"/>
      <c r="K120" s="313"/>
      <c r="L120" s="51"/>
      <c r="M120" s="115"/>
      <c r="N120" s="41"/>
      <c r="O120" s="115"/>
      <c r="P120" s="50"/>
      <c r="Q120" s="42"/>
      <c r="R120" s="115"/>
      <c r="S120" s="115"/>
      <c r="T120" s="41"/>
      <c r="U120" s="71"/>
      <c r="V120" s="66"/>
      <c r="W120" s="61"/>
      <c r="X120" s="115"/>
      <c r="Y120" s="166"/>
      <c r="Z120" s="42"/>
      <c r="AA120" s="115"/>
      <c r="AB120" s="166"/>
      <c r="AC120" s="61"/>
      <c r="AD120" s="115"/>
      <c r="AE120" s="50"/>
      <c r="AF120" s="42"/>
      <c r="AG120" s="115"/>
      <c r="AH120" s="50"/>
      <c r="AI120" s="42"/>
      <c r="AJ120" s="115"/>
      <c r="AK120" s="50"/>
      <c r="AL120" s="42"/>
      <c r="AM120" s="115"/>
      <c r="AN120" s="50"/>
      <c r="AO120" s="42"/>
      <c r="AP120" s="115"/>
      <c r="AQ120" s="50"/>
      <c r="AR120" s="42"/>
      <c r="AS120" s="51"/>
      <c r="AT120" s="50"/>
      <c r="AU120" s="42"/>
      <c r="AV120" s="12"/>
    </row>
    <row r="121" spans="1:48" ht="45" customHeight="1" x14ac:dyDescent="0.2">
      <c r="A121" s="299"/>
      <c r="B121" s="306"/>
      <c r="C121" s="307"/>
      <c r="D121" s="307"/>
      <c r="E121" s="307"/>
      <c r="F121" s="307"/>
      <c r="G121" s="307"/>
      <c r="H121" s="307"/>
      <c r="I121" s="308"/>
      <c r="J121" s="311"/>
      <c r="K121" s="314"/>
      <c r="L121" s="87"/>
      <c r="M121" s="54"/>
      <c r="N121" s="88"/>
      <c r="O121" s="54"/>
      <c r="P121" s="55"/>
      <c r="Q121" s="89"/>
      <c r="R121" s="54"/>
      <c r="S121" s="54"/>
      <c r="T121" s="88"/>
      <c r="U121" s="58"/>
      <c r="V121" s="64"/>
      <c r="W121" s="90"/>
      <c r="X121" s="54"/>
      <c r="Y121" s="64"/>
      <c r="Z121" s="89"/>
      <c r="AA121" s="54"/>
      <c r="AB121" s="64"/>
      <c r="AC121" s="90"/>
      <c r="AD121" s="54"/>
      <c r="AE121" s="55"/>
      <c r="AF121" s="89"/>
      <c r="AG121" s="54"/>
      <c r="AH121" s="55"/>
      <c r="AI121" s="89"/>
      <c r="AJ121" s="54"/>
      <c r="AK121" s="55"/>
      <c r="AL121" s="89"/>
      <c r="AM121" s="54"/>
      <c r="AN121" s="55"/>
      <c r="AO121" s="89"/>
      <c r="AP121" s="54"/>
      <c r="AQ121" s="55"/>
      <c r="AR121" s="89"/>
      <c r="AS121" s="87"/>
      <c r="AT121" s="55"/>
      <c r="AU121" s="89"/>
      <c r="AV121" s="12"/>
    </row>
    <row r="122" spans="1:48" ht="19.5" customHeight="1" x14ac:dyDescent="0.2">
      <c r="A122" s="297">
        <v>37</v>
      </c>
      <c r="B122" s="300" t="s">
        <v>113</v>
      </c>
      <c r="C122" s="301"/>
      <c r="D122" s="301"/>
      <c r="E122" s="301"/>
      <c r="F122" s="301"/>
      <c r="G122" s="301"/>
      <c r="H122" s="301"/>
      <c r="I122" s="302"/>
      <c r="J122" s="310">
        <v>330000000</v>
      </c>
      <c r="K122" s="339" t="s">
        <v>138</v>
      </c>
      <c r="L122" s="80"/>
      <c r="M122" s="43">
        <v>8</v>
      </c>
      <c r="N122" s="49"/>
      <c r="O122" s="154"/>
      <c r="P122" s="155">
        <v>16</v>
      </c>
      <c r="Q122" s="156"/>
      <c r="R122" s="154"/>
      <c r="S122" s="157">
        <v>25</v>
      </c>
      <c r="T122" s="158"/>
      <c r="U122" s="18"/>
      <c r="V122" s="50">
        <v>33</v>
      </c>
      <c r="W122" s="63"/>
      <c r="X122" s="18"/>
      <c r="Y122" s="32">
        <v>41</v>
      </c>
      <c r="Z122" s="20"/>
      <c r="AA122" s="48"/>
      <c r="AB122" s="43">
        <v>50</v>
      </c>
      <c r="AC122" s="49"/>
      <c r="AD122" s="18"/>
      <c r="AE122" s="32">
        <v>58</v>
      </c>
      <c r="AF122" s="20"/>
      <c r="AG122" s="18"/>
      <c r="AH122" s="32">
        <v>66</v>
      </c>
      <c r="AI122" s="20"/>
      <c r="AJ122" s="18"/>
      <c r="AK122" s="32">
        <v>74</v>
      </c>
      <c r="AL122" s="20"/>
      <c r="AM122" s="18"/>
      <c r="AN122" s="32">
        <v>82</v>
      </c>
      <c r="AO122" s="20"/>
      <c r="AP122" s="18"/>
      <c r="AQ122" s="32">
        <v>90</v>
      </c>
      <c r="AR122" s="20"/>
      <c r="AS122" s="72"/>
      <c r="AT122" s="32">
        <v>100</v>
      </c>
      <c r="AU122" s="20"/>
      <c r="AV122" s="12"/>
    </row>
    <row r="123" spans="1:48" ht="19.5" customHeight="1" x14ac:dyDescent="0.2">
      <c r="A123" s="298"/>
      <c r="B123" s="303"/>
      <c r="C123" s="304"/>
      <c r="D123" s="304"/>
      <c r="E123" s="304"/>
      <c r="F123" s="304"/>
      <c r="G123" s="304"/>
      <c r="H123" s="304"/>
      <c r="I123" s="305"/>
      <c r="J123" s="310"/>
      <c r="K123" s="313"/>
      <c r="L123" s="59">
        <v>0</v>
      </c>
      <c r="M123" s="65"/>
      <c r="N123" s="61">
        <v>0</v>
      </c>
      <c r="O123" s="51">
        <v>0</v>
      </c>
      <c r="P123" s="151"/>
      <c r="Q123" s="42">
        <v>0</v>
      </c>
      <c r="R123" s="51">
        <v>0</v>
      </c>
      <c r="S123" s="151"/>
      <c r="T123" s="42">
        <v>0</v>
      </c>
      <c r="U123" s="59">
        <v>0</v>
      </c>
      <c r="V123" s="65"/>
      <c r="W123" s="61">
        <v>0</v>
      </c>
      <c r="X123" s="59">
        <v>0</v>
      </c>
      <c r="Y123" s="65"/>
      <c r="Z123" s="61">
        <v>0</v>
      </c>
      <c r="AA123" s="59">
        <v>0</v>
      </c>
      <c r="AB123" s="65"/>
      <c r="AC123" s="61">
        <v>0</v>
      </c>
      <c r="AD123" s="59">
        <v>0</v>
      </c>
      <c r="AE123" s="65"/>
      <c r="AF123" s="61">
        <v>0</v>
      </c>
      <c r="AG123" s="59">
        <v>0</v>
      </c>
      <c r="AH123" s="65"/>
      <c r="AI123" s="61">
        <v>0</v>
      </c>
      <c r="AJ123" s="59">
        <v>0</v>
      </c>
      <c r="AK123" s="65"/>
      <c r="AL123" s="61">
        <v>0</v>
      </c>
      <c r="AM123" s="59">
        <v>0</v>
      </c>
      <c r="AN123" s="65"/>
      <c r="AO123" s="61">
        <v>0</v>
      </c>
      <c r="AP123" s="59">
        <v>0</v>
      </c>
      <c r="AQ123" s="65"/>
      <c r="AR123" s="61">
        <v>0</v>
      </c>
      <c r="AS123" s="59">
        <v>0</v>
      </c>
      <c r="AT123" s="65"/>
      <c r="AU123" s="61">
        <v>0</v>
      </c>
      <c r="AV123" s="12"/>
    </row>
    <row r="124" spans="1:48" ht="19.5" customHeight="1" x14ac:dyDescent="0.2">
      <c r="A124" s="299"/>
      <c r="B124" s="306"/>
      <c r="C124" s="307"/>
      <c r="D124" s="307"/>
      <c r="E124" s="307"/>
      <c r="F124" s="307"/>
      <c r="G124" s="307"/>
      <c r="H124" s="307"/>
      <c r="I124" s="308"/>
      <c r="J124" s="311"/>
      <c r="K124" s="314"/>
      <c r="L124" s="60"/>
      <c r="M124" s="64">
        <v>0</v>
      </c>
      <c r="N124" s="62"/>
      <c r="O124" s="152"/>
      <c r="P124" s="55">
        <v>0</v>
      </c>
      <c r="Q124" s="153"/>
      <c r="R124" s="152"/>
      <c r="S124" s="55">
        <v>0</v>
      </c>
      <c r="T124" s="153"/>
      <c r="U124" s="60"/>
      <c r="V124" s="64">
        <v>0</v>
      </c>
      <c r="W124" s="62"/>
      <c r="X124" s="60"/>
      <c r="Y124" s="64">
        <v>0</v>
      </c>
      <c r="Z124" s="62"/>
      <c r="AA124" s="60"/>
      <c r="AB124" s="64">
        <v>0</v>
      </c>
      <c r="AC124" s="62"/>
      <c r="AD124" s="60"/>
      <c r="AE124" s="64">
        <v>0</v>
      </c>
      <c r="AF124" s="62"/>
      <c r="AG124" s="60"/>
      <c r="AH124" s="64">
        <v>0</v>
      </c>
      <c r="AI124" s="62"/>
      <c r="AJ124" s="60"/>
      <c r="AK124" s="64">
        <v>0</v>
      </c>
      <c r="AL124" s="62"/>
      <c r="AM124" s="60"/>
      <c r="AN124" s="64">
        <v>0</v>
      </c>
      <c r="AO124" s="62"/>
      <c r="AP124" s="60"/>
      <c r="AQ124" s="64">
        <v>0</v>
      </c>
      <c r="AR124" s="62"/>
      <c r="AS124" s="60"/>
      <c r="AT124" s="64">
        <v>0</v>
      </c>
      <c r="AU124" s="62"/>
      <c r="AV124" s="12"/>
    </row>
    <row r="125" spans="1:48" ht="19.5" customHeight="1" x14ac:dyDescent="0.2">
      <c r="A125" s="297">
        <v>38</v>
      </c>
      <c r="B125" s="300" t="s">
        <v>114</v>
      </c>
      <c r="C125" s="301"/>
      <c r="D125" s="301"/>
      <c r="E125" s="301"/>
      <c r="F125" s="301"/>
      <c r="G125" s="301"/>
      <c r="H125" s="301"/>
      <c r="I125" s="302"/>
      <c r="J125" s="309">
        <v>70000000</v>
      </c>
      <c r="K125" s="312" t="s">
        <v>137</v>
      </c>
      <c r="L125" s="28"/>
      <c r="M125" s="15">
        <v>8</v>
      </c>
      <c r="N125" s="47"/>
      <c r="O125" s="154"/>
      <c r="P125" s="155">
        <v>16</v>
      </c>
      <c r="Q125" s="156"/>
      <c r="R125" s="154"/>
      <c r="S125" s="157">
        <v>25</v>
      </c>
      <c r="T125" s="158"/>
      <c r="U125" s="18"/>
      <c r="V125" s="50">
        <v>33</v>
      </c>
      <c r="W125" s="63"/>
      <c r="X125" s="18"/>
      <c r="Y125" s="32">
        <v>41</v>
      </c>
      <c r="Z125" s="20"/>
      <c r="AA125" s="48"/>
      <c r="AB125" s="43">
        <v>50</v>
      </c>
      <c r="AC125" s="49"/>
      <c r="AD125" s="18"/>
      <c r="AE125" s="32">
        <v>58</v>
      </c>
      <c r="AF125" s="20"/>
      <c r="AG125" s="18"/>
      <c r="AH125" s="32">
        <v>66</v>
      </c>
      <c r="AI125" s="20"/>
      <c r="AJ125" s="18"/>
      <c r="AK125" s="32">
        <v>74</v>
      </c>
      <c r="AL125" s="20"/>
      <c r="AM125" s="18"/>
      <c r="AN125" s="32">
        <v>82</v>
      </c>
      <c r="AO125" s="20"/>
      <c r="AP125" s="18"/>
      <c r="AQ125" s="32">
        <v>90</v>
      </c>
      <c r="AR125" s="20"/>
      <c r="AS125" s="72"/>
      <c r="AT125" s="32">
        <v>100</v>
      </c>
      <c r="AU125" s="149"/>
      <c r="AV125" s="12"/>
    </row>
    <row r="126" spans="1:48" ht="19.5" customHeight="1" x14ac:dyDescent="0.2">
      <c r="A126" s="298"/>
      <c r="B126" s="303"/>
      <c r="C126" s="304"/>
      <c r="D126" s="304"/>
      <c r="E126" s="304"/>
      <c r="F126" s="304"/>
      <c r="G126" s="304"/>
      <c r="H126" s="304"/>
      <c r="I126" s="305"/>
      <c r="J126" s="310"/>
      <c r="K126" s="313"/>
      <c r="L126" s="59">
        <v>0</v>
      </c>
      <c r="M126" s="65"/>
      <c r="N126" s="61">
        <v>0</v>
      </c>
      <c r="O126" s="51">
        <v>58</v>
      </c>
      <c r="P126" s="151"/>
      <c r="Q126" s="42">
        <v>57.1</v>
      </c>
      <c r="R126" s="51">
        <v>58</v>
      </c>
      <c r="S126" s="151"/>
      <c r="T126" s="42">
        <v>57.1</v>
      </c>
      <c r="U126" s="178">
        <v>58</v>
      </c>
      <c r="V126" s="65"/>
      <c r="W126" s="61">
        <v>57.1</v>
      </c>
      <c r="X126" s="59">
        <v>0</v>
      </c>
      <c r="Y126" s="65"/>
      <c r="Z126" s="61">
        <v>0</v>
      </c>
      <c r="AA126" s="59">
        <v>0</v>
      </c>
      <c r="AB126" s="65"/>
      <c r="AC126" s="61">
        <v>0</v>
      </c>
      <c r="AD126" s="59">
        <v>0</v>
      </c>
      <c r="AE126" s="65"/>
      <c r="AF126" s="61">
        <v>0</v>
      </c>
      <c r="AG126" s="59">
        <v>0</v>
      </c>
      <c r="AH126" s="65"/>
      <c r="AI126" s="61">
        <v>0</v>
      </c>
      <c r="AJ126" s="59">
        <v>0</v>
      </c>
      <c r="AK126" s="65"/>
      <c r="AL126" s="61">
        <v>0</v>
      </c>
      <c r="AM126" s="59">
        <v>0</v>
      </c>
      <c r="AN126" s="65"/>
      <c r="AO126" s="61">
        <v>0</v>
      </c>
      <c r="AP126" s="59">
        <v>0</v>
      </c>
      <c r="AQ126" s="65"/>
      <c r="AR126" s="61">
        <v>0</v>
      </c>
      <c r="AS126" s="59">
        <v>0</v>
      </c>
      <c r="AT126" s="65"/>
      <c r="AU126" s="61">
        <v>0</v>
      </c>
      <c r="AV126" s="12"/>
    </row>
    <row r="127" spans="1:48" s="8" customFormat="1" ht="19.5" customHeight="1" x14ac:dyDescent="0.2">
      <c r="A127" s="299"/>
      <c r="B127" s="306"/>
      <c r="C127" s="307"/>
      <c r="D127" s="307"/>
      <c r="E127" s="307"/>
      <c r="F127" s="307"/>
      <c r="G127" s="307"/>
      <c r="H127" s="307"/>
      <c r="I127" s="308"/>
      <c r="J127" s="311"/>
      <c r="K127" s="314"/>
      <c r="L127" s="60"/>
      <c r="M127" s="64">
        <v>0</v>
      </c>
      <c r="N127" s="62"/>
      <c r="O127" s="152"/>
      <c r="P127" s="55">
        <v>57.1</v>
      </c>
      <c r="Q127" s="153"/>
      <c r="R127" s="152"/>
      <c r="S127" s="55">
        <v>57.1</v>
      </c>
      <c r="T127" s="153"/>
      <c r="U127" s="60"/>
      <c r="V127" s="181">
        <v>57.1</v>
      </c>
      <c r="W127" s="62"/>
      <c r="X127" s="60"/>
      <c r="Y127" s="64">
        <v>0</v>
      </c>
      <c r="Z127" s="62"/>
      <c r="AA127" s="60"/>
      <c r="AB127" s="64">
        <v>0</v>
      </c>
      <c r="AC127" s="62"/>
      <c r="AD127" s="60"/>
      <c r="AE127" s="64">
        <v>0</v>
      </c>
      <c r="AF127" s="62"/>
      <c r="AG127" s="60"/>
      <c r="AH127" s="64">
        <v>0</v>
      </c>
      <c r="AI127" s="62"/>
      <c r="AJ127" s="60"/>
      <c r="AK127" s="64">
        <v>0</v>
      </c>
      <c r="AL127" s="62"/>
      <c r="AM127" s="60"/>
      <c r="AN127" s="64">
        <v>0</v>
      </c>
      <c r="AO127" s="62"/>
      <c r="AP127" s="60"/>
      <c r="AQ127" s="64">
        <v>0</v>
      </c>
      <c r="AR127" s="62"/>
      <c r="AS127" s="60"/>
      <c r="AT127" s="64">
        <v>0</v>
      </c>
      <c r="AU127" s="62"/>
      <c r="AV127" s="13"/>
    </row>
    <row r="128" spans="1:48" ht="20.100000000000001" customHeight="1" x14ac:dyDescent="0.2">
      <c r="A128" s="312">
        <v>39</v>
      </c>
      <c r="B128" s="300" t="s">
        <v>115</v>
      </c>
      <c r="C128" s="301"/>
      <c r="D128" s="301"/>
      <c r="E128" s="301"/>
      <c r="F128" s="301"/>
      <c r="G128" s="301"/>
      <c r="H128" s="301"/>
      <c r="I128" s="302"/>
      <c r="J128" s="309">
        <v>4331500000</v>
      </c>
      <c r="K128" s="312" t="s">
        <v>137</v>
      </c>
      <c r="L128" s="80"/>
      <c r="M128" s="423">
        <v>8</v>
      </c>
      <c r="N128" s="49"/>
      <c r="O128" s="154"/>
      <c r="P128" s="155">
        <v>16</v>
      </c>
      <c r="Q128" s="156"/>
      <c r="R128" s="154"/>
      <c r="S128" s="157">
        <v>25</v>
      </c>
      <c r="T128" s="158"/>
      <c r="U128" s="18"/>
      <c r="V128" s="50">
        <v>33</v>
      </c>
      <c r="W128" s="63"/>
      <c r="X128" s="18"/>
      <c r="Y128" s="32">
        <v>41</v>
      </c>
      <c r="Z128" s="20"/>
      <c r="AA128" s="48"/>
      <c r="AB128" s="43">
        <v>50</v>
      </c>
      <c r="AC128" s="49"/>
      <c r="AD128" s="18"/>
      <c r="AE128" s="32">
        <v>58</v>
      </c>
      <c r="AF128" s="20"/>
      <c r="AG128" s="18"/>
      <c r="AH128" s="32">
        <v>66</v>
      </c>
      <c r="AI128" s="20"/>
      <c r="AJ128" s="18"/>
      <c r="AK128" s="32">
        <v>74</v>
      </c>
      <c r="AL128" s="20"/>
      <c r="AM128" s="18"/>
      <c r="AN128" s="32">
        <v>82</v>
      </c>
      <c r="AO128" s="20"/>
      <c r="AP128" s="18"/>
      <c r="AQ128" s="32">
        <v>90</v>
      </c>
      <c r="AR128" s="20"/>
      <c r="AS128" s="72"/>
      <c r="AT128" s="32">
        <v>100</v>
      </c>
      <c r="AU128" s="20"/>
      <c r="AV128" s="12"/>
    </row>
    <row r="129" spans="1:119" ht="20.100000000000001" customHeight="1" x14ac:dyDescent="0.2">
      <c r="A129" s="313"/>
      <c r="B129" s="303"/>
      <c r="C129" s="304"/>
      <c r="D129" s="304"/>
      <c r="E129" s="304"/>
      <c r="F129" s="304"/>
      <c r="G129" s="304"/>
      <c r="H129" s="304"/>
      <c r="I129" s="305"/>
      <c r="J129" s="310"/>
      <c r="K129" s="313"/>
      <c r="L129" s="59">
        <v>0</v>
      </c>
      <c r="M129" s="65"/>
      <c r="N129" s="61">
        <v>0</v>
      </c>
      <c r="O129" s="51">
        <v>0</v>
      </c>
      <c r="P129" s="151"/>
      <c r="Q129" s="42">
        <v>0</v>
      </c>
      <c r="R129" s="51">
        <v>99.8</v>
      </c>
      <c r="S129" s="151"/>
      <c r="T129" s="42">
        <v>100</v>
      </c>
      <c r="U129" s="186">
        <v>100</v>
      </c>
      <c r="V129" s="187"/>
      <c r="W129" s="191">
        <v>100</v>
      </c>
      <c r="X129" s="59">
        <v>0</v>
      </c>
      <c r="Y129" s="65"/>
      <c r="Z129" s="61">
        <v>0</v>
      </c>
      <c r="AA129" s="59">
        <v>0</v>
      </c>
      <c r="AB129" s="65"/>
      <c r="AC129" s="61">
        <v>0</v>
      </c>
      <c r="AD129" s="59">
        <v>0</v>
      </c>
      <c r="AE129" s="65"/>
      <c r="AF129" s="61">
        <v>0</v>
      </c>
      <c r="AG129" s="59">
        <v>0</v>
      </c>
      <c r="AH129" s="65"/>
      <c r="AI129" s="61">
        <v>0</v>
      </c>
      <c r="AJ129" s="59">
        <v>0</v>
      </c>
      <c r="AK129" s="65"/>
      <c r="AL129" s="61">
        <v>0</v>
      </c>
      <c r="AM129" s="59">
        <v>0</v>
      </c>
      <c r="AN129" s="65"/>
      <c r="AO129" s="61">
        <v>0</v>
      </c>
      <c r="AP129" s="59">
        <v>0</v>
      </c>
      <c r="AQ129" s="65"/>
      <c r="AR129" s="61">
        <v>0</v>
      </c>
      <c r="AS129" s="59">
        <v>0</v>
      </c>
      <c r="AT129" s="65"/>
      <c r="AU129" s="61">
        <v>0</v>
      </c>
      <c r="AV129" s="12"/>
    </row>
    <row r="130" spans="1:119" s="8" customFormat="1" ht="20.100000000000001" customHeight="1" x14ac:dyDescent="0.2">
      <c r="A130" s="314"/>
      <c r="B130" s="306"/>
      <c r="C130" s="307"/>
      <c r="D130" s="307"/>
      <c r="E130" s="307"/>
      <c r="F130" s="307"/>
      <c r="G130" s="307"/>
      <c r="H130" s="307"/>
      <c r="I130" s="308"/>
      <c r="J130" s="311"/>
      <c r="K130" s="314"/>
      <c r="L130" s="60"/>
      <c r="M130" s="64">
        <v>0</v>
      </c>
      <c r="N130" s="62"/>
      <c r="O130" s="152"/>
      <c r="P130" s="55">
        <v>0</v>
      </c>
      <c r="Q130" s="153"/>
      <c r="R130" s="152"/>
      <c r="S130" s="55">
        <v>99.8</v>
      </c>
      <c r="T130" s="153"/>
      <c r="U130" s="188"/>
      <c r="V130" s="189">
        <v>100</v>
      </c>
      <c r="W130" s="62"/>
      <c r="X130" s="60"/>
      <c r="Y130" s="64">
        <v>0</v>
      </c>
      <c r="Z130" s="62"/>
      <c r="AA130" s="60"/>
      <c r="AB130" s="64">
        <v>0</v>
      </c>
      <c r="AC130" s="62"/>
      <c r="AD130" s="60"/>
      <c r="AE130" s="64">
        <v>0</v>
      </c>
      <c r="AF130" s="62"/>
      <c r="AG130" s="60"/>
      <c r="AH130" s="64">
        <v>0</v>
      </c>
      <c r="AI130" s="62"/>
      <c r="AJ130" s="60"/>
      <c r="AK130" s="64">
        <v>0</v>
      </c>
      <c r="AL130" s="62"/>
      <c r="AM130" s="60"/>
      <c r="AN130" s="64">
        <v>0</v>
      </c>
      <c r="AO130" s="62"/>
      <c r="AP130" s="60"/>
      <c r="AQ130" s="64">
        <v>0</v>
      </c>
      <c r="AR130" s="62"/>
      <c r="AS130" s="60"/>
      <c r="AT130" s="64">
        <v>0</v>
      </c>
      <c r="AU130" s="62"/>
      <c r="AV130" s="12"/>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row>
    <row r="131" spans="1:119" ht="20.100000000000001" customHeight="1" x14ac:dyDescent="0.2">
      <c r="A131" s="297">
        <v>40</v>
      </c>
      <c r="B131" s="300" t="s">
        <v>116</v>
      </c>
      <c r="C131" s="301"/>
      <c r="D131" s="301"/>
      <c r="E131" s="301"/>
      <c r="F131" s="301"/>
      <c r="G131" s="301"/>
      <c r="H131" s="301"/>
      <c r="I131" s="302"/>
      <c r="J131" s="309">
        <v>184200000</v>
      </c>
      <c r="K131" s="339" t="s">
        <v>138</v>
      </c>
      <c r="L131" s="28"/>
      <c r="M131" s="15">
        <v>8</v>
      </c>
      <c r="N131" s="47"/>
      <c r="O131" s="154"/>
      <c r="P131" s="155">
        <v>16</v>
      </c>
      <c r="Q131" s="156"/>
      <c r="R131" s="154"/>
      <c r="S131" s="157">
        <v>25</v>
      </c>
      <c r="T131" s="158"/>
      <c r="U131" s="18"/>
      <c r="V131" s="50">
        <v>33</v>
      </c>
      <c r="W131" s="63"/>
      <c r="X131" s="18"/>
      <c r="Y131" s="32">
        <v>41</v>
      </c>
      <c r="Z131" s="20"/>
      <c r="AA131" s="48"/>
      <c r="AB131" s="43">
        <v>50</v>
      </c>
      <c r="AC131" s="49"/>
      <c r="AD131" s="18"/>
      <c r="AE131" s="32">
        <v>58</v>
      </c>
      <c r="AF131" s="20"/>
      <c r="AG131" s="18"/>
      <c r="AH131" s="32">
        <v>66</v>
      </c>
      <c r="AI131" s="20"/>
      <c r="AJ131" s="18"/>
      <c r="AK131" s="32">
        <v>74</v>
      </c>
      <c r="AL131" s="20"/>
      <c r="AM131" s="18"/>
      <c r="AN131" s="32">
        <v>82</v>
      </c>
      <c r="AO131" s="20"/>
      <c r="AP131" s="18"/>
      <c r="AQ131" s="32">
        <v>90</v>
      </c>
      <c r="AR131" s="20"/>
      <c r="AS131" s="72"/>
      <c r="AT131" s="32">
        <v>100</v>
      </c>
      <c r="AU131" s="149"/>
      <c r="AV131" s="12"/>
    </row>
    <row r="132" spans="1:119" ht="20.100000000000001" customHeight="1" x14ac:dyDescent="0.2">
      <c r="A132" s="298"/>
      <c r="B132" s="303"/>
      <c r="C132" s="304"/>
      <c r="D132" s="304"/>
      <c r="E132" s="304"/>
      <c r="F132" s="304"/>
      <c r="G132" s="304"/>
      <c r="H132" s="304"/>
      <c r="I132" s="305"/>
      <c r="J132" s="310"/>
      <c r="K132" s="313"/>
      <c r="L132" s="59">
        <v>5</v>
      </c>
      <c r="M132" s="65"/>
      <c r="N132" s="61">
        <v>2.4</v>
      </c>
      <c r="O132" s="51">
        <v>5</v>
      </c>
      <c r="P132" s="151"/>
      <c r="Q132" s="42">
        <v>4.7</v>
      </c>
      <c r="R132" s="51">
        <v>10</v>
      </c>
      <c r="S132" s="151"/>
      <c r="T132" s="42">
        <v>7.1</v>
      </c>
      <c r="U132" s="178">
        <v>12</v>
      </c>
      <c r="V132" s="65"/>
      <c r="W132" s="61">
        <v>11.4</v>
      </c>
      <c r="X132" s="59">
        <v>0</v>
      </c>
      <c r="Y132" s="65"/>
      <c r="Z132" s="61">
        <v>0</v>
      </c>
      <c r="AA132" s="59">
        <v>0</v>
      </c>
      <c r="AB132" s="65"/>
      <c r="AC132" s="61">
        <v>0</v>
      </c>
      <c r="AD132" s="59">
        <v>0</v>
      </c>
      <c r="AE132" s="65"/>
      <c r="AF132" s="61">
        <v>0</v>
      </c>
      <c r="AG132" s="59">
        <v>0</v>
      </c>
      <c r="AH132" s="65"/>
      <c r="AI132" s="61">
        <v>0</v>
      </c>
      <c r="AJ132" s="59">
        <v>0</v>
      </c>
      <c r="AK132" s="65"/>
      <c r="AL132" s="61">
        <v>0</v>
      </c>
      <c r="AM132" s="59">
        <v>0</v>
      </c>
      <c r="AN132" s="65"/>
      <c r="AO132" s="61">
        <v>0</v>
      </c>
      <c r="AP132" s="59">
        <v>0</v>
      </c>
      <c r="AQ132" s="65"/>
      <c r="AR132" s="61">
        <v>0</v>
      </c>
      <c r="AS132" s="59">
        <v>0</v>
      </c>
      <c r="AT132" s="65"/>
      <c r="AU132" s="61">
        <v>0</v>
      </c>
      <c r="AV132" s="12"/>
    </row>
    <row r="133" spans="1:119" ht="20.100000000000001" customHeight="1" x14ac:dyDescent="0.2">
      <c r="A133" s="299"/>
      <c r="B133" s="306"/>
      <c r="C133" s="307"/>
      <c r="D133" s="307"/>
      <c r="E133" s="307"/>
      <c r="F133" s="307"/>
      <c r="G133" s="307"/>
      <c r="H133" s="307"/>
      <c r="I133" s="308"/>
      <c r="J133" s="311"/>
      <c r="K133" s="314"/>
      <c r="L133" s="60"/>
      <c r="M133" s="64">
        <v>2.4</v>
      </c>
      <c r="N133" s="62"/>
      <c r="O133" s="152"/>
      <c r="P133" s="55">
        <v>4.7</v>
      </c>
      <c r="Q133" s="153"/>
      <c r="R133" s="152"/>
      <c r="S133" s="55">
        <v>7.1</v>
      </c>
      <c r="T133" s="153"/>
      <c r="U133" s="60"/>
      <c r="V133" s="64">
        <v>11.4</v>
      </c>
      <c r="W133" s="62"/>
      <c r="X133" s="60"/>
      <c r="Y133" s="64">
        <v>0</v>
      </c>
      <c r="Z133" s="62"/>
      <c r="AA133" s="60"/>
      <c r="AB133" s="64">
        <v>0</v>
      </c>
      <c r="AC133" s="62"/>
      <c r="AD133" s="60"/>
      <c r="AE133" s="64">
        <v>0</v>
      </c>
      <c r="AF133" s="62"/>
      <c r="AG133" s="60"/>
      <c r="AH133" s="64">
        <v>0</v>
      </c>
      <c r="AI133" s="62"/>
      <c r="AJ133" s="60"/>
      <c r="AK133" s="64">
        <v>0</v>
      </c>
      <c r="AL133" s="62"/>
      <c r="AM133" s="60"/>
      <c r="AN133" s="64">
        <v>0</v>
      </c>
      <c r="AO133" s="62"/>
      <c r="AP133" s="60"/>
      <c r="AQ133" s="64">
        <v>0</v>
      </c>
      <c r="AR133" s="62"/>
      <c r="AS133" s="60"/>
      <c r="AT133" s="64">
        <v>0</v>
      </c>
      <c r="AU133" s="62"/>
      <c r="AV133" s="12"/>
    </row>
    <row r="134" spans="1:119" ht="20.100000000000001" customHeight="1" x14ac:dyDescent="0.2">
      <c r="A134" s="297">
        <v>41</v>
      </c>
      <c r="B134" s="300" t="s">
        <v>117</v>
      </c>
      <c r="C134" s="301"/>
      <c r="D134" s="301"/>
      <c r="E134" s="301"/>
      <c r="F134" s="301"/>
      <c r="G134" s="301"/>
      <c r="H134" s="301"/>
      <c r="I134" s="302"/>
      <c r="J134" s="309">
        <v>450000000</v>
      </c>
      <c r="K134" s="312" t="s">
        <v>137</v>
      </c>
      <c r="L134" s="28"/>
      <c r="M134" s="15">
        <v>8</v>
      </c>
      <c r="N134" s="47"/>
      <c r="O134" s="154"/>
      <c r="P134" s="155">
        <v>16</v>
      </c>
      <c r="Q134" s="156"/>
      <c r="R134" s="154"/>
      <c r="S134" s="157">
        <v>25</v>
      </c>
      <c r="T134" s="158"/>
      <c r="U134" s="18"/>
      <c r="V134" s="50">
        <v>33</v>
      </c>
      <c r="W134" s="63"/>
      <c r="X134" s="18"/>
      <c r="Y134" s="32">
        <v>41</v>
      </c>
      <c r="Z134" s="20"/>
      <c r="AA134" s="48"/>
      <c r="AB134" s="43">
        <v>50</v>
      </c>
      <c r="AC134" s="49"/>
      <c r="AD134" s="18"/>
      <c r="AE134" s="32">
        <v>58</v>
      </c>
      <c r="AF134" s="20"/>
      <c r="AG134" s="18"/>
      <c r="AH134" s="32">
        <v>66</v>
      </c>
      <c r="AI134" s="20"/>
      <c r="AJ134" s="18"/>
      <c r="AK134" s="32">
        <v>74</v>
      </c>
      <c r="AL134" s="20"/>
      <c r="AM134" s="18"/>
      <c r="AN134" s="32">
        <v>82</v>
      </c>
      <c r="AO134" s="20"/>
      <c r="AP134" s="18"/>
      <c r="AQ134" s="32">
        <v>90</v>
      </c>
      <c r="AR134" s="20"/>
      <c r="AS134" s="72"/>
      <c r="AT134" s="32">
        <v>100</v>
      </c>
      <c r="AU134" s="149"/>
      <c r="AV134" s="12"/>
    </row>
    <row r="135" spans="1:119" ht="20.100000000000001" customHeight="1" x14ac:dyDescent="0.2">
      <c r="A135" s="298"/>
      <c r="B135" s="303"/>
      <c r="C135" s="304"/>
      <c r="D135" s="304"/>
      <c r="E135" s="304"/>
      <c r="F135" s="304"/>
      <c r="G135" s="304"/>
      <c r="H135" s="304"/>
      <c r="I135" s="305"/>
      <c r="J135" s="310"/>
      <c r="K135" s="313"/>
      <c r="L135" s="59">
        <v>0</v>
      </c>
      <c r="M135" s="65"/>
      <c r="N135" s="61">
        <v>0</v>
      </c>
      <c r="O135" s="51">
        <v>25</v>
      </c>
      <c r="P135" s="151"/>
      <c r="Q135" s="42">
        <v>24.5</v>
      </c>
      <c r="R135" s="51">
        <v>42</v>
      </c>
      <c r="S135" s="151"/>
      <c r="T135" s="42">
        <v>41.9</v>
      </c>
      <c r="U135" s="178">
        <v>58</v>
      </c>
      <c r="V135" s="65"/>
      <c r="W135" s="179">
        <v>57.2</v>
      </c>
      <c r="X135" s="59">
        <v>0</v>
      </c>
      <c r="Y135" s="65"/>
      <c r="Z135" s="61">
        <v>0</v>
      </c>
      <c r="AA135" s="59">
        <v>0</v>
      </c>
      <c r="AB135" s="65"/>
      <c r="AC135" s="61">
        <v>0</v>
      </c>
      <c r="AD135" s="59">
        <v>0</v>
      </c>
      <c r="AE135" s="65"/>
      <c r="AF135" s="61">
        <v>0</v>
      </c>
      <c r="AG135" s="59">
        <v>0</v>
      </c>
      <c r="AH135" s="65"/>
      <c r="AI135" s="61">
        <v>0</v>
      </c>
      <c r="AJ135" s="59">
        <v>0</v>
      </c>
      <c r="AK135" s="65"/>
      <c r="AL135" s="61">
        <v>0</v>
      </c>
      <c r="AM135" s="59">
        <v>0</v>
      </c>
      <c r="AN135" s="65"/>
      <c r="AO135" s="61">
        <v>0</v>
      </c>
      <c r="AP135" s="59">
        <v>0</v>
      </c>
      <c r="AQ135" s="65"/>
      <c r="AR135" s="61">
        <v>0</v>
      </c>
      <c r="AS135" s="59">
        <v>0</v>
      </c>
      <c r="AT135" s="65"/>
      <c r="AU135" s="61">
        <v>0</v>
      </c>
      <c r="AV135" s="12"/>
    </row>
    <row r="136" spans="1:119" ht="20.100000000000001" customHeight="1" x14ac:dyDescent="0.2">
      <c r="A136" s="299"/>
      <c r="B136" s="306"/>
      <c r="C136" s="307"/>
      <c r="D136" s="307"/>
      <c r="E136" s="307"/>
      <c r="F136" s="307"/>
      <c r="G136" s="307"/>
      <c r="H136" s="307"/>
      <c r="I136" s="308"/>
      <c r="J136" s="311"/>
      <c r="K136" s="314"/>
      <c r="L136" s="60"/>
      <c r="M136" s="64">
        <v>0</v>
      </c>
      <c r="N136" s="62"/>
      <c r="O136" s="152"/>
      <c r="P136" s="55">
        <v>24.5</v>
      </c>
      <c r="Q136" s="153"/>
      <c r="R136" s="152"/>
      <c r="S136" s="55">
        <v>41.9</v>
      </c>
      <c r="T136" s="153"/>
      <c r="U136" s="183"/>
      <c r="V136" s="181">
        <v>57.2</v>
      </c>
      <c r="W136" s="62"/>
      <c r="X136" s="60"/>
      <c r="Y136" s="64">
        <v>0</v>
      </c>
      <c r="Z136" s="62"/>
      <c r="AA136" s="60"/>
      <c r="AB136" s="64">
        <v>0</v>
      </c>
      <c r="AC136" s="62"/>
      <c r="AD136" s="60"/>
      <c r="AE136" s="64">
        <v>0</v>
      </c>
      <c r="AF136" s="62"/>
      <c r="AG136" s="60"/>
      <c r="AH136" s="64">
        <v>0</v>
      </c>
      <c r="AI136" s="62"/>
      <c r="AJ136" s="60"/>
      <c r="AK136" s="64">
        <v>0</v>
      </c>
      <c r="AL136" s="62"/>
      <c r="AM136" s="60"/>
      <c r="AN136" s="64">
        <v>0</v>
      </c>
      <c r="AO136" s="62"/>
      <c r="AP136" s="60"/>
      <c r="AQ136" s="64">
        <v>0</v>
      </c>
      <c r="AR136" s="62"/>
      <c r="AS136" s="60"/>
      <c r="AT136" s="64">
        <v>0</v>
      </c>
      <c r="AU136" s="62"/>
      <c r="AV136" s="12"/>
    </row>
    <row r="137" spans="1:119" ht="20.100000000000001" customHeight="1" x14ac:dyDescent="0.2">
      <c r="A137" s="297">
        <v>42</v>
      </c>
      <c r="B137" s="300" t="s">
        <v>118</v>
      </c>
      <c r="C137" s="301"/>
      <c r="D137" s="301"/>
      <c r="E137" s="301"/>
      <c r="F137" s="301"/>
      <c r="G137" s="301"/>
      <c r="H137" s="301"/>
      <c r="I137" s="302"/>
      <c r="J137" s="309">
        <v>123160000</v>
      </c>
      <c r="K137" s="312" t="s">
        <v>137</v>
      </c>
      <c r="L137" s="28"/>
      <c r="M137" s="15">
        <v>8</v>
      </c>
      <c r="N137" s="47"/>
      <c r="O137" s="154"/>
      <c r="P137" s="155">
        <v>16</v>
      </c>
      <c r="Q137" s="156"/>
      <c r="R137" s="154"/>
      <c r="S137" s="157">
        <v>25</v>
      </c>
      <c r="T137" s="158"/>
      <c r="U137" s="184"/>
      <c r="V137" s="50">
        <v>33</v>
      </c>
      <c r="W137" s="63"/>
      <c r="X137" s="18"/>
      <c r="Y137" s="32">
        <v>41</v>
      </c>
      <c r="Z137" s="20"/>
      <c r="AA137" s="48"/>
      <c r="AB137" s="43">
        <v>50</v>
      </c>
      <c r="AC137" s="49"/>
      <c r="AD137" s="18"/>
      <c r="AE137" s="32">
        <v>58</v>
      </c>
      <c r="AF137" s="20"/>
      <c r="AG137" s="18"/>
      <c r="AH137" s="32">
        <v>66</v>
      </c>
      <c r="AI137" s="20"/>
      <c r="AJ137" s="18"/>
      <c r="AK137" s="32">
        <v>74</v>
      </c>
      <c r="AL137" s="20"/>
      <c r="AM137" s="18"/>
      <c r="AN137" s="32">
        <v>82</v>
      </c>
      <c r="AO137" s="20"/>
      <c r="AP137" s="18"/>
      <c r="AQ137" s="32">
        <v>90</v>
      </c>
      <c r="AR137" s="20"/>
      <c r="AS137" s="72"/>
      <c r="AT137" s="32">
        <v>100</v>
      </c>
      <c r="AU137" s="149"/>
      <c r="AV137" s="12"/>
    </row>
    <row r="138" spans="1:119" ht="19.5" customHeight="1" x14ac:dyDescent="0.2">
      <c r="A138" s="298"/>
      <c r="B138" s="303"/>
      <c r="C138" s="304"/>
      <c r="D138" s="304"/>
      <c r="E138" s="304"/>
      <c r="F138" s="304"/>
      <c r="G138" s="304"/>
      <c r="H138" s="304"/>
      <c r="I138" s="305"/>
      <c r="J138" s="310"/>
      <c r="K138" s="313"/>
      <c r="L138" s="51">
        <v>10</v>
      </c>
      <c r="M138" s="65"/>
      <c r="N138" s="61">
        <v>5.9</v>
      </c>
      <c r="O138" s="51">
        <v>25</v>
      </c>
      <c r="P138" s="151"/>
      <c r="Q138" s="42">
        <v>24.5</v>
      </c>
      <c r="R138" s="51">
        <v>25</v>
      </c>
      <c r="S138" s="151"/>
      <c r="T138" s="42">
        <v>24.9</v>
      </c>
      <c r="U138" s="178">
        <v>37</v>
      </c>
      <c r="V138" s="65"/>
      <c r="W138" s="179">
        <v>36.4</v>
      </c>
      <c r="X138" s="59">
        <v>0</v>
      </c>
      <c r="Y138" s="65"/>
      <c r="Z138" s="61">
        <v>0</v>
      </c>
      <c r="AA138" s="59">
        <v>0</v>
      </c>
      <c r="AB138" s="65"/>
      <c r="AC138" s="61">
        <v>0</v>
      </c>
      <c r="AD138" s="59">
        <v>0</v>
      </c>
      <c r="AE138" s="65"/>
      <c r="AF138" s="61">
        <v>0</v>
      </c>
      <c r="AG138" s="59">
        <v>0</v>
      </c>
      <c r="AH138" s="65"/>
      <c r="AI138" s="61">
        <v>0</v>
      </c>
      <c r="AJ138" s="59">
        <v>0</v>
      </c>
      <c r="AK138" s="65"/>
      <c r="AL138" s="61">
        <v>0</v>
      </c>
      <c r="AM138" s="59">
        <v>0</v>
      </c>
      <c r="AN138" s="65"/>
      <c r="AO138" s="61">
        <v>0</v>
      </c>
      <c r="AP138" s="59">
        <v>0</v>
      </c>
      <c r="AQ138" s="65"/>
      <c r="AR138" s="61">
        <v>0</v>
      </c>
      <c r="AS138" s="59">
        <v>0</v>
      </c>
      <c r="AT138" s="65"/>
      <c r="AU138" s="61">
        <v>0</v>
      </c>
      <c r="AV138" s="12"/>
    </row>
    <row r="139" spans="1:119" ht="20.100000000000001" customHeight="1" x14ac:dyDescent="0.2">
      <c r="A139" s="299"/>
      <c r="B139" s="306"/>
      <c r="C139" s="307"/>
      <c r="D139" s="307"/>
      <c r="E139" s="307"/>
      <c r="F139" s="307"/>
      <c r="G139" s="307"/>
      <c r="H139" s="307"/>
      <c r="I139" s="308"/>
      <c r="J139" s="311"/>
      <c r="K139" s="314"/>
      <c r="L139" s="60"/>
      <c r="M139" s="64">
        <v>5.9</v>
      </c>
      <c r="N139" s="62"/>
      <c r="O139" s="152"/>
      <c r="P139" s="55">
        <v>24.5</v>
      </c>
      <c r="Q139" s="153"/>
      <c r="R139" s="152"/>
      <c r="S139" s="55">
        <v>24.9</v>
      </c>
      <c r="T139" s="153"/>
      <c r="U139" s="183"/>
      <c r="V139" s="181">
        <v>36.4</v>
      </c>
      <c r="W139" s="62"/>
      <c r="X139" s="60"/>
      <c r="Y139" s="64">
        <v>0</v>
      </c>
      <c r="Z139" s="62"/>
      <c r="AA139" s="60"/>
      <c r="AB139" s="64">
        <v>0</v>
      </c>
      <c r="AC139" s="62"/>
      <c r="AD139" s="60"/>
      <c r="AE139" s="64">
        <v>0</v>
      </c>
      <c r="AF139" s="62"/>
      <c r="AG139" s="60"/>
      <c r="AH139" s="64">
        <v>0</v>
      </c>
      <c r="AI139" s="62"/>
      <c r="AJ139" s="60"/>
      <c r="AK139" s="64">
        <v>0</v>
      </c>
      <c r="AL139" s="62"/>
      <c r="AM139" s="60"/>
      <c r="AN139" s="64">
        <v>0</v>
      </c>
      <c r="AO139" s="62"/>
      <c r="AP139" s="60"/>
      <c r="AQ139" s="64">
        <v>0</v>
      </c>
      <c r="AR139" s="62"/>
      <c r="AS139" s="60"/>
      <c r="AT139" s="64">
        <v>0</v>
      </c>
      <c r="AU139" s="62"/>
      <c r="AV139" s="12"/>
    </row>
    <row r="140" spans="1:119" ht="20.100000000000001" customHeight="1" x14ac:dyDescent="0.2">
      <c r="A140" s="297">
        <v>43</v>
      </c>
      <c r="B140" s="300" t="s">
        <v>119</v>
      </c>
      <c r="C140" s="301"/>
      <c r="D140" s="301"/>
      <c r="E140" s="301"/>
      <c r="F140" s="301"/>
      <c r="G140" s="301"/>
      <c r="H140" s="301"/>
      <c r="I140" s="302"/>
      <c r="J140" s="309">
        <v>1000000000</v>
      </c>
      <c r="K140" s="312" t="s">
        <v>137</v>
      </c>
      <c r="L140" s="28"/>
      <c r="M140" s="15">
        <v>8</v>
      </c>
      <c r="N140" s="47"/>
      <c r="O140" s="154"/>
      <c r="P140" s="155">
        <v>16</v>
      </c>
      <c r="Q140" s="156"/>
      <c r="R140" s="154"/>
      <c r="S140" s="157">
        <v>25</v>
      </c>
      <c r="T140" s="158"/>
      <c r="U140" s="184"/>
      <c r="V140" s="50">
        <v>33</v>
      </c>
      <c r="W140" s="63"/>
      <c r="X140" s="18"/>
      <c r="Y140" s="32">
        <v>41</v>
      </c>
      <c r="Z140" s="20"/>
      <c r="AA140" s="48"/>
      <c r="AB140" s="43">
        <v>50</v>
      </c>
      <c r="AC140" s="49"/>
      <c r="AD140" s="18"/>
      <c r="AE140" s="32">
        <v>58</v>
      </c>
      <c r="AF140" s="20"/>
      <c r="AG140" s="18"/>
      <c r="AH140" s="32">
        <v>66</v>
      </c>
      <c r="AI140" s="20"/>
      <c r="AJ140" s="18"/>
      <c r="AK140" s="32">
        <v>74</v>
      </c>
      <c r="AL140" s="20"/>
      <c r="AM140" s="18"/>
      <c r="AN140" s="32">
        <v>82</v>
      </c>
      <c r="AO140" s="20"/>
      <c r="AP140" s="18"/>
      <c r="AQ140" s="32">
        <v>90</v>
      </c>
      <c r="AR140" s="20"/>
      <c r="AS140" s="72"/>
      <c r="AT140" s="32">
        <v>100</v>
      </c>
      <c r="AU140" s="149"/>
    </row>
    <row r="141" spans="1:119" ht="20.100000000000001" customHeight="1" x14ac:dyDescent="0.2">
      <c r="A141" s="298"/>
      <c r="B141" s="303"/>
      <c r="C141" s="304"/>
      <c r="D141" s="304"/>
      <c r="E141" s="304"/>
      <c r="F141" s="304"/>
      <c r="G141" s="304"/>
      <c r="H141" s="304"/>
      <c r="I141" s="305"/>
      <c r="J141" s="310"/>
      <c r="K141" s="313"/>
      <c r="L141" s="59">
        <v>0</v>
      </c>
      <c r="M141" s="65"/>
      <c r="N141" s="61">
        <v>0</v>
      </c>
      <c r="O141" s="51">
        <v>0</v>
      </c>
      <c r="P141" s="151"/>
      <c r="Q141" s="42">
        <v>0</v>
      </c>
      <c r="R141" s="51">
        <v>100</v>
      </c>
      <c r="S141" s="151"/>
      <c r="T141" s="42">
        <v>100</v>
      </c>
      <c r="U141" s="186">
        <v>100</v>
      </c>
      <c r="V141" s="187"/>
      <c r="W141" s="191">
        <v>100</v>
      </c>
      <c r="X141" s="59">
        <v>0</v>
      </c>
      <c r="Y141" s="65"/>
      <c r="Z141" s="61">
        <v>0</v>
      </c>
      <c r="AA141" s="59">
        <v>0</v>
      </c>
      <c r="AB141" s="65"/>
      <c r="AC141" s="61">
        <v>0</v>
      </c>
      <c r="AD141" s="59">
        <v>0</v>
      </c>
      <c r="AE141" s="65"/>
      <c r="AF141" s="61">
        <v>0</v>
      </c>
      <c r="AG141" s="59">
        <v>0</v>
      </c>
      <c r="AH141" s="65"/>
      <c r="AI141" s="61">
        <v>0</v>
      </c>
      <c r="AJ141" s="59">
        <v>0</v>
      </c>
      <c r="AK141" s="65"/>
      <c r="AL141" s="61">
        <v>0</v>
      </c>
      <c r="AM141" s="59">
        <v>0</v>
      </c>
      <c r="AN141" s="65"/>
      <c r="AO141" s="61">
        <v>0</v>
      </c>
      <c r="AP141" s="59">
        <v>0</v>
      </c>
      <c r="AQ141" s="65"/>
      <c r="AR141" s="61">
        <v>0</v>
      </c>
      <c r="AS141" s="59">
        <v>0</v>
      </c>
      <c r="AT141" s="65"/>
      <c r="AU141" s="61">
        <v>0</v>
      </c>
    </row>
    <row r="142" spans="1:119" ht="20.100000000000001" customHeight="1" x14ac:dyDescent="0.2">
      <c r="A142" s="299"/>
      <c r="B142" s="306"/>
      <c r="C142" s="307"/>
      <c r="D142" s="307"/>
      <c r="E142" s="307"/>
      <c r="F142" s="307"/>
      <c r="G142" s="307"/>
      <c r="H142" s="307"/>
      <c r="I142" s="308"/>
      <c r="J142" s="311"/>
      <c r="K142" s="314"/>
      <c r="L142" s="60"/>
      <c r="M142" s="64">
        <v>0</v>
      </c>
      <c r="N142" s="62"/>
      <c r="O142" s="152"/>
      <c r="P142" s="55">
        <v>0</v>
      </c>
      <c r="Q142" s="153"/>
      <c r="R142" s="152"/>
      <c r="S142" s="55">
        <v>100</v>
      </c>
      <c r="T142" s="153"/>
      <c r="U142" s="188"/>
      <c r="V142" s="189">
        <v>100</v>
      </c>
      <c r="W142" s="62"/>
      <c r="X142" s="60"/>
      <c r="Y142" s="64">
        <v>0</v>
      </c>
      <c r="Z142" s="62"/>
      <c r="AA142" s="60"/>
      <c r="AB142" s="64">
        <v>0</v>
      </c>
      <c r="AC142" s="62"/>
      <c r="AD142" s="60"/>
      <c r="AE142" s="64">
        <v>0</v>
      </c>
      <c r="AF142" s="62"/>
      <c r="AG142" s="60"/>
      <c r="AH142" s="64">
        <v>0</v>
      </c>
      <c r="AI142" s="62"/>
      <c r="AJ142" s="60"/>
      <c r="AK142" s="64">
        <v>0</v>
      </c>
      <c r="AL142" s="62"/>
      <c r="AM142" s="60"/>
      <c r="AN142" s="64">
        <v>0</v>
      </c>
      <c r="AO142" s="62"/>
      <c r="AP142" s="60"/>
      <c r="AQ142" s="64">
        <v>0</v>
      </c>
      <c r="AR142" s="62"/>
      <c r="AS142" s="60"/>
      <c r="AT142" s="64">
        <v>0</v>
      </c>
      <c r="AU142" s="62"/>
    </row>
    <row r="143" spans="1:119" ht="20.100000000000001" customHeight="1" x14ac:dyDescent="0.2">
      <c r="A143" s="17"/>
      <c r="B143" s="291" t="s">
        <v>51</v>
      </c>
      <c r="C143" s="292"/>
      <c r="D143" s="292"/>
      <c r="E143" s="292"/>
      <c r="F143" s="292"/>
      <c r="G143" s="292"/>
      <c r="H143" s="292"/>
      <c r="I143" s="293"/>
      <c r="J143" s="309">
        <f>SUM(J11:J142)</f>
        <v>14847244850</v>
      </c>
      <c r="K143" s="56"/>
      <c r="L143" s="28"/>
      <c r="M143" s="15">
        <v>8</v>
      </c>
      <c r="N143" s="47"/>
      <c r="O143" s="48"/>
      <c r="P143" s="29">
        <v>16</v>
      </c>
      <c r="Q143" s="30"/>
      <c r="R143" s="48"/>
      <c r="S143" s="44">
        <v>25</v>
      </c>
      <c r="T143" s="49"/>
      <c r="U143" s="18"/>
      <c r="V143" s="50">
        <v>33</v>
      </c>
      <c r="W143" s="63"/>
      <c r="X143" s="18"/>
      <c r="Y143" s="32">
        <v>41</v>
      </c>
      <c r="Z143" s="20"/>
      <c r="AA143" s="48"/>
      <c r="AB143" s="43">
        <v>50</v>
      </c>
      <c r="AC143" s="49"/>
      <c r="AD143" s="18"/>
      <c r="AE143" s="32">
        <v>58</v>
      </c>
      <c r="AF143" s="20"/>
      <c r="AG143" s="18"/>
      <c r="AH143" s="32">
        <v>66</v>
      </c>
      <c r="AI143" s="20"/>
      <c r="AJ143" s="18"/>
      <c r="AK143" s="32">
        <v>74</v>
      </c>
      <c r="AL143" s="20"/>
      <c r="AM143" s="18"/>
      <c r="AN143" s="32">
        <v>82</v>
      </c>
      <c r="AO143" s="20"/>
      <c r="AP143" s="18"/>
      <c r="AQ143" s="32">
        <v>90</v>
      </c>
      <c r="AR143" s="20"/>
      <c r="AS143" s="72"/>
      <c r="AT143" s="32">
        <v>100</v>
      </c>
      <c r="AU143" s="149"/>
      <c r="AW143" t="s">
        <v>72</v>
      </c>
    </row>
    <row r="144" spans="1:119" ht="20.100000000000001" customHeight="1" x14ac:dyDescent="0.2">
      <c r="A144" s="128"/>
      <c r="B144" s="355"/>
      <c r="C144" s="356"/>
      <c r="D144" s="356"/>
      <c r="E144" s="356"/>
      <c r="F144" s="356"/>
      <c r="G144" s="356"/>
      <c r="H144" s="356"/>
      <c r="I144" s="357"/>
      <c r="J144" s="310"/>
      <c r="K144" s="57"/>
      <c r="L144" s="59">
        <f>SUM(L12,L15,L18,L21,L24,L27,L30,L33,L36,L39,L42,L45,L48,L51,L54,L57,L60,L63,L66,L69,L72,L75,L78,L81,L84,L87,L90,L93,L96,L99,L102,L105,L108,L111,L114,L117,L123,L126,L129,L132,L135,L138,L141)/43</f>
        <v>3.3023255813953489</v>
      </c>
      <c r="M144" s="65"/>
      <c r="N144" s="112">
        <f>SUM(N12,N15,N18,N21,N24,N27,N30,N33,N36,N39,N42,N45,N48,N51,N54,N57,N60,N63,N66,N69,N72,N75,N78,N81,N84,N87,N90,N93,N96,N99,N102,N105,N108,N111,N114,N117,N123,N126,N129,N132,N135,N138,N141)/43</f>
        <v>2.9697674418604652</v>
      </c>
      <c r="O144" s="167">
        <f>SUM(O12,O15,O18,O21,O24,O27,O30,O33,O36,O39,O42,O45,O48,O51,O54,O57,O60,O63,O66,O69,O72,O75,O78,O81,O84,O87,O90,O93,O96,O99,O102,O105,O108,O111,O114,O117,O123,O126,O129,O132,O135,O138,O141)/43</f>
        <v>13.837209302325581</v>
      </c>
      <c r="P144" s="65"/>
      <c r="Q144" s="112">
        <f>SUM(Q12,Q15,Q18,Q21,Q24,Q27,Q30,Q33,Q36,Q39,Q42,Q45,Q48,Q51,Q54,Q57,Q60,Q63,Q66,Q69,Q72,Q75,Q78,Q81,Q84,Q87,Q90,Q93,Q96,Q99,Q102,Q105,Q108,Q111,Q114,Q117,Q123,Q126,Q129,Q132,Q135,Q138,Q141)/43</f>
        <v>13.134883720930235</v>
      </c>
      <c r="R144" s="167">
        <f>SUM(R12,R15,R18,R21,R24,R27,R30,R33,R36,R39,R42,R45,R48,R51,R54,R57,R60,R63,R66,R69,R72,R75,R78,R81,R84,R87,R90,R93,R96,R99,R102,R105,R108,R111,R114,R117,R123,R126,R129,R132,R135,R138,R141)/43</f>
        <v>28.18139534883721</v>
      </c>
      <c r="S144" s="168"/>
      <c r="T144" s="169">
        <f>SUM(T12,T15,T18,T21,T24,T27,T30,T33,T36,T39,T42,T45,T48,T51,T54,T57,T60,T63,T66,T69,T72,T75,T78,T81,T84,T87,T90,T93,T96,T99,T102,T105,T108,T111,T114,T117,T123,T126,T129,T132,T135,T138,T141)/43</f>
        <v>27.381395348837213</v>
      </c>
      <c r="U144" s="167">
        <f>SUM(U12,U15,U18,U21,U24,U27,U30,U33,U36,U39,U42,U45,U48,U51,U54,U57,U60,U63,U66,U69,U72,U75,U78,U81,U84,U87,U90,U93,U96,U99,U102,U105,U108,U111,U114,U117,U123,U126,U129,U132,U135,U138,U141)/43</f>
        <v>33.930232558139537</v>
      </c>
      <c r="V144" s="168"/>
      <c r="W144" s="185">
        <f>SUM(W12,W15,W18,W21,W24,W27,W30,W33,W36,W39,W42,W45,W48,W51,W54,W57,W60,W63,W66,W69,W72,W75,W78,W81,W84,W87,W90,W93,W96,W99,W102,W105,W108,W111,W114,W117,W123,W126,W129,W132,W135,W138,W141)/43</f>
        <v>33.388372093023264</v>
      </c>
      <c r="X144" s="59">
        <f>SUM(X12,X15,X18,X21,X24,X27,X30,X33,X36,X39,X42,X45,X48,X51,X54,X57,X60,X63,X66,X69,X72,X75,X78,X81,X84,X87,X90,X93,X96,X99,X102,X105,X108,X111,X114,X117,X123,X126,X129,X132,X135,X138,X141)/43</f>
        <v>0</v>
      </c>
      <c r="Y144" s="65"/>
      <c r="Z144" s="112">
        <f>SUM(Z12,Z15,Z18,Z21,Z24,Z27,Z30,Z33,Z36,Z39,Z42,Z45,Z48,Z51,Z54,Z57,Z60,Z63,Z66,Z69,Z72,Z75,Z78,Z81,Z84,Z87,Z90,Z93,Z96,Z99,Z102,Z105,Z108,Z111,Z114,Z117,Z123,Z126,Z129,Z132,Z135,Z138,Z141)/43</f>
        <v>0</v>
      </c>
      <c r="AA144" s="59">
        <f>SUM(AA12,AA15,AA18,AA21,AA24,AA27,AA30,AA33,AA36,AA39,AA42,AA45,AA48,AA51,AA54,AA57,AA60,AA63,AA66,AA69,AA72,AA75,AA78,AA81,AA84,AA87,AA90,AA93,AA96,AA99,AA102,AA105,AA108,AA111,AA114,AA117,AA123,AA126,AA129,AA132,AA135,AA138,AA141)/43</f>
        <v>0</v>
      </c>
      <c r="AB144" s="65"/>
      <c r="AC144" s="112">
        <f>SUM(AC12,AC15,AC18,AC21,AC24,AC27,AC30,AC33,AC36,AC39,AC42,AC45,AC48,AC51,AC54,AC57,AC60,AC63,AC66,AC69,AC72,AC75,AC78,AC81,AC84,AC87,AC90,AC93,AC96,AC99,AC102,AC105,AC108,AC111,AC114,AC117,AC123,AC126,AC129,AC132,AC135,AC138,AC141)/43</f>
        <v>0</v>
      </c>
      <c r="AD144" s="59">
        <f>SUM(AD12,AD15,AD18,AD21,AD24,AD27,AD30,AD33,AD36,AD39,AD42,AD45,AD48,AD51,AD54,AD57,AD60,AD63,AD66,AD69,AD72,AD75,AD78,AD81,AD84,AD87,AD90,AD93,AD96,AD99,AD102,AD105,AD108,AD111,AD114,AD117,AD123,AD126,AD129,AD132,AD135,AD138,AD141)/43</f>
        <v>0</v>
      </c>
      <c r="AE144" s="65"/>
      <c r="AF144" s="112">
        <f>SUM(AF12,AF15,AF18,AF21,AF24,AF27,AF30,AF33,AF36,AF39,AF42,AF45,AF48,AF51,AF54,AF57,AF60,AF63,AF66,AF69,AF72,AF75,AF78,AF81,AF84,AF87,AF90,AF93,AF96,AF99,AF102,AF105,AF108,AF111,AF114,AF117,AF123,AF126,AF129,AF132,AF135,AF138,AF141)/43</f>
        <v>0</v>
      </c>
      <c r="AG144" s="59">
        <f>SUM(AG12,AG15,AG18,AG21,AG24,AG27,AG30,AG33,AG36,AG39,AG42,AG45,AG48,AG51,AG54,AG57,AG60,AG63,AG66,AG69,AG72,AG75,AG78,AG81,AG84,AG87,AG90,AG93,AG96,AG99,AG102,AG105,AG108,AG111,AG114,AG117,AG123,AG126,AG129,AG132,AG135,AG138,AG141)/43</f>
        <v>0</v>
      </c>
      <c r="AH144" s="65"/>
      <c r="AI144" s="112">
        <f>SUM(AI12,AI15,AI18,AI21,AI24,AI27,AI30,AI33,AI36,AI39,AI42,AI45,AI48,AI51,AI54,AI57,AI60,AI63,AI66,AI69,AI72,AI75,AI78,AI81,AI84,AI87,AI90,AI93,AI96,AI99,AI102,AI105,AI108,AI111,AI114,AI117,AI123,AI126,AI129,AI132,AI135,AI138,AI141)/43</f>
        <v>0</v>
      </c>
      <c r="AJ144" s="59">
        <f>SUM(AJ12,AJ15,AJ18,AJ21,AJ24,AJ27,AJ30,AJ33,AJ36,AJ39,AJ42,AJ45,AJ48,AJ51,AJ54,AJ57,AJ60,AJ63,AJ66,AJ69,AJ72,AJ75,AJ78,AJ81,AJ84,AJ87,AJ90,AJ93,AJ96,AJ99,AJ102,AJ105,AJ108,AJ111,AJ114,AJ117,AJ123,AJ126,AJ129,AJ132,AJ135,AJ138,AJ141)/43</f>
        <v>0</v>
      </c>
      <c r="AK144" s="65"/>
      <c r="AL144" s="112">
        <f>SUM(AL12,AL15,AL18,AL21,AL24,AL27,AL30,AL33,AL36,AL39,AL42,AL45,AL48,AL51,AL54,AL57,AL60,AL63,AL66,AL69,AL72,AL75,AL78,AL81,AL84,AL87,AL90,AL93,AL96,AL99,AL102,AL105,AL108,AL111,AL114,AL117,AL123,AL126,AL129,AL132,AL135,AL138,AL141)/43</f>
        <v>0</v>
      </c>
      <c r="AM144" s="59">
        <f>SUM(AM12,AM15,AM18,AM21,AM24,AM27,AM30,AM33,AM36,AM39,AM42,AM45,AM48,AM51,AM54,AM57,AM60,AM63,AM66,AM69,AM72,AM75,AM78,AM81,AM84,AM87,AM90,AM93,AM96,AM99,AM102,AM105,AM108,AM111,AM114,AM117,AM123,AM126,AM129,AM132,AM135,AM138,AM141)/43</f>
        <v>0</v>
      </c>
      <c r="AN144" s="65"/>
      <c r="AO144" s="112">
        <f>SUM(AO12,AO15,AO18,AO21,AO24,AO27,AO30,AO33,AO36,AO39,AO42,AO45,AO48,AO51,AO54,AO57,AO60,AO63,AO66,AO69,AO72,AO75,AO78,AO81,AO84,AO87,AO90,AO93,AO96,AO99,AO102,AO105,AO108,AO111,AO114,AO117,AO123,AO126,AO129,AO132,AO135,AO138,AO141)/43</f>
        <v>0</v>
      </c>
      <c r="AP144" s="59">
        <f>SUM(AP12,AP15,AP18,AP21,AP24,AP27,AP30,AP33,AP36,AP39,AP42,AP45,AP48,AP51,AP54,AP57,AP60,AP63,AP66,AP69,AP72,AP75,AP78,AP81,AP84,AP87,AP90,AP93,AP96,AP99,AP102,AP105,AP108,AP111,AP114,AP117,AP123,AP126,AP129,AP132,AP135,AP138,AP141)/43</f>
        <v>0</v>
      </c>
      <c r="AQ144" s="65"/>
      <c r="AR144" s="112">
        <f>SUM(AR12,AR15,AR18,AR21,AR24,AR27,AR30,AR33,AR36,AR39,AR42,AR45,AR48,AR51,AR54,AR57,AR60,AR63,AR66,AR69,AR72,AR75,AR78,AR81,AR84,AR87,AR90,AR93,AR96,AR99,AR102,AR105,AR108,AR111,AR114,AR117,AR123,AR126,AR129,AR132,AR135,AR138,AR141)/43</f>
        <v>0</v>
      </c>
      <c r="AS144" s="59">
        <f>SUM(AS12,AS15,AS18,AS21,AS24,AS27,AS30,AS33,AS36,AS39,AS42,AS45,AS48,AS51,AS54,AS57,AS60,AS63,AS66,AS69,AS72,AS75,AS78,AS81,AS84,AS87,AS90,AS93,AS96,AS99,AS102,AS105,AS108,AS111,AS114,AS117,AS123,AS126,AS129,AS132,AS135,AS138,AS141)/43</f>
        <v>0</v>
      </c>
      <c r="AT144" s="65"/>
      <c r="AU144" s="112">
        <f>SUM(AU12,AU15,AU18,AU21,AU24,AU27,AU30,AU33,AU36,AU39,AU42,AU45,AU48,AU51,AU54,AU57,AU60,AU63,AU66,AU69,AU72,AU75,AU78,AU81,AU84,AU87,AU90,AU93,AU96,AU99,AU102,AU105,AU108,AU111,AU114,AU117,AU123,AU126,AU129,AU132,AU135,AU138,AU141)/43</f>
        <v>0</v>
      </c>
    </row>
    <row r="145" spans="1:47" ht="20.100000000000001" customHeight="1" x14ac:dyDescent="0.2">
      <c r="A145" s="128"/>
      <c r="B145" s="294"/>
      <c r="C145" s="295"/>
      <c r="D145" s="295"/>
      <c r="E145" s="295"/>
      <c r="F145" s="295"/>
      <c r="G145" s="295"/>
      <c r="H145" s="295"/>
      <c r="I145" s="296"/>
      <c r="J145" s="311"/>
      <c r="K145" s="170"/>
      <c r="L145" s="60"/>
      <c r="M145" s="58">
        <f>SUM(M13,M16,M19,M22,M25,M28,M31,M34,M37,M40,M43,M46,M49,M52,M55,M58,M61,M64,M67,M70,M73,M76,M79,M82,M85,M88,M91,M94,M97,M100,M103,M106,M109,M112,M115,M118,M124,M127,M130,M133,M136,M139,M142)/43</f>
        <v>2.9697674418604652</v>
      </c>
      <c r="N145" s="62"/>
      <c r="O145" s="60"/>
      <c r="P145" s="58">
        <f>SUM(P13,P16,P19,P22,P25,P28,P31,P34,P37,P40,P43,P46,P49,P52,P55,P58,P61,P64,P67,P70,P73,P76,P79,P82,P85,P88,P91,P94,P97,P100,P103,P106,P109,P112,P115,P118,P124,P127,P130,P133,P136,P139,P142)/43</f>
        <v>13.134883720930235</v>
      </c>
      <c r="Q145" s="62"/>
      <c r="R145" s="60"/>
      <c r="S145" s="171">
        <f>SUM(S13,S16,S19,S22,S25,S28,S31,S34,S37,S40,S43,S46,S49,S52,S55,S58,S61,S64,S67,S70,S73,S76,S79,S82,S85,S88,S91,S94,S97,S100,S103,S106,S109,S112,S115,S118,S124,S127,S130,S133,S136,S139,S142)/43</f>
        <v>27.376744186046512</v>
      </c>
      <c r="T145" s="172"/>
      <c r="U145" s="195"/>
      <c r="V145" s="171">
        <f>SUM(V13,V16,V19,V22,V25,V28,V31,V34,V37,V40,V43,V46,V49,V52,V55,V58,V61,V64,V67,V70,V73,V76,V79,V82,V85,V88,V91,V94,V97,V100,V103,V106,V109,V112,V115,V118,V124,V127,V130,V133,V136,V139,V142)/43</f>
        <v>33.388372093023264</v>
      </c>
      <c r="W145" s="62"/>
      <c r="X145" s="60"/>
      <c r="Y145" s="58">
        <f>SUM(Y13,Y16,Y19,Y22,Y25,Y28,Y31,Y34,Y37,Y40,Y43,Y46,Y49,Y52,Y55,Y58,Y61,Y64,Y67,Y70,Y73,Y76,Y79,Y82,Y85,Y88,Y91,Y94,Y97,Y100,Y103,Y106,Y109,Y112,Y115,Y118,Y124,Y127,Y130,Y133,Y136,Y139,Y142)/43</f>
        <v>0</v>
      </c>
      <c r="Z145" s="62"/>
      <c r="AA145" s="60"/>
      <c r="AB145" s="58">
        <f>SUM(AB13,AB16,AB19,AB22,AB25,AB28,AB31,AB34,AB37,AB40,AB43,AB46,AB49,AB52,AB55,AB58,AB61,AB64,AB67,AB70,AB73,AB76,AB79,AB82,AB85,AB88,AB91,AB94,AB97,AB100,AB103,AB106,AB109,AB112,AB115,AB118,AB124,AB127,AB130,AB133,AB136,AB139,AB142)/43</f>
        <v>0</v>
      </c>
      <c r="AC145" s="62"/>
      <c r="AD145" s="60"/>
      <c r="AE145" s="58">
        <f>SUM(AE13,AE16,AE19,AE22,AE25,AE28,AE31,AE34,AE37,AE40,AE43,AE46,AE49,AE52,AE55,AE58,AE61,AE64,AE67,AE70,AE73,AE76,AE79,AE82,AE85,AE88,AE91,AE94,AE97,AE100,AE103,AE106,AE109,AE112,AE115,AE118,AE124,AE127,AE130,AE133,AE136,AE139,AE142)/43</f>
        <v>0</v>
      </c>
      <c r="AF145" s="62"/>
      <c r="AG145" s="60"/>
      <c r="AH145" s="58">
        <f>SUM(AH13,AH16,AH19,AH22,AH25,AH28,AH31,AH34,AH37,AH40,AH43,AH46,AH49,AH52,AH55,AH58,AH61,AH64,AH67,AH70,AH73,AH76,AH79,AH82,AH85,AH88,AH91,AH94,AH97,AH100,AH103,AH106,AH109,AH112,AH115,AH118,AH124,AH127,AH130,AH133,AH136,AH139,AH142)/43</f>
        <v>0</v>
      </c>
      <c r="AI145" s="62"/>
      <c r="AJ145" s="60"/>
      <c r="AK145" s="58">
        <f>SUM(AK13,AK16,AK19,AK22,AK25,AK28,AK31,AK34,AK37,AK40,AK43,AK46,AK49,AK52,AK55,AK58,AK61,AK64,AK67,AK70,AK73,AK76,AK79,AK82,AK85,AK88,AK91,AK94,AK97,AK100,AK103,AK106,AK109,AK112,AK115,AK118,AK124,AK127,AK130,AK133,AK136,AK139,AK142)/43</f>
        <v>0</v>
      </c>
      <c r="AL145" s="62"/>
      <c r="AM145" s="60"/>
      <c r="AN145" s="58">
        <f>SUM(AN13,AN16,AN19,AN22,AN25,AN28,AN31,AN34,AN37,AN40,AN43,AN46,AN49,AN52,AN55,AN58,AN61,AN64,AN67,AN70,AN73,AN76,AN79,AN82,AN85,AN88,AN91,AN94,AN97,AN100,AN103,AN106,AN109,AN112,AN115,AN118,AN124,AN127,AN130,AN133,AN136,AN139,AN142)/43</f>
        <v>0</v>
      </c>
      <c r="AO145" s="62"/>
      <c r="AP145" s="60"/>
      <c r="AQ145" s="58">
        <f>SUM(AQ13,AQ16,AQ19,AQ22,AQ25,AQ28,AQ31,AQ34,AQ37,AQ40,AQ43,AQ46,AQ49,AQ52,AQ55,AQ58,AQ61,AQ64,AQ67,AQ70,AQ73,AQ76,AQ79,AQ82,AQ85,AQ88,AQ91,AQ94,AQ97,AQ100,AQ103,AQ106,AQ109,AQ112,AQ115,AQ118,AQ124,AQ127,AQ130,AQ133,AQ136,AQ139,AQ142)/43</f>
        <v>0</v>
      </c>
      <c r="AR145" s="62"/>
      <c r="AS145" s="60"/>
      <c r="AT145" s="58">
        <f>SUM(AT13,AT16,AT19,AT22,AT25,AT28,AT31,AT34,AT37,AT40,AT43,AT46,AT49,AT52,AT55,AT58,AT61,AT64,AT67,AT70,AT73,AT76,AT79,AT82,AT85,AT88,AT91,AT94,AT97,AT100,AT103,AT106,AT109,AT112,AT115,AT118,AT124,AT127,AT130,AT133,AT136,AT139,AT142)/43</f>
        <v>0</v>
      </c>
      <c r="AU145" s="62"/>
    </row>
    <row r="146" spans="1:47" ht="20.100000000000001" customHeight="1" x14ac:dyDescent="0.2">
      <c r="A146" s="73"/>
      <c r="B146" s="68"/>
      <c r="C146" s="68"/>
      <c r="D146" s="68"/>
      <c r="E146" s="68"/>
      <c r="F146" s="68"/>
      <c r="G146" s="68"/>
      <c r="H146" s="68"/>
      <c r="I146" s="68"/>
      <c r="J146" s="2"/>
      <c r="K146" s="69"/>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173"/>
    </row>
    <row r="147" spans="1:47" ht="20.100000000000001" customHeight="1" x14ac:dyDescent="0.2">
      <c r="A147" s="38"/>
      <c r="B147" s="2"/>
      <c r="C147" s="21"/>
      <c r="D147" s="3" t="s">
        <v>55</v>
      </c>
      <c r="E147" s="22"/>
      <c r="I147" s="2" t="s">
        <v>59</v>
      </c>
      <c r="J147" s="2"/>
      <c r="K147" s="129"/>
      <c r="L147" s="129"/>
      <c r="M147" s="129"/>
      <c r="N147" s="2"/>
      <c r="O147" s="2"/>
      <c r="P147" s="2"/>
      <c r="Q147" s="2"/>
      <c r="R147" s="2"/>
      <c r="S147" s="2"/>
      <c r="T147" s="2"/>
      <c r="U147" s="2"/>
      <c r="V147" s="2"/>
      <c r="W147" s="2"/>
      <c r="X147" s="2"/>
      <c r="Y147" s="2"/>
      <c r="Z147" s="2"/>
      <c r="AA147" s="2"/>
      <c r="AB147" s="2"/>
      <c r="AC147" s="35"/>
      <c r="AD147" s="35"/>
      <c r="AE147" s="35"/>
      <c r="AF147" s="2"/>
      <c r="AG147" s="2"/>
      <c r="AH147" s="2"/>
      <c r="AI147" s="2"/>
      <c r="AJ147" s="2" t="s">
        <v>258</v>
      </c>
      <c r="AK147" s="2"/>
      <c r="AL147" s="2"/>
      <c r="AM147" s="2"/>
      <c r="AN147" s="36"/>
      <c r="AO147" s="36"/>
      <c r="AP147" s="2"/>
      <c r="AQ147" s="2"/>
      <c r="AR147" s="2"/>
      <c r="AU147" s="2"/>
    </row>
    <row r="148" spans="1:47" ht="20.100000000000001" customHeight="1" x14ac:dyDescent="0.2">
      <c r="A148" s="129"/>
      <c r="B148" s="67"/>
      <c r="C148" s="9" t="s">
        <v>56</v>
      </c>
      <c r="D148" s="19"/>
      <c r="E148" s="4" t="s">
        <v>57</v>
      </c>
      <c r="I148" s="2" t="s">
        <v>66</v>
      </c>
      <c r="J148" s="37"/>
      <c r="K148" s="37"/>
      <c r="M148" s="45"/>
      <c r="N148" s="45"/>
      <c r="O148" s="45"/>
      <c r="P148" s="45"/>
      <c r="Q148" s="46"/>
      <c r="R148" s="46"/>
      <c r="S148" s="46"/>
      <c r="T148" s="46"/>
      <c r="U148" s="46"/>
      <c r="V148" s="46"/>
      <c r="W148" s="46"/>
      <c r="X148" s="46"/>
      <c r="Y148" s="46"/>
      <c r="Z148" s="46"/>
      <c r="AA148" s="46"/>
      <c r="AB148" s="46"/>
      <c r="AC148" s="46"/>
      <c r="AD148" s="46"/>
      <c r="AE148" s="46"/>
      <c r="AF148" s="46"/>
      <c r="AG148" s="46"/>
      <c r="AH148" s="46"/>
      <c r="AI148" s="95" t="s">
        <v>127</v>
      </c>
      <c r="AJ148" s="2" t="s">
        <v>126</v>
      </c>
      <c r="AK148" s="2"/>
      <c r="AL148" s="2"/>
      <c r="AM148" s="2"/>
      <c r="AN148" s="2"/>
      <c r="AO148" s="2"/>
      <c r="AP148" s="2"/>
      <c r="AQ148" s="2"/>
      <c r="AR148" s="32"/>
      <c r="AU148" s="32"/>
    </row>
    <row r="149" spans="1:47" ht="20.100000000000001" customHeight="1" x14ac:dyDescent="0.2">
      <c r="A149" s="68"/>
      <c r="B149" s="40"/>
      <c r="C149" s="24"/>
      <c r="D149" s="5" t="s">
        <v>58</v>
      </c>
      <c r="E149" s="23"/>
      <c r="I149" s="2" t="s">
        <v>60</v>
      </c>
      <c r="J149" s="2"/>
      <c r="K149" s="2"/>
      <c r="L149" s="2"/>
      <c r="M149" s="2"/>
      <c r="N149" s="129"/>
      <c r="O149" s="129"/>
      <c r="P149" s="129"/>
      <c r="Q149" s="129"/>
      <c r="R149" s="129"/>
      <c r="S149" s="129"/>
      <c r="T149" s="39"/>
      <c r="U149" s="129"/>
      <c r="V149" s="129"/>
      <c r="W149" s="129"/>
      <c r="X149" s="129"/>
      <c r="Y149" s="129"/>
      <c r="Z149" s="165"/>
      <c r="AA149" s="129"/>
      <c r="AB149" s="129"/>
      <c r="AC149" s="38"/>
      <c r="AD149" s="38"/>
      <c r="AE149" s="38"/>
      <c r="AF149" s="129"/>
      <c r="AG149" s="129"/>
      <c r="AH149" s="129"/>
      <c r="AI149" s="129"/>
      <c r="AJ149" s="2"/>
      <c r="AK149" s="2"/>
      <c r="AL149" s="2"/>
      <c r="AM149" s="2"/>
      <c r="AN149" s="2"/>
      <c r="AO149" s="2"/>
      <c r="AP149" s="2"/>
      <c r="AQ149" s="2"/>
      <c r="AR149" s="129"/>
      <c r="AU149" s="129"/>
    </row>
    <row r="150" spans="1:47" ht="20.100000000000001" customHeight="1" x14ac:dyDescent="0.2">
      <c r="A150" s="2"/>
      <c r="B150" s="2"/>
      <c r="C150" s="2"/>
      <c r="D150" s="2"/>
      <c r="E150" s="2"/>
      <c r="F150" s="2"/>
      <c r="G150" s="2"/>
      <c r="H150" s="2"/>
      <c r="I150" s="2" t="s">
        <v>67</v>
      </c>
      <c r="J150" s="2"/>
      <c r="K150" s="2"/>
      <c r="L150" s="2"/>
      <c r="M150" s="2"/>
      <c r="N150" s="129"/>
      <c r="O150" s="129"/>
      <c r="P150" s="129"/>
      <c r="Q150" s="129"/>
      <c r="R150" s="129"/>
      <c r="S150" s="129"/>
      <c r="T150" s="129"/>
      <c r="U150" s="129"/>
      <c r="V150" s="129"/>
      <c r="W150" s="129"/>
      <c r="X150" s="129"/>
      <c r="Y150" s="129"/>
      <c r="Z150" s="165"/>
      <c r="AA150" s="129"/>
      <c r="AB150" s="129"/>
      <c r="AC150" s="38"/>
      <c r="AD150" s="38"/>
      <c r="AE150" s="38"/>
      <c r="AF150" s="129"/>
      <c r="AG150" s="129"/>
      <c r="AH150" s="129"/>
      <c r="AI150" s="129"/>
      <c r="AJ150" s="2"/>
      <c r="AK150" s="2"/>
      <c r="AL150" s="2"/>
      <c r="AM150" s="2"/>
      <c r="AN150" s="2"/>
      <c r="AO150" s="2"/>
      <c r="AP150" s="2"/>
      <c r="AQ150" s="2"/>
      <c r="AR150" s="129"/>
      <c r="AU150" s="129"/>
    </row>
    <row r="151" spans="1:47" ht="20.100000000000001" customHeight="1" x14ac:dyDescent="0.2">
      <c r="A151" s="40"/>
      <c r="B151" s="67"/>
      <c r="C151" s="2"/>
      <c r="D151" s="2"/>
      <c r="E151" s="2"/>
      <c r="F151" s="2"/>
      <c r="G151" s="2"/>
      <c r="H151" s="2"/>
      <c r="I151" s="2" t="s">
        <v>61</v>
      </c>
      <c r="J151" s="37"/>
      <c r="K151" s="37"/>
      <c r="L151" s="37"/>
      <c r="M151" s="37"/>
      <c r="N151" s="129"/>
      <c r="O151" s="129"/>
      <c r="P151" s="129"/>
      <c r="Q151" s="129"/>
      <c r="R151" s="129"/>
      <c r="S151" s="129"/>
      <c r="T151" s="129"/>
      <c r="U151" s="129"/>
      <c r="V151" s="129"/>
      <c r="W151" s="129"/>
      <c r="X151" s="129"/>
      <c r="Y151" s="129"/>
      <c r="Z151" s="129"/>
      <c r="AA151" s="129"/>
      <c r="AB151" s="129"/>
      <c r="AC151" s="38"/>
      <c r="AD151" s="38"/>
      <c r="AE151" s="38"/>
      <c r="AF151" s="129"/>
      <c r="AG151" s="129"/>
      <c r="AH151" s="129"/>
      <c r="AI151" s="129"/>
      <c r="AJ151" s="2"/>
      <c r="AK151" s="2"/>
      <c r="AL151" s="2"/>
      <c r="AM151" s="2"/>
      <c r="AN151" s="2"/>
      <c r="AO151" s="2"/>
      <c r="AP151" s="2"/>
      <c r="AQ151" s="2"/>
      <c r="AR151" s="129"/>
      <c r="AU151" s="129"/>
    </row>
    <row r="152" spans="1:47" ht="20.100000000000001" customHeight="1" x14ac:dyDescent="0.25">
      <c r="A152" s="2"/>
      <c r="B152" s="2"/>
      <c r="C152" s="2"/>
      <c r="D152" s="2"/>
      <c r="E152" s="2"/>
      <c r="F152" s="2"/>
      <c r="G152" s="2"/>
      <c r="H152" s="2"/>
      <c r="I152" s="2"/>
      <c r="J152" s="2"/>
      <c r="K152" s="2"/>
      <c r="L152" s="2"/>
      <c r="M152" s="2"/>
      <c r="N152" s="129"/>
      <c r="O152" s="129"/>
      <c r="P152" s="129"/>
      <c r="Q152" s="129"/>
      <c r="R152" s="129"/>
      <c r="S152" s="129"/>
      <c r="T152" s="129"/>
      <c r="U152" s="129"/>
      <c r="V152" s="129"/>
      <c r="W152" s="129"/>
      <c r="X152" s="129"/>
      <c r="Y152" s="129"/>
      <c r="Z152" s="129"/>
      <c r="AA152" s="129"/>
      <c r="AB152" s="129"/>
      <c r="AC152" s="38"/>
      <c r="AD152" s="38"/>
      <c r="AE152" s="38"/>
      <c r="AF152" s="129"/>
      <c r="AG152" s="129"/>
      <c r="AH152" s="129"/>
      <c r="AI152" s="129"/>
      <c r="AK152" s="2"/>
      <c r="AL152" s="33"/>
      <c r="AM152" s="33"/>
      <c r="AN152" s="33"/>
      <c r="AO152" s="33"/>
      <c r="AP152" s="33"/>
      <c r="AQ152" s="33"/>
      <c r="AR152" s="129"/>
      <c r="AU152" s="129"/>
    </row>
    <row r="153" spans="1:47" ht="20.100000000000001" customHeight="1" x14ac:dyDescent="0.25">
      <c r="A153" s="2"/>
      <c r="B153" s="40"/>
      <c r="C153" s="40"/>
      <c r="D153" s="40"/>
      <c r="E153" s="40"/>
      <c r="F153" s="40"/>
      <c r="G153" s="40"/>
      <c r="H153" s="40"/>
      <c r="I153" s="2"/>
      <c r="J153" s="2"/>
      <c r="K153" s="2"/>
      <c r="L153" s="2"/>
      <c r="M153" s="2"/>
      <c r="N153" s="129"/>
      <c r="O153" s="129"/>
      <c r="P153" s="129"/>
      <c r="Q153" s="129"/>
      <c r="R153" s="129"/>
      <c r="S153" s="129"/>
      <c r="T153" s="129"/>
      <c r="U153" s="129"/>
      <c r="V153" s="129"/>
      <c r="W153" s="129"/>
      <c r="X153" s="129"/>
      <c r="Y153" s="129"/>
      <c r="Z153" s="129"/>
      <c r="AA153" s="129"/>
      <c r="AB153" s="129"/>
      <c r="AC153" s="38"/>
      <c r="AD153" s="38"/>
      <c r="AE153" s="38"/>
      <c r="AF153" s="129"/>
      <c r="AG153" s="129"/>
      <c r="AH153" s="129"/>
      <c r="AI153" s="129"/>
      <c r="AJ153" s="33" t="s">
        <v>122</v>
      </c>
      <c r="AK153" s="2"/>
      <c r="AL153" s="2"/>
      <c r="AM153" s="2"/>
      <c r="AN153" s="2"/>
      <c r="AO153" s="2"/>
      <c r="AP153" s="2"/>
      <c r="AQ153" s="2"/>
      <c r="AR153" s="129"/>
      <c r="AU153" s="129"/>
    </row>
    <row r="154" spans="1:47" ht="20.100000000000001" customHeight="1" x14ac:dyDescent="0.2">
      <c r="A154" s="40"/>
      <c r="B154" s="2"/>
      <c r="C154" s="2"/>
      <c r="D154" s="2"/>
      <c r="E154" s="2"/>
      <c r="F154" s="2"/>
      <c r="G154" s="2"/>
      <c r="H154" s="2"/>
      <c r="I154" s="2"/>
      <c r="J154" s="37"/>
      <c r="K154" s="37"/>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2" t="s">
        <v>123</v>
      </c>
      <c r="AK154" s="129"/>
      <c r="AL154" s="32"/>
      <c r="AM154" s="32"/>
      <c r="AN154" s="32"/>
      <c r="AO154" s="32"/>
      <c r="AP154" s="32"/>
      <c r="AQ154" s="32"/>
      <c r="AR154" s="129"/>
      <c r="AS154" s="129"/>
      <c r="AT154" s="32"/>
      <c r="AU154" s="129"/>
    </row>
    <row r="155" spans="1:47" ht="20.100000000000001" customHeight="1" x14ac:dyDescent="0.2">
      <c r="A155" s="2"/>
      <c r="B155" s="40"/>
      <c r="C155" s="40"/>
      <c r="D155" s="40"/>
      <c r="E155" s="40"/>
      <c r="F155" s="40"/>
      <c r="G155" s="40"/>
      <c r="H155" s="40"/>
      <c r="I155" s="2"/>
      <c r="J155" s="2"/>
      <c r="K155" s="2"/>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32"/>
      <c r="AL155" s="32"/>
      <c r="AM155" s="32"/>
      <c r="AN155" s="32"/>
      <c r="AO155" s="32"/>
      <c r="AP155" s="32"/>
      <c r="AQ155" s="32"/>
      <c r="AR155" s="129"/>
      <c r="AS155" s="129"/>
      <c r="AT155" s="32"/>
      <c r="AU155" s="129"/>
    </row>
    <row r="156" spans="1:47" ht="20.100000000000001" customHeight="1" x14ac:dyDescent="0.2">
      <c r="A156" s="2"/>
      <c r="B156" s="2"/>
      <c r="C156" s="2"/>
      <c r="D156" s="2"/>
      <c r="E156" s="2"/>
      <c r="F156" s="2"/>
      <c r="G156" s="2"/>
      <c r="H156" s="2"/>
      <c r="I156" s="2"/>
      <c r="J156" s="2"/>
      <c r="K156" s="2"/>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32"/>
      <c r="AL156" s="32"/>
      <c r="AM156" s="32"/>
      <c r="AN156" s="32"/>
      <c r="AO156" s="32"/>
      <c r="AP156" s="32"/>
      <c r="AQ156" s="32"/>
      <c r="AR156" s="129"/>
      <c r="AS156" s="129"/>
      <c r="AT156" s="32"/>
      <c r="AU156" s="129"/>
    </row>
    <row r="157" spans="1:47" ht="20.100000000000001" customHeight="1" x14ac:dyDescent="0.2">
      <c r="A157" s="40"/>
      <c r="B157" s="67"/>
      <c r="C157" s="2"/>
      <c r="D157" s="2"/>
      <c r="E157" s="2"/>
      <c r="F157" s="2"/>
      <c r="G157" s="2"/>
      <c r="H157" s="2"/>
      <c r="I157" s="2"/>
      <c r="J157" s="37"/>
      <c r="K157" s="37"/>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32"/>
      <c r="AL157" s="32"/>
      <c r="AM157" s="32"/>
      <c r="AN157" s="32"/>
      <c r="AO157" s="32"/>
      <c r="AP157" s="32"/>
      <c r="AQ157" s="32"/>
      <c r="AR157" s="129"/>
      <c r="AS157" s="129"/>
      <c r="AT157" s="32"/>
      <c r="AU157" s="129"/>
    </row>
    <row r="158" spans="1:47" ht="20.100000000000001" customHeight="1" x14ac:dyDescent="0.2">
      <c r="A158" s="2"/>
      <c r="B158" s="40"/>
      <c r="C158" s="40"/>
      <c r="D158" s="40"/>
      <c r="E158" s="40"/>
      <c r="F158" s="40"/>
      <c r="G158" s="40"/>
      <c r="H158" s="40"/>
      <c r="I158" s="2"/>
      <c r="J158" s="2"/>
      <c r="K158" s="2"/>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32"/>
      <c r="AL158" s="32"/>
      <c r="AM158" s="32"/>
      <c r="AN158" s="32"/>
      <c r="AO158" s="32"/>
      <c r="AP158" s="32"/>
      <c r="AQ158" s="32"/>
      <c r="AR158" s="129"/>
      <c r="AS158" s="129"/>
      <c r="AT158" s="32"/>
      <c r="AU158" s="129"/>
    </row>
    <row r="159" spans="1:47" ht="20.100000000000001" customHeight="1" x14ac:dyDescent="0.2">
      <c r="A159" s="2"/>
      <c r="B159" s="2"/>
      <c r="C159" s="2"/>
      <c r="D159" s="2"/>
      <c r="E159" s="2"/>
      <c r="F159" s="2"/>
      <c r="G159" s="2"/>
      <c r="H159" s="2"/>
      <c r="I159" s="2"/>
      <c r="J159" s="2"/>
      <c r="K159" s="2"/>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32"/>
      <c r="AL159" s="32"/>
      <c r="AM159" s="32"/>
      <c r="AN159" s="32"/>
      <c r="AO159" s="32"/>
      <c r="AP159" s="32"/>
      <c r="AQ159" s="32"/>
      <c r="AR159" s="129"/>
      <c r="AS159" s="129"/>
      <c r="AT159" s="32"/>
      <c r="AU159" s="129"/>
    </row>
    <row r="160" spans="1:47" ht="20.100000000000001" customHeight="1" x14ac:dyDescent="0.2">
      <c r="A160" s="40"/>
      <c r="B160" s="67"/>
      <c r="C160" s="2"/>
      <c r="D160" s="2"/>
      <c r="E160" s="2"/>
      <c r="F160" s="2"/>
      <c r="G160" s="2"/>
      <c r="H160" s="2"/>
      <c r="I160" s="2"/>
      <c r="J160" s="37"/>
      <c r="K160" s="37"/>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32"/>
      <c r="AL160" s="32"/>
      <c r="AM160" s="32"/>
      <c r="AN160" s="32"/>
      <c r="AO160" s="32"/>
      <c r="AP160" s="32"/>
      <c r="AQ160" s="32"/>
      <c r="AR160" s="129"/>
      <c r="AS160" s="129"/>
      <c r="AT160" s="32"/>
      <c r="AU160" s="129"/>
    </row>
    <row r="161" spans="1:47" ht="20.100000000000001" customHeight="1" x14ac:dyDescent="0.2">
      <c r="A161" s="2"/>
      <c r="B161" s="2"/>
      <c r="C161" s="2"/>
      <c r="D161" s="2"/>
      <c r="E161" s="2"/>
      <c r="F161" s="2"/>
      <c r="G161" s="2"/>
      <c r="H161" s="2"/>
      <c r="I161" s="2"/>
      <c r="J161" s="2"/>
      <c r="K161" s="2"/>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32"/>
      <c r="AL161" s="32"/>
      <c r="AM161" s="32"/>
      <c r="AN161" s="32"/>
      <c r="AO161" s="32"/>
      <c r="AP161" s="32"/>
      <c r="AQ161" s="32"/>
      <c r="AR161" s="129"/>
      <c r="AS161" s="129"/>
      <c r="AT161" s="32"/>
      <c r="AU161" s="129"/>
    </row>
    <row r="162" spans="1:47" ht="20.100000000000001" customHeight="1" x14ac:dyDescent="0.2">
      <c r="A162" s="2"/>
      <c r="B162" s="40"/>
      <c r="C162" s="40"/>
      <c r="D162" s="40"/>
      <c r="E162" s="40"/>
      <c r="F162" s="40"/>
      <c r="G162" s="40"/>
      <c r="H162" s="40"/>
      <c r="I162" s="2"/>
      <c r="J162" s="2"/>
      <c r="K162" s="2"/>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32"/>
      <c r="AL162" s="32"/>
      <c r="AM162" s="32"/>
      <c r="AN162" s="32"/>
      <c r="AO162" s="32"/>
      <c r="AP162" s="32"/>
      <c r="AQ162" s="32"/>
      <c r="AR162" s="129"/>
      <c r="AS162" s="129"/>
      <c r="AT162" s="32"/>
      <c r="AU162" s="129"/>
    </row>
    <row r="163" spans="1:47" ht="20.100000000000001" customHeight="1" x14ac:dyDescent="0.2">
      <c r="A163" s="40"/>
      <c r="B163" s="67"/>
      <c r="C163" s="2"/>
      <c r="D163" s="2"/>
      <c r="E163" s="2"/>
      <c r="F163" s="2"/>
      <c r="G163" s="2"/>
      <c r="H163" s="2"/>
      <c r="I163" s="2"/>
      <c r="J163" s="37"/>
      <c r="K163" s="37"/>
      <c r="L163" s="129"/>
      <c r="M163" s="129"/>
      <c r="N163" s="129"/>
      <c r="O163" s="129"/>
      <c r="P163" s="129"/>
      <c r="Q163" s="129"/>
      <c r="R163" s="129"/>
      <c r="S163" s="32"/>
      <c r="T163" s="32"/>
      <c r="U163" s="32"/>
      <c r="V163" s="32"/>
      <c r="W163" s="32"/>
      <c r="X163" s="32"/>
      <c r="Y163" s="32"/>
      <c r="Z163" s="32"/>
      <c r="AA163" s="32"/>
      <c r="AB163" s="32"/>
      <c r="AC163" s="32"/>
      <c r="AD163" s="32"/>
      <c r="AE163" s="32"/>
      <c r="AF163" s="32"/>
      <c r="AG163" s="32"/>
      <c r="AH163" s="32"/>
      <c r="AI163" s="129"/>
      <c r="AJ163" s="129"/>
      <c r="AK163" s="32"/>
      <c r="AL163" s="32"/>
      <c r="AM163" s="32"/>
      <c r="AN163" s="32"/>
      <c r="AO163" s="32"/>
      <c r="AP163" s="32"/>
      <c r="AQ163" s="32"/>
      <c r="AR163" s="129"/>
      <c r="AS163" s="129"/>
      <c r="AT163" s="32"/>
      <c r="AU163" s="129"/>
    </row>
    <row r="164" spans="1:47" ht="20.100000000000001" customHeight="1" x14ac:dyDescent="0.2">
      <c r="A164" s="2"/>
      <c r="B164" s="40"/>
      <c r="C164" s="40"/>
      <c r="D164" s="40"/>
      <c r="E164" s="40"/>
      <c r="F164" s="40"/>
      <c r="G164" s="40"/>
      <c r="H164" s="40"/>
      <c r="I164" s="2"/>
      <c r="J164" s="2"/>
      <c r="K164" s="2"/>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32"/>
      <c r="AL164" s="32"/>
      <c r="AM164" s="32"/>
      <c r="AN164" s="32"/>
      <c r="AO164" s="32"/>
      <c r="AP164" s="32"/>
      <c r="AQ164" s="32"/>
      <c r="AR164" s="129"/>
      <c r="AS164" s="129"/>
      <c r="AT164" s="32"/>
      <c r="AU164" s="129"/>
    </row>
    <row r="165" spans="1:47" ht="20.100000000000001" customHeight="1" x14ac:dyDescent="0.2">
      <c r="A165" s="2"/>
      <c r="B165" s="2"/>
      <c r="C165" s="2"/>
      <c r="D165" s="2"/>
      <c r="E165" s="2"/>
      <c r="F165" s="2"/>
      <c r="G165" s="2"/>
      <c r="H165" s="2"/>
      <c r="I165" s="2"/>
      <c r="J165" s="2"/>
      <c r="K165" s="2"/>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32"/>
      <c r="AL165" s="32"/>
      <c r="AM165" s="32"/>
      <c r="AN165" s="32"/>
      <c r="AO165" s="32"/>
      <c r="AP165" s="32"/>
      <c r="AQ165" s="32"/>
      <c r="AR165" s="129"/>
      <c r="AS165" s="129"/>
      <c r="AT165" s="32"/>
      <c r="AU165" s="129"/>
    </row>
    <row r="166" spans="1:47" ht="20.100000000000001" customHeight="1" x14ac:dyDescent="0.2">
      <c r="A166" s="40"/>
      <c r="B166" s="67"/>
      <c r="C166" s="2"/>
      <c r="D166" s="2"/>
      <c r="E166" s="2"/>
      <c r="F166" s="2"/>
      <c r="G166" s="2"/>
      <c r="H166" s="2"/>
      <c r="I166" s="2"/>
      <c r="J166" s="37"/>
      <c r="K166" s="37"/>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32"/>
      <c r="AL166" s="32"/>
      <c r="AM166" s="32"/>
      <c r="AN166" s="32"/>
      <c r="AO166" s="32"/>
      <c r="AP166" s="32"/>
      <c r="AQ166" s="32"/>
      <c r="AR166" s="129"/>
      <c r="AS166" s="129"/>
      <c r="AT166" s="32"/>
      <c r="AU166" s="129"/>
    </row>
    <row r="167" spans="1:47" ht="20.100000000000001" customHeight="1" x14ac:dyDescent="0.2">
      <c r="A167" s="2"/>
      <c r="B167" s="40"/>
      <c r="C167" s="40"/>
      <c r="D167" s="40"/>
      <c r="E167" s="40"/>
      <c r="F167" s="40"/>
      <c r="G167" s="40"/>
      <c r="H167" s="40"/>
      <c r="I167" s="2"/>
      <c r="J167" s="2"/>
      <c r="K167" s="2"/>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32"/>
      <c r="AU167" s="129"/>
    </row>
    <row r="168" spans="1:47" ht="20.100000000000001" customHeight="1" x14ac:dyDescent="0.2">
      <c r="A168" s="2"/>
      <c r="B168" s="2"/>
      <c r="C168" s="2"/>
      <c r="D168" s="2"/>
      <c r="E168" s="2"/>
      <c r="F168" s="2"/>
      <c r="G168" s="2"/>
      <c r="H168" s="2"/>
      <c r="I168" s="2"/>
      <c r="J168" s="2"/>
      <c r="K168" s="2"/>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32"/>
      <c r="AU168" s="129"/>
    </row>
    <row r="169" spans="1:47" ht="20.100000000000001" customHeight="1" x14ac:dyDescent="0.2">
      <c r="A169" s="40"/>
      <c r="B169" s="67"/>
      <c r="C169" s="2"/>
      <c r="D169" s="2"/>
      <c r="E169" s="2"/>
      <c r="F169" s="129"/>
      <c r="G169" s="129"/>
      <c r="H169" s="129"/>
      <c r="I169" s="129"/>
      <c r="J169" s="37"/>
      <c r="K169" s="37"/>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32"/>
      <c r="AU169" s="129"/>
    </row>
    <row r="170" spans="1:47" ht="20.100000000000001" customHeight="1" x14ac:dyDescent="0.2">
      <c r="A170" s="2"/>
      <c r="B170" s="40"/>
      <c r="C170" s="40"/>
      <c r="D170" s="40"/>
      <c r="E170" s="40"/>
      <c r="F170" s="40"/>
      <c r="G170" s="40"/>
      <c r="H170" s="40"/>
      <c r="I170" s="129"/>
      <c r="J170" s="2"/>
      <c r="K170" s="2"/>
      <c r="L170" s="129"/>
      <c r="M170" s="129"/>
      <c r="N170" s="129"/>
      <c r="O170" s="174"/>
      <c r="P170" s="174"/>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32"/>
      <c r="AU170" s="129"/>
    </row>
    <row r="171" spans="1:47" ht="20.100000000000001" customHeight="1" x14ac:dyDescent="0.2">
      <c r="A171" s="40"/>
      <c r="B171" s="2"/>
      <c r="C171" s="2"/>
      <c r="D171" s="2"/>
      <c r="E171" s="2"/>
      <c r="F171" s="129"/>
      <c r="G171" s="129"/>
      <c r="H171" s="129"/>
      <c r="I171" s="129"/>
      <c r="J171" s="2"/>
      <c r="K171" s="2"/>
      <c r="L171" s="129"/>
      <c r="M171" s="129"/>
      <c r="N171" s="129"/>
      <c r="O171" s="174"/>
      <c r="P171" s="174"/>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32"/>
      <c r="AU171" s="129"/>
    </row>
    <row r="172" spans="1:47" ht="20.100000000000001" customHeight="1" x14ac:dyDescent="0.2">
      <c r="A172" s="40"/>
      <c r="B172" s="67"/>
      <c r="C172" s="2"/>
      <c r="D172" s="2"/>
      <c r="E172" s="2"/>
      <c r="F172" s="2"/>
      <c r="G172" s="2"/>
      <c r="H172" s="2"/>
      <c r="I172" s="2"/>
      <c r="J172" s="37"/>
      <c r="K172" s="37"/>
      <c r="L172" s="129"/>
      <c r="M172" s="129"/>
      <c r="N172" s="129"/>
      <c r="O172" s="174"/>
      <c r="P172" s="174"/>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32"/>
      <c r="AU172" s="129"/>
    </row>
    <row r="173" spans="1:47" ht="20.100000000000001" customHeight="1" x14ac:dyDescent="0.2">
      <c r="A173" s="2"/>
      <c r="B173" s="2"/>
      <c r="C173" s="2"/>
      <c r="D173" s="2"/>
      <c r="E173" s="2"/>
      <c r="F173" s="2"/>
      <c r="G173" s="2"/>
      <c r="H173" s="2"/>
      <c r="I173" s="2"/>
      <c r="J173" s="2"/>
      <c r="K173" s="2"/>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32"/>
      <c r="AU173" s="129"/>
    </row>
    <row r="174" spans="1:47" ht="20.100000000000001" customHeight="1" x14ac:dyDescent="0.2">
      <c r="A174" s="2"/>
      <c r="B174" s="40"/>
      <c r="C174" s="40"/>
      <c r="D174" s="40"/>
      <c r="E174" s="40"/>
      <c r="F174" s="40"/>
      <c r="G174" s="40"/>
      <c r="H174" s="40"/>
      <c r="I174" s="2"/>
      <c r="J174" s="2"/>
      <c r="K174" s="2"/>
      <c r="L174" s="129"/>
      <c r="M174" s="129"/>
      <c r="N174" s="129"/>
      <c r="O174" s="174"/>
      <c r="P174" s="174"/>
      <c r="Q174" s="174"/>
      <c r="R174" s="174"/>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32"/>
      <c r="AU174" s="129"/>
    </row>
    <row r="175" spans="1:47" ht="20.100000000000001" customHeight="1" x14ac:dyDescent="0.2">
      <c r="A175" s="40"/>
      <c r="B175" s="67"/>
      <c r="C175" s="2"/>
      <c r="D175" s="2"/>
      <c r="E175" s="2"/>
      <c r="F175" s="129"/>
      <c r="G175" s="129"/>
      <c r="H175" s="2"/>
      <c r="I175" s="2"/>
      <c r="J175" s="37"/>
      <c r="K175" s="37"/>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32"/>
      <c r="AU175" s="129"/>
    </row>
    <row r="176" spans="1:47" ht="20.100000000000001" customHeight="1" x14ac:dyDescent="0.2">
      <c r="A176" s="2"/>
      <c r="B176" s="40"/>
      <c r="C176" s="40"/>
      <c r="D176" s="40"/>
      <c r="E176" s="40"/>
      <c r="F176" s="40"/>
      <c r="G176" s="40"/>
      <c r="H176" s="40"/>
      <c r="I176" s="2"/>
      <c r="J176" s="2"/>
      <c r="K176" s="2"/>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32"/>
      <c r="AU176" s="129"/>
    </row>
    <row r="177" spans="1:47" ht="20.100000000000001" customHeight="1" x14ac:dyDescent="0.2">
      <c r="A177" s="2"/>
      <c r="B177" s="2"/>
      <c r="C177" s="2"/>
      <c r="D177" s="2"/>
      <c r="E177" s="2"/>
      <c r="F177" s="2"/>
      <c r="G177" s="2"/>
      <c r="H177" s="2"/>
      <c r="I177" s="2"/>
      <c r="J177" s="2"/>
      <c r="K177" s="2"/>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32"/>
      <c r="AU177" s="129"/>
    </row>
    <row r="178" spans="1:47" ht="20.100000000000001" customHeight="1" x14ac:dyDescent="0.2">
      <c r="A178" s="40"/>
      <c r="B178" s="67"/>
      <c r="C178" s="2"/>
      <c r="D178" s="2"/>
      <c r="E178" s="2"/>
      <c r="F178" s="129"/>
      <c r="G178" s="129"/>
      <c r="H178" s="2"/>
      <c r="I178" s="2"/>
      <c r="J178" s="37"/>
      <c r="K178" s="37"/>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32"/>
      <c r="AU178" s="129"/>
    </row>
    <row r="179" spans="1:47" ht="20.100000000000001" customHeight="1" x14ac:dyDescent="0.2">
      <c r="A179" s="2"/>
      <c r="B179" s="40"/>
      <c r="C179" s="40"/>
      <c r="D179" s="40"/>
      <c r="E179" s="40"/>
      <c r="F179" s="40"/>
      <c r="G179" s="40"/>
      <c r="H179" s="40"/>
      <c r="I179" s="2"/>
      <c r="J179" s="2"/>
      <c r="K179" s="2"/>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32"/>
      <c r="AU179" s="129"/>
    </row>
    <row r="180" spans="1:47" ht="20.100000000000001" customHeight="1" x14ac:dyDescent="0.2">
      <c r="A180" s="2"/>
      <c r="B180" s="2"/>
      <c r="C180" s="2"/>
      <c r="D180" s="2"/>
      <c r="E180" s="2"/>
      <c r="F180" s="2"/>
      <c r="G180" s="2"/>
      <c r="H180" s="2"/>
      <c r="I180" s="2"/>
      <c r="J180" s="2"/>
      <c r="K180" s="2"/>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32"/>
      <c r="AU180" s="129"/>
    </row>
    <row r="181" spans="1:47" ht="20.100000000000001" customHeight="1" x14ac:dyDescent="0.2">
      <c r="A181" s="40"/>
      <c r="B181" s="2"/>
      <c r="C181" s="2"/>
      <c r="D181" s="2"/>
      <c r="E181" s="2"/>
      <c r="F181" s="2"/>
      <c r="G181" s="2"/>
      <c r="H181" s="2"/>
      <c r="I181" s="2"/>
      <c r="J181" s="37"/>
      <c r="K181" s="37"/>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32"/>
      <c r="AU181" s="129"/>
    </row>
    <row r="182" spans="1:47" ht="20.100000000000001" customHeight="1" x14ac:dyDescent="0.2">
      <c r="A182" s="2"/>
      <c r="B182" s="2"/>
      <c r="C182" s="2"/>
      <c r="D182" s="2"/>
      <c r="E182" s="2"/>
      <c r="F182" s="2"/>
      <c r="G182" s="2"/>
      <c r="H182" s="2"/>
      <c r="I182" s="2"/>
      <c r="J182" s="2"/>
      <c r="K182" s="2"/>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32"/>
      <c r="AU182" s="129"/>
    </row>
    <row r="183" spans="1:47" ht="20.100000000000001" customHeight="1" x14ac:dyDescent="0.2">
      <c r="A183" s="2"/>
      <c r="B183" s="40"/>
      <c r="C183" s="40"/>
      <c r="D183" s="40"/>
      <c r="E183" s="40"/>
      <c r="F183" s="40"/>
      <c r="G183" s="40"/>
      <c r="H183" s="174"/>
      <c r="I183" s="2"/>
      <c r="J183" s="2"/>
      <c r="K183" s="2"/>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32"/>
      <c r="AU183" s="129"/>
    </row>
    <row r="184" spans="1:47" ht="20.100000000000001" customHeight="1" x14ac:dyDescent="0.2">
      <c r="A184" s="40"/>
      <c r="B184" s="175"/>
      <c r="C184" s="2"/>
      <c r="D184" s="2"/>
      <c r="E184" s="2"/>
      <c r="F184" s="2"/>
      <c r="G184" s="2"/>
      <c r="H184" s="2"/>
      <c r="I184" s="2"/>
      <c r="J184" s="37"/>
      <c r="K184" s="37"/>
      <c r="L184" s="129"/>
      <c r="M184" s="129"/>
      <c r="N184" s="129"/>
      <c r="O184" s="174"/>
      <c r="P184" s="174"/>
      <c r="Q184" s="174"/>
      <c r="R184" s="174"/>
      <c r="S184" s="174"/>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32"/>
      <c r="AU184" s="129"/>
    </row>
    <row r="185" spans="1:47" ht="20.100000000000001" customHeight="1" x14ac:dyDescent="0.2">
      <c r="A185" s="2"/>
      <c r="B185" s="40"/>
      <c r="C185" s="40"/>
      <c r="D185" s="40"/>
      <c r="E185" s="40"/>
      <c r="F185" s="40"/>
      <c r="G185" s="40"/>
      <c r="H185" s="40"/>
      <c r="I185" s="2"/>
      <c r="J185" s="2"/>
      <c r="K185" s="2"/>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32"/>
      <c r="AU185" s="129"/>
    </row>
    <row r="186" spans="1:47" ht="20.100000000000001" customHeight="1" x14ac:dyDescent="0.2">
      <c r="A186" s="2"/>
      <c r="B186" s="2"/>
      <c r="C186" s="2"/>
      <c r="D186" s="2"/>
      <c r="E186" s="2"/>
      <c r="F186" s="2"/>
      <c r="G186" s="2"/>
      <c r="H186" s="2"/>
      <c r="I186" s="2"/>
      <c r="J186" s="129"/>
      <c r="K186" s="2"/>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32"/>
      <c r="AU186" s="129"/>
    </row>
    <row r="187" spans="1:47" ht="20.100000000000001" customHeight="1" x14ac:dyDescent="0.2">
      <c r="A187" s="40"/>
      <c r="B187" s="175"/>
      <c r="C187" s="2"/>
      <c r="D187" s="2"/>
      <c r="E187" s="2"/>
      <c r="F187" s="2"/>
      <c r="G187" s="2"/>
      <c r="H187" s="2"/>
      <c r="I187" s="2"/>
      <c r="J187" s="37"/>
      <c r="K187" s="37"/>
      <c r="L187" s="129"/>
      <c r="M187" s="129"/>
      <c r="N187" s="129"/>
      <c r="O187" s="174"/>
      <c r="P187" s="174"/>
      <c r="Q187" s="174"/>
      <c r="R187" s="174"/>
      <c r="S187" s="174"/>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32"/>
      <c r="AU187" s="129"/>
    </row>
    <row r="188" spans="1:47" ht="20.100000000000001" customHeight="1" x14ac:dyDescent="0.2">
      <c r="A188" s="2"/>
      <c r="B188" s="2"/>
      <c r="C188" s="2"/>
      <c r="D188" s="2"/>
      <c r="E188" s="2"/>
      <c r="F188" s="2"/>
      <c r="G188" s="2"/>
      <c r="H188" s="2"/>
      <c r="I188" s="2"/>
      <c r="J188" s="2"/>
      <c r="K188" s="2"/>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32"/>
      <c r="AU188" s="129"/>
    </row>
    <row r="189" spans="1:47" ht="20.100000000000001" customHeight="1" x14ac:dyDescent="0.2">
      <c r="A189" s="2"/>
      <c r="B189" s="40"/>
      <c r="C189" s="40"/>
      <c r="D189" s="40"/>
      <c r="E189" s="40"/>
      <c r="F189" s="40"/>
      <c r="G189" s="40"/>
      <c r="H189" s="40"/>
      <c r="I189" s="2"/>
      <c r="J189" s="2"/>
      <c r="K189" s="129"/>
      <c r="L189" s="2"/>
      <c r="M189" s="129"/>
      <c r="N189" s="2"/>
      <c r="O189" s="2"/>
      <c r="P189" s="129"/>
      <c r="Q189" s="2"/>
      <c r="R189" s="2"/>
      <c r="S189" s="129"/>
      <c r="T189" s="2"/>
      <c r="U189" s="2"/>
      <c r="V189" s="129"/>
      <c r="W189" s="129"/>
      <c r="X189" s="129"/>
      <c r="Y189" s="129"/>
      <c r="Z189" s="129"/>
      <c r="AA189" s="129"/>
      <c r="AB189" s="129"/>
      <c r="AC189" s="129"/>
      <c r="AD189" s="129"/>
      <c r="AE189" s="129"/>
      <c r="AF189" s="129"/>
      <c r="AG189" s="129"/>
      <c r="AH189" s="129"/>
      <c r="AI189" s="129"/>
      <c r="AJ189" s="129"/>
      <c r="AK189" s="129"/>
      <c r="AL189" s="129"/>
      <c r="AM189" s="129"/>
      <c r="AN189" s="129"/>
      <c r="AO189" s="2"/>
      <c r="AP189" s="2"/>
      <c r="AQ189" s="2"/>
      <c r="AR189" s="2"/>
      <c r="AS189" s="2"/>
      <c r="AT189" s="176"/>
      <c r="AU189" s="2"/>
    </row>
    <row r="190" spans="1:47" ht="20.100000000000001" customHeight="1" x14ac:dyDescent="0.2">
      <c r="A190" s="40"/>
      <c r="B190" s="175"/>
      <c r="C190" s="2"/>
      <c r="D190" s="2"/>
      <c r="E190" s="2"/>
      <c r="F190" s="2"/>
      <c r="G190" s="2"/>
      <c r="H190" s="2"/>
      <c r="I190" s="2"/>
      <c r="J190" s="37"/>
      <c r="K190" s="37"/>
      <c r="L190" s="129"/>
      <c r="M190" s="129"/>
      <c r="N190" s="129"/>
      <c r="O190" s="174"/>
      <c r="P190" s="174"/>
      <c r="Q190" s="174"/>
      <c r="R190" s="174"/>
      <c r="S190" s="174"/>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32"/>
      <c r="AU190" s="129"/>
    </row>
    <row r="191" spans="1:47" ht="20.100000000000001" customHeight="1" x14ac:dyDescent="0.2">
      <c r="A191" s="2"/>
      <c r="B191" s="40"/>
      <c r="C191" s="40"/>
      <c r="D191" s="40"/>
      <c r="E191" s="40"/>
      <c r="F191" s="40"/>
      <c r="G191" s="40"/>
      <c r="H191" s="40"/>
      <c r="I191" s="2"/>
      <c r="J191" s="2"/>
      <c r="K191" s="2"/>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32"/>
      <c r="AU191" s="129"/>
    </row>
    <row r="192" spans="1:47" ht="20.100000000000001" customHeight="1" x14ac:dyDescent="0.2">
      <c r="A192" s="2"/>
      <c r="B192" s="2"/>
      <c r="C192" s="2"/>
      <c r="D192" s="2"/>
      <c r="E192" s="2"/>
      <c r="F192" s="2"/>
      <c r="G192" s="2"/>
      <c r="H192" s="2"/>
      <c r="I192" s="2"/>
      <c r="J192" s="2"/>
      <c r="K192" s="2"/>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32"/>
      <c r="AU192" s="129"/>
    </row>
    <row r="193" spans="1:47" ht="20.100000000000001" customHeight="1" x14ac:dyDescent="0.2">
      <c r="A193" s="40"/>
      <c r="B193" s="175"/>
      <c r="C193" s="2"/>
      <c r="D193" s="2"/>
      <c r="E193" s="2"/>
      <c r="F193" s="2"/>
      <c r="G193" s="2"/>
      <c r="H193" s="2"/>
      <c r="I193" s="2"/>
      <c r="J193" s="37"/>
      <c r="K193" s="37"/>
      <c r="L193" s="129"/>
      <c r="M193" s="129"/>
      <c r="N193" s="129"/>
      <c r="O193" s="174"/>
      <c r="P193" s="174"/>
      <c r="Q193" s="174"/>
      <c r="R193" s="174"/>
      <c r="S193" s="174"/>
      <c r="T193" s="129"/>
      <c r="U193" s="129"/>
      <c r="V193" s="129"/>
      <c r="W193" s="129"/>
      <c r="X193" s="129"/>
      <c r="Y193" s="129"/>
      <c r="Z193" s="129"/>
      <c r="AA193" s="129"/>
      <c r="AB193" s="32"/>
      <c r="AC193" s="32"/>
      <c r="AD193" s="32"/>
      <c r="AE193" s="32"/>
      <c r="AF193" s="32"/>
      <c r="AG193" s="32"/>
      <c r="AH193" s="32"/>
      <c r="AI193" s="32"/>
      <c r="AJ193" s="32"/>
      <c r="AK193" s="32"/>
      <c r="AL193" s="32"/>
      <c r="AM193" s="32"/>
      <c r="AN193" s="32"/>
      <c r="AO193" s="32"/>
      <c r="AP193" s="32"/>
      <c r="AQ193" s="32"/>
      <c r="AR193" s="32"/>
      <c r="AS193" s="129"/>
      <c r="AT193" s="32"/>
      <c r="AU193" s="129"/>
    </row>
    <row r="194" spans="1:47" ht="20.100000000000001" customHeight="1" x14ac:dyDescent="0.2">
      <c r="A194" s="2"/>
      <c r="B194" s="40"/>
      <c r="C194" s="40"/>
      <c r="D194" s="40"/>
      <c r="E194" s="40"/>
      <c r="F194" s="40"/>
      <c r="G194" s="40"/>
      <c r="H194" s="40"/>
      <c r="I194" s="2"/>
      <c r="J194" s="2"/>
      <c r="K194" s="2"/>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32"/>
      <c r="AU194" s="129"/>
    </row>
    <row r="195" spans="1:47" ht="20.100000000000001" customHeight="1" x14ac:dyDescent="0.2">
      <c r="A195" s="2"/>
      <c r="B195" s="2"/>
      <c r="C195" s="2"/>
      <c r="D195" s="2"/>
      <c r="E195" s="2"/>
      <c r="F195" s="2"/>
      <c r="G195" s="2"/>
      <c r="H195" s="2"/>
      <c r="I195" s="2"/>
      <c r="J195" s="2"/>
      <c r="K195" s="2"/>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32"/>
      <c r="AU195" s="129"/>
    </row>
    <row r="196" spans="1:47" ht="20.100000000000001" customHeight="1" x14ac:dyDescent="0.2">
      <c r="A196" s="40"/>
      <c r="B196" s="2"/>
      <c r="C196" s="2"/>
      <c r="D196" s="2"/>
      <c r="E196" s="2"/>
      <c r="F196" s="129"/>
      <c r="G196" s="129"/>
      <c r="H196" s="129"/>
      <c r="I196" s="129"/>
      <c r="J196" s="37"/>
      <c r="K196" s="37"/>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32"/>
      <c r="AU196" s="129"/>
    </row>
    <row r="197" spans="1:47" ht="20.100000000000001" customHeight="1" x14ac:dyDescent="0.2">
      <c r="A197" s="2"/>
      <c r="B197" s="40"/>
      <c r="C197" s="40"/>
      <c r="D197" s="40"/>
      <c r="E197" s="40"/>
      <c r="F197" s="40"/>
      <c r="G197" s="40"/>
      <c r="H197" s="40"/>
      <c r="I197" s="129"/>
      <c r="J197" s="2"/>
      <c r="K197" s="2"/>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32"/>
      <c r="AU197" s="129"/>
    </row>
    <row r="198" spans="1:47" ht="20.100000000000001" customHeight="1" x14ac:dyDescent="0.2">
      <c r="A198" s="2"/>
      <c r="B198" s="2"/>
      <c r="C198" s="2"/>
      <c r="D198" s="2"/>
      <c r="E198" s="2"/>
      <c r="F198" s="2"/>
      <c r="G198" s="2"/>
      <c r="H198" s="2"/>
      <c r="I198" s="129"/>
      <c r="J198" s="2"/>
      <c r="K198" s="2"/>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32"/>
      <c r="AU198" s="129"/>
    </row>
    <row r="199" spans="1:47" ht="20.100000000000001" customHeight="1" x14ac:dyDescent="0.2">
      <c r="A199" s="40"/>
      <c r="B199" s="2"/>
      <c r="C199" s="2"/>
      <c r="D199" s="2"/>
      <c r="E199" s="2"/>
      <c r="F199" s="129"/>
      <c r="G199" s="129"/>
      <c r="H199" s="129"/>
      <c r="I199" s="129"/>
      <c r="J199" s="37"/>
      <c r="K199" s="37"/>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32"/>
      <c r="AU199" s="129"/>
    </row>
    <row r="200" spans="1:47" ht="20.100000000000001" customHeight="1" x14ac:dyDescent="0.2">
      <c r="A200" s="2"/>
      <c r="B200" s="2"/>
      <c r="C200" s="2"/>
      <c r="D200" s="2"/>
      <c r="E200" s="2"/>
      <c r="F200" s="2"/>
      <c r="G200" s="2"/>
      <c r="H200" s="2"/>
      <c r="I200" s="129"/>
      <c r="J200" s="37"/>
      <c r="K200" s="2"/>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32"/>
      <c r="AU200" s="129"/>
    </row>
    <row r="201" spans="1:47" ht="20.100000000000001" customHeight="1" x14ac:dyDescent="0.2">
      <c r="A201" s="2"/>
      <c r="B201" s="40"/>
      <c r="C201" s="40"/>
      <c r="D201" s="40"/>
      <c r="E201" s="40"/>
      <c r="F201" s="40"/>
      <c r="G201" s="40"/>
      <c r="H201" s="40"/>
      <c r="I201" s="129"/>
      <c r="J201" s="2"/>
      <c r="K201" s="2"/>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32"/>
      <c r="AU201" s="129"/>
    </row>
    <row r="202" spans="1:47" ht="20.100000000000001" customHeight="1" x14ac:dyDescent="0.2">
      <c r="A202" s="40"/>
      <c r="B202" s="2"/>
      <c r="C202" s="2"/>
      <c r="D202" s="2"/>
      <c r="E202" s="2"/>
      <c r="F202" s="129"/>
      <c r="G202" s="129"/>
      <c r="H202" s="129"/>
      <c r="I202" s="129"/>
      <c r="J202" s="37"/>
      <c r="K202" s="37"/>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32"/>
      <c r="AL202" s="32"/>
      <c r="AM202" s="32"/>
      <c r="AN202" s="32"/>
      <c r="AO202" s="32"/>
      <c r="AP202" s="32"/>
      <c r="AQ202" s="32"/>
      <c r="AR202" s="129"/>
      <c r="AS202" s="129"/>
      <c r="AT202" s="32"/>
      <c r="AU202" s="129"/>
    </row>
    <row r="203" spans="1:47" ht="20.100000000000001" customHeight="1" x14ac:dyDescent="0.2">
      <c r="A203" s="2"/>
      <c r="B203" s="2"/>
      <c r="C203" s="2"/>
      <c r="D203" s="2"/>
      <c r="E203" s="2"/>
      <c r="F203" s="129"/>
      <c r="G203" s="129"/>
      <c r="H203" s="129"/>
      <c r="I203" s="129"/>
      <c r="J203" s="2"/>
      <c r="K203" s="37"/>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32"/>
      <c r="AL203" s="32"/>
      <c r="AM203" s="32"/>
      <c r="AN203" s="32"/>
      <c r="AO203" s="32"/>
      <c r="AP203" s="32"/>
      <c r="AQ203" s="32"/>
      <c r="AR203" s="129"/>
      <c r="AS203" s="129"/>
      <c r="AT203" s="32"/>
      <c r="AU203" s="129"/>
    </row>
    <row r="204" spans="1:47" ht="20.100000000000001" customHeight="1" x14ac:dyDescent="0.2">
      <c r="A204" s="2"/>
      <c r="B204" s="40"/>
      <c r="C204" s="40"/>
      <c r="D204" s="40"/>
      <c r="E204" s="40"/>
      <c r="F204" s="40"/>
      <c r="G204" s="40"/>
      <c r="H204" s="40"/>
      <c r="I204" s="129"/>
      <c r="J204" s="2"/>
      <c r="K204" s="2"/>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32"/>
      <c r="AL204" s="32"/>
      <c r="AM204" s="32"/>
      <c r="AN204" s="32"/>
      <c r="AO204" s="32"/>
      <c r="AP204" s="32"/>
      <c r="AQ204" s="32"/>
      <c r="AR204" s="129"/>
      <c r="AS204" s="129"/>
      <c r="AT204" s="32"/>
      <c r="AU204" s="129"/>
    </row>
    <row r="205" spans="1:47" ht="20.100000000000001" customHeight="1" x14ac:dyDescent="0.2">
      <c r="A205" s="40"/>
      <c r="B205" s="2"/>
      <c r="C205" s="2"/>
      <c r="D205" s="2"/>
      <c r="E205" s="2"/>
      <c r="F205" s="129"/>
      <c r="G205" s="129"/>
      <c r="H205" s="129"/>
      <c r="I205" s="129"/>
      <c r="J205" s="37"/>
      <c r="K205" s="37"/>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32"/>
      <c r="AL205" s="32"/>
      <c r="AM205" s="32"/>
      <c r="AN205" s="32"/>
      <c r="AO205" s="32"/>
      <c r="AP205" s="32"/>
      <c r="AQ205" s="32"/>
      <c r="AR205" s="129"/>
      <c r="AS205" s="129"/>
      <c r="AT205" s="32"/>
      <c r="AU205" s="129"/>
    </row>
    <row r="206" spans="1:47" ht="20.100000000000001" customHeight="1" x14ac:dyDescent="0.2">
      <c r="A206" s="40"/>
      <c r="B206" s="2"/>
      <c r="C206" s="40"/>
      <c r="D206" s="40"/>
      <c r="E206" s="40"/>
      <c r="F206" s="40"/>
      <c r="G206" s="40"/>
      <c r="H206" s="40"/>
      <c r="I206" s="129"/>
      <c r="J206" s="2"/>
      <c r="K206" s="2"/>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32"/>
      <c r="AU206" s="129"/>
    </row>
    <row r="207" spans="1:47" ht="20.100000000000001" customHeight="1" x14ac:dyDescent="0.2">
      <c r="A207" s="2"/>
      <c r="B207" s="40"/>
      <c r="C207" s="40"/>
      <c r="D207" s="40"/>
      <c r="E207" s="40"/>
      <c r="F207" s="40"/>
      <c r="G207" s="40"/>
      <c r="H207" s="40"/>
      <c r="I207" s="2"/>
      <c r="J207" s="2"/>
      <c r="K207" s="2"/>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32"/>
      <c r="AU207" s="129"/>
    </row>
    <row r="208" spans="1:47" ht="20.100000000000001" customHeight="1" x14ac:dyDescent="0.2">
      <c r="A208" s="40"/>
      <c r="B208" s="175"/>
      <c r="C208" s="2"/>
      <c r="D208" s="2"/>
      <c r="E208" s="2"/>
      <c r="F208" s="2"/>
      <c r="G208" s="2"/>
      <c r="H208" s="2"/>
      <c r="I208" s="2"/>
      <c r="J208" s="37"/>
      <c r="K208" s="37"/>
      <c r="L208" s="129"/>
      <c r="M208" s="129"/>
      <c r="N208" s="129"/>
      <c r="O208" s="129"/>
      <c r="P208" s="129"/>
      <c r="Q208" s="129"/>
      <c r="R208" s="129"/>
      <c r="S208" s="3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32"/>
      <c r="AU208" s="129"/>
    </row>
    <row r="209" spans="1:47" ht="18.75" customHeight="1" x14ac:dyDescent="0.2">
      <c r="A209" s="2"/>
      <c r="B209" s="2"/>
      <c r="C209" s="2"/>
      <c r="D209" s="2"/>
      <c r="E209" s="2"/>
      <c r="F209" s="2"/>
      <c r="G209" s="2"/>
      <c r="H209" s="2"/>
      <c r="I209" s="2"/>
      <c r="J209" s="2"/>
      <c r="K209" s="2"/>
      <c r="L209" s="129"/>
      <c r="M209" s="129"/>
      <c r="N209" s="129"/>
      <c r="O209" s="129"/>
      <c r="P209" s="129"/>
      <c r="Q209" s="129"/>
      <c r="R209" s="129"/>
      <c r="S209" s="129"/>
      <c r="T209" s="3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c r="AP209" s="129"/>
      <c r="AQ209" s="129"/>
      <c r="AR209" s="129"/>
      <c r="AS209" s="129"/>
      <c r="AT209" s="32"/>
      <c r="AU209" s="129"/>
    </row>
    <row r="210" spans="1:47" ht="20.100000000000001" customHeight="1" x14ac:dyDescent="0.2">
      <c r="A210" s="2"/>
      <c r="B210" s="40"/>
      <c r="C210" s="40"/>
      <c r="D210" s="40"/>
      <c r="E210" s="40"/>
      <c r="F210" s="40"/>
      <c r="G210" s="40"/>
      <c r="H210" s="40"/>
      <c r="I210" s="2"/>
      <c r="J210" s="2"/>
      <c r="K210" s="2"/>
      <c r="L210" s="129"/>
      <c r="M210" s="129"/>
      <c r="N210" s="129"/>
      <c r="O210" s="129"/>
      <c r="P210" s="129"/>
      <c r="Q210" s="129"/>
      <c r="R210" s="129"/>
      <c r="S210" s="3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32"/>
      <c r="AU210" s="129"/>
    </row>
    <row r="211" spans="1:47" ht="20.100000000000001" customHeight="1" x14ac:dyDescent="0.2">
      <c r="A211" s="40"/>
      <c r="B211" s="2"/>
      <c r="C211" s="2"/>
      <c r="D211" s="2"/>
      <c r="E211" s="2"/>
      <c r="F211" s="2"/>
      <c r="G211" s="2"/>
      <c r="H211" s="2"/>
      <c r="I211" s="2"/>
      <c r="J211" s="37"/>
      <c r="K211" s="37"/>
      <c r="L211" s="129"/>
      <c r="M211" s="129"/>
      <c r="N211" s="129"/>
      <c r="O211" s="129"/>
      <c r="P211" s="129"/>
      <c r="Q211" s="129"/>
      <c r="R211" s="129"/>
      <c r="S211" s="129"/>
      <c r="T211" s="129"/>
      <c r="U211" s="129"/>
      <c r="V211" s="129"/>
      <c r="W211" s="129"/>
      <c r="X211" s="129"/>
      <c r="Y211" s="129"/>
      <c r="Z211" s="129"/>
      <c r="AA211" s="129"/>
      <c r="AB211" s="32"/>
      <c r="AC211" s="32"/>
      <c r="AD211" s="32"/>
      <c r="AE211" s="32"/>
      <c r="AF211" s="32"/>
      <c r="AG211" s="32"/>
      <c r="AH211" s="32"/>
      <c r="AI211" s="32"/>
      <c r="AJ211" s="32"/>
      <c r="AK211" s="32"/>
      <c r="AL211" s="32"/>
      <c r="AM211" s="32"/>
      <c r="AN211" s="32"/>
      <c r="AO211" s="32"/>
      <c r="AP211" s="32"/>
      <c r="AQ211" s="32"/>
      <c r="AR211" s="129"/>
      <c r="AS211" s="129"/>
      <c r="AT211" s="32"/>
      <c r="AU211" s="129"/>
    </row>
    <row r="212" spans="1:47" ht="20.100000000000001" customHeight="1" x14ac:dyDescent="0.2">
      <c r="A212" s="2"/>
      <c r="B212" s="40"/>
      <c r="C212" s="40"/>
      <c r="D212" s="40"/>
      <c r="E212" s="40"/>
      <c r="F212" s="40"/>
      <c r="G212" s="40"/>
      <c r="H212" s="40"/>
      <c r="I212" s="2"/>
      <c r="J212" s="2"/>
      <c r="K212" s="2"/>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32"/>
      <c r="AU212" s="129"/>
    </row>
    <row r="213" spans="1:47" ht="20.100000000000001" customHeight="1" x14ac:dyDescent="0.2">
      <c r="A213" s="2"/>
      <c r="B213" s="2"/>
      <c r="C213" s="2"/>
      <c r="D213" s="2"/>
      <c r="E213" s="2"/>
      <c r="F213" s="2"/>
      <c r="G213" s="2"/>
      <c r="H213" s="2"/>
      <c r="I213" s="2"/>
      <c r="K213" s="2"/>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32"/>
      <c r="AU213" s="129"/>
    </row>
    <row r="214" spans="1:47" ht="20.100000000000001" customHeight="1" x14ac:dyDescent="0.2">
      <c r="A214" s="40"/>
      <c r="B214" s="2"/>
      <c r="C214" s="2"/>
      <c r="D214" s="2"/>
      <c r="E214" s="2"/>
      <c r="F214" s="2"/>
      <c r="G214" s="2"/>
      <c r="H214" s="2"/>
      <c r="I214" s="2"/>
      <c r="K214" s="37"/>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32"/>
      <c r="AU214" s="129"/>
    </row>
    <row r="215" spans="1:47" ht="20.100000000000001" customHeight="1" x14ac:dyDescent="0.2">
      <c r="A215" s="2"/>
      <c r="B215" s="40"/>
      <c r="C215" s="40"/>
      <c r="D215" s="40"/>
      <c r="E215" s="40"/>
      <c r="F215" s="40"/>
      <c r="G215" s="40"/>
      <c r="H215" s="40"/>
      <c r="I215" s="2"/>
      <c r="J215" s="26"/>
      <c r="K215" s="2"/>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c r="AP215" s="129"/>
      <c r="AQ215" s="129"/>
      <c r="AR215" s="129"/>
      <c r="AS215" s="129"/>
      <c r="AT215" s="32"/>
      <c r="AU215" s="129"/>
    </row>
    <row r="216" spans="1:47" ht="20.100000000000001" customHeight="1" x14ac:dyDescent="0.2">
      <c r="A216" s="2"/>
      <c r="J216" s="37"/>
    </row>
    <row r="217" spans="1:47" ht="20.100000000000001" customHeight="1" x14ac:dyDescent="0.2">
      <c r="A217" s="40"/>
      <c r="J217" s="2"/>
    </row>
    <row r="218" spans="1:47" ht="20.100000000000001" customHeight="1" x14ac:dyDescent="0.2">
      <c r="A218" s="2"/>
      <c r="J218" s="2"/>
      <c r="K218" s="26"/>
    </row>
    <row r="219" spans="1:47" ht="20.100000000000001" customHeight="1" x14ac:dyDescent="0.2">
      <c r="B219" s="2"/>
      <c r="C219" s="2"/>
      <c r="D219" s="2"/>
      <c r="E219" s="2"/>
      <c r="F219" s="2"/>
      <c r="G219" s="2"/>
      <c r="H219" s="2"/>
      <c r="I219" s="2"/>
      <c r="J219" s="37"/>
      <c r="K219" s="37"/>
      <c r="L219" s="126"/>
      <c r="M219" s="126"/>
      <c r="N219" s="126"/>
      <c r="O219" s="26"/>
      <c r="P219" s="26"/>
      <c r="Q219" s="26"/>
      <c r="R219" s="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row>
    <row r="220" spans="1:47" ht="20.100000000000001" customHeight="1" x14ac:dyDescent="0.2">
      <c r="B220" s="40"/>
      <c r="C220" s="40"/>
      <c r="D220" s="40"/>
      <c r="E220" s="40"/>
      <c r="F220" s="40"/>
      <c r="G220" s="40"/>
      <c r="H220" s="40"/>
      <c r="I220" s="2"/>
      <c r="J220" s="2"/>
      <c r="K220" s="2"/>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row>
    <row r="221" spans="1:47" ht="20.100000000000001" customHeight="1" x14ac:dyDescent="0.2">
      <c r="B221" s="2"/>
      <c r="C221" s="2"/>
      <c r="D221" s="2"/>
      <c r="E221" s="2"/>
      <c r="F221" s="2"/>
      <c r="G221" s="2"/>
      <c r="H221" s="2"/>
      <c r="I221" s="2"/>
      <c r="J221" s="2"/>
      <c r="K221" s="2"/>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row>
    <row r="222" spans="1:47" ht="20.100000000000001" customHeight="1" x14ac:dyDescent="0.2">
      <c r="A222" s="40"/>
      <c r="B222" s="2"/>
      <c r="C222" s="2"/>
      <c r="D222" s="2"/>
      <c r="E222" s="2"/>
      <c r="F222" s="2"/>
      <c r="G222" s="2"/>
      <c r="H222" s="2"/>
      <c r="I222" s="2"/>
      <c r="J222" s="37"/>
      <c r="K222" s="37"/>
      <c r="L222" s="126"/>
      <c r="M222" s="126"/>
      <c r="N222" s="126"/>
      <c r="O222" s="26"/>
      <c r="P222" s="26"/>
      <c r="Q222" s="26"/>
      <c r="R222" s="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row>
    <row r="223" spans="1:47" ht="20.100000000000001" customHeight="1" x14ac:dyDescent="0.2">
      <c r="A223" s="2"/>
      <c r="B223" s="40"/>
      <c r="C223" s="40"/>
      <c r="D223" s="40"/>
      <c r="E223" s="40"/>
      <c r="F223" s="40"/>
      <c r="G223" s="40"/>
      <c r="H223" s="40"/>
      <c r="I223" s="2"/>
      <c r="J223" s="2"/>
      <c r="K223" s="2"/>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row>
    <row r="224" spans="1:47" ht="20.100000000000001" customHeight="1" x14ac:dyDescent="0.25">
      <c r="A224" s="2"/>
      <c r="B224" s="2"/>
      <c r="C224" s="177"/>
      <c r="D224" s="177"/>
      <c r="E224" s="177"/>
      <c r="F224" s="2"/>
      <c r="G224" s="2"/>
      <c r="H224" s="2"/>
      <c r="I224" s="2"/>
      <c r="J224" s="2"/>
      <c r="K224" s="2"/>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row>
    <row r="225" spans="1:47" ht="20.100000000000001" customHeight="1" x14ac:dyDescent="0.2">
      <c r="A225" s="40"/>
      <c r="B225" s="2"/>
      <c r="C225" s="2"/>
      <c r="D225" s="2"/>
      <c r="E225" s="2"/>
      <c r="F225" s="2"/>
      <c r="G225" s="2"/>
      <c r="H225" s="2"/>
      <c r="I225" s="2"/>
      <c r="J225" s="37"/>
      <c r="K225" s="37"/>
      <c r="L225" s="126"/>
      <c r="M225" s="126"/>
      <c r="N225" s="126"/>
      <c r="O225" s="26"/>
      <c r="P225" s="26"/>
      <c r="Q225" s="26"/>
      <c r="R225" s="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row>
    <row r="226" spans="1:47" ht="20.100000000000001" customHeight="1" x14ac:dyDescent="0.2">
      <c r="A226" s="2"/>
      <c r="B226" s="2"/>
      <c r="C226" s="2"/>
      <c r="D226" s="2"/>
      <c r="E226" s="2"/>
      <c r="F226" s="2"/>
      <c r="G226" s="2"/>
      <c r="H226" s="2"/>
      <c r="I226" s="2"/>
      <c r="J226" s="2"/>
      <c r="K226" s="2"/>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row>
    <row r="227" spans="1:47" ht="20.100000000000001" customHeight="1" x14ac:dyDescent="0.2">
      <c r="A227" s="2"/>
      <c r="B227" s="40"/>
      <c r="C227" s="40"/>
      <c r="D227" s="40"/>
      <c r="E227" s="40"/>
      <c r="F227" s="40"/>
      <c r="G227" s="40"/>
      <c r="H227" s="40"/>
      <c r="I227" s="16"/>
      <c r="J227" s="2"/>
      <c r="K227" s="2"/>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row>
    <row r="228" spans="1:47" ht="20.100000000000001" customHeight="1" x14ac:dyDescent="0.2">
      <c r="A228" s="40"/>
      <c r="B228" s="67"/>
      <c r="C228" s="2"/>
      <c r="D228" s="2"/>
      <c r="E228" s="2"/>
      <c r="F228" s="2"/>
      <c r="G228" s="2"/>
      <c r="H228" s="2"/>
      <c r="I228" s="2"/>
      <c r="J228" s="37"/>
      <c r="K228" s="37"/>
      <c r="L228" s="126"/>
      <c r="M228" s="126"/>
      <c r="N228" s="126"/>
      <c r="O228" s="26"/>
      <c r="P228" s="26"/>
      <c r="Q228" s="26"/>
      <c r="R228" s="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row>
    <row r="229" spans="1:47" ht="20.100000000000001" customHeight="1" x14ac:dyDescent="0.2">
      <c r="A229" s="2"/>
      <c r="B229" s="40"/>
      <c r="C229" s="40"/>
      <c r="D229" s="40"/>
      <c r="E229" s="40"/>
      <c r="F229" s="40"/>
      <c r="G229" s="40"/>
      <c r="H229" s="40"/>
      <c r="I229" s="2"/>
      <c r="J229" s="2"/>
      <c r="K229" s="2"/>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row>
    <row r="230" spans="1:47" ht="20.100000000000001" customHeight="1" x14ac:dyDescent="0.2">
      <c r="A230" s="2"/>
      <c r="B230" s="2"/>
      <c r="C230" s="2"/>
      <c r="D230" s="2"/>
      <c r="E230" s="2"/>
      <c r="F230" s="2"/>
      <c r="G230" s="2"/>
      <c r="H230" s="2"/>
      <c r="I230" s="2"/>
      <c r="J230" s="2"/>
      <c r="K230" s="2"/>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row>
    <row r="231" spans="1:47" ht="20.100000000000001" customHeight="1" x14ac:dyDescent="0.2">
      <c r="A231" s="40"/>
      <c r="B231" s="175"/>
      <c r="C231" s="2"/>
      <c r="D231" s="2"/>
      <c r="E231" s="2"/>
      <c r="F231" s="2"/>
      <c r="G231" s="2"/>
      <c r="H231" s="2"/>
      <c r="I231" s="2"/>
      <c r="K231" s="37"/>
      <c r="L231" s="126"/>
      <c r="M231" s="126"/>
      <c r="N231" s="126"/>
      <c r="O231" s="26"/>
      <c r="P231" s="26"/>
      <c r="Q231" s="26"/>
      <c r="R231" s="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row>
    <row r="232" spans="1:47" ht="20.100000000000001" customHeight="1" x14ac:dyDescent="0.2">
      <c r="A232" s="2"/>
      <c r="B232" s="40"/>
      <c r="C232" s="40"/>
      <c r="D232" s="40"/>
      <c r="E232" s="40"/>
      <c r="F232" s="40"/>
      <c r="G232" s="40"/>
      <c r="H232" s="40"/>
      <c r="I232" s="2"/>
      <c r="J232" s="40"/>
      <c r="K232" s="2"/>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row>
    <row r="233" spans="1:47" ht="20.100000000000001" customHeight="1" x14ac:dyDescent="0.2">
      <c r="A233" s="2"/>
      <c r="B233" s="2"/>
      <c r="C233" s="2"/>
      <c r="D233" s="2"/>
      <c r="E233" s="2"/>
      <c r="F233" s="2"/>
      <c r="G233" s="2"/>
      <c r="H233" s="2"/>
      <c r="I233" s="2"/>
      <c r="J233" s="2"/>
      <c r="K233" s="2"/>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row>
    <row r="234" spans="1:47" ht="20.100000000000001" customHeight="1" x14ac:dyDescent="0.2">
      <c r="A234" s="40"/>
      <c r="J234" s="2"/>
    </row>
    <row r="235" spans="1:47" ht="20.100000000000001" customHeight="1" x14ac:dyDescent="0.2">
      <c r="A235" s="2"/>
      <c r="H235" s="40"/>
      <c r="J235" s="40"/>
      <c r="K235" s="40"/>
      <c r="L235" s="40"/>
      <c r="M235" s="40"/>
      <c r="O235" s="16"/>
      <c r="P235" s="16"/>
      <c r="R235" s="12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row>
    <row r="236" spans="1:47" ht="20.100000000000001" customHeight="1" x14ac:dyDescent="0.2">
      <c r="A236" s="2"/>
      <c r="B236" s="126"/>
      <c r="C236" s="126"/>
      <c r="D236" s="126"/>
      <c r="E236" s="126"/>
      <c r="F236" s="126"/>
      <c r="H236" s="40"/>
      <c r="J236" s="40"/>
      <c r="K236" s="2"/>
      <c r="L236" s="2"/>
      <c r="M236" s="2"/>
      <c r="N236" s="2"/>
      <c r="O236" s="2"/>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row>
    <row r="237" spans="1:47" ht="20.100000000000001" customHeight="1" x14ac:dyDescent="0.2">
      <c r="B237" s="126"/>
      <c r="C237" s="126"/>
      <c r="D237" s="126"/>
      <c r="E237" s="126"/>
      <c r="F237" s="126"/>
      <c r="H237" s="40"/>
      <c r="K237" s="2"/>
      <c r="L237" s="2"/>
      <c r="M237" s="2"/>
      <c r="N237" s="2"/>
      <c r="O237" s="2"/>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row>
    <row r="238" spans="1:47" ht="20.100000000000001" customHeight="1" x14ac:dyDescent="0.2">
      <c r="A238" s="2"/>
      <c r="B238" s="126"/>
      <c r="C238" s="126"/>
      <c r="D238" s="126"/>
      <c r="E238" s="126"/>
      <c r="F238" s="126"/>
      <c r="H238" s="40"/>
      <c r="K238" s="40"/>
      <c r="L238" s="40"/>
      <c r="M238" s="40"/>
      <c r="N238" s="12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row>
    <row r="239" spans="1:47" ht="20.100000000000001" customHeight="1" x14ac:dyDescent="0.2">
      <c r="A239" s="2"/>
      <c r="H239" s="40"/>
      <c r="J239" s="2"/>
      <c r="K239" s="40"/>
      <c r="L239" s="40"/>
      <c r="M239" s="40"/>
      <c r="N239" s="12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row>
    <row r="240" spans="1:47" ht="20.100000000000001" customHeight="1" x14ac:dyDescent="0.2">
      <c r="A240" s="2"/>
      <c r="B240" s="40"/>
      <c r="C240" s="40"/>
      <c r="D240" s="40"/>
      <c r="E240" s="40"/>
      <c r="F240" s="40"/>
      <c r="G240" s="40"/>
      <c r="H240" s="40"/>
      <c r="I240" s="2"/>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row>
    <row r="241" spans="1:45" ht="20.100000000000001" customHeight="1" x14ac:dyDescent="0.2">
      <c r="A241" s="2"/>
      <c r="B241" s="40"/>
      <c r="C241" s="40"/>
      <c r="D241" s="40"/>
      <c r="E241" s="40"/>
      <c r="F241" s="40"/>
      <c r="G241" s="40"/>
      <c r="H241" s="40"/>
      <c r="I241" s="2"/>
      <c r="O241" s="16"/>
      <c r="P241" s="16"/>
      <c r="Q241" s="16"/>
      <c r="R241" s="16"/>
      <c r="S241" s="16"/>
      <c r="T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row>
    <row r="242" spans="1:45" ht="20.100000000000001" customHeight="1" x14ac:dyDescent="0.2">
      <c r="A242" s="2"/>
      <c r="B242" s="40"/>
      <c r="C242" s="40"/>
      <c r="D242" s="40"/>
      <c r="E242" s="40"/>
      <c r="F242" s="40"/>
      <c r="G242" s="40"/>
      <c r="H242" s="174"/>
      <c r="I242" s="2"/>
      <c r="K242" s="2"/>
      <c r="L242" s="2"/>
      <c r="M242" s="2"/>
      <c r="N242" s="2"/>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row>
    <row r="243" spans="1:45" ht="20.100000000000001" customHeight="1" x14ac:dyDescent="0.2">
      <c r="A243" s="2"/>
    </row>
    <row r="244" spans="1:45" ht="20.100000000000001" customHeight="1" x14ac:dyDescent="0.2">
      <c r="A244" s="2"/>
    </row>
    <row r="245" spans="1:45" ht="20.100000000000001" customHeight="1" x14ac:dyDescent="0.2">
      <c r="A245" s="2"/>
    </row>
    <row r="246" spans="1:45" ht="20.100000000000001" customHeight="1" x14ac:dyDescent="0.2"/>
    <row r="247" spans="1:45" ht="20.100000000000001" customHeight="1" x14ac:dyDescent="0.2"/>
    <row r="248" spans="1:45" ht="20.100000000000001" customHeight="1" x14ac:dyDescent="0.2"/>
    <row r="249" spans="1:45" ht="20.100000000000001" customHeight="1" x14ac:dyDescent="0.2"/>
    <row r="250" spans="1:45" ht="20.100000000000001" customHeight="1" x14ac:dyDescent="0.2"/>
    <row r="251" spans="1:45" ht="20.100000000000001" customHeight="1" x14ac:dyDescent="0.2"/>
    <row r="252" spans="1:45" ht="20.100000000000001" customHeight="1" x14ac:dyDescent="0.2"/>
    <row r="253" spans="1:45" ht="20.100000000000001" customHeight="1" x14ac:dyDescent="0.2"/>
    <row r="254" spans="1:45" ht="20.100000000000001" customHeight="1" x14ac:dyDescent="0.2"/>
    <row r="255" spans="1:45" ht="20.100000000000001" customHeight="1" x14ac:dyDescent="0.2"/>
    <row r="256" spans="1:45" ht="20.100000000000001" customHeight="1" x14ac:dyDescent="0.2"/>
    <row r="257" ht="20.100000000000001" customHeight="1" x14ac:dyDescent="0.2"/>
  </sheetData>
  <mergeCells count="205">
    <mergeCell ref="B143:I145"/>
    <mergeCell ref="J143:J145"/>
    <mergeCell ref="A137:A139"/>
    <mergeCell ref="B137:I139"/>
    <mergeCell ref="J137:J139"/>
    <mergeCell ref="K137:K139"/>
    <mergeCell ref="A140:A142"/>
    <mergeCell ref="B140:I142"/>
    <mergeCell ref="J140:J142"/>
    <mergeCell ref="K140:K142"/>
    <mergeCell ref="A131:A133"/>
    <mergeCell ref="B131:I133"/>
    <mergeCell ref="J131:J133"/>
    <mergeCell ref="K131:K133"/>
    <mergeCell ref="A134:A136"/>
    <mergeCell ref="B134:I136"/>
    <mergeCell ref="J134:J136"/>
    <mergeCell ref="K134:K136"/>
    <mergeCell ref="A125:A127"/>
    <mergeCell ref="B125:I127"/>
    <mergeCell ref="J125:J127"/>
    <mergeCell ref="K125:K127"/>
    <mergeCell ref="A128:A130"/>
    <mergeCell ref="B128:I130"/>
    <mergeCell ref="J128:J130"/>
    <mergeCell ref="K128:K130"/>
    <mergeCell ref="A116:A121"/>
    <mergeCell ref="B116:I121"/>
    <mergeCell ref="J116:J121"/>
    <mergeCell ref="K116:K121"/>
    <mergeCell ref="A122:A124"/>
    <mergeCell ref="B122:I124"/>
    <mergeCell ref="J122:J124"/>
    <mergeCell ref="K122:K124"/>
    <mergeCell ref="A110:A112"/>
    <mergeCell ref="B110:I112"/>
    <mergeCell ref="J110:J112"/>
    <mergeCell ref="K110:K112"/>
    <mergeCell ref="A113:A115"/>
    <mergeCell ref="B113:I115"/>
    <mergeCell ref="J113:J115"/>
    <mergeCell ref="K113:K115"/>
    <mergeCell ref="A104:A106"/>
    <mergeCell ref="B104:I106"/>
    <mergeCell ref="J104:J106"/>
    <mergeCell ref="K104:K106"/>
    <mergeCell ref="A107:A109"/>
    <mergeCell ref="B107:I109"/>
    <mergeCell ref="J107:J109"/>
    <mergeCell ref="K107:K109"/>
    <mergeCell ref="A98:A100"/>
    <mergeCell ref="B98:I100"/>
    <mergeCell ref="J98:J100"/>
    <mergeCell ref="K98:K100"/>
    <mergeCell ref="A101:A103"/>
    <mergeCell ref="B101:I103"/>
    <mergeCell ref="J101:J103"/>
    <mergeCell ref="K101:K103"/>
    <mergeCell ref="A92:A94"/>
    <mergeCell ref="B92:I94"/>
    <mergeCell ref="J92:J94"/>
    <mergeCell ref="K92:K94"/>
    <mergeCell ref="A95:A97"/>
    <mergeCell ref="B95:I97"/>
    <mergeCell ref="J95:J97"/>
    <mergeCell ref="K95:K97"/>
    <mergeCell ref="A86:A88"/>
    <mergeCell ref="B86:I88"/>
    <mergeCell ref="J86:J88"/>
    <mergeCell ref="K86:K88"/>
    <mergeCell ref="A89:A91"/>
    <mergeCell ref="B89:I91"/>
    <mergeCell ref="J89:J91"/>
    <mergeCell ref="K89:K91"/>
    <mergeCell ref="A80:A82"/>
    <mergeCell ref="B80:I82"/>
    <mergeCell ref="J80:J82"/>
    <mergeCell ref="K80:K82"/>
    <mergeCell ref="A83:A85"/>
    <mergeCell ref="B83:I85"/>
    <mergeCell ref="J83:J85"/>
    <mergeCell ref="K83:K85"/>
    <mergeCell ref="A74:A76"/>
    <mergeCell ref="B74:I76"/>
    <mergeCell ref="J74:J76"/>
    <mergeCell ref="K74:K76"/>
    <mergeCell ref="A77:A79"/>
    <mergeCell ref="B77:I79"/>
    <mergeCell ref="J77:J79"/>
    <mergeCell ref="K77:K79"/>
    <mergeCell ref="A68:A70"/>
    <mergeCell ref="B68:I70"/>
    <mergeCell ref="J68:J70"/>
    <mergeCell ref="K68:K70"/>
    <mergeCell ref="A71:A73"/>
    <mergeCell ref="B71:I73"/>
    <mergeCell ref="J71:J73"/>
    <mergeCell ref="K71:K73"/>
    <mergeCell ref="A62:A64"/>
    <mergeCell ref="B62:I64"/>
    <mergeCell ref="J62:J64"/>
    <mergeCell ref="K62:K64"/>
    <mergeCell ref="A65:A67"/>
    <mergeCell ref="B65:I67"/>
    <mergeCell ref="J65:J67"/>
    <mergeCell ref="K65:K67"/>
    <mergeCell ref="A56:A58"/>
    <mergeCell ref="B56:I58"/>
    <mergeCell ref="J56:J58"/>
    <mergeCell ref="K56:K58"/>
    <mergeCell ref="A59:A61"/>
    <mergeCell ref="B59:I61"/>
    <mergeCell ref="J59:J61"/>
    <mergeCell ref="K59:K61"/>
    <mergeCell ref="A50:A52"/>
    <mergeCell ref="B50:I52"/>
    <mergeCell ref="J50:J52"/>
    <mergeCell ref="K50:K52"/>
    <mergeCell ref="A53:A55"/>
    <mergeCell ref="B53:I55"/>
    <mergeCell ref="J53:J55"/>
    <mergeCell ref="K53:K55"/>
    <mergeCell ref="A44:A46"/>
    <mergeCell ref="B44:I46"/>
    <mergeCell ref="J44:J46"/>
    <mergeCell ref="K44:K46"/>
    <mergeCell ref="A47:A49"/>
    <mergeCell ref="B47:I49"/>
    <mergeCell ref="J47:J49"/>
    <mergeCell ref="K47:K49"/>
    <mergeCell ref="A38:A40"/>
    <mergeCell ref="B38:I40"/>
    <mergeCell ref="J38:J40"/>
    <mergeCell ref="K38:K40"/>
    <mergeCell ref="A41:A43"/>
    <mergeCell ref="B41:I43"/>
    <mergeCell ref="J41:J43"/>
    <mergeCell ref="K41:K43"/>
    <mergeCell ref="A32:A34"/>
    <mergeCell ref="B32:I34"/>
    <mergeCell ref="J32:J34"/>
    <mergeCell ref="K32:K34"/>
    <mergeCell ref="A35:A37"/>
    <mergeCell ref="B35:I37"/>
    <mergeCell ref="J35:J37"/>
    <mergeCell ref="K35:K37"/>
    <mergeCell ref="A26:A28"/>
    <mergeCell ref="B26:I28"/>
    <mergeCell ref="J26:J28"/>
    <mergeCell ref="K26:K28"/>
    <mergeCell ref="A29:A31"/>
    <mergeCell ref="B29:I31"/>
    <mergeCell ref="J29:J31"/>
    <mergeCell ref="K29:K31"/>
    <mergeCell ref="A20:A22"/>
    <mergeCell ref="B20:I22"/>
    <mergeCell ref="J20:J22"/>
    <mergeCell ref="K20:K22"/>
    <mergeCell ref="A23:A25"/>
    <mergeCell ref="B23:I25"/>
    <mergeCell ref="J23:J25"/>
    <mergeCell ref="K23:K25"/>
    <mergeCell ref="A14:A16"/>
    <mergeCell ref="B14:I16"/>
    <mergeCell ref="J14:J16"/>
    <mergeCell ref="K14:K16"/>
    <mergeCell ref="A17:A19"/>
    <mergeCell ref="B17:I19"/>
    <mergeCell ref="J17:J19"/>
    <mergeCell ref="K17:K19"/>
    <mergeCell ref="AG10:AI10"/>
    <mergeCell ref="AJ10:AL10"/>
    <mergeCell ref="AM10:AO10"/>
    <mergeCell ref="AP10:AR10"/>
    <mergeCell ref="AS10:AU10"/>
    <mergeCell ref="A11:A13"/>
    <mergeCell ref="B11:I13"/>
    <mergeCell ref="J11:J13"/>
    <mergeCell ref="K11:K13"/>
    <mergeCell ref="B10:I10"/>
    <mergeCell ref="L10:N10"/>
    <mergeCell ref="O10:Q10"/>
    <mergeCell ref="R10:T10"/>
    <mergeCell ref="U10:W10"/>
    <mergeCell ref="X10:Z10"/>
    <mergeCell ref="AA10:AC10"/>
    <mergeCell ref="AD10:AF10"/>
    <mergeCell ref="X8:Z9"/>
    <mergeCell ref="AA8:AC9"/>
    <mergeCell ref="AD8:AF9"/>
    <mergeCell ref="A1:AU1"/>
    <mergeCell ref="A2:AU2"/>
    <mergeCell ref="A7:A9"/>
    <mergeCell ref="B7:I9"/>
    <mergeCell ref="K7:K9"/>
    <mergeCell ref="L7:AU7"/>
    <mergeCell ref="L8:N9"/>
    <mergeCell ref="O8:Q9"/>
    <mergeCell ref="R8:T9"/>
    <mergeCell ref="U8:W9"/>
    <mergeCell ref="AP8:AR9"/>
    <mergeCell ref="AS8:AU9"/>
    <mergeCell ref="AG8:AI9"/>
    <mergeCell ref="AJ8:AL9"/>
    <mergeCell ref="AM8:AO9"/>
  </mergeCells>
  <conditionalFormatting sqref="B74">
    <cfRule type="duplicateValues" dxfId="2" priority="1"/>
  </conditionalFormatting>
  <pageMargins left="0.31496062992125984" right="0.19685039370078741" top="0.62992125984251968" bottom="0.39370078740157483" header="0" footer="0"/>
  <pageSetup paperSize="14" scale="65" orientation="landscape" horizontalDpi="4294967293" verticalDpi="180" r:id="rId1"/>
  <headerFooter alignWithMargins="0"/>
  <rowBreaks count="1" manualBreakCount="1">
    <brk id="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630D1-E5BE-4933-8949-D0B7AEFE21FA}">
  <dimension ref="A1:Y472"/>
  <sheetViews>
    <sheetView view="pageBreakPreview" zoomScale="90" zoomScaleNormal="90" zoomScaleSheetLayoutView="90" workbookViewId="0">
      <selection activeCell="O54" sqref="O54:O56"/>
    </sheetView>
  </sheetViews>
  <sheetFormatPr defaultRowHeight="14.25" x14ac:dyDescent="0.2"/>
  <cols>
    <col min="1" max="1" width="5" style="206" customWidth="1"/>
    <col min="2" max="2" width="3.140625" style="196" customWidth="1"/>
    <col min="3" max="3" width="4" style="196" customWidth="1"/>
    <col min="4" max="5" width="3.42578125" style="196" customWidth="1"/>
    <col min="6" max="6" width="3.85546875" style="196" customWidth="1"/>
    <col min="7" max="8" width="4" style="196" customWidth="1"/>
    <col min="9" max="9" width="28.140625" style="196" customWidth="1"/>
    <col min="10" max="10" width="18.28515625" style="226" customWidth="1"/>
    <col min="11" max="11" width="17.5703125" style="196" customWidth="1"/>
    <col min="12" max="12" width="16.7109375" style="196" customWidth="1"/>
    <col min="13" max="13" width="17.140625" style="196" customWidth="1"/>
    <col min="14" max="14" width="9.28515625" style="206" customWidth="1"/>
    <col min="15" max="15" width="17.7109375" style="196" customWidth="1"/>
    <col min="16" max="16" width="17.5703125" style="196" customWidth="1"/>
    <col min="17" max="17" width="17.140625" style="196" customWidth="1"/>
    <col min="18" max="18" width="9.42578125" style="206" customWidth="1"/>
    <col min="19" max="19" width="9.28515625" style="206" bestFit="1" customWidth="1"/>
    <col min="20" max="20" width="9.140625" style="196"/>
    <col min="21" max="21" width="27.140625" style="196" customWidth="1"/>
    <col min="22" max="22" width="25.42578125" style="197" customWidth="1"/>
    <col min="23" max="16384" width="9.140625" style="196"/>
  </cols>
  <sheetData>
    <row r="1" spans="1:25" x14ac:dyDescent="0.2">
      <c r="A1" s="361" t="s">
        <v>256</v>
      </c>
      <c r="B1" s="361"/>
      <c r="C1" s="361"/>
      <c r="D1" s="361"/>
      <c r="E1" s="361"/>
      <c r="F1" s="361"/>
      <c r="G1" s="361"/>
      <c r="H1" s="361"/>
      <c r="I1" s="361"/>
      <c r="J1" s="361"/>
      <c r="K1" s="361"/>
      <c r="L1" s="361"/>
      <c r="M1" s="361"/>
      <c r="N1" s="361"/>
      <c r="O1" s="361"/>
      <c r="P1" s="361"/>
      <c r="Q1" s="361"/>
      <c r="R1" s="361"/>
      <c r="S1" s="361"/>
      <c r="T1" s="361"/>
    </row>
    <row r="2" spans="1:25" x14ac:dyDescent="0.2">
      <c r="A2" s="361" t="s">
        <v>0</v>
      </c>
      <c r="B2" s="361"/>
      <c r="C2" s="361"/>
      <c r="D2" s="361"/>
      <c r="E2" s="361"/>
      <c r="F2" s="361"/>
      <c r="G2" s="361"/>
      <c r="H2" s="361"/>
      <c r="I2" s="361"/>
      <c r="J2" s="361"/>
      <c r="K2" s="361"/>
      <c r="L2" s="361"/>
      <c r="M2" s="361"/>
      <c r="N2" s="361"/>
      <c r="O2" s="361"/>
      <c r="P2" s="361"/>
      <c r="Q2" s="361"/>
      <c r="R2" s="361"/>
      <c r="S2" s="361"/>
      <c r="T2" s="361"/>
    </row>
    <row r="3" spans="1:25" x14ac:dyDescent="0.2">
      <c r="A3" s="198"/>
      <c r="B3" s="199"/>
      <c r="C3" s="199"/>
      <c r="D3" s="199"/>
      <c r="E3" s="199"/>
      <c r="F3" s="199"/>
      <c r="G3" s="199"/>
      <c r="H3" s="199"/>
      <c r="I3" s="199"/>
      <c r="J3" s="200"/>
      <c r="K3" s="199"/>
      <c r="L3" s="199"/>
      <c r="M3" s="199"/>
      <c r="N3" s="198"/>
      <c r="O3" s="199"/>
      <c r="P3" s="199"/>
      <c r="Q3" s="199"/>
      <c r="R3" s="198"/>
      <c r="S3" s="198"/>
      <c r="T3" s="199"/>
    </row>
    <row r="4" spans="1:25" x14ac:dyDescent="0.2">
      <c r="A4" s="198"/>
      <c r="B4" s="199"/>
      <c r="C4" s="199"/>
      <c r="D4" s="199"/>
      <c r="E4" s="199"/>
      <c r="F4" s="199"/>
      <c r="G4" s="199"/>
      <c r="H4" s="199"/>
      <c r="I4" s="199"/>
      <c r="J4" s="200"/>
      <c r="K4" s="199"/>
      <c r="L4" s="199"/>
      <c r="M4" s="199"/>
      <c r="N4" s="198"/>
      <c r="O4" s="199"/>
      <c r="P4" s="199"/>
      <c r="Q4" s="199"/>
      <c r="R4" s="201"/>
      <c r="S4" s="201"/>
      <c r="T4" s="199"/>
      <c r="U4" s="199"/>
      <c r="W4" s="202"/>
      <c r="X4" s="202"/>
      <c r="Y4" s="199"/>
    </row>
    <row r="5" spans="1:25" x14ac:dyDescent="0.2">
      <c r="A5" s="198"/>
      <c r="B5" s="199"/>
      <c r="C5" s="199"/>
      <c r="D5" s="199"/>
      <c r="E5" s="199"/>
      <c r="F5" s="199"/>
      <c r="G5" s="199"/>
      <c r="H5" s="199"/>
      <c r="I5" s="199"/>
      <c r="J5" s="200" t="s">
        <v>62</v>
      </c>
      <c r="K5" s="199"/>
      <c r="L5" s="199" t="s">
        <v>54</v>
      </c>
      <c r="M5" s="199"/>
      <c r="N5" s="198"/>
      <c r="O5" s="199"/>
      <c r="P5" s="199"/>
      <c r="Q5" s="199"/>
      <c r="R5" s="201"/>
      <c r="S5" s="201"/>
      <c r="T5" s="199"/>
      <c r="U5" s="199"/>
      <c r="W5" s="202"/>
      <c r="X5" s="202"/>
      <c r="Y5" s="199"/>
    </row>
    <row r="6" spans="1:25" x14ac:dyDescent="0.2">
      <c r="A6" s="198"/>
      <c r="B6" s="199"/>
      <c r="C6" s="199"/>
      <c r="D6" s="199"/>
      <c r="E6" s="199"/>
      <c r="F6" s="199"/>
      <c r="G6" s="199"/>
      <c r="H6" s="199"/>
      <c r="I6" s="199"/>
      <c r="J6" s="200" t="s">
        <v>1</v>
      </c>
      <c r="K6" s="199"/>
      <c r="L6" s="199" t="s">
        <v>64</v>
      </c>
      <c r="M6" s="199"/>
      <c r="N6" s="198"/>
      <c r="O6" s="199"/>
      <c r="P6" s="199"/>
      <c r="Q6" s="199"/>
      <c r="R6" s="198"/>
      <c r="S6" s="198"/>
      <c r="T6" s="199"/>
    </row>
    <row r="7" spans="1:25" x14ac:dyDescent="0.2">
      <c r="A7" s="198"/>
      <c r="B7" s="199"/>
      <c r="C7" s="199"/>
      <c r="D7" s="199"/>
      <c r="E7" s="199"/>
      <c r="F7" s="199"/>
      <c r="G7" s="199"/>
      <c r="H7" s="199"/>
      <c r="I7" s="199"/>
      <c r="J7" s="200" t="s">
        <v>34</v>
      </c>
      <c r="K7" s="199"/>
      <c r="L7" s="199" t="s">
        <v>257</v>
      </c>
      <c r="M7" s="199"/>
      <c r="N7" s="198"/>
      <c r="O7" s="199"/>
      <c r="P7" s="199"/>
      <c r="Q7" s="199"/>
      <c r="R7" s="198"/>
      <c r="S7" s="198"/>
      <c r="T7" s="199"/>
    </row>
    <row r="8" spans="1:25" x14ac:dyDescent="0.2">
      <c r="A8" s="203"/>
      <c r="B8" s="204"/>
      <c r="C8" s="204"/>
      <c r="D8" s="204"/>
      <c r="E8" s="204"/>
      <c r="F8" s="204"/>
      <c r="G8" s="204"/>
      <c r="H8" s="204"/>
      <c r="I8" s="204"/>
      <c r="J8" s="205"/>
      <c r="K8" s="204"/>
      <c r="L8" s="204"/>
      <c r="M8" s="204"/>
      <c r="N8" s="203"/>
      <c r="O8" s="204"/>
      <c r="P8" s="204"/>
      <c r="Q8" s="204"/>
      <c r="S8" s="203" t="s">
        <v>47</v>
      </c>
      <c r="T8" s="204"/>
    </row>
    <row r="9" spans="1:25" ht="24" customHeight="1" x14ac:dyDescent="0.2">
      <c r="A9" s="362" t="s">
        <v>3</v>
      </c>
      <c r="B9" s="364" t="s">
        <v>69</v>
      </c>
      <c r="C9" s="365"/>
      <c r="D9" s="365"/>
      <c r="E9" s="365"/>
      <c r="F9" s="365"/>
      <c r="G9" s="365"/>
      <c r="H9" s="365"/>
      <c r="I9" s="366"/>
      <c r="J9" s="362" t="s">
        <v>140</v>
      </c>
      <c r="K9" s="371" t="s">
        <v>45</v>
      </c>
      <c r="L9" s="372"/>
      <c r="M9" s="372"/>
      <c r="N9" s="373"/>
      <c r="O9" s="371" t="s">
        <v>46</v>
      </c>
      <c r="P9" s="372"/>
      <c r="Q9" s="372"/>
      <c r="R9" s="372"/>
      <c r="S9" s="362" t="s">
        <v>251</v>
      </c>
      <c r="T9" s="374" t="s">
        <v>145</v>
      </c>
    </row>
    <row r="10" spans="1:25" ht="30" customHeight="1" x14ac:dyDescent="0.2">
      <c r="A10" s="363"/>
      <c r="B10" s="367"/>
      <c r="C10" s="368"/>
      <c r="D10" s="368"/>
      <c r="E10" s="368"/>
      <c r="F10" s="368"/>
      <c r="G10" s="368"/>
      <c r="H10" s="368"/>
      <c r="I10" s="369"/>
      <c r="J10" s="370"/>
      <c r="K10" s="207" t="s">
        <v>141</v>
      </c>
      <c r="L10" s="207" t="s">
        <v>142</v>
      </c>
      <c r="M10" s="207" t="s">
        <v>143</v>
      </c>
      <c r="N10" s="208" t="s">
        <v>144</v>
      </c>
      <c r="O10" s="207" t="s">
        <v>141</v>
      </c>
      <c r="P10" s="207" t="s">
        <v>142</v>
      </c>
      <c r="Q10" s="207" t="s">
        <v>143</v>
      </c>
      <c r="R10" s="207" t="s">
        <v>144</v>
      </c>
      <c r="S10" s="370"/>
      <c r="T10" s="370"/>
      <c r="U10" s="207" t="s">
        <v>253</v>
      </c>
      <c r="V10" s="209" t="s">
        <v>254</v>
      </c>
    </row>
    <row r="11" spans="1:25" ht="45" customHeight="1" x14ac:dyDescent="0.2">
      <c r="A11" s="210" t="s">
        <v>20</v>
      </c>
      <c r="B11" s="375" t="s">
        <v>77</v>
      </c>
      <c r="C11" s="376"/>
      <c r="D11" s="376"/>
      <c r="E11" s="376"/>
      <c r="F11" s="376"/>
      <c r="G11" s="376"/>
      <c r="H11" s="376"/>
      <c r="I11" s="377"/>
      <c r="J11" s="211">
        <v>5000000</v>
      </c>
      <c r="K11" s="131">
        <v>0</v>
      </c>
      <c r="L11" s="131">
        <v>0</v>
      </c>
      <c r="M11" s="131">
        <f>K11+L11</f>
        <v>0</v>
      </c>
      <c r="N11" s="110">
        <f>M11/J11*100</f>
        <v>0</v>
      </c>
      <c r="O11" s="131">
        <v>0</v>
      </c>
      <c r="P11" s="131">
        <f>U11-O11</f>
        <v>0</v>
      </c>
      <c r="Q11" s="131">
        <f>O11+P11</f>
        <v>0</v>
      </c>
      <c r="R11" s="110">
        <f>Q11/J11*100</f>
        <v>0</v>
      </c>
      <c r="S11" s="130">
        <v>0</v>
      </c>
      <c r="T11" s="212"/>
      <c r="U11" s="130">
        <f>J11-V11</f>
        <v>0</v>
      </c>
      <c r="V11" s="122">
        <f>380000+3120000+1500000</f>
        <v>5000000</v>
      </c>
    </row>
    <row r="12" spans="1:25" ht="45" customHeight="1" x14ac:dyDescent="0.2">
      <c r="A12" s="210" t="s">
        <v>21</v>
      </c>
      <c r="B12" s="375" t="s">
        <v>78</v>
      </c>
      <c r="C12" s="376"/>
      <c r="D12" s="376"/>
      <c r="E12" s="376"/>
      <c r="F12" s="376"/>
      <c r="G12" s="376"/>
      <c r="H12" s="376"/>
      <c r="I12" s="377"/>
      <c r="J12" s="211">
        <v>10000000</v>
      </c>
      <c r="K12" s="131">
        <v>0</v>
      </c>
      <c r="L12" s="131">
        <f t="shared" ref="L12:L53" si="0">U12-K12</f>
        <v>0</v>
      </c>
      <c r="M12" s="131">
        <f t="shared" ref="M12:M53" si="1">K12+L12</f>
        <v>0</v>
      </c>
      <c r="N12" s="110">
        <f t="shared" ref="N12:N53" si="2">M12/J12*100</f>
        <v>0</v>
      </c>
      <c r="O12" s="131">
        <v>0</v>
      </c>
      <c r="P12" s="131">
        <f t="shared" ref="P12:P53" si="3">U12-O12</f>
        <v>0</v>
      </c>
      <c r="Q12" s="131">
        <f t="shared" ref="Q12:Q53" si="4">O12+P12</f>
        <v>0</v>
      </c>
      <c r="R12" s="110">
        <f t="shared" ref="R12:R53" si="5">Q12/J12*100</f>
        <v>0</v>
      </c>
      <c r="S12" s="130">
        <v>0</v>
      </c>
      <c r="T12" s="212"/>
      <c r="U12" s="130">
        <f t="shared" ref="U12:U53" si="6">J12-V12</f>
        <v>0</v>
      </c>
      <c r="V12" s="122">
        <f>3000000+7000000</f>
        <v>10000000</v>
      </c>
    </row>
    <row r="13" spans="1:25" ht="45" customHeight="1" x14ac:dyDescent="0.2">
      <c r="A13" s="210" t="s">
        <v>22</v>
      </c>
      <c r="B13" s="375" t="s">
        <v>79</v>
      </c>
      <c r="C13" s="376"/>
      <c r="D13" s="376"/>
      <c r="E13" s="376"/>
      <c r="F13" s="376"/>
      <c r="G13" s="376"/>
      <c r="H13" s="376"/>
      <c r="I13" s="377"/>
      <c r="J13" s="211">
        <v>4016841850</v>
      </c>
      <c r="K13" s="257">
        <v>736558242</v>
      </c>
      <c r="L13" s="131">
        <f t="shared" si="0"/>
        <v>418320526</v>
      </c>
      <c r="M13" s="131">
        <f t="shared" si="1"/>
        <v>1154878768</v>
      </c>
      <c r="N13" s="110">
        <f t="shared" si="2"/>
        <v>28.750914552436264</v>
      </c>
      <c r="O13" s="257">
        <v>736558242</v>
      </c>
      <c r="P13" s="131">
        <f t="shared" si="3"/>
        <v>418320526</v>
      </c>
      <c r="Q13" s="131">
        <f t="shared" si="4"/>
        <v>1154878768</v>
      </c>
      <c r="R13" s="110">
        <f t="shared" si="5"/>
        <v>28.750914552436264</v>
      </c>
      <c r="S13" s="130">
        <v>30</v>
      </c>
      <c r="T13" s="212"/>
      <c r="U13" s="130">
        <f t="shared" si="6"/>
        <v>1154878768</v>
      </c>
      <c r="V13" s="122">
        <f>1320574034+134472263+107325000+4050000+42779000+77894952+7421653+18979+51132910+2517675+7553174+10073373+1065191219+988000+27870850+300000+1800000</f>
        <v>2861963082</v>
      </c>
    </row>
    <row r="14" spans="1:25" ht="45" customHeight="1" x14ac:dyDescent="0.2">
      <c r="A14" s="210">
        <v>4</v>
      </c>
      <c r="B14" s="378" t="s">
        <v>80</v>
      </c>
      <c r="C14" s="379"/>
      <c r="D14" s="379"/>
      <c r="E14" s="379"/>
      <c r="F14" s="379"/>
      <c r="G14" s="379"/>
      <c r="H14" s="379"/>
      <c r="I14" s="380"/>
      <c r="J14" s="211">
        <v>15000000</v>
      </c>
      <c r="K14" s="131">
        <v>14350000</v>
      </c>
      <c r="L14" s="131">
        <f t="shared" si="0"/>
        <v>0</v>
      </c>
      <c r="M14" s="131">
        <f t="shared" si="1"/>
        <v>14350000</v>
      </c>
      <c r="N14" s="110">
        <f t="shared" si="2"/>
        <v>95.666666666666671</v>
      </c>
      <c r="O14" s="131">
        <v>14350000</v>
      </c>
      <c r="P14" s="131">
        <f t="shared" si="3"/>
        <v>0</v>
      </c>
      <c r="Q14" s="131">
        <f t="shared" si="4"/>
        <v>14350000</v>
      </c>
      <c r="R14" s="110">
        <f t="shared" si="5"/>
        <v>95.666666666666671</v>
      </c>
      <c r="S14" s="130">
        <v>96</v>
      </c>
      <c r="T14" s="212"/>
      <c r="U14" s="130">
        <f t="shared" si="6"/>
        <v>14350000</v>
      </c>
      <c r="V14" s="122">
        <f>650000</f>
        <v>650000</v>
      </c>
    </row>
    <row r="15" spans="1:25" s="216" customFormat="1" ht="45" customHeight="1" x14ac:dyDescent="0.2">
      <c r="A15" s="213" t="s">
        <v>23</v>
      </c>
      <c r="B15" s="381" t="s">
        <v>81</v>
      </c>
      <c r="C15" s="382"/>
      <c r="D15" s="382"/>
      <c r="E15" s="382"/>
      <c r="F15" s="382"/>
      <c r="G15" s="382"/>
      <c r="H15" s="382"/>
      <c r="I15" s="383"/>
      <c r="J15" s="214">
        <v>238656000</v>
      </c>
      <c r="K15" s="132">
        <v>210280000</v>
      </c>
      <c r="L15" s="132">
        <f t="shared" si="0"/>
        <v>0</v>
      </c>
      <c r="M15" s="131">
        <f t="shared" si="1"/>
        <v>210280000</v>
      </c>
      <c r="N15" s="113">
        <f t="shared" si="2"/>
        <v>88.110083132207023</v>
      </c>
      <c r="O15" s="132">
        <v>210280000</v>
      </c>
      <c r="P15" s="131">
        <f t="shared" si="3"/>
        <v>0</v>
      </c>
      <c r="Q15" s="132">
        <f t="shared" si="4"/>
        <v>210280000</v>
      </c>
      <c r="R15" s="110">
        <f t="shared" si="5"/>
        <v>88.110083132207023</v>
      </c>
      <c r="S15" s="111">
        <v>90</v>
      </c>
      <c r="T15" s="215"/>
      <c r="U15" s="130">
        <f t="shared" si="6"/>
        <v>210280000</v>
      </c>
      <c r="V15" s="123">
        <f>67500+285800+3546200+126500+2700000+9850000+10000000+1800000</f>
        <v>28376000</v>
      </c>
    </row>
    <row r="16" spans="1:25" ht="45" customHeight="1" x14ac:dyDescent="0.2">
      <c r="A16" s="210" t="s">
        <v>24</v>
      </c>
      <c r="B16" s="375" t="s">
        <v>82</v>
      </c>
      <c r="C16" s="376"/>
      <c r="D16" s="376"/>
      <c r="E16" s="376"/>
      <c r="F16" s="376"/>
      <c r="G16" s="376"/>
      <c r="H16" s="376"/>
      <c r="I16" s="377"/>
      <c r="J16" s="211">
        <v>23500000</v>
      </c>
      <c r="K16" s="131">
        <v>0</v>
      </c>
      <c r="L16" s="131">
        <f t="shared" si="0"/>
        <v>0</v>
      </c>
      <c r="M16" s="131">
        <f t="shared" si="1"/>
        <v>0</v>
      </c>
      <c r="N16" s="110">
        <f t="shared" si="2"/>
        <v>0</v>
      </c>
      <c r="O16" s="131">
        <v>0</v>
      </c>
      <c r="P16" s="131">
        <f t="shared" si="3"/>
        <v>0</v>
      </c>
      <c r="Q16" s="131">
        <f t="shared" si="4"/>
        <v>0</v>
      </c>
      <c r="R16" s="110">
        <f t="shared" si="5"/>
        <v>0</v>
      </c>
      <c r="S16" s="130">
        <v>0</v>
      </c>
      <c r="T16" s="212"/>
      <c r="U16" s="130">
        <f t="shared" si="6"/>
        <v>0</v>
      </c>
      <c r="V16" s="123">
        <f>130000+126400+383600+300000+5300000+12000000+5260000</f>
        <v>23500000</v>
      </c>
    </row>
    <row r="17" spans="1:22" ht="45" customHeight="1" x14ac:dyDescent="0.2">
      <c r="A17" s="210" t="s">
        <v>25</v>
      </c>
      <c r="B17" s="375" t="s">
        <v>83</v>
      </c>
      <c r="C17" s="376"/>
      <c r="D17" s="376"/>
      <c r="E17" s="376"/>
      <c r="F17" s="376"/>
      <c r="G17" s="376"/>
      <c r="H17" s="376"/>
      <c r="I17" s="377"/>
      <c r="J17" s="211">
        <v>5000000</v>
      </c>
      <c r="K17" s="131">
        <v>5000000</v>
      </c>
      <c r="L17" s="131">
        <f t="shared" si="0"/>
        <v>0</v>
      </c>
      <c r="M17" s="131">
        <f t="shared" si="1"/>
        <v>5000000</v>
      </c>
      <c r="N17" s="110">
        <f t="shared" si="2"/>
        <v>100</v>
      </c>
      <c r="O17" s="131">
        <v>5000000</v>
      </c>
      <c r="P17" s="131">
        <f t="shared" si="3"/>
        <v>0</v>
      </c>
      <c r="Q17" s="131">
        <f t="shared" si="4"/>
        <v>5000000</v>
      </c>
      <c r="R17" s="110">
        <f t="shared" si="5"/>
        <v>100</v>
      </c>
      <c r="S17" s="130">
        <v>100</v>
      </c>
      <c r="T17" s="212"/>
      <c r="U17" s="130">
        <f t="shared" si="6"/>
        <v>5000000</v>
      </c>
      <c r="V17" s="122">
        <v>0</v>
      </c>
    </row>
    <row r="18" spans="1:22" ht="45" customHeight="1" x14ac:dyDescent="0.2">
      <c r="A18" s="210" t="s">
        <v>26</v>
      </c>
      <c r="B18" s="375" t="s">
        <v>84</v>
      </c>
      <c r="C18" s="376"/>
      <c r="D18" s="376"/>
      <c r="E18" s="376"/>
      <c r="F18" s="376"/>
      <c r="G18" s="376"/>
      <c r="H18" s="376"/>
      <c r="I18" s="377"/>
      <c r="J18" s="211">
        <v>12000000</v>
      </c>
      <c r="K18" s="131">
        <v>5859300</v>
      </c>
      <c r="L18" s="131">
        <f t="shared" si="0"/>
        <v>2326500</v>
      </c>
      <c r="M18" s="131">
        <f t="shared" si="1"/>
        <v>8185800</v>
      </c>
      <c r="N18" s="110">
        <f t="shared" si="2"/>
        <v>68.215000000000003</v>
      </c>
      <c r="O18" s="131">
        <v>5859300</v>
      </c>
      <c r="P18" s="131">
        <f t="shared" si="3"/>
        <v>2326500</v>
      </c>
      <c r="Q18" s="131">
        <f t="shared" si="4"/>
        <v>8185800</v>
      </c>
      <c r="R18" s="110">
        <f t="shared" si="5"/>
        <v>68.215000000000003</v>
      </c>
      <c r="S18" s="130">
        <v>70</v>
      </c>
      <c r="T18" s="212"/>
      <c r="U18" s="130">
        <f t="shared" si="6"/>
        <v>8185800</v>
      </c>
      <c r="V18" s="122">
        <f>93500+1548200+2172500</f>
        <v>3814200</v>
      </c>
    </row>
    <row r="19" spans="1:22" ht="45" customHeight="1" x14ac:dyDescent="0.2">
      <c r="A19" s="210" t="s">
        <v>27</v>
      </c>
      <c r="B19" s="375" t="s">
        <v>85</v>
      </c>
      <c r="C19" s="376"/>
      <c r="D19" s="376"/>
      <c r="E19" s="376"/>
      <c r="F19" s="376"/>
      <c r="G19" s="376"/>
      <c r="H19" s="376"/>
      <c r="I19" s="377"/>
      <c r="J19" s="211">
        <v>12333000</v>
      </c>
      <c r="K19" s="131">
        <v>6853000</v>
      </c>
      <c r="L19" s="131">
        <f t="shared" si="0"/>
        <v>0</v>
      </c>
      <c r="M19" s="131">
        <f t="shared" si="1"/>
        <v>6853000</v>
      </c>
      <c r="N19" s="110">
        <f t="shared" si="2"/>
        <v>55.566366658558344</v>
      </c>
      <c r="O19" s="131">
        <v>6853000</v>
      </c>
      <c r="P19" s="131">
        <f t="shared" si="3"/>
        <v>0</v>
      </c>
      <c r="Q19" s="131">
        <f t="shared" si="4"/>
        <v>6853000</v>
      </c>
      <c r="R19" s="110">
        <f t="shared" si="5"/>
        <v>55.566366658558344</v>
      </c>
      <c r="S19" s="130">
        <v>56</v>
      </c>
      <c r="T19" s="212"/>
      <c r="U19" s="130">
        <f t="shared" si="6"/>
        <v>6853000</v>
      </c>
      <c r="V19" s="122">
        <f>1760000+1500000+2000000+220000</f>
        <v>5480000</v>
      </c>
    </row>
    <row r="20" spans="1:22" ht="45" customHeight="1" x14ac:dyDescent="0.2">
      <c r="A20" s="210" t="s">
        <v>17</v>
      </c>
      <c r="B20" s="375" t="s">
        <v>86</v>
      </c>
      <c r="C20" s="376"/>
      <c r="D20" s="376"/>
      <c r="E20" s="376"/>
      <c r="F20" s="376"/>
      <c r="G20" s="376"/>
      <c r="H20" s="376"/>
      <c r="I20" s="377"/>
      <c r="J20" s="211">
        <v>30000000</v>
      </c>
      <c r="K20" s="131">
        <v>3451500</v>
      </c>
      <c r="L20" s="131">
        <f t="shared" si="0"/>
        <v>2500000</v>
      </c>
      <c r="M20" s="131">
        <f t="shared" si="1"/>
        <v>5951500</v>
      </c>
      <c r="N20" s="110">
        <f t="shared" si="2"/>
        <v>19.838333333333331</v>
      </c>
      <c r="O20" s="131">
        <v>3451500</v>
      </c>
      <c r="P20" s="131">
        <f t="shared" si="3"/>
        <v>2500000</v>
      </c>
      <c r="Q20" s="131">
        <f t="shared" si="4"/>
        <v>5951500</v>
      </c>
      <c r="R20" s="110">
        <f t="shared" si="5"/>
        <v>19.838333333333331</v>
      </c>
      <c r="S20" s="130">
        <v>20</v>
      </c>
      <c r="T20" s="212"/>
      <c r="U20" s="130">
        <f t="shared" si="6"/>
        <v>5951500</v>
      </c>
      <c r="V20" s="122">
        <f>24048500</f>
        <v>24048500</v>
      </c>
    </row>
    <row r="21" spans="1:22" ht="45" customHeight="1" x14ac:dyDescent="0.2">
      <c r="A21" s="210" t="s">
        <v>18</v>
      </c>
      <c r="B21" s="375" t="s">
        <v>87</v>
      </c>
      <c r="C21" s="376"/>
      <c r="D21" s="376"/>
      <c r="E21" s="376"/>
      <c r="F21" s="376"/>
      <c r="G21" s="376"/>
      <c r="H21" s="376"/>
      <c r="I21" s="377"/>
      <c r="J21" s="211">
        <v>53380000</v>
      </c>
      <c r="K21" s="131">
        <v>12895000</v>
      </c>
      <c r="L21" s="131">
        <f t="shared" si="0"/>
        <v>4230000</v>
      </c>
      <c r="M21" s="131">
        <f t="shared" si="1"/>
        <v>17125000</v>
      </c>
      <c r="N21" s="110">
        <f t="shared" si="2"/>
        <v>32.081303859123267</v>
      </c>
      <c r="O21" s="131">
        <v>12895000</v>
      </c>
      <c r="P21" s="131">
        <f t="shared" si="3"/>
        <v>4230000</v>
      </c>
      <c r="Q21" s="131">
        <f t="shared" si="4"/>
        <v>17125000</v>
      </c>
      <c r="R21" s="110">
        <f t="shared" si="5"/>
        <v>32.081303859123267</v>
      </c>
      <c r="S21" s="130">
        <v>33</v>
      </c>
      <c r="T21" s="212"/>
      <c r="U21" s="130">
        <f t="shared" si="6"/>
        <v>17125000</v>
      </c>
      <c r="V21" s="122">
        <f>1950000+34305000</f>
        <v>36255000</v>
      </c>
    </row>
    <row r="22" spans="1:22" ht="45" customHeight="1" x14ac:dyDescent="0.2">
      <c r="A22" s="210" t="s">
        <v>19</v>
      </c>
      <c r="B22" s="375" t="s">
        <v>88</v>
      </c>
      <c r="C22" s="376"/>
      <c r="D22" s="376"/>
      <c r="E22" s="376"/>
      <c r="F22" s="376"/>
      <c r="G22" s="376"/>
      <c r="H22" s="376"/>
      <c r="I22" s="377"/>
      <c r="J22" s="211">
        <v>10000000</v>
      </c>
      <c r="K22" s="131">
        <v>0</v>
      </c>
      <c r="L22" s="131">
        <f t="shared" si="0"/>
        <v>1000000</v>
      </c>
      <c r="M22" s="131">
        <f t="shared" si="1"/>
        <v>1000000</v>
      </c>
      <c r="N22" s="110">
        <f t="shared" si="2"/>
        <v>10</v>
      </c>
      <c r="O22" s="131">
        <v>0</v>
      </c>
      <c r="P22" s="131">
        <f t="shared" si="3"/>
        <v>1000000</v>
      </c>
      <c r="Q22" s="131">
        <f t="shared" si="4"/>
        <v>1000000</v>
      </c>
      <c r="R22" s="110">
        <f t="shared" si="5"/>
        <v>10</v>
      </c>
      <c r="S22" s="130">
        <v>10</v>
      </c>
      <c r="T22" s="212"/>
      <c r="U22" s="130">
        <f t="shared" si="6"/>
        <v>1000000</v>
      </c>
      <c r="V22" s="122">
        <f>3725000+5275000</f>
        <v>9000000</v>
      </c>
    </row>
    <row r="23" spans="1:22" ht="45" customHeight="1" x14ac:dyDescent="0.2">
      <c r="A23" s="217">
        <v>13</v>
      </c>
      <c r="B23" s="375" t="s">
        <v>89</v>
      </c>
      <c r="C23" s="376"/>
      <c r="D23" s="376"/>
      <c r="E23" s="376"/>
      <c r="F23" s="376"/>
      <c r="G23" s="376"/>
      <c r="H23" s="376"/>
      <c r="I23" s="377"/>
      <c r="J23" s="211">
        <v>100000000</v>
      </c>
      <c r="K23" s="131">
        <v>22678900</v>
      </c>
      <c r="L23" s="131">
        <f t="shared" si="0"/>
        <v>2500000</v>
      </c>
      <c r="M23" s="131">
        <f t="shared" si="1"/>
        <v>25178900</v>
      </c>
      <c r="N23" s="110">
        <f t="shared" si="2"/>
        <v>25.178899999999999</v>
      </c>
      <c r="O23" s="131">
        <v>22678900</v>
      </c>
      <c r="P23" s="131">
        <f t="shared" si="3"/>
        <v>2500000</v>
      </c>
      <c r="Q23" s="131">
        <f t="shared" si="4"/>
        <v>25178900</v>
      </c>
      <c r="R23" s="110">
        <f t="shared" si="5"/>
        <v>25.178899999999999</v>
      </c>
      <c r="S23" s="130">
        <v>26</v>
      </c>
      <c r="T23" s="212"/>
      <c r="U23" s="130">
        <f t="shared" si="6"/>
        <v>25178900</v>
      </c>
      <c r="V23" s="122">
        <f>7800000+9750000+34389850+22881250</f>
        <v>74821100</v>
      </c>
    </row>
    <row r="24" spans="1:22" ht="45" customHeight="1" x14ac:dyDescent="0.2">
      <c r="A24" s="217">
        <v>14</v>
      </c>
      <c r="B24" s="375" t="s">
        <v>90</v>
      </c>
      <c r="C24" s="376"/>
      <c r="D24" s="376"/>
      <c r="E24" s="376"/>
      <c r="F24" s="376"/>
      <c r="G24" s="376"/>
      <c r="H24" s="376"/>
      <c r="I24" s="377"/>
      <c r="J24" s="211">
        <v>5000000</v>
      </c>
      <c r="K24" s="131">
        <v>0</v>
      </c>
      <c r="L24" s="131">
        <f t="shared" si="0"/>
        <v>0</v>
      </c>
      <c r="M24" s="131">
        <f t="shared" si="1"/>
        <v>0</v>
      </c>
      <c r="N24" s="110">
        <f t="shared" si="2"/>
        <v>0</v>
      </c>
      <c r="O24" s="131">
        <v>0</v>
      </c>
      <c r="P24" s="131">
        <f t="shared" si="3"/>
        <v>0</v>
      </c>
      <c r="Q24" s="131">
        <f t="shared" si="4"/>
        <v>0</v>
      </c>
      <c r="R24" s="110">
        <f t="shared" si="5"/>
        <v>0</v>
      </c>
      <c r="S24" s="130">
        <v>0</v>
      </c>
      <c r="T24" s="212"/>
      <c r="U24" s="130">
        <f t="shared" si="6"/>
        <v>0</v>
      </c>
      <c r="V24" s="122">
        <f>5000000</f>
        <v>5000000</v>
      </c>
    </row>
    <row r="25" spans="1:22" ht="45" customHeight="1" x14ac:dyDescent="0.2">
      <c r="A25" s="210">
        <v>15</v>
      </c>
      <c r="B25" s="375" t="s">
        <v>91</v>
      </c>
      <c r="C25" s="376"/>
      <c r="D25" s="376"/>
      <c r="E25" s="376"/>
      <c r="F25" s="376"/>
      <c r="G25" s="376"/>
      <c r="H25" s="376"/>
      <c r="I25" s="377"/>
      <c r="J25" s="211">
        <v>77600000</v>
      </c>
      <c r="K25" s="131">
        <v>0</v>
      </c>
      <c r="L25" s="131">
        <f t="shared" si="0"/>
        <v>0</v>
      </c>
      <c r="M25" s="131">
        <f t="shared" si="1"/>
        <v>0</v>
      </c>
      <c r="N25" s="110">
        <f t="shared" si="2"/>
        <v>0</v>
      </c>
      <c r="O25" s="131">
        <v>0</v>
      </c>
      <c r="P25" s="131">
        <f t="shared" si="3"/>
        <v>0</v>
      </c>
      <c r="Q25" s="131">
        <f t="shared" si="4"/>
        <v>0</v>
      </c>
      <c r="R25" s="110">
        <f t="shared" si="5"/>
        <v>0</v>
      </c>
      <c r="S25" s="130">
        <v>0</v>
      </c>
      <c r="T25" s="212"/>
      <c r="U25" s="130">
        <f t="shared" si="6"/>
        <v>0</v>
      </c>
      <c r="V25" s="122">
        <f>2200000+28200000+6000000+6200000+35000000</f>
        <v>77600000</v>
      </c>
    </row>
    <row r="26" spans="1:22" ht="45" customHeight="1" x14ac:dyDescent="0.2">
      <c r="A26" s="210">
        <v>16</v>
      </c>
      <c r="B26" s="375" t="s">
        <v>92</v>
      </c>
      <c r="C26" s="376"/>
      <c r="D26" s="376"/>
      <c r="E26" s="376"/>
      <c r="F26" s="376"/>
      <c r="G26" s="376"/>
      <c r="H26" s="376"/>
      <c r="I26" s="377"/>
      <c r="J26" s="211">
        <v>50000000</v>
      </c>
      <c r="K26" s="131">
        <v>0</v>
      </c>
      <c r="L26" s="131">
        <f t="shared" si="0"/>
        <v>0</v>
      </c>
      <c r="M26" s="131">
        <f t="shared" si="1"/>
        <v>0</v>
      </c>
      <c r="N26" s="110">
        <f t="shared" si="2"/>
        <v>0</v>
      </c>
      <c r="O26" s="131">
        <v>0</v>
      </c>
      <c r="P26" s="131">
        <f t="shared" si="3"/>
        <v>0</v>
      </c>
      <c r="Q26" s="131">
        <f t="shared" si="4"/>
        <v>0</v>
      </c>
      <c r="R26" s="110">
        <f t="shared" si="5"/>
        <v>0</v>
      </c>
      <c r="S26" s="130">
        <v>0</v>
      </c>
      <c r="T26" s="212"/>
      <c r="U26" s="130">
        <f t="shared" si="6"/>
        <v>0</v>
      </c>
      <c r="V26" s="122">
        <f>50000000</f>
        <v>50000000</v>
      </c>
    </row>
    <row r="27" spans="1:22" ht="45" customHeight="1" x14ac:dyDescent="0.2">
      <c r="A27" s="210">
        <v>17</v>
      </c>
      <c r="B27" s="375" t="s">
        <v>93</v>
      </c>
      <c r="C27" s="376"/>
      <c r="D27" s="376"/>
      <c r="E27" s="376"/>
      <c r="F27" s="376"/>
      <c r="G27" s="376"/>
      <c r="H27" s="376"/>
      <c r="I27" s="377"/>
      <c r="J27" s="211">
        <v>144700000</v>
      </c>
      <c r="K27" s="131">
        <v>141750000</v>
      </c>
      <c r="L27" s="131">
        <f t="shared" si="0"/>
        <v>0</v>
      </c>
      <c r="M27" s="131">
        <f t="shared" si="1"/>
        <v>141750000</v>
      </c>
      <c r="N27" s="110">
        <f t="shared" si="2"/>
        <v>97.961299239806493</v>
      </c>
      <c r="O27" s="131">
        <v>141750000</v>
      </c>
      <c r="P27" s="131">
        <f t="shared" si="3"/>
        <v>0</v>
      </c>
      <c r="Q27" s="131">
        <f t="shared" si="4"/>
        <v>141750000</v>
      </c>
      <c r="R27" s="110">
        <f t="shared" si="5"/>
        <v>97.961299239806493</v>
      </c>
      <c r="S27" s="130">
        <v>100</v>
      </c>
      <c r="T27" s="212"/>
      <c r="U27" s="130">
        <f t="shared" si="6"/>
        <v>141750000</v>
      </c>
      <c r="V27" s="122">
        <f>2900000+50000</f>
        <v>2950000</v>
      </c>
    </row>
    <row r="28" spans="1:22" ht="45" customHeight="1" x14ac:dyDescent="0.2">
      <c r="A28" s="217">
        <v>18</v>
      </c>
      <c r="B28" s="375" t="s">
        <v>94</v>
      </c>
      <c r="C28" s="376"/>
      <c r="D28" s="376"/>
      <c r="E28" s="376"/>
      <c r="F28" s="376"/>
      <c r="G28" s="376"/>
      <c r="H28" s="376"/>
      <c r="I28" s="377"/>
      <c r="J28" s="211">
        <v>5000000</v>
      </c>
      <c r="K28" s="131">
        <v>0</v>
      </c>
      <c r="L28" s="131">
        <f t="shared" si="0"/>
        <v>500000</v>
      </c>
      <c r="M28" s="131">
        <f t="shared" si="1"/>
        <v>500000</v>
      </c>
      <c r="N28" s="110">
        <f t="shared" si="2"/>
        <v>10</v>
      </c>
      <c r="O28" s="131">
        <v>0</v>
      </c>
      <c r="P28" s="131">
        <f t="shared" si="3"/>
        <v>500000</v>
      </c>
      <c r="Q28" s="131">
        <f t="shared" si="4"/>
        <v>500000</v>
      </c>
      <c r="R28" s="110">
        <f t="shared" si="5"/>
        <v>10</v>
      </c>
      <c r="S28" s="130">
        <v>10</v>
      </c>
      <c r="T28" s="212"/>
      <c r="U28" s="130">
        <f t="shared" si="6"/>
        <v>500000</v>
      </c>
      <c r="V28" s="122">
        <f>3040000+1000000+460000</f>
        <v>4500000</v>
      </c>
    </row>
    <row r="29" spans="1:22" ht="45" customHeight="1" x14ac:dyDescent="0.2">
      <c r="A29" s="217">
        <v>19</v>
      </c>
      <c r="B29" s="375" t="s">
        <v>95</v>
      </c>
      <c r="C29" s="376"/>
      <c r="D29" s="376"/>
      <c r="E29" s="376"/>
      <c r="F29" s="376"/>
      <c r="G29" s="376"/>
      <c r="H29" s="376"/>
      <c r="I29" s="377"/>
      <c r="J29" s="211">
        <v>206300000</v>
      </c>
      <c r="K29" s="131">
        <v>36124754</v>
      </c>
      <c r="L29" s="131">
        <f t="shared" si="0"/>
        <v>11775445</v>
      </c>
      <c r="M29" s="131">
        <f t="shared" si="1"/>
        <v>47900199</v>
      </c>
      <c r="N29" s="110">
        <f t="shared" si="2"/>
        <v>23.218710130877362</v>
      </c>
      <c r="O29" s="131">
        <v>36124754</v>
      </c>
      <c r="P29" s="131">
        <f t="shared" si="3"/>
        <v>11775445</v>
      </c>
      <c r="Q29" s="131">
        <f t="shared" si="4"/>
        <v>47900199</v>
      </c>
      <c r="R29" s="110">
        <f t="shared" si="5"/>
        <v>23.218710130877362</v>
      </c>
      <c r="S29" s="130">
        <v>24</v>
      </c>
      <c r="T29" s="212"/>
      <c r="U29" s="130">
        <f t="shared" si="6"/>
        <v>47900199</v>
      </c>
      <c r="V29" s="122">
        <f>919165+38545400+92869636+21065600+5000000</f>
        <v>158399801</v>
      </c>
    </row>
    <row r="30" spans="1:22" ht="45" customHeight="1" x14ac:dyDescent="0.2">
      <c r="A30" s="217">
        <v>20</v>
      </c>
      <c r="B30" s="384" t="s">
        <v>96</v>
      </c>
      <c r="C30" s="385"/>
      <c r="D30" s="385"/>
      <c r="E30" s="385"/>
      <c r="F30" s="385"/>
      <c r="G30" s="385"/>
      <c r="H30" s="385"/>
      <c r="I30" s="386"/>
      <c r="J30" s="214">
        <v>6000000</v>
      </c>
      <c r="K30" s="132">
        <v>0</v>
      </c>
      <c r="L30" s="131">
        <f t="shared" si="0"/>
        <v>1000000</v>
      </c>
      <c r="M30" s="131">
        <f t="shared" si="1"/>
        <v>1000000</v>
      </c>
      <c r="N30" s="110">
        <f t="shared" si="2"/>
        <v>16.666666666666664</v>
      </c>
      <c r="O30" s="132">
        <v>0</v>
      </c>
      <c r="P30" s="131">
        <f t="shared" si="3"/>
        <v>1000000</v>
      </c>
      <c r="Q30" s="131">
        <f t="shared" si="4"/>
        <v>1000000</v>
      </c>
      <c r="R30" s="110">
        <f t="shared" si="5"/>
        <v>16.666666666666664</v>
      </c>
      <c r="S30" s="111">
        <v>17</v>
      </c>
      <c r="T30" s="215"/>
      <c r="U30" s="130">
        <f t="shared" si="6"/>
        <v>1000000</v>
      </c>
      <c r="V30" s="122">
        <f>600000+830000+2190000+1380000</f>
        <v>5000000</v>
      </c>
    </row>
    <row r="31" spans="1:22" ht="45" customHeight="1" x14ac:dyDescent="0.2">
      <c r="A31" s="210">
        <v>21</v>
      </c>
      <c r="B31" s="384" t="s">
        <v>97</v>
      </c>
      <c r="C31" s="385"/>
      <c r="D31" s="385"/>
      <c r="E31" s="385"/>
      <c r="F31" s="385"/>
      <c r="G31" s="385"/>
      <c r="H31" s="385"/>
      <c r="I31" s="386"/>
      <c r="J31" s="214">
        <v>164440000</v>
      </c>
      <c r="K31" s="132">
        <v>40860000</v>
      </c>
      <c r="L31" s="131">
        <f t="shared" si="0"/>
        <v>13620000</v>
      </c>
      <c r="M31" s="131">
        <f t="shared" si="1"/>
        <v>54480000</v>
      </c>
      <c r="N31" s="110">
        <f t="shared" si="2"/>
        <v>33.130625152031136</v>
      </c>
      <c r="O31" s="132">
        <v>40860000</v>
      </c>
      <c r="P31" s="131">
        <f t="shared" si="3"/>
        <v>13620000</v>
      </c>
      <c r="Q31" s="131">
        <f t="shared" si="4"/>
        <v>54480000</v>
      </c>
      <c r="R31" s="110">
        <f t="shared" si="5"/>
        <v>33.130625152031136</v>
      </c>
      <c r="S31" s="111">
        <v>34</v>
      </c>
      <c r="T31" s="215"/>
      <c r="U31" s="130">
        <f t="shared" si="6"/>
        <v>54480000</v>
      </c>
      <c r="V31" s="122">
        <f>500000+85760000+11200000+12000000+500000</f>
        <v>109960000</v>
      </c>
    </row>
    <row r="32" spans="1:22" ht="65.25" customHeight="1" x14ac:dyDescent="0.2">
      <c r="A32" s="213">
        <v>22</v>
      </c>
      <c r="B32" s="375" t="s">
        <v>98</v>
      </c>
      <c r="C32" s="376"/>
      <c r="D32" s="376"/>
      <c r="E32" s="376"/>
      <c r="F32" s="376"/>
      <c r="G32" s="376"/>
      <c r="H32" s="376"/>
      <c r="I32" s="377"/>
      <c r="J32" s="211">
        <v>165606000</v>
      </c>
      <c r="K32" s="131">
        <v>35598313</v>
      </c>
      <c r="L32" s="131">
        <f t="shared" si="0"/>
        <v>775000</v>
      </c>
      <c r="M32" s="131">
        <f t="shared" si="1"/>
        <v>36373313</v>
      </c>
      <c r="N32" s="110">
        <f t="shared" si="2"/>
        <v>21.963765201743897</v>
      </c>
      <c r="O32" s="131">
        <v>35598313</v>
      </c>
      <c r="P32" s="131">
        <f t="shared" si="3"/>
        <v>775000</v>
      </c>
      <c r="Q32" s="131">
        <f t="shared" si="4"/>
        <v>36373313</v>
      </c>
      <c r="R32" s="110">
        <f t="shared" si="5"/>
        <v>21.963765201743897</v>
      </c>
      <c r="S32" s="130">
        <v>22</v>
      </c>
      <c r="T32" s="212"/>
      <c r="U32" s="130">
        <f t="shared" si="6"/>
        <v>36373313</v>
      </c>
      <c r="V32" s="122">
        <f>96454687+11300000+7095000+14383000</f>
        <v>129232687</v>
      </c>
    </row>
    <row r="33" spans="1:22" ht="45" customHeight="1" x14ac:dyDescent="0.2">
      <c r="A33" s="218">
        <v>23</v>
      </c>
      <c r="B33" s="384" t="s">
        <v>99</v>
      </c>
      <c r="C33" s="385"/>
      <c r="D33" s="385"/>
      <c r="E33" s="385"/>
      <c r="F33" s="385"/>
      <c r="G33" s="385"/>
      <c r="H33" s="385"/>
      <c r="I33" s="386"/>
      <c r="J33" s="211">
        <v>10000000</v>
      </c>
      <c r="K33" s="131">
        <v>835000</v>
      </c>
      <c r="L33" s="131">
        <f t="shared" si="0"/>
        <v>0</v>
      </c>
      <c r="M33" s="131">
        <f t="shared" si="1"/>
        <v>835000</v>
      </c>
      <c r="N33" s="110">
        <f t="shared" si="2"/>
        <v>8.35</v>
      </c>
      <c r="O33" s="131">
        <v>835000</v>
      </c>
      <c r="P33" s="131">
        <f t="shared" si="3"/>
        <v>0</v>
      </c>
      <c r="Q33" s="131">
        <f t="shared" si="4"/>
        <v>835000</v>
      </c>
      <c r="R33" s="110">
        <f t="shared" si="5"/>
        <v>8.35</v>
      </c>
      <c r="S33" s="130">
        <v>10</v>
      </c>
      <c r="T33" s="212"/>
      <c r="U33" s="130">
        <f t="shared" si="6"/>
        <v>835000</v>
      </c>
      <c r="V33" s="121">
        <f>880000+2750000+5535000</f>
        <v>9165000</v>
      </c>
    </row>
    <row r="34" spans="1:22" ht="45" customHeight="1" x14ac:dyDescent="0.2">
      <c r="A34" s="217">
        <v>24</v>
      </c>
      <c r="B34" s="375" t="s">
        <v>100</v>
      </c>
      <c r="C34" s="376"/>
      <c r="D34" s="376"/>
      <c r="E34" s="376"/>
      <c r="F34" s="376"/>
      <c r="G34" s="376"/>
      <c r="H34" s="376"/>
      <c r="I34" s="377"/>
      <c r="J34" s="211">
        <v>10000000</v>
      </c>
      <c r="K34" s="131">
        <v>0</v>
      </c>
      <c r="L34" s="131">
        <f t="shared" si="0"/>
        <v>0</v>
      </c>
      <c r="M34" s="131">
        <f t="shared" si="1"/>
        <v>0</v>
      </c>
      <c r="N34" s="110">
        <f t="shared" si="2"/>
        <v>0</v>
      </c>
      <c r="O34" s="131">
        <v>0</v>
      </c>
      <c r="P34" s="131">
        <f t="shared" si="3"/>
        <v>0</v>
      </c>
      <c r="Q34" s="131">
        <f t="shared" si="4"/>
        <v>0</v>
      </c>
      <c r="R34" s="110">
        <f t="shared" si="5"/>
        <v>0</v>
      </c>
      <c r="S34" s="130">
        <v>0</v>
      </c>
      <c r="T34" s="212"/>
      <c r="U34" s="130">
        <f t="shared" si="6"/>
        <v>0</v>
      </c>
      <c r="V34" s="122">
        <f>10000000</f>
        <v>10000000</v>
      </c>
    </row>
    <row r="35" spans="1:22" ht="45" customHeight="1" x14ac:dyDescent="0.2">
      <c r="A35" s="219">
        <v>25</v>
      </c>
      <c r="B35" s="375" t="s">
        <v>101</v>
      </c>
      <c r="C35" s="376"/>
      <c r="D35" s="376"/>
      <c r="E35" s="376"/>
      <c r="F35" s="376"/>
      <c r="G35" s="376"/>
      <c r="H35" s="376"/>
      <c r="I35" s="377"/>
      <c r="J35" s="211">
        <v>118188000</v>
      </c>
      <c r="K35" s="131">
        <v>0</v>
      </c>
      <c r="L35" s="131">
        <f t="shared" si="0"/>
        <v>0</v>
      </c>
      <c r="M35" s="131">
        <f t="shared" si="1"/>
        <v>0</v>
      </c>
      <c r="N35" s="110">
        <f t="shared" si="2"/>
        <v>0</v>
      </c>
      <c r="O35" s="131">
        <v>0</v>
      </c>
      <c r="P35" s="131">
        <f t="shared" si="3"/>
        <v>0</v>
      </c>
      <c r="Q35" s="131">
        <f t="shared" si="4"/>
        <v>0</v>
      </c>
      <c r="R35" s="110">
        <f t="shared" si="5"/>
        <v>0</v>
      </c>
      <c r="S35" s="130">
        <v>0</v>
      </c>
      <c r="T35" s="212"/>
      <c r="U35" s="130">
        <f t="shared" si="6"/>
        <v>0</v>
      </c>
      <c r="V35" s="122">
        <f>2340000+928000+675000+500000+6300000+21600000+900000+2750000+14695000+67500000</f>
        <v>118188000</v>
      </c>
    </row>
    <row r="36" spans="1:22" ht="66" customHeight="1" x14ac:dyDescent="0.2">
      <c r="A36" s="210">
        <v>26</v>
      </c>
      <c r="B36" s="375" t="s">
        <v>102</v>
      </c>
      <c r="C36" s="376"/>
      <c r="D36" s="376"/>
      <c r="E36" s="376"/>
      <c r="F36" s="376"/>
      <c r="G36" s="376"/>
      <c r="H36" s="376"/>
      <c r="I36" s="377"/>
      <c r="J36" s="211">
        <v>30500000</v>
      </c>
      <c r="K36" s="131">
        <v>13565510</v>
      </c>
      <c r="L36" s="131">
        <f t="shared" si="0"/>
        <v>0</v>
      </c>
      <c r="M36" s="131">
        <f t="shared" si="1"/>
        <v>13565510</v>
      </c>
      <c r="N36" s="110">
        <f t="shared" si="2"/>
        <v>44.477081967213117</v>
      </c>
      <c r="O36" s="131">
        <v>13565510</v>
      </c>
      <c r="P36" s="131">
        <f t="shared" si="3"/>
        <v>0</v>
      </c>
      <c r="Q36" s="131">
        <f t="shared" si="4"/>
        <v>13565510</v>
      </c>
      <c r="R36" s="110">
        <f t="shared" si="5"/>
        <v>44.477081967213117</v>
      </c>
      <c r="S36" s="130">
        <v>45</v>
      </c>
      <c r="T36" s="212"/>
      <c r="U36" s="130">
        <f t="shared" si="6"/>
        <v>13565510</v>
      </c>
      <c r="V36" s="122">
        <f>3536490+1249500+1648500+10500000</f>
        <v>16934490</v>
      </c>
    </row>
    <row r="37" spans="1:22" ht="45" customHeight="1" x14ac:dyDescent="0.2">
      <c r="A37" s="217">
        <v>27</v>
      </c>
      <c r="B37" s="375" t="s">
        <v>103</v>
      </c>
      <c r="C37" s="376"/>
      <c r="D37" s="376"/>
      <c r="E37" s="376"/>
      <c r="F37" s="376"/>
      <c r="G37" s="376"/>
      <c r="H37" s="376"/>
      <c r="I37" s="377"/>
      <c r="J37" s="211">
        <v>691000000</v>
      </c>
      <c r="K37" s="131">
        <v>164429000</v>
      </c>
      <c r="L37" s="131">
        <f t="shared" si="0"/>
        <v>55180000</v>
      </c>
      <c r="M37" s="131">
        <f t="shared" si="1"/>
        <v>219609000</v>
      </c>
      <c r="N37" s="110">
        <f t="shared" si="2"/>
        <v>31.781331403762664</v>
      </c>
      <c r="O37" s="131">
        <v>164429000</v>
      </c>
      <c r="P37" s="131">
        <f t="shared" si="3"/>
        <v>55180000</v>
      </c>
      <c r="Q37" s="131">
        <f t="shared" si="4"/>
        <v>219609000</v>
      </c>
      <c r="R37" s="110">
        <f t="shared" si="5"/>
        <v>31.781331403762664</v>
      </c>
      <c r="S37" s="130">
        <v>32</v>
      </c>
      <c r="T37" s="212"/>
      <c r="U37" s="130">
        <f t="shared" si="6"/>
        <v>219609000</v>
      </c>
      <c r="V37" s="122">
        <f>1350000+1466000+595000+56760000+323680000+66080000+10020000+11440000</f>
        <v>471391000</v>
      </c>
    </row>
    <row r="38" spans="1:22" ht="45" customHeight="1" x14ac:dyDescent="0.2">
      <c r="A38" s="210">
        <v>28</v>
      </c>
      <c r="B38" s="375" t="s">
        <v>104</v>
      </c>
      <c r="C38" s="376"/>
      <c r="D38" s="376"/>
      <c r="E38" s="376"/>
      <c r="F38" s="376"/>
      <c r="G38" s="376"/>
      <c r="H38" s="376"/>
      <c r="I38" s="377"/>
      <c r="J38" s="211">
        <v>378000000</v>
      </c>
      <c r="K38" s="131">
        <v>0</v>
      </c>
      <c r="L38" s="131">
        <f t="shared" si="0"/>
        <v>31595000</v>
      </c>
      <c r="M38" s="131">
        <f t="shared" si="1"/>
        <v>31595000</v>
      </c>
      <c r="N38" s="110">
        <f t="shared" si="2"/>
        <v>8.3584656084656075</v>
      </c>
      <c r="O38" s="131">
        <v>0</v>
      </c>
      <c r="P38" s="131">
        <f t="shared" si="3"/>
        <v>31595000</v>
      </c>
      <c r="Q38" s="131">
        <f t="shared" si="4"/>
        <v>31595000</v>
      </c>
      <c r="R38" s="110">
        <f t="shared" si="5"/>
        <v>8.3584656084656075</v>
      </c>
      <c r="S38" s="130">
        <v>10</v>
      </c>
      <c r="T38" s="212"/>
      <c r="U38" s="130">
        <f t="shared" si="6"/>
        <v>31595000</v>
      </c>
      <c r="V38" s="122">
        <f>1051500+910100+1512900+940500+9080000+34900000+6850000+22420000+43740000+225000000</f>
        <v>346405000</v>
      </c>
    </row>
    <row r="39" spans="1:22" ht="61.5" customHeight="1" x14ac:dyDescent="0.2">
      <c r="A39" s="210">
        <v>29</v>
      </c>
      <c r="B39" s="375" t="s">
        <v>105</v>
      </c>
      <c r="C39" s="376"/>
      <c r="D39" s="376"/>
      <c r="E39" s="376"/>
      <c r="F39" s="376"/>
      <c r="G39" s="376"/>
      <c r="H39" s="376"/>
      <c r="I39" s="377"/>
      <c r="J39" s="211">
        <v>270000000</v>
      </c>
      <c r="K39" s="131">
        <v>50000000</v>
      </c>
      <c r="L39" s="131">
        <f t="shared" si="0"/>
        <v>0</v>
      </c>
      <c r="M39" s="131">
        <f t="shared" si="1"/>
        <v>50000000</v>
      </c>
      <c r="N39" s="110">
        <f t="shared" si="2"/>
        <v>18.518518518518519</v>
      </c>
      <c r="O39" s="131">
        <v>50000000</v>
      </c>
      <c r="P39" s="131">
        <f t="shared" si="3"/>
        <v>0</v>
      </c>
      <c r="Q39" s="131">
        <f t="shared" si="4"/>
        <v>50000000</v>
      </c>
      <c r="R39" s="110">
        <f t="shared" si="5"/>
        <v>18.518518518518519</v>
      </c>
      <c r="S39" s="130">
        <v>20</v>
      </c>
      <c r="T39" s="212"/>
      <c r="U39" s="130">
        <f t="shared" si="6"/>
        <v>50000000</v>
      </c>
      <c r="V39" s="122">
        <f>50000000+170000000</f>
        <v>220000000</v>
      </c>
    </row>
    <row r="40" spans="1:22" ht="60" customHeight="1" x14ac:dyDescent="0.2">
      <c r="A40" s="217">
        <v>30</v>
      </c>
      <c r="B40" s="375" t="s">
        <v>106</v>
      </c>
      <c r="C40" s="376"/>
      <c r="D40" s="376"/>
      <c r="E40" s="376"/>
      <c r="F40" s="376"/>
      <c r="G40" s="376"/>
      <c r="H40" s="376"/>
      <c r="I40" s="377"/>
      <c r="J40" s="211">
        <v>156200000</v>
      </c>
      <c r="K40" s="131">
        <v>4050000</v>
      </c>
      <c r="L40" s="131">
        <f t="shared" si="0"/>
        <v>1350000</v>
      </c>
      <c r="M40" s="131">
        <f t="shared" si="1"/>
        <v>5400000</v>
      </c>
      <c r="N40" s="110">
        <f t="shared" si="2"/>
        <v>3.4571062740076828</v>
      </c>
      <c r="O40" s="131">
        <v>4050000</v>
      </c>
      <c r="P40" s="131">
        <f t="shared" si="3"/>
        <v>1350000</v>
      </c>
      <c r="Q40" s="131">
        <f t="shared" si="4"/>
        <v>5400000</v>
      </c>
      <c r="R40" s="110">
        <f t="shared" si="5"/>
        <v>3.4571062740076828</v>
      </c>
      <c r="S40" s="130">
        <v>5</v>
      </c>
      <c r="T40" s="212"/>
      <c r="U40" s="130">
        <f t="shared" si="6"/>
        <v>5400000</v>
      </c>
      <c r="V40" s="122">
        <v>150800000</v>
      </c>
    </row>
    <row r="41" spans="1:22" ht="45" customHeight="1" x14ac:dyDescent="0.2">
      <c r="A41" s="210">
        <v>31</v>
      </c>
      <c r="B41" s="375" t="s">
        <v>107</v>
      </c>
      <c r="C41" s="376"/>
      <c r="D41" s="376"/>
      <c r="E41" s="376"/>
      <c r="F41" s="376"/>
      <c r="G41" s="376"/>
      <c r="H41" s="376"/>
      <c r="I41" s="377"/>
      <c r="J41" s="211">
        <v>115000000</v>
      </c>
      <c r="K41" s="131">
        <v>80930000</v>
      </c>
      <c r="L41" s="131">
        <f t="shared" si="0"/>
        <v>25000000</v>
      </c>
      <c r="M41" s="131">
        <f t="shared" si="1"/>
        <v>105930000</v>
      </c>
      <c r="N41" s="110">
        <f t="shared" si="2"/>
        <v>92.113043478260863</v>
      </c>
      <c r="O41" s="131">
        <v>80930000</v>
      </c>
      <c r="P41" s="131">
        <f t="shared" si="3"/>
        <v>25000000</v>
      </c>
      <c r="Q41" s="131">
        <f t="shared" si="4"/>
        <v>105930000</v>
      </c>
      <c r="R41" s="110">
        <f t="shared" si="5"/>
        <v>92.113043478260863</v>
      </c>
      <c r="S41" s="130">
        <v>93</v>
      </c>
      <c r="T41" s="212"/>
      <c r="U41" s="130">
        <f t="shared" si="6"/>
        <v>105930000</v>
      </c>
      <c r="V41" s="122">
        <f>120000+63200+103800+253000+900000+70000+6560000+1000000</f>
        <v>9070000</v>
      </c>
    </row>
    <row r="42" spans="1:22" ht="45" customHeight="1" x14ac:dyDescent="0.2">
      <c r="A42" s="219">
        <v>32</v>
      </c>
      <c r="B42" s="375" t="s">
        <v>108</v>
      </c>
      <c r="C42" s="376"/>
      <c r="D42" s="376"/>
      <c r="E42" s="376"/>
      <c r="F42" s="376"/>
      <c r="G42" s="376"/>
      <c r="H42" s="376"/>
      <c r="I42" s="377"/>
      <c r="J42" s="211">
        <v>20000000</v>
      </c>
      <c r="K42" s="131">
        <v>0</v>
      </c>
      <c r="L42" s="131">
        <f t="shared" si="0"/>
        <v>0</v>
      </c>
      <c r="M42" s="131">
        <f t="shared" si="1"/>
        <v>0</v>
      </c>
      <c r="N42" s="110">
        <f t="shared" si="2"/>
        <v>0</v>
      </c>
      <c r="O42" s="131">
        <v>0</v>
      </c>
      <c r="P42" s="131">
        <f t="shared" si="3"/>
        <v>0</v>
      </c>
      <c r="Q42" s="131">
        <f t="shared" si="4"/>
        <v>0</v>
      </c>
      <c r="R42" s="110">
        <f t="shared" si="5"/>
        <v>0</v>
      </c>
      <c r="S42" s="130">
        <v>0</v>
      </c>
      <c r="T42" s="212"/>
      <c r="U42" s="130">
        <f t="shared" si="6"/>
        <v>0</v>
      </c>
      <c r="V42" s="122">
        <f>227000+126400+300600+506000+3000000+11520000+4320000</f>
        <v>20000000</v>
      </c>
    </row>
    <row r="43" spans="1:22" ht="45" customHeight="1" x14ac:dyDescent="0.2">
      <c r="A43" s="210">
        <v>33</v>
      </c>
      <c r="B43" s="375" t="s">
        <v>109</v>
      </c>
      <c r="C43" s="376"/>
      <c r="D43" s="376"/>
      <c r="E43" s="376"/>
      <c r="F43" s="376"/>
      <c r="G43" s="376"/>
      <c r="H43" s="376"/>
      <c r="I43" s="377"/>
      <c r="J43" s="211">
        <v>236376000</v>
      </c>
      <c r="K43" s="131">
        <v>0</v>
      </c>
      <c r="L43" s="131">
        <f t="shared" si="0"/>
        <v>0</v>
      </c>
      <c r="M43" s="131">
        <f t="shared" si="1"/>
        <v>0</v>
      </c>
      <c r="N43" s="110">
        <f t="shared" si="2"/>
        <v>0</v>
      </c>
      <c r="O43" s="131">
        <v>0</v>
      </c>
      <c r="P43" s="131">
        <f t="shared" si="3"/>
        <v>0</v>
      </c>
      <c r="Q43" s="131">
        <f t="shared" si="4"/>
        <v>0</v>
      </c>
      <c r="R43" s="110">
        <f t="shared" si="5"/>
        <v>0</v>
      </c>
      <c r="S43" s="130">
        <v>0</v>
      </c>
      <c r="T43" s="212"/>
      <c r="U43" s="130">
        <f t="shared" si="6"/>
        <v>0</v>
      </c>
      <c r="V43" s="122">
        <f>4680000+1976000+1350000+1250000+12600000+43200000+1800000+6800000+27720000+135000000</f>
        <v>236376000</v>
      </c>
    </row>
    <row r="44" spans="1:22" ht="45" customHeight="1" x14ac:dyDescent="0.2">
      <c r="A44" s="217">
        <v>34</v>
      </c>
      <c r="B44" s="375" t="s">
        <v>110</v>
      </c>
      <c r="C44" s="376"/>
      <c r="D44" s="376"/>
      <c r="E44" s="376"/>
      <c r="F44" s="376"/>
      <c r="G44" s="376"/>
      <c r="H44" s="376"/>
      <c r="I44" s="377"/>
      <c r="J44" s="211">
        <v>354564000</v>
      </c>
      <c r="K44" s="131">
        <v>61975600</v>
      </c>
      <c r="L44" s="131">
        <f t="shared" si="0"/>
        <v>155100000</v>
      </c>
      <c r="M44" s="131">
        <f t="shared" si="1"/>
        <v>217075600</v>
      </c>
      <c r="N44" s="110">
        <f t="shared" si="2"/>
        <v>61.223248835189139</v>
      </c>
      <c r="O44" s="131">
        <v>61975600</v>
      </c>
      <c r="P44" s="131">
        <f t="shared" si="3"/>
        <v>155100000</v>
      </c>
      <c r="Q44" s="131">
        <f t="shared" si="4"/>
        <v>217075600</v>
      </c>
      <c r="R44" s="110">
        <f t="shared" si="5"/>
        <v>61.223248835189139</v>
      </c>
      <c r="S44" s="130">
        <v>62</v>
      </c>
      <c r="T44" s="212"/>
      <c r="U44" s="130">
        <f t="shared" si="6"/>
        <v>217075600</v>
      </c>
      <c r="V44" s="122">
        <v>137488400</v>
      </c>
    </row>
    <row r="45" spans="1:22" ht="45" customHeight="1" x14ac:dyDescent="0.2">
      <c r="A45" s="210">
        <v>35</v>
      </c>
      <c r="B45" s="375" t="s">
        <v>111</v>
      </c>
      <c r="C45" s="376"/>
      <c r="D45" s="376"/>
      <c r="E45" s="376"/>
      <c r="F45" s="376"/>
      <c r="G45" s="376"/>
      <c r="H45" s="376"/>
      <c r="I45" s="377"/>
      <c r="J45" s="211">
        <v>459200000</v>
      </c>
      <c r="K45" s="131">
        <v>88650800</v>
      </c>
      <c r="L45" s="131">
        <f t="shared" si="0"/>
        <v>85450800</v>
      </c>
      <c r="M45" s="131">
        <f t="shared" si="1"/>
        <v>174101600</v>
      </c>
      <c r="N45" s="110">
        <f t="shared" si="2"/>
        <v>37.914111498257839</v>
      </c>
      <c r="O45" s="131">
        <v>88650800</v>
      </c>
      <c r="P45" s="131">
        <f t="shared" si="3"/>
        <v>85450800</v>
      </c>
      <c r="Q45" s="131">
        <f t="shared" si="4"/>
        <v>174101600</v>
      </c>
      <c r="R45" s="110">
        <f t="shared" si="5"/>
        <v>37.914111498257839</v>
      </c>
      <c r="S45" s="130">
        <v>38</v>
      </c>
      <c r="T45" s="212"/>
      <c r="U45" s="130">
        <f t="shared" si="6"/>
        <v>174101600</v>
      </c>
      <c r="V45" s="124">
        <f>937000+540200+102407300+940500+1050000+3700000+14540000+15300000+12800000+3750000+89000000+2298400+4280000+6460000+17095000+10000000</f>
        <v>285098400</v>
      </c>
    </row>
    <row r="46" spans="1:22" ht="120.75" customHeight="1" x14ac:dyDescent="0.2">
      <c r="A46" s="210">
        <v>36</v>
      </c>
      <c r="B46" s="375" t="s">
        <v>112</v>
      </c>
      <c r="C46" s="376"/>
      <c r="D46" s="376"/>
      <c r="E46" s="376"/>
      <c r="F46" s="376"/>
      <c r="G46" s="376"/>
      <c r="H46" s="376"/>
      <c r="I46" s="377"/>
      <c r="J46" s="220">
        <v>153000000</v>
      </c>
      <c r="K46" s="131">
        <v>22433000</v>
      </c>
      <c r="L46" s="131">
        <f t="shared" si="0"/>
        <v>40000000</v>
      </c>
      <c r="M46" s="131">
        <f t="shared" si="1"/>
        <v>62433000</v>
      </c>
      <c r="N46" s="110">
        <f t="shared" si="2"/>
        <v>40.805882352941175</v>
      </c>
      <c r="O46" s="131">
        <v>22433000</v>
      </c>
      <c r="P46" s="131">
        <f t="shared" si="3"/>
        <v>40000000</v>
      </c>
      <c r="Q46" s="131">
        <f t="shared" si="4"/>
        <v>62433000</v>
      </c>
      <c r="R46" s="110">
        <f t="shared" si="5"/>
        <v>40.805882352941175</v>
      </c>
      <c r="S46" s="97">
        <v>41</v>
      </c>
      <c r="T46" s="221"/>
      <c r="U46" s="130">
        <f t="shared" si="6"/>
        <v>62433000</v>
      </c>
      <c r="V46" s="124">
        <f>3665900+505600+2072500+108000+22000000+1500000+19500000+975000+5400000+4000000+5500000+10240000+15100000</f>
        <v>90567000</v>
      </c>
    </row>
    <row r="47" spans="1:22" ht="45" customHeight="1" x14ac:dyDescent="0.2">
      <c r="A47" s="210">
        <v>37</v>
      </c>
      <c r="B47" s="375" t="s">
        <v>113</v>
      </c>
      <c r="C47" s="376"/>
      <c r="D47" s="376"/>
      <c r="E47" s="376"/>
      <c r="F47" s="376"/>
      <c r="G47" s="376"/>
      <c r="H47" s="376"/>
      <c r="I47" s="377"/>
      <c r="J47" s="222">
        <v>330000000</v>
      </c>
      <c r="K47" s="124">
        <v>0</v>
      </c>
      <c r="L47" s="131">
        <f t="shared" si="0"/>
        <v>0</v>
      </c>
      <c r="M47" s="131">
        <f t="shared" si="1"/>
        <v>0</v>
      </c>
      <c r="N47" s="110">
        <f t="shared" si="2"/>
        <v>0</v>
      </c>
      <c r="O47" s="124">
        <v>0</v>
      </c>
      <c r="P47" s="131">
        <f t="shared" si="3"/>
        <v>0</v>
      </c>
      <c r="Q47" s="131">
        <f t="shared" si="4"/>
        <v>0</v>
      </c>
      <c r="R47" s="110">
        <f t="shared" si="5"/>
        <v>0</v>
      </c>
      <c r="S47" s="97">
        <v>0</v>
      </c>
      <c r="T47" s="221"/>
      <c r="U47" s="130">
        <f t="shared" si="6"/>
        <v>0</v>
      </c>
      <c r="V47" s="124">
        <f>320600+316000+1865400+253000+23858000+600000+112250000+20250000+1200000+47500000+5575000+6462000+3450000+5000000+18750000+3000000+2500000+15000000+6000000+55850000</f>
        <v>330000000</v>
      </c>
    </row>
    <row r="48" spans="1:22" ht="45" customHeight="1" x14ac:dyDescent="0.2">
      <c r="A48" s="210">
        <v>38</v>
      </c>
      <c r="B48" s="375" t="s">
        <v>114</v>
      </c>
      <c r="C48" s="376"/>
      <c r="D48" s="376"/>
      <c r="E48" s="376"/>
      <c r="F48" s="376"/>
      <c r="G48" s="376"/>
      <c r="H48" s="376"/>
      <c r="I48" s="377"/>
      <c r="J48" s="211">
        <v>70000000</v>
      </c>
      <c r="K48" s="131">
        <v>40000000</v>
      </c>
      <c r="L48" s="131">
        <f t="shared" si="0"/>
        <v>0</v>
      </c>
      <c r="M48" s="131">
        <f t="shared" si="1"/>
        <v>40000000</v>
      </c>
      <c r="N48" s="110">
        <f t="shared" si="2"/>
        <v>57.142857142857139</v>
      </c>
      <c r="O48" s="131">
        <v>40000000</v>
      </c>
      <c r="P48" s="131">
        <f t="shared" si="3"/>
        <v>0</v>
      </c>
      <c r="Q48" s="131">
        <f t="shared" si="4"/>
        <v>40000000</v>
      </c>
      <c r="R48" s="110">
        <f t="shared" si="5"/>
        <v>57.142857142857139</v>
      </c>
      <c r="S48" s="130">
        <v>58</v>
      </c>
      <c r="T48" s="212"/>
      <c r="U48" s="130">
        <f t="shared" si="6"/>
        <v>40000000</v>
      </c>
      <c r="V48" s="122">
        <f>665600+252800+2309600+506000+1500000+9850000+10000000+4916000</f>
        <v>30000000</v>
      </c>
    </row>
    <row r="49" spans="1:22" ht="45" customHeight="1" x14ac:dyDescent="0.2">
      <c r="A49" s="217">
        <v>39</v>
      </c>
      <c r="B49" s="375" t="s">
        <v>115</v>
      </c>
      <c r="C49" s="376"/>
      <c r="D49" s="376"/>
      <c r="E49" s="376"/>
      <c r="F49" s="376"/>
      <c r="G49" s="376"/>
      <c r="H49" s="376"/>
      <c r="I49" s="377"/>
      <c r="J49" s="211">
        <v>4331500000</v>
      </c>
      <c r="K49" s="131">
        <v>4325000000</v>
      </c>
      <c r="L49" s="131">
        <f t="shared" si="0"/>
        <v>6500000</v>
      </c>
      <c r="M49" s="131">
        <f t="shared" si="1"/>
        <v>4331500000</v>
      </c>
      <c r="N49" s="110">
        <f t="shared" si="2"/>
        <v>100</v>
      </c>
      <c r="O49" s="131">
        <v>4325000000</v>
      </c>
      <c r="P49" s="131">
        <f t="shared" si="3"/>
        <v>6500000</v>
      </c>
      <c r="Q49" s="131">
        <f t="shared" si="4"/>
        <v>4331500000</v>
      </c>
      <c r="R49" s="110">
        <f t="shared" si="5"/>
        <v>100</v>
      </c>
      <c r="S49" s="130">
        <v>100</v>
      </c>
      <c r="T49" s="212"/>
      <c r="U49" s="130">
        <f t="shared" si="6"/>
        <v>4331500000</v>
      </c>
      <c r="V49" s="122">
        <v>0</v>
      </c>
    </row>
    <row r="50" spans="1:22" ht="45" customHeight="1" x14ac:dyDescent="0.2">
      <c r="A50" s="210">
        <v>40</v>
      </c>
      <c r="B50" s="375" t="s">
        <v>116</v>
      </c>
      <c r="C50" s="376"/>
      <c r="D50" s="376"/>
      <c r="E50" s="376"/>
      <c r="F50" s="376"/>
      <c r="G50" s="376"/>
      <c r="H50" s="376"/>
      <c r="I50" s="377"/>
      <c r="J50" s="211">
        <v>184200000</v>
      </c>
      <c r="K50" s="131">
        <v>13050000</v>
      </c>
      <c r="L50" s="131">
        <f t="shared" si="0"/>
        <v>7882000</v>
      </c>
      <c r="M50" s="131">
        <f t="shared" si="1"/>
        <v>20932000</v>
      </c>
      <c r="N50" s="110">
        <f t="shared" si="2"/>
        <v>11.363735070575462</v>
      </c>
      <c r="O50" s="131">
        <v>13050000</v>
      </c>
      <c r="P50" s="131">
        <f t="shared" si="3"/>
        <v>7882000</v>
      </c>
      <c r="Q50" s="131">
        <f t="shared" si="4"/>
        <v>20932000</v>
      </c>
      <c r="R50" s="110">
        <f t="shared" si="5"/>
        <v>11.363735070575462</v>
      </c>
      <c r="S50" s="130">
        <v>12</v>
      </c>
      <c r="T50" s="212"/>
      <c r="U50" s="130">
        <f t="shared" si="6"/>
        <v>20932000</v>
      </c>
      <c r="V50" s="122">
        <f>2489900+1011200+4773900+3900000+6300000+34800000+93250000+6468000+10275000</f>
        <v>163268000</v>
      </c>
    </row>
    <row r="51" spans="1:22" ht="45" customHeight="1" x14ac:dyDescent="0.2">
      <c r="A51" s="210">
        <v>41</v>
      </c>
      <c r="B51" s="375" t="s">
        <v>117</v>
      </c>
      <c r="C51" s="376"/>
      <c r="D51" s="376"/>
      <c r="E51" s="376"/>
      <c r="F51" s="376"/>
      <c r="G51" s="376"/>
      <c r="H51" s="376"/>
      <c r="I51" s="377"/>
      <c r="J51" s="211">
        <v>450000000</v>
      </c>
      <c r="K51" s="131">
        <v>188589000</v>
      </c>
      <c r="L51" s="131">
        <f t="shared" si="0"/>
        <v>68660000</v>
      </c>
      <c r="M51" s="131">
        <f t="shared" si="1"/>
        <v>257249000</v>
      </c>
      <c r="N51" s="110">
        <f t="shared" si="2"/>
        <v>57.166444444444444</v>
      </c>
      <c r="O51" s="131">
        <v>188589000</v>
      </c>
      <c r="P51" s="131">
        <f t="shared" si="3"/>
        <v>68660000</v>
      </c>
      <c r="Q51" s="131">
        <f t="shared" si="4"/>
        <v>257249000</v>
      </c>
      <c r="R51" s="110">
        <f t="shared" si="5"/>
        <v>57.166444444444444</v>
      </c>
      <c r="S51" s="130">
        <v>58</v>
      </c>
      <c r="T51" s="212"/>
      <c r="U51" s="130">
        <f t="shared" si="6"/>
        <v>257249000</v>
      </c>
      <c r="V51" s="122">
        <v>192751000</v>
      </c>
    </row>
    <row r="52" spans="1:22" ht="60.75" customHeight="1" x14ac:dyDescent="0.2">
      <c r="A52" s="210">
        <v>42</v>
      </c>
      <c r="B52" s="375" t="s">
        <v>118</v>
      </c>
      <c r="C52" s="376"/>
      <c r="D52" s="376"/>
      <c r="E52" s="376"/>
      <c r="F52" s="376"/>
      <c r="G52" s="376"/>
      <c r="H52" s="376"/>
      <c r="I52" s="377"/>
      <c r="J52" s="211">
        <v>123160000</v>
      </c>
      <c r="K52" s="131">
        <v>30627600</v>
      </c>
      <c r="L52" s="131">
        <f t="shared" si="0"/>
        <v>14185000</v>
      </c>
      <c r="M52" s="131">
        <f t="shared" si="1"/>
        <v>44812600</v>
      </c>
      <c r="N52" s="110">
        <f t="shared" si="2"/>
        <v>36.385677167911659</v>
      </c>
      <c r="O52" s="131">
        <v>30627600</v>
      </c>
      <c r="P52" s="131">
        <f t="shared" si="3"/>
        <v>14185000</v>
      </c>
      <c r="Q52" s="131">
        <f t="shared" si="4"/>
        <v>44812600</v>
      </c>
      <c r="R52" s="110">
        <f t="shared" si="5"/>
        <v>36.385677167911659</v>
      </c>
      <c r="S52" s="130">
        <v>37</v>
      </c>
      <c r="T52" s="212"/>
      <c r="U52" s="130">
        <f t="shared" si="6"/>
        <v>44812600</v>
      </c>
      <c r="V52" s="122">
        <f>800000+2537400+12570000+58240000+4200000</f>
        <v>78347400</v>
      </c>
    </row>
    <row r="53" spans="1:22" ht="45" customHeight="1" x14ac:dyDescent="0.2">
      <c r="A53" s="210">
        <v>43</v>
      </c>
      <c r="B53" s="375" t="s">
        <v>119</v>
      </c>
      <c r="C53" s="376"/>
      <c r="D53" s="376"/>
      <c r="E53" s="376"/>
      <c r="F53" s="376"/>
      <c r="G53" s="376"/>
      <c r="H53" s="376"/>
      <c r="I53" s="377"/>
      <c r="J53" s="211">
        <v>1000000000</v>
      </c>
      <c r="K53" s="131">
        <v>1000000000</v>
      </c>
      <c r="L53" s="131">
        <f t="shared" si="0"/>
        <v>0</v>
      </c>
      <c r="M53" s="131">
        <f t="shared" si="1"/>
        <v>1000000000</v>
      </c>
      <c r="N53" s="110">
        <f t="shared" si="2"/>
        <v>100</v>
      </c>
      <c r="O53" s="131">
        <v>1000000000</v>
      </c>
      <c r="P53" s="131">
        <f t="shared" si="3"/>
        <v>0</v>
      </c>
      <c r="Q53" s="131">
        <f t="shared" si="4"/>
        <v>1000000000</v>
      </c>
      <c r="R53" s="110">
        <f t="shared" si="5"/>
        <v>100</v>
      </c>
      <c r="S53" s="130">
        <v>100</v>
      </c>
      <c r="T53" s="212"/>
      <c r="U53" s="130">
        <f t="shared" si="6"/>
        <v>1000000000</v>
      </c>
      <c r="V53" s="122">
        <v>0</v>
      </c>
    </row>
    <row r="54" spans="1:22" ht="12.75" customHeight="1" x14ac:dyDescent="0.2">
      <c r="A54" s="387"/>
      <c r="B54" s="390" t="s">
        <v>51</v>
      </c>
      <c r="C54" s="391"/>
      <c r="D54" s="391"/>
      <c r="E54" s="391"/>
      <c r="F54" s="391"/>
      <c r="G54" s="391"/>
      <c r="H54" s="391"/>
      <c r="I54" s="392"/>
      <c r="J54" s="399">
        <f>SUM(J11:J53)</f>
        <v>14847244850</v>
      </c>
      <c r="K54" s="309">
        <f>SUM(K11:K53)</f>
        <v>7356394519</v>
      </c>
      <c r="L54" s="309">
        <f>SUM(L11:L53)</f>
        <v>949450271</v>
      </c>
      <c r="M54" s="309">
        <f>SUM(M11:M53)</f>
        <v>8305844790</v>
      </c>
      <c r="N54" s="358">
        <f>M54/J54*100</f>
        <v>55.941993776710696</v>
      </c>
      <c r="O54" s="309">
        <f>SUM(O11:O53)</f>
        <v>7356394519</v>
      </c>
      <c r="P54" s="309">
        <f>SUM(P11:P53)</f>
        <v>949450271</v>
      </c>
      <c r="Q54" s="309">
        <f>SUM(Q11:Q53)</f>
        <v>8305844790</v>
      </c>
      <c r="R54" s="358">
        <f>Q54/J54*100</f>
        <v>55.941993776710696</v>
      </c>
      <c r="S54" s="358">
        <f>SUM(S11:S53)/43</f>
        <v>33.930232558139537</v>
      </c>
      <c r="T54" s="402"/>
      <c r="U54" s="358">
        <f>SUM(U11:U53)</f>
        <v>8305844790</v>
      </c>
      <c r="V54" s="358">
        <f>SUM(V11:V53)</f>
        <v>6541400060</v>
      </c>
    </row>
    <row r="55" spans="1:22" ht="12.75" customHeight="1" x14ac:dyDescent="0.2">
      <c r="A55" s="388"/>
      <c r="B55" s="393"/>
      <c r="C55" s="394"/>
      <c r="D55" s="394"/>
      <c r="E55" s="394"/>
      <c r="F55" s="394"/>
      <c r="G55" s="394"/>
      <c r="H55" s="394"/>
      <c r="I55" s="395"/>
      <c r="J55" s="400"/>
      <c r="K55" s="310"/>
      <c r="L55" s="310"/>
      <c r="M55" s="310"/>
      <c r="N55" s="359"/>
      <c r="O55" s="310"/>
      <c r="P55" s="310"/>
      <c r="Q55" s="310"/>
      <c r="R55" s="359"/>
      <c r="S55" s="359"/>
      <c r="T55" s="403"/>
      <c r="U55" s="359"/>
      <c r="V55" s="359"/>
    </row>
    <row r="56" spans="1:22" ht="12.75" customHeight="1" x14ac:dyDescent="0.2">
      <c r="A56" s="389"/>
      <c r="B56" s="396"/>
      <c r="C56" s="397"/>
      <c r="D56" s="397"/>
      <c r="E56" s="397"/>
      <c r="F56" s="397"/>
      <c r="G56" s="397"/>
      <c r="H56" s="397"/>
      <c r="I56" s="398"/>
      <c r="J56" s="401"/>
      <c r="K56" s="311"/>
      <c r="L56" s="311"/>
      <c r="M56" s="311"/>
      <c r="N56" s="360"/>
      <c r="O56" s="311"/>
      <c r="P56" s="311"/>
      <c r="Q56" s="311"/>
      <c r="R56" s="360"/>
      <c r="S56" s="360"/>
      <c r="T56" s="404"/>
      <c r="U56" s="360"/>
      <c r="V56" s="360"/>
    </row>
    <row r="57" spans="1:22" ht="14.25" customHeight="1" x14ac:dyDescent="0.2">
      <c r="B57" s="204"/>
      <c r="C57" s="204"/>
      <c r="D57" s="204"/>
      <c r="E57" s="204"/>
      <c r="F57" s="204"/>
      <c r="G57" s="204"/>
      <c r="H57" s="204"/>
      <c r="I57" s="199"/>
      <c r="J57" s="223"/>
      <c r="K57" s="224"/>
      <c r="L57" s="224"/>
      <c r="M57" s="224"/>
      <c r="N57" s="198"/>
      <c r="O57" s="199"/>
      <c r="P57" s="199"/>
      <c r="Q57" s="199"/>
      <c r="R57" s="198"/>
      <c r="S57" s="198"/>
      <c r="T57" s="199"/>
    </row>
    <row r="58" spans="1:22" ht="14.25" customHeight="1" x14ac:dyDescent="0.2">
      <c r="B58" s="204"/>
      <c r="C58" s="204"/>
      <c r="D58" s="204"/>
      <c r="E58" s="204"/>
      <c r="F58" s="204"/>
      <c r="G58" s="204"/>
      <c r="H58" s="204"/>
      <c r="I58" s="199"/>
      <c r="J58" s="223"/>
      <c r="K58" s="224"/>
      <c r="L58" s="225"/>
      <c r="M58" s="224"/>
      <c r="N58" s="198"/>
      <c r="O58" s="199"/>
      <c r="P58" s="199"/>
      <c r="Q58" s="199" t="s">
        <v>260</v>
      </c>
      <c r="R58" s="198"/>
      <c r="S58" s="198"/>
      <c r="T58" s="199"/>
      <c r="V58" s="197">
        <v>7490850331</v>
      </c>
    </row>
    <row r="59" spans="1:22" ht="15" customHeight="1" x14ac:dyDescent="0.25">
      <c r="I59" s="202"/>
      <c r="K59" s="227"/>
      <c r="L59" s="227"/>
      <c r="M59" s="227"/>
      <c r="N59" s="198"/>
      <c r="O59" s="199"/>
      <c r="P59" s="228" t="s">
        <v>125</v>
      </c>
      <c r="Q59" s="199" t="s">
        <v>124</v>
      </c>
      <c r="R59" s="198"/>
      <c r="S59" s="198"/>
      <c r="T59" s="229"/>
    </row>
    <row r="60" spans="1:22" ht="14.25" customHeight="1" x14ac:dyDescent="0.2">
      <c r="I60" s="230"/>
      <c r="J60" s="231"/>
      <c r="K60" s="232"/>
      <c r="L60" s="227"/>
      <c r="M60" s="224"/>
      <c r="N60" s="198"/>
      <c r="O60" s="199"/>
      <c r="P60" s="199"/>
      <c r="Q60" s="199" t="s">
        <v>63</v>
      </c>
      <c r="R60" s="198"/>
      <c r="S60" s="198"/>
      <c r="T60" s="233"/>
    </row>
    <row r="61" spans="1:22" ht="15" customHeight="1" x14ac:dyDescent="0.25">
      <c r="I61" s="229"/>
      <c r="J61" s="234"/>
      <c r="K61" s="232"/>
      <c r="L61" s="235"/>
      <c r="M61" s="224"/>
      <c r="N61" s="236"/>
      <c r="O61" s="229"/>
      <c r="Q61" s="199"/>
      <c r="R61" s="198"/>
      <c r="S61" s="198"/>
    </row>
    <row r="62" spans="1:22" ht="15" customHeight="1" x14ac:dyDescent="0.25">
      <c r="A62" s="203"/>
      <c r="I62" s="199"/>
      <c r="J62" s="200"/>
      <c r="K62" s="227"/>
      <c r="L62" s="227"/>
      <c r="M62" s="224"/>
      <c r="N62" s="198"/>
      <c r="O62" s="199"/>
      <c r="Q62" s="199"/>
      <c r="R62" s="198"/>
      <c r="S62" s="236"/>
      <c r="T62" s="204"/>
    </row>
    <row r="63" spans="1:22" ht="14.25" customHeight="1" x14ac:dyDescent="0.2">
      <c r="A63" s="203"/>
      <c r="I63" s="237"/>
      <c r="J63" s="238"/>
      <c r="K63" s="227"/>
      <c r="L63" s="227"/>
      <c r="M63" s="224"/>
      <c r="Q63" s="199"/>
      <c r="R63" s="198"/>
      <c r="S63" s="198"/>
      <c r="T63" s="204"/>
    </row>
    <row r="64" spans="1:22" ht="14.25" customHeight="1" x14ac:dyDescent="0.2">
      <c r="A64" s="203"/>
      <c r="I64" s="237"/>
      <c r="J64" s="238"/>
      <c r="K64" s="227"/>
      <c r="L64" s="227"/>
      <c r="M64" s="224"/>
      <c r="Q64" s="199"/>
      <c r="R64" s="198"/>
      <c r="S64" s="198"/>
      <c r="T64" s="204"/>
    </row>
    <row r="65" spans="1:20" ht="14.25" customHeight="1" x14ac:dyDescent="0.2">
      <c r="A65" s="203"/>
      <c r="J65" s="239"/>
      <c r="K65" s="227"/>
      <c r="L65" s="227"/>
      <c r="M65" s="227"/>
      <c r="Q65" s="199"/>
      <c r="R65" s="198"/>
      <c r="S65" s="198"/>
      <c r="T65" s="204"/>
    </row>
    <row r="66" spans="1:20" ht="15" customHeight="1" x14ac:dyDescent="0.25">
      <c r="A66" s="203"/>
      <c r="B66" s="204"/>
      <c r="C66" s="204"/>
      <c r="D66" s="204"/>
      <c r="E66" s="204"/>
      <c r="F66" s="204"/>
      <c r="G66" s="204"/>
      <c r="H66" s="204"/>
      <c r="I66" s="204"/>
      <c r="J66" s="223"/>
      <c r="K66" s="227"/>
      <c r="L66" s="227"/>
      <c r="M66" s="227"/>
      <c r="N66" s="203"/>
      <c r="O66" s="204"/>
      <c r="P66" s="204"/>
      <c r="Q66" s="229" t="s">
        <v>122</v>
      </c>
      <c r="R66" s="198"/>
      <c r="S66" s="198"/>
      <c r="T66" s="204"/>
    </row>
    <row r="67" spans="1:20" ht="14.25" customHeight="1" x14ac:dyDescent="0.2">
      <c r="A67" s="203"/>
      <c r="B67" s="204"/>
      <c r="C67" s="204"/>
      <c r="D67" s="204"/>
      <c r="E67" s="204"/>
      <c r="F67" s="204"/>
      <c r="G67" s="204"/>
      <c r="H67" s="204"/>
      <c r="I67" s="204"/>
      <c r="J67" s="223"/>
      <c r="K67" s="227"/>
      <c r="L67" s="227"/>
      <c r="M67" s="227"/>
      <c r="N67" s="203"/>
      <c r="O67" s="204"/>
      <c r="P67" s="204"/>
      <c r="Q67" s="199" t="s">
        <v>123</v>
      </c>
      <c r="R67" s="198"/>
      <c r="S67" s="198"/>
      <c r="T67" s="204"/>
    </row>
    <row r="68" spans="1:20" ht="14.25" customHeight="1" x14ac:dyDescent="0.2">
      <c r="A68" s="203"/>
      <c r="B68" s="204"/>
      <c r="C68" s="204"/>
      <c r="D68" s="204"/>
      <c r="E68" s="204"/>
      <c r="F68" s="204"/>
      <c r="G68" s="204"/>
      <c r="H68" s="204"/>
      <c r="I68" s="204"/>
      <c r="J68" s="205"/>
      <c r="K68" s="227"/>
      <c r="L68" s="227"/>
      <c r="M68" s="227"/>
      <c r="N68" s="203"/>
      <c r="O68" s="204"/>
      <c r="P68" s="204"/>
      <c r="Q68" s="204"/>
      <c r="R68" s="203"/>
      <c r="S68" s="203"/>
      <c r="T68" s="204"/>
    </row>
    <row r="69" spans="1:20" ht="14.25" customHeight="1" x14ac:dyDescent="0.2">
      <c r="A69" s="240"/>
      <c r="B69" s="204"/>
      <c r="C69" s="204"/>
      <c r="D69" s="204"/>
      <c r="E69" s="204"/>
      <c r="F69" s="204"/>
      <c r="G69" s="204"/>
      <c r="H69" s="204"/>
      <c r="I69" s="204"/>
      <c r="J69" s="205"/>
      <c r="K69" s="227"/>
      <c r="L69" s="227"/>
      <c r="M69" s="227"/>
      <c r="N69" s="203"/>
      <c r="O69" s="204"/>
      <c r="P69" s="204"/>
      <c r="Q69" s="204"/>
      <c r="R69" s="203"/>
      <c r="S69" s="203"/>
      <c r="T69" s="203"/>
    </row>
    <row r="70" spans="1:20" ht="14.25" customHeight="1" x14ac:dyDescent="0.2">
      <c r="A70" s="240"/>
      <c r="B70" s="204"/>
      <c r="C70" s="204"/>
      <c r="D70" s="204"/>
      <c r="E70" s="204"/>
      <c r="F70" s="204"/>
      <c r="G70" s="204"/>
      <c r="H70" s="204"/>
      <c r="I70" s="204"/>
      <c r="J70" s="205"/>
      <c r="K70" s="227"/>
      <c r="L70" s="227"/>
      <c r="M70" s="227"/>
      <c r="N70" s="203"/>
      <c r="O70" s="204"/>
      <c r="P70" s="204"/>
      <c r="Q70" s="204"/>
      <c r="R70" s="203"/>
      <c r="S70" s="203"/>
      <c r="T70" s="203"/>
    </row>
    <row r="71" spans="1:20" x14ac:dyDescent="0.2">
      <c r="A71" s="240"/>
      <c r="B71" s="204"/>
      <c r="C71" s="204"/>
      <c r="D71" s="204"/>
      <c r="E71" s="204"/>
      <c r="F71" s="204"/>
      <c r="G71" s="204"/>
      <c r="H71" s="204"/>
      <c r="I71" s="204"/>
      <c r="J71" s="205"/>
      <c r="K71" s="227"/>
      <c r="L71" s="227"/>
      <c r="M71" s="227"/>
      <c r="N71" s="203"/>
      <c r="O71" s="204"/>
      <c r="P71" s="204"/>
      <c r="Q71" s="204"/>
      <c r="S71" s="203"/>
      <c r="T71" s="204"/>
    </row>
    <row r="72" spans="1:20" x14ac:dyDescent="0.2">
      <c r="A72" s="201"/>
      <c r="B72" s="241"/>
      <c r="C72" s="241"/>
      <c r="D72" s="241"/>
      <c r="E72" s="241"/>
      <c r="F72" s="241"/>
      <c r="G72" s="241"/>
      <c r="H72" s="241"/>
      <c r="I72" s="241"/>
      <c r="J72" s="205"/>
      <c r="K72" s="227"/>
      <c r="L72" s="227"/>
      <c r="M72" s="227"/>
      <c r="N72" s="203"/>
      <c r="O72" s="204"/>
      <c r="P72" s="204"/>
      <c r="Q72" s="204"/>
      <c r="R72" s="203"/>
      <c r="S72" s="203"/>
      <c r="T72" s="242"/>
    </row>
    <row r="73" spans="1:20" x14ac:dyDescent="0.2">
      <c r="A73" s="198"/>
      <c r="B73" s="241"/>
      <c r="C73" s="241"/>
      <c r="D73" s="241"/>
      <c r="E73" s="241"/>
      <c r="F73" s="241"/>
      <c r="G73" s="241"/>
      <c r="H73" s="241"/>
      <c r="I73" s="241"/>
      <c r="J73" s="205"/>
      <c r="K73" s="227"/>
      <c r="L73" s="227"/>
      <c r="M73" s="227"/>
      <c r="N73" s="203"/>
      <c r="O73" s="203"/>
      <c r="P73" s="241"/>
      <c r="Q73" s="241"/>
      <c r="R73" s="240"/>
      <c r="S73" s="203"/>
      <c r="T73" s="242"/>
    </row>
    <row r="74" spans="1:20" x14ac:dyDescent="0.2">
      <c r="A74" s="198"/>
      <c r="B74" s="241"/>
      <c r="C74" s="241"/>
      <c r="D74" s="241"/>
      <c r="E74" s="241"/>
      <c r="F74" s="241"/>
      <c r="G74" s="241"/>
      <c r="H74" s="241"/>
      <c r="I74" s="241"/>
      <c r="J74" s="205"/>
      <c r="K74" s="227"/>
      <c r="L74" s="227"/>
      <c r="M74" s="227"/>
      <c r="N74" s="203"/>
      <c r="O74" s="203"/>
      <c r="P74" s="241"/>
      <c r="Q74" s="241"/>
      <c r="R74" s="240"/>
      <c r="S74" s="203"/>
      <c r="T74" s="242"/>
    </row>
    <row r="75" spans="1:20" x14ac:dyDescent="0.2">
      <c r="A75" s="201"/>
      <c r="B75" s="233"/>
      <c r="C75" s="199"/>
      <c r="D75" s="199"/>
      <c r="E75" s="199"/>
      <c r="F75" s="199"/>
      <c r="G75" s="199"/>
      <c r="H75" s="199"/>
      <c r="I75" s="199"/>
      <c r="J75" s="243"/>
      <c r="K75" s="227"/>
      <c r="L75" s="227"/>
      <c r="M75" s="227"/>
      <c r="N75" s="244"/>
      <c r="O75" s="242"/>
      <c r="P75" s="242"/>
      <c r="Q75" s="242"/>
      <c r="R75" s="244"/>
      <c r="S75" s="203"/>
      <c r="T75" s="242"/>
    </row>
    <row r="76" spans="1:20" x14ac:dyDescent="0.2">
      <c r="A76" s="198"/>
      <c r="B76" s="202"/>
      <c r="C76" s="202"/>
      <c r="D76" s="202"/>
      <c r="E76" s="202"/>
      <c r="F76" s="202"/>
      <c r="G76" s="202"/>
      <c r="H76" s="202"/>
      <c r="I76" s="199"/>
      <c r="J76" s="200"/>
      <c r="K76" s="227"/>
      <c r="L76" s="227"/>
      <c r="M76" s="227"/>
      <c r="N76" s="244"/>
      <c r="O76" s="242"/>
      <c r="P76" s="242"/>
      <c r="Q76" s="242"/>
      <c r="R76" s="244"/>
      <c r="S76" s="203"/>
      <c r="T76" s="242"/>
    </row>
    <row r="77" spans="1:20" x14ac:dyDescent="0.2">
      <c r="A77" s="198"/>
      <c r="B77" s="199"/>
      <c r="C77" s="199"/>
      <c r="D77" s="199"/>
      <c r="E77" s="199"/>
      <c r="F77" s="199"/>
      <c r="G77" s="199"/>
      <c r="H77" s="199"/>
      <c r="I77" s="199"/>
      <c r="J77" s="200"/>
      <c r="K77" s="227"/>
      <c r="L77" s="227"/>
      <c r="M77" s="227"/>
      <c r="N77" s="244"/>
      <c r="O77" s="242"/>
      <c r="P77" s="242"/>
      <c r="Q77" s="242"/>
      <c r="R77" s="244"/>
      <c r="S77" s="203"/>
      <c r="T77" s="242"/>
    </row>
    <row r="78" spans="1:20" x14ac:dyDescent="0.2">
      <c r="A78" s="201"/>
      <c r="B78" s="233"/>
      <c r="C78" s="199"/>
      <c r="D78" s="199"/>
      <c r="E78" s="199"/>
      <c r="F78" s="199"/>
      <c r="G78" s="199"/>
      <c r="H78" s="199"/>
      <c r="I78" s="199"/>
      <c r="J78" s="243"/>
      <c r="K78" s="227"/>
      <c r="L78" s="227"/>
      <c r="M78" s="227"/>
      <c r="N78" s="244"/>
      <c r="O78" s="245"/>
      <c r="P78" s="245"/>
      <c r="Q78" s="245"/>
      <c r="R78" s="244"/>
      <c r="S78" s="246"/>
      <c r="T78" s="242"/>
    </row>
    <row r="79" spans="1:20" x14ac:dyDescent="0.2">
      <c r="A79" s="198"/>
      <c r="B79" s="199"/>
      <c r="C79" s="199"/>
      <c r="D79" s="199"/>
      <c r="E79" s="199"/>
      <c r="F79" s="199"/>
      <c r="G79" s="199"/>
      <c r="H79" s="199"/>
      <c r="I79" s="199"/>
      <c r="J79" s="200"/>
      <c r="K79" s="245"/>
      <c r="L79" s="245"/>
      <c r="M79" s="245"/>
      <c r="N79" s="203"/>
      <c r="O79" s="242"/>
      <c r="P79" s="242"/>
      <c r="Q79" s="242"/>
      <c r="R79" s="203"/>
      <c r="S79" s="203"/>
      <c r="T79" s="242"/>
    </row>
    <row r="80" spans="1:20" x14ac:dyDescent="0.2">
      <c r="A80" s="198"/>
      <c r="B80" s="202"/>
      <c r="C80" s="202"/>
      <c r="D80" s="202"/>
      <c r="E80" s="202"/>
      <c r="F80" s="202"/>
      <c r="G80" s="202"/>
      <c r="H80" s="202"/>
      <c r="I80" s="199"/>
      <c r="J80" s="200"/>
      <c r="K80" s="245"/>
      <c r="L80" s="245"/>
      <c r="M80" s="245"/>
      <c r="N80" s="203"/>
      <c r="O80" s="242"/>
      <c r="P80" s="242"/>
      <c r="Q80" s="242"/>
      <c r="R80" s="203"/>
      <c r="S80" s="203"/>
      <c r="T80" s="242"/>
    </row>
    <row r="81" spans="1:20" x14ac:dyDescent="0.2">
      <c r="A81" s="201"/>
      <c r="B81" s="233"/>
      <c r="C81" s="199"/>
      <c r="D81" s="199"/>
      <c r="E81" s="199"/>
      <c r="F81" s="199"/>
      <c r="G81" s="199"/>
      <c r="H81" s="199"/>
      <c r="I81" s="199"/>
      <c r="J81" s="243"/>
      <c r="K81" s="245"/>
      <c r="L81" s="245"/>
      <c r="M81" s="245"/>
      <c r="N81" s="203"/>
      <c r="O81" s="242"/>
      <c r="P81" s="242"/>
      <c r="Q81" s="242"/>
      <c r="R81" s="203"/>
      <c r="S81" s="203"/>
      <c r="T81" s="242"/>
    </row>
    <row r="82" spans="1:20" x14ac:dyDescent="0.2">
      <c r="A82" s="198"/>
      <c r="B82" s="199"/>
      <c r="C82" s="199"/>
      <c r="D82" s="199"/>
      <c r="E82" s="199"/>
      <c r="F82" s="199"/>
      <c r="G82" s="199"/>
      <c r="H82" s="199"/>
      <c r="I82" s="199"/>
      <c r="J82" s="200"/>
      <c r="K82" s="245"/>
      <c r="L82" s="245"/>
      <c r="M82" s="245"/>
      <c r="N82" s="203"/>
      <c r="O82" s="242"/>
      <c r="P82" s="242"/>
      <c r="Q82" s="242"/>
      <c r="R82" s="203"/>
      <c r="S82" s="203"/>
      <c r="T82" s="242"/>
    </row>
    <row r="83" spans="1:20" x14ac:dyDescent="0.2">
      <c r="A83" s="198"/>
      <c r="B83" s="202"/>
      <c r="C83" s="202"/>
      <c r="D83" s="202"/>
      <c r="E83" s="202"/>
      <c r="F83" s="202"/>
      <c r="G83" s="202"/>
      <c r="H83" s="202"/>
      <c r="I83" s="199"/>
      <c r="J83" s="200"/>
      <c r="K83" s="245"/>
      <c r="L83" s="245"/>
      <c r="M83" s="245"/>
      <c r="N83" s="203"/>
      <c r="O83" s="242"/>
      <c r="P83" s="242"/>
      <c r="Q83" s="242"/>
      <c r="R83" s="203"/>
      <c r="S83" s="203"/>
      <c r="T83" s="242"/>
    </row>
    <row r="84" spans="1:20" x14ac:dyDescent="0.2">
      <c r="A84" s="201"/>
      <c r="B84" s="233"/>
      <c r="C84" s="199"/>
      <c r="D84" s="199"/>
      <c r="E84" s="199"/>
      <c r="F84" s="199"/>
      <c r="G84" s="199"/>
      <c r="H84" s="199"/>
      <c r="I84" s="199"/>
      <c r="J84" s="243"/>
      <c r="K84" s="245"/>
      <c r="L84" s="245"/>
      <c r="M84" s="245"/>
      <c r="N84" s="203"/>
      <c r="O84" s="242"/>
      <c r="P84" s="242"/>
      <c r="Q84" s="242"/>
      <c r="R84" s="203"/>
      <c r="S84" s="203"/>
      <c r="T84" s="242"/>
    </row>
    <row r="85" spans="1:20" x14ac:dyDescent="0.2">
      <c r="A85" s="198"/>
      <c r="B85" s="199"/>
      <c r="C85" s="199"/>
      <c r="D85" s="199"/>
      <c r="E85" s="199"/>
      <c r="F85" s="199"/>
      <c r="G85" s="199"/>
      <c r="H85" s="199"/>
      <c r="I85" s="199"/>
      <c r="J85" s="200"/>
      <c r="K85" s="245"/>
      <c r="L85" s="245"/>
      <c r="M85" s="245"/>
      <c r="N85" s="203"/>
      <c r="O85" s="242"/>
      <c r="P85" s="242"/>
      <c r="Q85" s="242"/>
      <c r="R85" s="203"/>
      <c r="S85" s="203"/>
      <c r="T85" s="242"/>
    </row>
    <row r="86" spans="1:20" x14ac:dyDescent="0.2">
      <c r="A86" s="198"/>
      <c r="B86" s="202"/>
      <c r="C86" s="202"/>
      <c r="D86" s="202"/>
      <c r="E86" s="202"/>
      <c r="F86" s="202"/>
      <c r="G86" s="202"/>
      <c r="H86" s="202"/>
      <c r="I86" s="199"/>
      <c r="J86" s="200"/>
      <c r="K86" s="245"/>
      <c r="L86" s="245"/>
      <c r="M86" s="245"/>
      <c r="N86" s="203"/>
      <c r="O86" s="242"/>
      <c r="P86" s="242"/>
      <c r="Q86" s="242"/>
      <c r="R86" s="203"/>
      <c r="S86" s="203"/>
      <c r="T86" s="242"/>
    </row>
    <row r="87" spans="1:20" x14ac:dyDescent="0.2">
      <c r="A87" s="201"/>
      <c r="B87" s="233"/>
      <c r="C87" s="199"/>
      <c r="D87" s="199"/>
      <c r="E87" s="199"/>
      <c r="F87" s="199"/>
      <c r="G87" s="199"/>
      <c r="H87" s="199"/>
      <c r="I87" s="199"/>
      <c r="J87" s="243"/>
      <c r="K87" s="245"/>
      <c r="L87" s="245"/>
      <c r="M87" s="245"/>
      <c r="N87" s="244"/>
      <c r="O87" s="242"/>
      <c r="P87" s="245"/>
      <c r="Q87" s="245"/>
      <c r="R87" s="244"/>
      <c r="S87" s="246"/>
      <c r="T87" s="242"/>
    </row>
    <row r="88" spans="1:20" x14ac:dyDescent="0.2">
      <c r="A88" s="198"/>
      <c r="B88" s="199"/>
      <c r="C88" s="199"/>
      <c r="D88" s="199"/>
      <c r="E88" s="199"/>
      <c r="F88" s="199"/>
      <c r="G88" s="199"/>
      <c r="H88" s="199"/>
      <c r="I88" s="199"/>
      <c r="J88" s="200"/>
      <c r="K88" s="245"/>
      <c r="L88" s="245"/>
      <c r="M88" s="245"/>
      <c r="N88" s="244"/>
      <c r="O88" s="242"/>
      <c r="P88" s="242"/>
      <c r="Q88" s="242"/>
      <c r="R88" s="244"/>
      <c r="S88" s="246"/>
      <c r="T88" s="242"/>
    </row>
    <row r="89" spans="1:20" x14ac:dyDescent="0.2">
      <c r="A89" s="198"/>
      <c r="B89" s="202"/>
      <c r="C89" s="202"/>
      <c r="D89" s="202"/>
      <c r="E89" s="202"/>
      <c r="F89" s="202"/>
      <c r="G89" s="202"/>
      <c r="H89" s="202"/>
      <c r="I89" s="199"/>
      <c r="J89" s="200"/>
      <c r="K89" s="245"/>
      <c r="L89" s="245"/>
      <c r="M89" s="245"/>
      <c r="N89" s="244"/>
      <c r="O89" s="242"/>
      <c r="P89" s="242"/>
      <c r="Q89" s="242"/>
      <c r="R89" s="244"/>
      <c r="S89" s="246"/>
      <c r="T89" s="242"/>
    </row>
    <row r="90" spans="1:20" x14ac:dyDescent="0.2">
      <c r="A90" s="201"/>
      <c r="B90" s="233"/>
      <c r="C90" s="199"/>
      <c r="D90" s="199"/>
      <c r="E90" s="199"/>
      <c r="F90" s="199"/>
      <c r="G90" s="199"/>
      <c r="H90" s="199"/>
      <c r="I90" s="199"/>
      <c r="J90" s="243"/>
      <c r="K90" s="245"/>
      <c r="L90" s="245"/>
      <c r="M90" s="245"/>
      <c r="N90" s="244"/>
      <c r="O90" s="242"/>
      <c r="P90" s="242"/>
      <c r="Q90" s="242"/>
      <c r="R90" s="244"/>
      <c r="S90" s="246"/>
      <c r="T90" s="242"/>
    </row>
    <row r="91" spans="1:20" x14ac:dyDescent="0.2">
      <c r="A91" s="198"/>
      <c r="B91" s="202"/>
      <c r="C91" s="202"/>
      <c r="D91" s="202"/>
      <c r="E91" s="202"/>
      <c r="F91" s="202"/>
      <c r="G91" s="202"/>
      <c r="H91" s="202"/>
      <c r="I91" s="199"/>
      <c r="J91" s="200"/>
      <c r="K91" s="245"/>
      <c r="L91" s="245"/>
      <c r="M91" s="245"/>
      <c r="N91" s="244"/>
      <c r="O91" s="242"/>
      <c r="P91" s="242"/>
      <c r="Q91" s="242"/>
      <c r="R91" s="244"/>
      <c r="S91" s="246"/>
      <c r="T91" s="242"/>
    </row>
    <row r="92" spans="1:20" x14ac:dyDescent="0.2">
      <c r="A92" s="198"/>
      <c r="B92" s="199"/>
      <c r="C92" s="199"/>
      <c r="D92" s="199"/>
      <c r="E92" s="199"/>
      <c r="F92" s="199"/>
      <c r="G92" s="199"/>
      <c r="H92" s="199"/>
      <c r="I92" s="199"/>
      <c r="J92" s="200"/>
      <c r="K92" s="245"/>
      <c r="L92" s="245"/>
      <c r="M92" s="245"/>
      <c r="N92" s="244"/>
      <c r="O92" s="242"/>
      <c r="P92" s="242"/>
      <c r="Q92" s="242"/>
      <c r="R92" s="244"/>
      <c r="S92" s="246"/>
      <c r="T92" s="242"/>
    </row>
    <row r="93" spans="1:20" x14ac:dyDescent="0.2">
      <c r="A93" s="201"/>
      <c r="B93" s="199"/>
      <c r="C93" s="199"/>
      <c r="D93" s="199"/>
      <c r="E93" s="199"/>
      <c r="F93" s="199"/>
      <c r="G93" s="199"/>
      <c r="H93" s="199"/>
      <c r="I93" s="199"/>
      <c r="J93" s="243"/>
      <c r="K93" s="245"/>
      <c r="L93" s="245"/>
      <c r="M93" s="245"/>
      <c r="N93" s="244"/>
      <c r="O93" s="242"/>
      <c r="P93" s="242"/>
      <c r="Q93" s="242"/>
      <c r="R93" s="244"/>
      <c r="S93" s="246"/>
      <c r="T93" s="242"/>
    </row>
    <row r="94" spans="1:20" x14ac:dyDescent="0.2">
      <c r="A94" s="198"/>
      <c r="B94" s="202"/>
      <c r="C94" s="202"/>
      <c r="D94" s="202"/>
      <c r="E94" s="202"/>
      <c r="F94" s="202"/>
      <c r="G94" s="202"/>
      <c r="H94" s="202"/>
      <c r="I94" s="199"/>
      <c r="J94" s="200"/>
      <c r="K94" s="245"/>
      <c r="L94" s="245"/>
      <c r="M94" s="245"/>
      <c r="N94" s="203"/>
      <c r="O94" s="242"/>
      <c r="P94" s="242"/>
      <c r="Q94" s="242"/>
      <c r="R94" s="203"/>
      <c r="S94" s="203"/>
      <c r="T94" s="242"/>
    </row>
    <row r="95" spans="1:20" x14ac:dyDescent="0.2">
      <c r="A95" s="198"/>
      <c r="B95" s="199"/>
      <c r="C95" s="199"/>
      <c r="D95" s="199"/>
      <c r="E95" s="199"/>
      <c r="F95" s="199"/>
      <c r="G95" s="199"/>
      <c r="H95" s="199"/>
      <c r="I95" s="199"/>
      <c r="J95" s="200"/>
      <c r="K95" s="245"/>
      <c r="L95" s="245"/>
      <c r="M95" s="245"/>
      <c r="N95" s="203"/>
      <c r="O95" s="242"/>
      <c r="P95" s="242"/>
      <c r="Q95" s="242"/>
      <c r="R95" s="203"/>
      <c r="S95" s="203"/>
      <c r="T95" s="242"/>
    </row>
    <row r="96" spans="1:20" x14ac:dyDescent="0.2">
      <c r="A96" s="201"/>
      <c r="B96" s="233"/>
      <c r="C96" s="199"/>
      <c r="D96" s="199"/>
      <c r="E96" s="199"/>
      <c r="F96" s="199"/>
      <c r="G96" s="199"/>
      <c r="H96" s="199"/>
      <c r="I96" s="199"/>
      <c r="J96" s="243"/>
      <c r="K96" s="245"/>
      <c r="L96" s="245"/>
      <c r="M96" s="245"/>
      <c r="N96" s="247"/>
      <c r="O96" s="242"/>
      <c r="P96" s="242"/>
      <c r="Q96" s="242"/>
      <c r="R96" s="247"/>
      <c r="S96" s="246"/>
      <c r="T96" s="242"/>
    </row>
    <row r="97" spans="1:20" x14ac:dyDescent="0.2">
      <c r="A97" s="198"/>
      <c r="B97" s="202"/>
      <c r="C97" s="202"/>
      <c r="D97" s="202"/>
      <c r="E97" s="202"/>
      <c r="F97" s="202"/>
      <c r="G97" s="202"/>
      <c r="H97" s="202"/>
      <c r="I97" s="199"/>
      <c r="J97" s="200"/>
      <c r="K97" s="245"/>
      <c r="L97" s="245"/>
      <c r="M97" s="245"/>
      <c r="N97" s="203"/>
      <c r="O97" s="242"/>
      <c r="P97" s="242"/>
      <c r="Q97" s="242"/>
      <c r="R97" s="203"/>
      <c r="S97" s="203"/>
      <c r="T97" s="242"/>
    </row>
    <row r="98" spans="1:20" x14ac:dyDescent="0.2">
      <c r="A98" s="198"/>
      <c r="B98" s="199"/>
      <c r="C98" s="199"/>
      <c r="D98" s="199"/>
      <c r="E98" s="199"/>
      <c r="F98" s="199"/>
      <c r="G98" s="199"/>
      <c r="H98" s="199"/>
      <c r="I98" s="199"/>
      <c r="J98" s="200"/>
      <c r="K98" s="245"/>
      <c r="L98" s="245"/>
      <c r="M98" s="245"/>
      <c r="N98" s="203"/>
      <c r="O98" s="242"/>
      <c r="P98" s="242"/>
      <c r="Q98" s="242"/>
      <c r="R98" s="203"/>
      <c r="S98" s="203"/>
      <c r="T98" s="242"/>
    </row>
    <row r="99" spans="1:20" x14ac:dyDescent="0.2">
      <c r="A99" s="201"/>
      <c r="B99" s="233"/>
      <c r="C99" s="199"/>
      <c r="D99" s="199"/>
      <c r="E99" s="199"/>
      <c r="F99" s="199"/>
      <c r="G99" s="199"/>
      <c r="H99" s="199"/>
      <c r="I99" s="199"/>
      <c r="J99" s="243"/>
      <c r="K99" s="245"/>
      <c r="L99" s="245"/>
      <c r="M99" s="245"/>
      <c r="N99" s="244"/>
      <c r="O99" s="242"/>
      <c r="P99" s="242"/>
      <c r="Q99" s="242"/>
      <c r="R99" s="244"/>
      <c r="S99" s="246"/>
      <c r="T99" s="242"/>
    </row>
    <row r="100" spans="1:20" x14ac:dyDescent="0.2">
      <c r="A100" s="198"/>
      <c r="B100" s="199"/>
      <c r="C100" s="199"/>
      <c r="D100" s="199"/>
      <c r="E100" s="199"/>
      <c r="F100" s="199"/>
      <c r="G100" s="199"/>
      <c r="H100" s="199"/>
      <c r="I100" s="199"/>
      <c r="J100" s="200"/>
      <c r="K100" s="245"/>
      <c r="L100" s="245"/>
      <c r="M100" s="245"/>
      <c r="N100" s="203"/>
      <c r="O100" s="242"/>
      <c r="P100" s="242"/>
      <c r="Q100" s="242"/>
      <c r="R100" s="203"/>
      <c r="S100" s="203"/>
      <c r="T100" s="242"/>
    </row>
    <row r="101" spans="1:20" x14ac:dyDescent="0.2">
      <c r="A101" s="198"/>
      <c r="B101" s="202"/>
      <c r="C101" s="202"/>
      <c r="D101" s="202"/>
      <c r="E101" s="202"/>
      <c r="F101" s="202"/>
      <c r="G101" s="202"/>
      <c r="H101" s="202"/>
      <c r="I101" s="199"/>
      <c r="J101" s="200"/>
      <c r="K101" s="245"/>
      <c r="L101" s="245"/>
      <c r="M101" s="245"/>
      <c r="N101" s="203"/>
      <c r="O101" s="242"/>
      <c r="P101" s="242"/>
      <c r="Q101" s="242"/>
      <c r="R101" s="203"/>
      <c r="S101" s="203"/>
      <c r="T101" s="242"/>
    </row>
    <row r="102" spans="1:20" x14ac:dyDescent="0.2">
      <c r="A102" s="201"/>
      <c r="B102" s="233"/>
      <c r="C102" s="199"/>
      <c r="D102" s="199"/>
      <c r="E102" s="199"/>
      <c r="F102" s="199"/>
      <c r="G102" s="199"/>
      <c r="H102" s="199"/>
      <c r="I102" s="199"/>
      <c r="J102" s="243"/>
      <c r="K102" s="245"/>
      <c r="L102" s="245"/>
      <c r="M102" s="245"/>
      <c r="N102" s="203"/>
      <c r="O102" s="242"/>
      <c r="P102" s="242"/>
      <c r="Q102" s="242"/>
      <c r="R102" s="203"/>
      <c r="S102" s="203"/>
      <c r="T102" s="242"/>
    </row>
    <row r="103" spans="1:20" x14ac:dyDescent="0.2">
      <c r="A103" s="198"/>
      <c r="B103" s="202"/>
      <c r="C103" s="202"/>
      <c r="D103" s="202"/>
      <c r="E103" s="202"/>
      <c r="F103" s="202"/>
      <c r="G103" s="202"/>
      <c r="H103" s="202"/>
      <c r="I103" s="199"/>
      <c r="J103" s="200"/>
      <c r="K103" s="245"/>
      <c r="L103" s="245"/>
      <c r="M103" s="245"/>
      <c r="N103" s="203"/>
      <c r="O103" s="242"/>
      <c r="P103" s="242"/>
      <c r="Q103" s="242"/>
      <c r="R103" s="203"/>
      <c r="S103" s="203"/>
      <c r="T103" s="242"/>
    </row>
    <row r="104" spans="1:20" x14ac:dyDescent="0.2">
      <c r="A104" s="201"/>
      <c r="B104" s="199"/>
      <c r="C104" s="199"/>
      <c r="D104" s="199"/>
      <c r="E104" s="199"/>
      <c r="F104" s="199"/>
      <c r="G104" s="199"/>
      <c r="H104" s="199"/>
      <c r="I104" s="199"/>
      <c r="J104" s="200"/>
      <c r="K104" s="245"/>
      <c r="L104" s="245"/>
      <c r="M104" s="245"/>
      <c r="N104" s="203"/>
      <c r="O104" s="242"/>
      <c r="P104" s="242"/>
      <c r="Q104" s="242"/>
      <c r="R104" s="203"/>
      <c r="S104" s="203"/>
      <c r="T104" s="242"/>
    </row>
    <row r="105" spans="1:20" x14ac:dyDescent="0.2">
      <c r="A105" s="201"/>
      <c r="B105" s="233"/>
      <c r="C105" s="199"/>
      <c r="D105" s="199"/>
      <c r="E105" s="199"/>
      <c r="F105" s="199"/>
      <c r="G105" s="199"/>
      <c r="H105" s="199"/>
      <c r="I105" s="199"/>
      <c r="J105" s="243"/>
      <c r="K105" s="245"/>
      <c r="L105" s="245"/>
      <c r="M105" s="245"/>
      <c r="N105" s="244"/>
      <c r="O105" s="242"/>
      <c r="P105" s="242"/>
      <c r="Q105" s="242"/>
      <c r="R105" s="244"/>
      <c r="S105" s="246"/>
      <c r="T105" s="242"/>
    </row>
    <row r="106" spans="1:20" x14ac:dyDescent="0.2">
      <c r="A106" s="198"/>
      <c r="B106" s="202"/>
      <c r="C106" s="202"/>
      <c r="D106" s="202"/>
      <c r="E106" s="202"/>
      <c r="F106" s="202"/>
      <c r="G106" s="202"/>
      <c r="H106" s="202"/>
      <c r="I106" s="199"/>
      <c r="J106" s="200"/>
      <c r="K106" s="245"/>
      <c r="L106" s="245"/>
      <c r="M106" s="245"/>
      <c r="N106" s="244"/>
      <c r="O106" s="242"/>
      <c r="P106" s="242"/>
      <c r="Q106" s="242"/>
      <c r="R106" s="244"/>
      <c r="S106" s="246"/>
      <c r="T106" s="242"/>
    </row>
    <row r="107" spans="1:20" x14ac:dyDescent="0.2">
      <c r="A107" s="198"/>
      <c r="B107" s="199"/>
      <c r="C107" s="199"/>
      <c r="D107" s="199"/>
      <c r="E107" s="199"/>
      <c r="F107" s="199"/>
      <c r="G107" s="199"/>
      <c r="H107" s="199"/>
      <c r="I107" s="199"/>
      <c r="J107" s="200"/>
      <c r="K107" s="245"/>
      <c r="L107" s="245"/>
      <c r="M107" s="245"/>
      <c r="N107" s="244"/>
      <c r="O107" s="242"/>
      <c r="P107" s="242"/>
      <c r="Q107" s="242"/>
      <c r="R107" s="244"/>
      <c r="S107" s="246"/>
      <c r="T107" s="242"/>
    </row>
    <row r="108" spans="1:20" x14ac:dyDescent="0.2">
      <c r="A108" s="201"/>
      <c r="B108" s="233"/>
      <c r="C108" s="199"/>
      <c r="D108" s="199"/>
      <c r="E108" s="199"/>
      <c r="F108" s="198"/>
      <c r="G108" s="198"/>
      <c r="H108" s="198"/>
      <c r="I108" s="198"/>
      <c r="J108" s="243"/>
      <c r="K108" s="245"/>
      <c r="L108" s="245"/>
      <c r="M108" s="245"/>
      <c r="N108" s="244"/>
      <c r="O108" s="242"/>
      <c r="P108" s="242"/>
      <c r="Q108" s="242"/>
      <c r="R108" s="244"/>
      <c r="S108" s="246"/>
      <c r="T108" s="242"/>
    </row>
    <row r="109" spans="1:20" x14ac:dyDescent="0.2">
      <c r="A109" s="198"/>
      <c r="B109" s="202"/>
      <c r="C109" s="202"/>
      <c r="D109" s="202"/>
      <c r="E109" s="202"/>
      <c r="F109" s="202"/>
      <c r="G109" s="202"/>
      <c r="H109" s="202"/>
      <c r="I109" s="198"/>
      <c r="J109" s="200"/>
      <c r="K109" s="245"/>
      <c r="L109" s="245"/>
      <c r="M109" s="245"/>
      <c r="N109" s="203"/>
      <c r="O109" s="242"/>
      <c r="P109" s="242"/>
      <c r="Q109" s="242"/>
      <c r="R109" s="203"/>
      <c r="S109" s="203"/>
      <c r="T109" s="242"/>
    </row>
    <row r="110" spans="1:20" x14ac:dyDescent="0.2">
      <c r="A110" s="198"/>
      <c r="B110" s="199"/>
      <c r="C110" s="199"/>
      <c r="D110" s="199"/>
      <c r="E110" s="199"/>
      <c r="F110" s="198"/>
      <c r="G110" s="198"/>
      <c r="H110" s="198"/>
      <c r="I110" s="198"/>
      <c r="J110" s="200"/>
      <c r="K110" s="245"/>
      <c r="L110" s="245"/>
      <c r="M110" s="245"/>
      <c r="N110" s="203"/>
      <c r="O110" s="242"/>
      <c r="P110" s="242"/>
      <c r="Q110" s="242"/>
      <c r="R110" s="203"/>
      <c r="S110" s="203"/>
      <c r="T110" s="242"/>
    </row>
    <row r="111" spans="1:20" x14ac:dyDescent="0.2">
      <c r="A111" s="201"/>
      <c r="B111" s="233"/>
      <c r="C111" s="199"/>
      <c r="D111" s="199"/>
      <c r="E111" s="199"/>
      <c r="F111" s="199"/>
      <c r="G111" s="199"/>
      <c r="H111" s="199"/>
      <c r="I111" s="199"/>
      <c r="J111" s="243"/>
      <c r="K111" s="245"/>
      <c r="L111" s="245"/>
      <c r="M111" s="245"/>
      <c r="N111" s="203"/>
      <c r="O111" s="242"/>
      <c r="P111" s="242"/>
      <c r="Q111" s="242"/>
      <c r="R111" s="203"/>
      <c r="S111" s="203"/>
      <c r="T111" s="242"/>
    </row>
    <row r="112" spans="1:20" x14ac:dyDescent="0.2">
      <c r="A112" s="198"/>
      <c r="B112" s="199"/>
      <c r="C112" s="199"/>
      <c r="D112" s="199"/>
      <c r="E112" s="199"/>
      <c r="F112" s="199"/>
      <c r="G112" s="199"/>
      <c r="H112" s="199"/>
      <c r="I112" s="199"/>
      <c r="J112" s="200"/>
      <c r="K112" s="245"/>
      <c r="L112" s="245"/>
      <c r="M112" s="245"/>
      <c r="N112" s="203"/>
      <c r="O112" s="242"/>
      <c r="P112" s="242"/>
      <c r="Q112" s="242"/>
      <c r="R112" s="203"/>
      <c r="S112" s="203"/>
      <c r="T112" s="242"/>
    </row>
    <row r="113" spans="1:20" x14ac:dyDescent="0.2">
      <c r="A113" s="198"/>
      <c r="B113" s="202"/>
      <c r="C113" s="202"/>
      <c r="D113" s="202"/>
      <c r="E113" s="202"/>
      <c r="F113" s="202"/>
      <c r="G113" s="202"/>
      <c r="H113" s="202"/>
      <c r="I113" s="199"/>
      <c r="J113" s="200"/>
      <c r="K113" s="245"/>
      <c r="L113" s="245"/>
      <c r="M113" s="245"/>
      <c r="N113" s="203"/>
      <c r="O113" s="242"/>
      <c r="P113" s="242"/>
      <c r="Q113" s="242"/>
      <c r="R113" s="203"/>
      <c r="S113" s="203"/>
      <c r="T113" s="242"/>
    </row>
    <row r="114" spans="1:20" x14ac:dyDescent="0.2">
      <c r="A114" s="201"/>
      <c r="B114" s="233"/>
      <c r="C114" s="199"/>
      <c r="D114" s="199"/>
      <c r="E114" s="199"/>
      <c r="F114" s="198"/>
      <c r="G114" s="198"/>
      <c r="H114" s="199"/>
      <c r="I114" s="199"/>
      <c r="J114" s="243"/>
      <c r="K114" s="245"/>
      <c r="L114" s="245"/>
      <c r="M114" s="245"/>
      <c r="N114" s="203"/>
      <c r="O114" s="242"/>
      <c r="P114" s="242"/>
      <c r="Q114" s="242"/>
      <c r="R114" s="203"/>
      <c r="S114" s="203"/>
      <c r="T114" s="242"/>
    </row>
    <row r="115" spans="1:20" x14ac:dyDescent="0.2">
      <c r="A115" s="198"/>
      <c r="B115" s="202"/>
      <c r="C115" s="202"/>
      <c r="D115" s="202"/>
      <c r="E115" s="202"/>
      <c r="F115" s="202"/>
      <c r="G115" s="202"/>
      <c r="H115" s="202"/>
      <c r="I115" s="199"/>
      <c r="J115" s="200"/>
      <c r="K115" s="245"/>
      <c r="L115" s="245"/>
      <c r="M115" s="245"/>
      <c r="N115" s="203"/>
      <c r="O115" s="242"/>
      <c r="P115" s="242"/>
      <c r="Q115" s="242"/>
      <c r="R115" s="203"/>
      <c r="S115" s="203"/>
      <c r="T115" s="242"/>
    </row>
    <row r="116" spans="1:20" x14ac:dyDescent="0.2">
      <c r="A116" s="198"/>
      <c r="B116" s="199"/>
      <c r="C116" s="199"/>
      <c r="D116" s="199"/>
      <c r="E116" s="199"/>
      <c r="F116" s="199"/>
      <c r="G116" s="199"/>
      <c r="H116" s="199"/>
      <c r="I116" s="199"/>
      <c r="J116" s="200"/>
      <c r="K116" s="245"/>
      <c r="L116" s="245"/>
      <c r="M116" s="245"/>
      <c r="N116" s="203"/>
      <c r="O116" s="242"/>
      <c r="P116" s="242"/>
      <c r="Q116" s="242"/>
      <c r="R116" s="203"/>
      <c r="S116" s="203"/>
      <c r="T116" s="242"/>
    </row>
    <row r="117" spans="1:20" x14ac:dyDescent="0.2">
      <c r="A117" s="201"/>
      <c r="B117" s="233"/>
      <c r="C117" s="199"/>
      <c r="D117" s="199"/>
      <c r="E117" s="199"/>
      <c r="F117" s="198"/>
      <c r="G117" s="198"/>
      <c r="H117" s="199"/>
      <c r="I117" s="199"/>
      <c r="J117" s="243"/>
      <c r="K117" s="245"/>
      <c r="L117" s="245"/>
      <c r="M117" s="245"/>
      <c r="N117" s="244"/>
      <c r="O117" s="242"/>
      <c r="P117" s="242"/>
      <c r="Q117" s="242"/>
      <c r="R117" s="244"/>
      <c r="S117" s="246"/>
      <c r="T117" s="242"/>
    </row>
    <row r="118" spans="1:20" x14ac:dyDescent="0.2">
      <c r="A118" s="198"/>
      <c r="B118" s="202"/>
      <c r="C118" s="202"/>
      <c r="D118" s="202"/>
      <c r="E118" s="202"/>
      <c r="F118" s="202"/>
      <c r="G118" s="202"/>
      <c r="H118" s="202"/>
      <c r="I118" s="199"/>
      <c r="J118" s="200"/>
      <c r="K118" s="245"/>
      <c r="L118" s="245"/>
      <c r="M118" s="245"/>
      <c r="N118" s="244"/>
      <c r="O118" s="242"/>
      <c r="P118" s="242"/>
      <c r="Q118" s="242"/>
      <c r="R118" s="244"/>
      <c r="S118" s="246"/>
      <c r="T118" s="242"/>
    </row>
    <row r="119" spans="1:20" x14ac:dyDescent="0.2">
      <c r="A119" s="198"/>
      <c r="B119" s="199"/>
      <c r="C119" s="199"/>
      <c r="D119" s="199"/>
      <c r="E119" s="199"/>
      <c r="F119" s="199"/>
      <c r="G119" s="199"/>
      <c r="H119" s="199"/>
      <c r="I119" s="199"/>
      <c r="J119" s="200"/>
      <c r="K119" s="245"/>
      <c r="L119" s="245"/>
      <c r="M119" s="245"/>
      <c r="N119" s="244"/>
      <c r="O119" s="242"/>
      <c r="P119" s="242"/>
      <c r="Q119" s="242"/>
      <c r="R119" s="244"/>
      <c r="S119" s="246"/>
      <c r="T119" s="242"/>
    </row>
    <row r="120" spans="1:20" x14ac:dyDescent="0.2">
      <c r="A120" s="201"/>
      <c r="B120" s="199"/>
      <c r="C120" s="199"/>
      <c r="D120" s="199"/>
      <c r="E120" s="199"/>
      <c r="F120" s="199"/>
      <c r="G120" s="199"/>
      <c r="H120" s="199"/>
      <c r="I120" s="199"/>
      <c r="J120" s="243"/>
      <c r="K120" s="245"/>
      <c r="L120" s="245"/>
      <c r="M120" s="245"/>
      <c r="N120" s="244"/>
      <c r="O120" s="242"/>
      <c r="P120" s="242"/>
      <c r="Q120" s="242"/>
      <c r="R120" s="244"/>
      <c r="S120" s="246"/>
      <c r="T120" s="242"/>
    </row>
    <row r="121" spans="1:20" x14ac:dyDescent="0.2">
      <c r="A121" s="198"/>
      <c r="B121" s="199"/>
      <c r="C121" s="199"/>
      <c r="D121" s="199"/>
      <c r="E121" s="199"/>
      <c r="F121" s="199"/>
      <c r="G121" s="199"/>
      <c r="H121" s="199"/>
      <c r="I121" s="199"/>
      <c r="J121" s="200"/>
      <c r="K121" s="245"/>
      <c r="L121" s="245"/>
      <c r="M121" s="245"/>
      <c r="N121" s="203"/>
      <c r="O121" s="242"/>
      <c r="P121" s="242"/>
      <c r="Q121" s="242"/>
      <c r="R121" s="203"/>
      <c r="S121" s="203"/>
      <c r="T121" s="242"/>
    </row>
    <row r="122" spans="1:20" x14ac:dyDescent="0.2">
      <c r="A122" s="198"/>
      <c r="B122" s="202"/>
      <c r="C122" s="202"/>
      <c r="D122" s="202"/>
      <c r="E122" s="202"/>
      <c r="F122" s="202"/>
      <c r="G122" s="202"/>
      <c r="H122" s="201"/>
      <c r="I122" s="199"/>
      <c r="J122" s="200"/>
      <c r="K122" s="245"/>
      <c r="L122" s="245"/>
      <c r="M122" s="245"/>
      <c r="N122" s="203"/>
      <c r="O122" s="242"/>
      <c r="P122" s="242"/>
      <c r="Q122" s="242"/>
      <c r="R122" s="203"/>
      <c r="S122" s="203"/>
      <c r="T122" s="242"/>
    </row>
    <row r="123" spans="1:20" x14ac:dyDescent="0.2">
      <c r="A123" s="201"/>
      <c r="B123" s="248"/>
      <c r="C123" s="199"/>
      <c r="D123" s="199"/>
      <c r="E123" s="199"/>
      <c r="F123" s="199"/>
      <c r="G123" s="199"/>
      <c r="H123" s="199"/>
      <c r="I123" s="199"/>
      <c r="J123" s="243"/>
      <c r="K123" s="245"/>
      <c r="L123" s="245"/>
      <c r="M123" s="245"/>
      <c r="N123" s="203"/>
      <c r="O123" s="242"/>
      <c r="P123" s="242"/>
      <c r="Q123" s="242"/>
      <c r="R123" s="203"/>
      <c r="S123" s="203"/>
      <c r="T123" s="242"/>
    </row>
    <row r="124" spans="1:20" x14ac:dyDescent="0.2">
      <c r="A124" s="198"/>
      <c r="B124" s="202"/>
      <c r="C124" s="202"/>
      <c r="D124" s="202"/>
      <c r="E124" s="202"/>
      <c r="F124" s="202"/>
      <c r="G124" s="202"/>
      <c r="H124" s="202"/>
      <c r="I124" s="199"/>
      <c r="J124" s="200"/>
      <c r="K124" s="245"/>
      <c r="L124" s="245"/>
      <c r="M124" s="245"/>
      <c r="N124" s="203"/>
      <c r="O124" s="242"/>
      <c r="P124" s="242"/>
      <c r="Q124" s="242"/>
      <c r="R124" s="203"/>
      <c r="S124" s="203"/>
      <c r="T124" s="242"/>
    </row>
    <row r="125" spans="1:20" x14ac:dyDescent="0.2">
      <c r="A125" s="198"/>
      <c r="B125" s="199"/>
      <c r="C125" s="199"/>
      <c r="D125" s="199"/>
      <c r="E125" s="199"/>
      <c r="F125" s="199"/>
      <c r="G125" s="199"/>
      <c r="H125" s="199"/>
      <c r="I125" s="199"/>
      <c r="J125" s="200"/>
      <c r="K125" s="245"/>
      <c r="L125" s="245"/>
      <c r="M125" s="245"/>
      <c r="N125" s="203"/>
      <c r="O125" s="242"/>
      <c r="P125" s="242"/>
      <c r="Q125" s="242"/>
      <c r="R125" s="203"/>
      <c r="S125" s="203"/>
      <c r="T125" s="242"/>
    </row>
    <row r="126" spans="1:20" x14ac:dyDescent="0.2">
      <c r="A126" s="201"/>
      <c r="B126" s="248"/>
      <c r="C126" s="199"/>
      <c r="D126" s="199"/>
      <c r="E126" s="199"/>
      <c r="F126" s="199"/>
      <c r="G126" s="199"/>
      <c r="H126" s="199"/>
      <c r="I126" s="199"/>
      <c r="J126" s="243"/>
      <c r="K126" s="245"/>
      <c r="L126" s="245"/>
      <c r="M126" s="245"/>
      <c r="N126" s="203"/>
      <c r="O126" s="242"/>
      <c r="P126" s="242"/>
      <c r="Q126" s="242"/>
      <c r="R126" s="203"/>
      <c r="S126" s="203"/>
      <c r="T126" s="242"/>
    </row>
    <row r="127" spans="1:20" x14ac:dyDescent="0.2">
      <c r="A127" s="198"/>
      <c r="B127" s="199"/>
      <c r="C127" s="199"/>
      <c r="D127" s="199"/>
      <c r="E127" s="199"/>
      <c r="F127" s="199"/>
      <c r="G127" s="199"/>
      <c r="H127" s="199"/>
      <c r="I127" s="199"/>
      <c r="J127" s="200"/>
      <c r="K127" s="245"/>
      <c r="L127" s="245"/>
      <c r="M127" s="245"/>
      <c r="N127" s="203"/>
      <c r="O127" s="242"/>
      <c r="P127" s="242"/>
      <c r="Q127" s="242"/>
      <c r="R127" s="203"/>
      <c r="S127" s="203"/>
      <c r="T127" s="242"/>
    </row>
    <row r="128" spans="1:20" x14ac:dyDescent="0.2">
      <c r="A128" s="198"/>
      <c r="B128" s="202"/>
      <c r="C128" s="202"/>
      <c r="D128" s="202"/>
      <c r="E128" s="202"/>
      <c r="F128" s="202"/>
      <c r="G128" s="202"/>
      <c r="H128" s="202"/>
      <c r="I128" s="199"/>
      <c r="J128" s="200"/>
      <c r="K128" s="245"/>
      <c r="L128" s="245"/>
      <c r="M128" s="245"/>
      <c r="N128" s="203"/>
      <c r="O128" s="242"/>
      <c r="P128" s="242"/>
      <c r="Q128" s="242"/>
      <c r="R128" s="203"/>
      <c r="S128" s="203"/>
      <c r="T128" s="242"/>
    </row>
    <row r="129" spans="1:20" x14ac:dyDescent="0.2">
      <c r="A129" s="201"/>
      <c r="B129" s="248"/>
      <c r="C129" s="199"/>
      <c r="D129" s="199"/>
      <c r="E129" s="199"/>
      <c r="F129" s="199"/>
      <c r="G129" s="199"/>
      <c r="H129" s="199"/>
      <c r="I129" s="199"/>
      <c r="J129" s="243"/>
      <c r="K129" s="245"/>
      <c r="L129" s="245"/>
      <c r="M129" s="245"/>
      <c r="N129" s="203"/>
      <c r="O129" s="242"/>
      <c r="P129" s="242"/>
      <c r="Q129" s="242"/>
      <c r="R129" s="203"/>
      <c r="S129" s="203"/>
      <c r="T129" s="242"/>
    </row>
    <row r="130" spans="1:20" x14ac:dyDescent="0.2">
      <c r="A130" s="198"/>
      <c r="B130" s="202"/>
      <c r="C130" s="202"/>
      <c r="D130" s="202"/>
      <c r="E130" s="202"/>
      <c r="F130" s="202"/>
      <c r="G130" s="202"/>
      <c r="H130" s="202"/>
      <c r="I130" s="199"/>
      <c r="J130" s="200"/>
      <c r="K130" s="245"/>
      <c r="L130" s="245"/>
      <c r="M130" s="245"/>
      <c r="N130" s="203"/>
      <c r="O130" s="242"/>
      <c r="P130" s="242"/>
      <c r="Q130" s="242"/>
      <c r="R130" s="203"/>
      <c r="S130" s="203"/>
      <c r="T130" s="242"/>
    </row>
    <row r="131" spans="1:20" x14ac:dyDescent="0.2">
      <c r="A131" s="198"/>
      <c r="B131" s="199"/>
      <c r="C131" s="199"/>
      <c r="D131" s="199"/>
      <c r="E131" s="199"/>
      <c r="F131" s="199"/>
      <c r="G131" s="199"/>
      <c r="H131" s="199"/>
      <c r="I131" s="199"/>
      <c r="J131" s="200"/>
      <c r="K131" s="245"/>
      <c r="L131" s="245"/>
      <c r="M131" s="245"/>
      <c r="N131" s="203"/>
      <c r="O131" s="242"/>
      <c r="P131" s="242"/>
      <c r="Q131" s="242"/>
      <c r="R131" s="203"/>
      <c r="S131" s="203"/>
      <c r="T131" s="242"/>
    </row>
    <row r="132" spans="1:20" x14ac:dyDescent="0.2">
      <c r="A132" s="201"/>
      <c r="B132" s="248"/>
      <c r="C132" s="199"/>
      <c r="D132" s="199"/>
      <c r="E132" s="199"/>
      <c r="F132" s="199"/>
      <c r="G132" s="199"/>
      <c r="H132" s="199"/>
      <c r="I132" s="199"/>
      <c r="J132" s="243"/>
      <c r="K132" s="245"/>
      <c r="L132" s="245"/>
      <c r="M132" s="245"/>
      <c r="N132" s="203"/>
      <c r="O132" s="242"/>
      <c r="P132" s="242"/>
      <c r="Q132" s="242"/>
      <c r="R132" s="203"/>
      <c r="S132" s="203"/>
      <c r="T132" s="242"/>
    </row>
    <row r="133" spans="1:20" x14ac:dyDescent="0.2">
      <c r="A133" s="198"/>
      <c r="B133" s="202"/>
      <c r="C133" s="202"/>
      <c r="D133" s="202"/>
      <c r="E133" s="202"/>
      <c r="F133" s="202"/>
      <c r="G133" s="202"/>
      <c r="H133" s="202"/>
      <c r="I133" s="199"/>
      <c r="J133" s="200"/>
      <c r="K133" s="245"/>
      <c r="L133" s="245"/>
      <c r="M133" s="245"/>
      <c r="N133" s="203"/>
      <c r="O133" s="242"/>
      <c r="P133" s="242"/>
      <c r="Q133" s="242"/>
      <c r="R133" s="203"/>
      <c r="S133" s="203"/>
      <c r="T133" s="242"/>
    </row>
    <row r="134" spans="1:20" x14ac:dyDescent="0.2">
      <c r="A134" s="198"/>
      <c r="B134" s="199"/>
      <c r="C134" s="199"/>
      <c r="D134" s="199"/>
      <c r="E134" s="199"/>
      <c r="F134" s="199"/>
      <c r="G134" s="199"/>
      <c r="H134" s="199"/>
      <c r="I134" s="199"/>
      <c r="J134" s="200"/>
      <c r="K134" s="245"/>
      <c r="L134" s="245"/>
      <c r="M134" s="245"/>
      <c r="N134" s="203"/>
      <c r="O134" s="242"/>
      <c r="P134" s="242"/>
      <c r="Q134" s="242"/>
      <c r="R134" s="203"/>
      <c r="S134" s="203"/>
      <c r="T134" s="242"/>
    </row>
    <row r="135" spans="1:20" x14ac:dyDescent="0.2">
      <c r="A135" s="201"/>
      <c r="B135" s="199"/>
      <c r="C135" s="199"/>
      <c r="D135" s="199"/>
      <c r="E135" s="199"/>
      <c r="F135" s="198"/>
      <c r="G135" s="198"/>
      <c r="H135" s="198"/>
      <c r="I135" s="198"/>
      <c r="J135" s="243"/>
      <c r="K135" s="245"/>
      <c r="L135" s="245"/>
      <c r="M135" s="245"/>
      <c r="N135" s="203"/>
      <c r="O135" s="242"/>
      <c r="P135" s="242"/>
      <c r="Q135" s="242"/>
      <c r="R135" s="203"/>
      <c r="S135" s="203"/>
      <c r="T135" s="242"/>
    </row>
    <row r="136" spans="1:20" x14ac:dyDescent="0.2">
      <c r="A136" s="198"/>
      <c r="B136" s="202"/>
      <c r="C136" s="202"/>
      <c r="D136" s="202"/>
      <c r="E136" s="202"/>
      <c r="F136" s="202"/>
      <c r="G136" s="202"/>
      <c r="H136" s="202"/>
      <c r="I136" s="198"/>
      <c r="J136" s="200"/>
      <c r="K136" s="245"/>
      <c r="L136" s="245"/>
      <c r="M136" s="245"/>
      <c r="N136" s="203"/>
      <c r="O136" s="242"/>
      <c r="P136" s="242"/>
      <c r="Q136" s="242"/>
      <c r="R136" s="203"/>
      <c r="S136" s="203"/>
      <c r="T136" s="242"/>
    </row>
    <row r="137" spans="1:20" x14ac:dyDescent="0.2">
      <c r="A137" s="198"/>
      <c r="B137" s="199"/>
      <c r="C137" s="199"/>
      <c r="D137" s="199"/>
      <c r="E137" s="199"/>
      <c r="F137" s="199"/>
      <c r="G137" s="199"/>
      <c r="H137" s="199"/>
      <c r="I137" s="198"/>
      <c r="J137" s="200"/>
      <c r="K137" s="245"/>
      <c r="L137" s="245"/>
      <c r="M137" s="245"/>
      <c r="N137" s="203"/>
      <c r="O137" s="242"/>
      <c r="P137" s="242"/>
      <c r="Q137" s="242"/>
      <c r="R137" s="203"/>
      <c r="S137" s="203"/>
      <c r="T137" s="242"/>
    </row>
    <row r="138" spans="1:20" x14ac:dyDescent="0.2">
      <c r="A138" s="201"/>
      <c r="B138" s="199"/>
      <c r="C138" s="199"/>
      <c r="D138" s="199"/>
      <c r="E138" s="199"/>
      <c r="F138" s="198"/>
      <c r="G138" s="198"/>
      <c r="H138" s="198"/>
      <c r="I138" s="198"/>
      <c r="J138" s="243"/>
      <c r="K138" s="245"/>
      <c r="L138" s="245"/>
      <c r="M138" s="245"/>
      <c r="N138" s="203"/>
      <c r="O138" s="242"/>
      <c r="P138" s="242"/>
      <c r="Q138" s="242"/>
      <c r="R138" s="203"/>
      <c r="S138" s="203"/>
      <c r="T138" s="242"/>
    </row>
    <row r="139" spans="1:20" x14ac:dyDescent="0.2">
      <c r="A139" s="201"/>
      <c r="B139" s="199"/>
      <c r="C139" s="199"/>
      <c r="D139" s="199"/>
      <c r="E139" s="199"/>
      <c r="F139" s="199"/>
      <c r="G139" s="199"/>
      <c r="H139" s="199"/>
      <c r="I139" s="198"/>
      <c r="J139" s="200"/>
      <c r="K139" s="245"/>
      <c r="L139" s="245"/>
      <c r="M139" s="245"/>
      <c r="N139" s="203"/>
      <c r="O139" s="242"/>
      <c r="P139" s="242"/>
      <c r="Q139" s="242"/>
      <c r="R139" s="203"/>
      <c r="S139" s="203"/>
      <c r="T139" s="242"/>
    </row>
    <row r="140" spans="1:20" x14ac:dyDescent="0.2">
      <c r="A140" s="198"/>
      <c r="B140" s="202"/>
      <c r="C140" s="202"/>
      <c r="D140" s="202"/>
      <c r="E140" s="202"/>
      <c r="F140" s="202"/>
      <c r="G140" s="202"/>
      <c r="H140" s="202"/>
      <c r="I140" s="198"/>
      <c r="J140" s="200"/>
      <c r="K140" s="245"/>
      <c r="L140" s="245"/>
      <c r="M140" s="245"/>
      <c r="N140" s="203"/>
      <c r="O140" s="242"/>
      <c r="P140" s="242"/>
      <c r="Q140" s="242"/>
      <c r="R140" s="203"/>
      <c r="S140" s="203"/>
      <c r="T140" s="242"/>
    </row>
    <row r="141" spans="1:20" x14ac:dyDescent="0.2">
      <c r="A141" s="201"/>
      <c r="B141" s="199"/>
      <c r="C141" s="199"/>
      <c r="D141" s="199"/>
      <c r="E141" s="199"/>
      <c r="F141" s="198"/>
      <c r="G141" s="198"/>
      <c r="H141" s="198"/>
      <c r="I141" s="198"/>
      <c r="J141" s="243"/>
      <c r="K141" s="245"/>
      <c r="L141" s="245"/>
      <c r="M141" s="245"/>
      <c r="N141" s="203"/>
      <c r="O141" s="242"/>
      <c r="P141" s="242"/>
      <c r="Q141" s="242"/>
      <c r="R141" s="203"/>
      <c r="S141" s="203"/>
      <c r="T141" s="242"/>
    </row>
    <row r="142" spans="1:20" x14ac:dyDescent="0.2">
      <c r="A142" s="198"/>
      <c r="B142" s="199"/>
      <c r="C142" s="199"/>
      <c r="D142" s="199"/>
      <c r="E142" s="199"/>
      <c r="F142" s="198"/>
      <c r="G142" s="198"/>
      <c r="H142" s="198"/>
      <c r="I142" s="198"/>
      <c r="J142" s="243"/>
      <c r="K142" s="245"/>
      <c r="L142" s="245"/>
      <c r="M142" s="245"/>
      <c r="N142" s="203"/>
      <c r="O142" s="242"/>
      <c r="P142" s="242"/>
      <c r="Q142" s="242"/>
      <c r="R142" s="203"/>
      <c r="S142" s="203"/>
      <c r="T142" s="242"/>
    </row>
    <row r="143" spans="1:20" x14ac:dyDescent="0.2">
      <c r="A143" s="198"/>
      <c r="B143" s="202"/>
      <c r="C143" s="202"/>
      <c r="D143" s="202"/>
      <c r="E143" s="202"/>
      <c r="F143" s="202"/>
      <c r="G143" s="202"/>
      <c r="H143" s="202"/>
      <c r="I143" s="198"/>
      <c r="J143" s="200"/>
      <c r="K143" s="245"/>
      <c r="L143" s="245"/>
      <c r="M143" s="245"/>
      <c r="N143" s="203"/>
      <c r="O143" s="242"/>
      <c r="P143" s="242"/>
      <c r="Q143" s="242"/>
      <c r="R143" s="203"/>
      <c r="S143" s="203"/>
      <c r="T143" s="242"/>
    </row>
    <row r="144" spans="1:20" x14ac:dyDescent="0.2">
      <c r="A144" s="201"/>
      <c r="B144" s="199"/>
      <c r="C144" s="199"/>
      <c r="D144" s="199"/>
      <c r="E144" s="199"/>
      <c r="F144" s="198"/>
      <c r="G144" s="198"/>
      <c r="H144" s="198"/>
      <c r="I144" s="198"/>
      <c r="J144" s="243"/>
      <c r="K144" s="245"/>
      <c r="L144" s="245"/>
      <c r="M144" s="245"/>
      <c r="N144" s="203"/>
      <c r="O144" s="242"/>
      <c r="P144" s="242"/>
      <c r="Q144" s="242"/>
      <c r="R144" s="203"/>
      <c r="S144" s="203"/>
      <c r="T144" s="242"/>
    </row>
    <row r="145" spans="1:20" x14ac:dyDescent="0.2">
      <c r="A145" s="198"/>
      <c r="B145" s="199"/>
      <c r="C145" s="202"/>
      <c r="D145" s="202"/>
      <c r="E145" s="202"/>
      <c r="F145" s="202"/>
      <c r="G145" s="202"/>
      <c r="H145" s="202"/>
      <c r="I145" s="198"/>
      <c r="J145" s="200"/>
      <c r="K145" s="245"/>
      <c r="L145" s="245"/>
      <c r="M145" s="245"/>
      <c r="N145" s="203"/>
      <c r="O145" s="242"/>
      <c r="P145" s="242"/>
      <c r="Q145" s="242"/>
      <c r="R145" s="203"/>
      <c r="S145" s="203"/>
      <c r="T145" s="242"/>
    </row>
    <row r="146" spans="1:20" x14ac:dyDescent="0.2">
      <c r="A146" s="198"/>
      <c r="B146" s="202"/>
      <c r="C146" s="202"/>
      <c r="D146" s="202"/>
      <c r="E146" s="202"/>
      <c r="F146" s="202"/>
      <c r="G146" s="202"/>
      <c r="H146" s="202"/>
      <c r="I146" s="199"/>
      <c r="J146" s="200"/>
      <c r="K146" s="245"/>
      <c r="L146" s="245"/>
      <c r="M146" s="245"/>
      <c r="N146" s="203"/>
      <c r="O146" s="242"/>
      <c r="P146" s="242"/>
      <c r="Q146" s="242"/>
      <c r="R146" s="203"/>
      <c r="S146" s="203"/>
      <c r="T146" s="242"/>
    </row>
    <row r="147" spans="1:20" x14ac:dyDescent="0.2">
      <c r="A147" s="201"/>
      <c r="B147" s="248"/>
      <c r="C147" s="199"/>
      <c r="D147" s="199"/>
      <c r="E147" s="199"/>
      <c r="F147" s="199"/>
      <c r="G147" s="199"/>
      <c r="H147" s="199"/>
      <c r="I147" s="199"/>
      <c r="J147" s="243"/>
      <c r="K147" s="245"/>
      <c r="L147" s="245"/>
      <c r="M147" s="245"/>
      <c r="N147" s="244"/>
      <c r="O147" s="242"/>
      <c r="P147" s="242"/>
      <c r="Q147" s="242"/>
      <c r="R147" s="244"/>
      <c r="S147" s="246"/>
      <c r="T147" s="242"/>
    </row>
    <row r="148" spans="1:20" x14ac:dyDescent="0.2">
      <c r="A148" s="198"/>
      <c r="B148" s="199"/>
      <c r="C148" s="199"/>
      <c r="D148" s="199"/>
      <c r="E148" s="199"/>
      <c r="F148" s="199"/>
      <c r="G148" s="199"/>
      <c r="H148" s="199"/>
      <c r="I148" s="199"/>
      <c r="J148" s="200"/>
      <c r="K148" s="245"/>
      <c r="L148" s="245"/>
      <c r="M148" s="245"/>
      <c r="N148" s="203"/>
      <c r="O148" s="242"/>
      <c r="P148" s="242"/>
      <c r="Q148" s="242"/>
      <c r="R148" s="203"/>
      <c r="S148" s="203"/>
      <c r="T148" s="242"/>
    </row>
    <row r="149" spans="1:20" x14ac:dyDescent="0.2">
      <c r="A149" s="198"/>
      <c r="B149" s="202"/>
      <c r="C149" s="202"/>
      <c r="D149" s="202"/>
      <c r="E149" s="202"/>
      <c r="F149" s="202"/>
      <c r="G149" s="202"/>
      <c r="H149" s="202"/>
      <c r="I149" s="199"/>
      <c r="J149" s="200"/>
      <c r="K149" s="245"/>
      <c r="L149" s="245"/>
      <c r="M149" s="245"/>
      <c r="N149" s="203"/>
      <c r="O149" s="242"/>
      <c r="P149" s="242"/>
      <c r="Q149" s="242"/>
      <c r="R149" s="203"/>
      <c r="S149" s="203"/>
      <c r="T149" s="242"/>
    </row>
    <row r="150" spans="1:20" x14ac:dyDescent="0.2">
      <c r="A150" s="201"/>
      <c r="B150" s="199"/>
      <c r="C150" s="199"/>
      <c r="D150" s="199"/>
      <c r="E150" s="199"/>
      <c r="F150" s="199"/>
      <c r="G150" s="199"/>
      <c r="H150" s="199"/>
      <c r="I150" s="199"/>
      <c r="J150" s="243"/>
      <c r="K150" s="245"/>
      <c r="L150" s="245"/>
      <c r="M150" s="245"/>
      <c r="N150" s="203"/>
      <c r="O150" s="242"/>
      <c r="P150" s="242"/>
      <c r="Q150" s="242"/>
      <c r="R150" s="203"/>
      <c r="S150" s="203"/>
      <c r="T150" s="242"/>
    </row>
    <row r="151" spans="1:20" x14ac:dyDescent="0.2">
      <c r="A151" s="198"/>
      <c r="B151" s="202"/>
      <c r="C151" s="202"/>
      <c r="D151" s="202"/>
      <c r="E151" s="202"/>
      <c r="F151" s="202"/>
      <c r="G151" s="202"/>
      <c r="H151" s="202"/>
      <c r="I151" s="199"/>
      <c r="J151" s="200"/>
      <c r="K151" s="245"/>
      <c r="L151" s="245"/>
      <c r="M151" s="245"/>
      <c r="N151" s="203"/>
      <c r="O151" s="242"/>
      <c r="P151" s="242"/>
      <c r="Q151" s="242"/>
      <c r="R151" s="203"/>
      <c r="S151" s="203"/>
      <c r="T151" s="242"/>
    </row>
    <row r="152" spans="1:20" x14ac:dyDescent="0.2">
      <c r="A152" s="198"/>
      <c r="B152" s="199"/>
      <c r="C152" s="199"/>
      <c r="D152" s="199"/>
      <c r="E152" s="199"/>
      <c r="F152" s="199"/>
      <c r="G152" s="199"/>
      <c r="H152" s="199"/>
      <c r="I152" s="199"/>
      <c r="J152" s="200"/>
      <c r="K152" s="245"/>
      <c r="L152" s="245"/>
      <c r="M152" s="245"/>
      <c r="N152" s="203"/>
      <c r="O152" s="242"/>
      <c r="P152" s="242"/>
      <c r="Q152" s="242"/>
      <c r="R152" s="203"/>
      <c r="S152" s="203"/>
      <c r="T152" s="242"/>
    </row>
    <row r="153" spans="1:20" x14ac:dyDescent="0.2">
      <c r="A153" s="201"/>
      <c r="B153" s="199"/>
      <c r="C153" s="199"/>
      <c r="D153" s="199"/>
      <c r="E153" s="199"/>
      <c r="F153" s="199"/>
      <c r="G153" s="199"/>
      <c r="H153" s="199"/>
      <c r="I153" s="199"/>
      <c r="J153" s="243"/>
      <c r="K153" s="245"/>
      <c r="L153" s="245"/>
      <c r="M153" s="245"/>
      <c r="N153" s="203"/>
      <c r="O153" s="242"/>
      <c r="P153" s="242"/>
      <c r="Q153" s="242"/>
      <c r="R153" s="203"/>
      <c r="S153" s="203"/>
      <c r="T153" s="242"/>
    </row>
    <row r="154" spans="1:20" x14ac:dyDescent="0.2">
      <c r="A154" s="198"/>
      <c r="B154" s="202"/>
      <c r="C154" s="202"/>
      <c r="D154" s="202"/>
      <c r="E154" s="202"/>
      <c r="F154" s="202"/>
      <c r="G154" s="202"/>
      <c r="H154" s="202"/>
      <c r="I154" s="199"/>
      <c r="J154" s="200"/>
      <c r="K154" s="245"/>
      <c r="L154" s="245"/>
      <c r="M154" s="245"/>
      <c r="N154" s="203"/>
      <c r="O154" s="242"/>
      <c r="P154" s="242"/>
      <c r="Q154" s="242"/>
      <c r="R154" s="203"/>
      <c r="S154" s="203"/>
      <c r="T154" s="242"/>
    </row>
    <row r="155" spans="1:20" x14ac:dyDescent="0.2">
      <c r="A155" s="198"/>
      <c r="B155" s="199"/>
      <c r="C155" s="199"/>
      <c r="D155" s="199"/>
      <c r="E155" s="199"/>
      <c r="F155" s="199"/>
      <c r="G155" s="199"/>
      <c r="H155" s="199"/>
      <c r="I155" s="199"/>
      <c r="J155" s="200"/>
      <c r="K155" s="245"/>
      <c r="L155" s="245"/>
      <c r="M155" s="245"/>
      <c r="N155" s="203"/>
      <c r="O155" s="242"/>
      <c r="P155" s="242"/>
      <c r="Q155" s="242"/>
      <c r="R155" s="203"/>
      <c r="S155" s="203"/>
      <c r="T155" s="242"/>
    </row>
    <row r="156" spans="1:20" x14ac:dyDescent="0.2">
      <c r="A156" s="201"/>
      <c r="B156" s="233"/>
      <c r="C156" s="199"/>
      <c r="D156" s="199"/>
      <c r="E156" s="199"/>
      <c r="F156" s="199"/>
      <c r="G156" s="199"/>
      <c r="H156" s="199"/>
      <c r="I156" s="199"/>
      <c r="J156" s="243"/>
      <c r="K156" s="245"/>
      <c r="L156" s="245"/>
      <c r="M156" s="245"/>
      <c r="N156" s="203"/>
      <c r="O156" s="242"/>
      <c r="P156" s="242"/>
      <c r="Q156" s="242"/>
      <c r="R156" s="203"/>
      <c r="S156" s="203"/>
      <c r="T156" s="242"/>
    </row>
    <row r="157" spans="1:20" x14ac:dyDescent="0.2">
      <c r="A157" s="198"/>
      <c r="B157" s="202"/>
      <c r="C157" s="202"/>
      <c r="D157" s="202"/>
      <c r="E157" s="202"/>
      <c r="F157" s="202"/>
      <c r="G157" s="202"/>
      <c r="H157" s="202"/>
      <c r="I157" s="199"/>
      <c r="J157" s="200"/>
      <c r="K157" s="245"/>
      <c r="L157" s="245"/>
      <c r="M157" s="245"/>
      <c r="N157" s="203"/>
      <c r="O157" s="242"/>
      <c r="P157" s="242"/>
      <c r="Q157" s="242"/>
      <c r="R157" s="203"/>
      <c r="S157" s="203"/>
      <c r="T157" s="242"/>
    </row>
    <row r="158" spans="1:20" x14ac:dyDescent="0.2">
      <c r="A158" s="198"/>
      <c r="B158" s="199"/>
      <c r="C158" s="199"/>
      <c r="D158" s="199"/>
      <c r="E158" s="199"/>
      <c r="F158" s="199"/>
      <c r="G158" s="199"/>
      <c r="H158" s="199"/>
      <c r="I158" s="199"/>
      <c r="J158" s="200"/>
      <c r="K158" s="245"/>
      <c r="L158" s="245"/>
      <c r="M158" s="245"/>
      <c r="N158" s="203"/>
      <c r="O158" s="242"/>
      <c r="P158" s="242"/>
      <c r="Q158" s="242"/>
      <c r="R158" s="203"/>
      <c r="S158" s="203"/>
      <c r="T158" s="242"/>
    </row>
    <row r="159" spans="1:20" x14ac:dyDescent="0.2">
      <c r="A159" s="201"/>
      <c r="B159" s="248"/>
      <c r="C159" s="199"/>
      <c r="D159" s="199"/>
      <c r="E159" s="199"/>
      <c r="F159" s="199"/>
      <c r="G159" s="199"/>
      <c r="H159" s="199"/>
      <c r="I159" s="199"/>
      <c r="J159" s="243"/>
      <c r="K159" s="245"/>
      <c r="L159" s="245"/>
      <c r="M159" s="245"/>
      <c r="N159" s="244"/>
      <c r="O159" s="242"/>
      <c r="P159" s="242"/>
      <c r="Q159" s="242"/>
      <c r="R159" s="244"/>
      <c r="S159" s="246"/>
      <c r="T159" s="242"/>
    </row>
    <row r="160" spans="1:20" x14ac:dyDescent="0.2">
      <c r="A160" s="198"/>
      <c r="B160" s="202"/>
      <c r="C160" s="202"/>
      <c r="D160" s="202"/>
      <c r="E160" s="202"/>
      <c r="F160" s="202"/>
      <c r="G160" s="202"/>
      <c r="H160" s="202"/>
      <c r="I160" s="199"/>
      <c r="J160" s="200"/>
      <c r="K160" s="245"/>
      <c r="L160" s="245"/>
      <c r="M160" s="245"/>
      <c r="N160" s="203"/>
      <c r="O160" s="242"/>
      <c r="P160" s="242"/>
      <c r="Q160" s="242"/>
      <c r="R160" s="203"/>
      <c r="S160" s="203"/>
      <c r="T160" s="242"/>
    </row>
    <row r="161" spans="1:20" x14ac:dyDescent="0.2">
      <c r="A161" s="198"/>
      <c r="B161" s="199"/>
      <c r="C161" s="199"/>
      <c r="D161" s="199"/>
      <c r="E161" s="199"/>
      <c r="F161" s="199"/>
      <c r="G161" s="199"/>
      <c r="H161" s="199"/>
      <c r="I161" s="199"/>
      <c r="J161" s="200"/>
      <c r="K161" s="245"/>
      <c r="L161" s="245"/>
      <c r="M161" s="245"/>
      <c r="N161" s="203"/>
      <c r="O161" s="242"/>
      <c r="P161" s="242"/>
      <c r="Q161" s="242"/>
      <c r="R161" s="203"/>
      <c r="S161" s="203"/>
      <c r="T161" s="242"/>
    </row>
    <row r="162" spans="1:20" x14ac:dyDescent="0.2">
      <c r="A162" s="201"/>
      <c r="B162" s="248"/>
      <c r="C162" s="199"/>
      <c r="D162" s="199"/>
      <c r="E162" s="199"/>
      <c r="F162" s="199"/>
      <c r="G162" s="199"/>
      <c r="H162" s="199"/>
      <c r="I162" s="199"/>
      <c r="J162" s="243"/>
      <c r="K162" s="245"/>
      <c r="L162" s="245"/>
      <c r="M162" s="245"/>
      <c r="N162" s="203"/>
      <c r="O162" s="242"/>
      <c r="P162" s="242"/>
      <c r="Q162" s="242"/>
      <c r="R162" s="203"/>
      <c r="S162" s="203"/>
      <c r="T162" s="242"/>
    </row>
    <row r="163" spans="1:20" x14ac:dyDescent="0.2">
      <c r="A163" s="198"/>
      <c r="B163" s="202"/>
      <c r="C163" s="202"/>
      <c r="D163" s="202"/>
      <c r="E163" s="202"/>
      <c r="F163" s="202"/>
      <c r="G163" s="202"/>
      <c r="H163" s="202"/>
      <c r="I163" s="199"/>
      <c r="J163" s="200"/>
      <c r="K163" s="245"/>
      <c r="L163" s="245"/>
      <c r="M163" s="245"/>
      <c r="N163" s="203"/>
      <c r="O163" s="242"/>
      <c r="P163" s="242"/>
      <c r="Q163" s="242"/>
      <c r="R163" s="203"/>
      <c r="S163" s="203"/>
      <c r="T163" s="242"/>
    </row>
    <row r="164" spans="1:20" x14ac:dyDescent="0.2">
      <c r="A164" s="198"/>
      <c r="B164" s="199"/>
      <c r="C164" s="199"/>
      <c r="D164" s="199"/>
      <c r="E164" s="199"/>
      <c r="F164" s="199"/>
      <c r="G164" s="199"/>
      <c r="H164" s="199"/>
      <c r="I164" s="199"/>
      <c r="J164" s="200"/>
      <c r="K164" s="245"/>
      <c r="L164" s="245"/>
      <c r="M164" s="245"/>
      <c r="N164" s="203"/>
      <c r="O164" s="242"/>
      <c r="P164" s="242"/>
      <c r="Q164" s="242"/>
      <c r="R164" s="203"/>
      <c r="S164" s="203"/>
      <c r="T164" s="242"/>
    </row>
    <row r="165" spans="1:20" x14ac:dyDescent="0.2">
      <c r="A165" s="201"/>
      <c r="B165" s="233"/>
      <c r="C165" s="199"/>
      <c r="D165" s="199"/>
      <c r="E165" s="199"/>
      <c r="F165" s="199"/>
      <c r="G165" s="199"/>
      <c r="H165" s="199"/>
      <c r="I165" s="199"/>
      <c r="J165" s="243"/>
      <c r="K165" s="245"/>
      <c r="L165" s="245"/>
      <c r="M165" s="245"/>
      <c r="N165" s="203"/>
      <c r="O165" s="242"/>
      <c r="P165" s="242"/>
      <c r="Q165" s="242"/>
      <c r="R165" s="203"/>
      <c r="S165" s="203"/>
      <c r="T165" s="242"/>
    </row>
    <row r="166" spans="1:20" x14ac:dyDescent="0.2">
      <c r="A166" s="198"/>
      <c r="B166" s="202"/>
      <c r="C166" s="202"/>
      <c r="D166" s="202"/>
      <c r="E166" s="202"/>
      <c r="F166" s="202"/>
      <c r="G166" s="202"/>
      <c r="H166" s="202"/>
      <c r="I166" s="199"/>
      <c r="J166" s="200"/>
      <c r="K166" s="245"/>
      <c r="L166" s="245"/>
      <c r="M166" s="245"/>
      <c r="N166" s="203"/>
      <c r="O166" s="242"/>
      <c r="P166" s="242"/>
      <c r="Q166" s="242"/>
      <c r="R166" s="203"/>
      <c r="S166" s="203"/>
      <c r="T166" s="242"/>
    </row>
    <row r="167" spans="1:20" x14ac:dyDescent="0.2">
      <c r="A167" s="198"/>
      <c r="B167" s="199"/>
      <c r="C167" s="199"/>
      <c r="D167" s="199"/>
      <c r="E167" s="199"/>
      <c r="F167" s="199"/>
      <c r="G167" s="199"/>
      <c r="H167" s="199"/>
      <c r="I167" s="199"/>
      <c r="J167" s="200"/>
      <c r="K167" s="245"/>
      <c r="L167" s="245"/>
      <c r="M167" s="245"/>
      <c r="N167" s="203"/>
      <c r="O167" s="242"/>
      <c r="P167" s="242"/>
      <c r="Q167" s="242"/>
      <c r="R167" s="203"/>
      <c r="S167" s="203"/>
      <c r="T167" s="242"/>
    </row>
    <row r="168" spans="1:20" x14ac:dyDescent="0.2">
      <c r="A168" s="201"/>
      <c r="B168" s="248"/>
      <c r="C168" s="199"/>
      <c r="D168" s="199"/>
      <c r="E168" s="199"/>
      <c r="F168" s="199"/>
      <c r="G168" s="199"/>
      <c r="H168" s="199"/>
      <c r="I168" s="199"/>
      <c r="J168" s="243"/>
      <c r="K168" s="245"/>
      <c r="L168" s="245"/>
      <c r="M168" s="245"/>
      <c r="N168" s="203"/>
      <c r="O168" s="242"/>
      <c r="P168" s="242"/>
      <c r="Q168" s="242"/>
      <c r="R168" s="203"/>
      <c r="S168" s="203"/>
      <c r="T168" s="242"/>
    </row>
    <row r="169" spans="1:20" x14ac:dyDescent="0.2">
      <c r="A169" s="198"/>
      <c r="B169" s="202"/>
      <c r="C169" s="202"/>
      <c r="D169" s="202"/>
      <c r="E169" s="202"/>
      <c r="F169" s="202"/>
      <c r="G169" s="202"/>
      <c r="H169" s="202"/>
      <c r="I169" s="199"/>
      <c r="J169" s="200"/>
      <c r="K169" s="245"/>
      <c r="L169" s="245"/>
      <c r="M169" s="245"/>
      <c r="N169" s="203"/>
      <c r="O169" s="242"/>
      <c r="P169" s="242"/>
      <c r="Q169" s="242"/>
      <c r="R169" s="203"/>
      <c r="S169" s="203"/>
      <c r="T169" s="242"/>
    </row>
    <row r="170" spans="1:20" x14ac:dyDescent="0.2">
      <c r="A170" s="198"/>
      <c r="B170" s="199"/>
      <c r="C170" s="199"/>
      <c r="D170" s="199"/>
      <c r="E170" s="199"/>
      <c r="F170" s="199"/>
      <c r="G170" s="199"/>
      <c r="H170" s="199"/>
      <c r="I170" s="199"/>
      <c r="J170" s="200"/>
      <c r="K170" s="245"/>
      <c r="L170" s="245"/>
      <c r="M170" s="245"/>
      <c r="N170" s="203"/>
      <c r="O170" s="242"/>
      <c r="P170" s="242"/>
      <c r="Q170" s="242"/>
      <c r="R170" s="203"/>
      <c r="S170" s="203"/>
      <c r="T170" s="242"/>
    </row>
    <row r="171" spans="1:20" x14ac:dyDescent="0.2">
      <c r="A171" s="201"/>
      <c r="B171" s="233"/>
      <c r="C171" s="199"/>
      <c r="D171" s="199"/>
      <c r="E171" s="199"/>
      <c r="F171" s="198"/>
      <c r="G171" s="198"/>
      <c r="H171" s="199"/>
      <c r="I171" s="199"/>
      <c r="J171" s="243"/>
      <c r="K171" s="245"/>
      <c r="L171" s="245"/>
      <c r="M171" s="245"/>
      <c r="N171" s="203"/>
      <c r="O171" s="242"/>
      <c r="P171" s="242"/>
      <c r="Q171" s="242"/>
      <c r="R171" s="203"/>
      <c r="S171" s="203"/>
      <c r="T171" s="242"/>
    </row>
    <row r="172" spans="1:20" x14ac:dyDescent="0.2">
      <c r="A172" s="198"/>
      <c r="B172" s="202"/>
      <c r="C172" s="202"/>
      <c r="D172" s="202"/>
      <c r="E172" s="202"/>
      <c r="F172" s="202"/>
      <c r="G172" s="202"/>
      <c r="H172" s="202"/>
      <c r="I172" s="199"/>
      <c r="J172" s="200"/>
      <c r="K172" s="245"/>
      <c r="L172" s="245"/>
      <c r="M172" s="245"/>
      <c r="N172" s="203"/>
      <c r="O172" s="242"/>
      <c r="P172" s="242"/>
      <c r="Q172" s="242"/>
      <c r="R172" s="203"/>
      <c r="S172" s="203"/>
      <c r="T172" s="242"/>
    </row>
    <row r="173" spans="1:20" x14ac:dyDescent="0.2">
      <c r="A173" s="198"/>
      <c r="B173" s="199"/>
      <c r="C173" s="199"/>
      <c r="D173" s="199"/>
      <c r="E173" s="199"/>
      <c r="F173" s="199"/>
      <c r="G173" s="199"/>
      <c r="H173" s="199"/>
      <c r="I173" s="199"/>
      <c r="J173" s="200"/>
      <c r="K173" s="245"/>
      <c r="L173" s="245"/>
      <c r="M173" s="245"/>
      <c r="N173" s="203"/>
      <c r="O173" s="242"/>
      <c r="P173" s="242"/>
      <c r="Q173" s="242"/>
      <c r="R173" s="203"/>
      <c r="S173" s="203"/>
      <c r="T173" s="242"/>
    </row>
    <row r="174" spans="1:20" x14ac:dyDescent="0.2">
      <c r="A174" s="201"/>
      <c r="B174" s="199"/>
      <c r="C174" s="199"/>
      <c r="D174" s="199"/>
      <c r="E174" s="199"/>
      <c r="F174" s="199"/>
      <c r="G174" s="199"/>
      <c r="H174" s="199"/>
      <c r="I174" s="199"/>
      <c r="J174" s="243"/>
      <c r="K174" s="245"/>
      <c r="L174" s="245"/>
      <c r="M174" s="245"/>
      <c r="N174" s="244"/>
      <c r="O174" s="242"/>
      <c r="P174" s="242"/>
      <c r="Q174" s="242"/>
      <c r="R174" s="244"/>
      <c r="S174" s="246"/>
      <c r="T174" s="242"/>
    </row>
    <row r="175" spans="1:20" x14ac:dyDescent="0.2">
      <c r="A175" s="198"/>
      <c r="B175" s="199"/>
      <c r="C175" s="199"/>
      <c r="D175" s="199"/>
      <c r="E175" s="199"/>
      <c r="F175" s="199"/>
      <c r="G175" s="199"/>
      <c r="H175" s="199"/>
      <c r="I175" s="199"/>
      <c r="J175" s="200"/>
      <c r="K175" s="245"/>
      <c r="L175" s="245"/>
      <c r="M175" s="245"/>
      <c r="N175" s="244"/>
      <c r="O175" s="242"/>
      <c r="P175" s="242"/>
      <c r="Q175" s="242"/>
      <c r="R175" s="244"/>
      <c r="S175" s="246"/>
      <c r="T175" s="242"/>
    </row>
    <row r="176" spans="1:20" x14ac:dyDescent="0.2">
      <c r="A176" s="198"/>
      <c r="B176" s="202"/>
      <c r="C176" s="202"/>
      <c r="D176" s="202"/>
      <c r="E176" s="202"/>
      <c r="F176" s="202"/>
      <c r="G176" s="202"/>
      <c r="H176" s="201"/>
      <c r="I176" s="199"/>
      <c r="J176" s="200"/>
      <c r="K176" s="245"/>
      <c r="L176" s="245"/>
      <c r="M176" s="245"/>
      <c r="N176" s="244"/>
      <c r="O176" s="242"/>
      <c r="P176" s="242"/>
      <c r="Q176" s="242"/>
      <c r="R176" s="244"/>
      <c r="S176" s="246"/>
      <c r="T176" s="242"/>
    </row>
    <row r="177" spans="1:20" x14ac:dyDescent="0.2">
      <c r="A177" s="201"/>
      <c r="B177" s="248"/>
      <c r="C177" s="199"/>
      <c r="D177" s="199"/>
      <c r="E177" s="199"/>
      <c r="F177" s="198"/>
      <c r="G177" s="198"/>
      <c r="H177" s="198"/>
      <c r="I177" s="198"/>
      <c r="J177" s="243"/>
      <c r="K177" s="245"/>
      <c r="L177" s="245"/>
      <c r="M177" s="245"/>
      <c r="N177" s="244"/>
      <c r="O177" s="242"/>
      <c r="P177" s="242"/>
      <c r="Q177" s="242"/>
      <c r="R177" s="244"/>
      <c r="S177" s="246"/>
      <c r="T177" s="242"/>
    </row>
    <row r="178" spans="1:20" x14ac:dyDescent="0.2">
      <c r="A178" s="198"/>
      <c r="B178" s="199"/>
      <c r="C178" s="199"/>
      <c r="D178" s="199"/>
      <c r="E178" s="199"/>
      <c r="F178" s="199"/>
      <c r="G178" s="199"/>
      <c r="H178" s="199"/>
      <c r="I178" s="199"/>
      <c r="J178" s="200"/>
      <c r="K178" s="245"/>
      <c r="L178" s="245"/>
      <c r="M178" s="245"/>
      <c r="N178" s="244"/>
      <c r="O178" s="242"/>
      <c r="P178" s="242"/>
      <c r="Q178" s="242"/>
      <c r="R178" s="203"/>
      <c r="S178" s="203"/>
      <c r="T178" s="242"/>
    </row>
    <row r="179" spans="1:20" x14ac:dyDescent="0.2">
      <c r="A179" s="198"/>
      <c r="B179" s="202"/>
      <c r="C179" s="202"/>
      <c r="D179" s="202"/>
      <c r="E179" s="202"/>
      <c r="F179" s="202"/>
      <c r="G179" s="202"/>
      <c r="H179" s="202"/>
      <c r="I179" s="199"/>
      <c r="J179" s="200"/>
      <c r="K179" s="245"/>
      <c r="L179" s="245"/>
      <c r="M179" s="245"/>
      <c r="N179" s="244"/>
      <c r="O179" s="242"/>
      <c r="P179" s="242"/>
      <c r="Q179" s="242"/>
      <c r="R179" s="203"/>
      <c r="S179" s="203"/>
      <c r="T179" s="242"/>
    </row>
    <row r="180" spans="1:20" x14ac:dyDescent="0.2">
      <c r="A180" s="201"/>
      <c r="B180" s="233"/>
      <c r="C180" s="199"/>
      <c r="D180" s="199"/>
      <c r="E180" s="199"/>
      <c r="F180" s="198"/>
      <c r="G180" s="198"/>
      <c r="H180" s="198"/>
      <c r="I180" s="198"/>
      <c r="J180" s="243"/>
      <c r="K180" s="245"/>
      <c r="L180" s="245"/>
      <c r="M180" s="245"/>
      <c r="N180" s="203"/>
      <c r="O180" s="242"/>
      <c r="P180" s="242"/>
      <c r="Q180" s="242"/>
      <c r="R180" s="203"/>
      <c r="S180" s="203"/>
      <c r="T180" s="242"/>
    </row>
    <row r="181" spans="1:20" x14ac:dyDescent="0.2">
      <c r="A181" s="198"/>
      <c r="B181" s="199"/>
      <c r="C181" s="202"/>
      <c r="D181" s="202"/>
      <c r="E181" s="202"/>
      <c r="F181" s="202"/>
      <c r="G181" s="202"/>
      <c r="H181" s="202"/>
      <c r="I181" s="198"/>
      <c r="J181" s="200"/>
      <c r="K181" s="245"/>
      <c r="L181" s="245"/>
      <c r="M181" s="245"/>
      <c r="N181" s="203"/>
      <c r="O181" s="242"/>
      <c r="P181" s="242"/>
      <c r="Q181" s="242"/>
      <c r="R181" s="203"/>
      <c r="S181" s="203"/>
      <c r="T181" s="242"/>
    </row>
    <row r="182" spans="1:20" x14ac:dyDescent="0.2">
      <c r="A182" s="198"/>
      <c r="B182" s="202"/>
      <c r="C182" s="202"/>
      <c r="D182" s="202"/>
      <c r="E182" s="202"/>
      <c r="F182" s="202"/>
      <c r="G182" s="202"/>
      <c r="H182" s="202"/>
      <c r="I182" s="198"/>
      <c r="J182" s="200"/>
      <c r="K182" s="245"/>
      <c r="L182" s="245"/>
      <c r="M182" s="245"/>
      <c r="N182" s="203"/>
      <c r="O182" s="242"/>
      <c r="P182" s="242"/>
      <c r="Q182" s="242"/>
      <c r="R182" s="203"/>
      <c r="S182" s="203"/>
      <c r="T182" s="242"/>
    </row>
    <row r="183" spans="1:20" x14ac:dyDescent="0.2">
      <c r="A183" s="201"/>
      <c r="B183" s="248"/>
      <c r="C183" s="199"/>
      <c r="D183" s="199"/>
      <c r="E183" s="199"/>
      <c r="F183" s="199"/>
      <c r="G183" s="199"/>
      <c r="H183" s="199"/>
      <c r="I183" s="199"/>
      <c r="J183" s="243"/>
      <c r="K183" s="245"/>
      <c r="L183" s="245"/>
      <c r="M183" s="245"/>
      <c r="N183" s="203"/>
      <c r="O183" s="242"/>
      <c r="P183" s="242"/>
      <c r="Q183" s="242"/>
      <c r="R183" s="203"/>
      <c r="S183" s="203"/>
      <c r="T183" s="242"/>
    </row>
    <row r="184" spans="1:20" x14ac:dyDescent="0.2">
      <c r="A184" s="198"/>
      <c r="B184" s="202"/>
      <c r="C184" s="202"/>
      <c r="D184" s="202"/>
      <c r="E184" s="202"/>
      <c r="F184" s="202"/>
      <c r="G184" s="202"/>
      <c r="H184" s="202"/>
      <c r="I184" s="199"/>
      <c r="J184" s="200"/>
      <c r="K184" s="245"/>
      <c r="L184" s="245"/>
      <c r="M184" s="245"/>
      <c r="N184" s="203"/>
      <c r="O184" s="242"/>
      <c r="P184" s="242"/>
      <c r="Q184" s="242"/>
      <c r="R184" s="203"/>
      <c r="S184" s="203"/>
      <c r="T184" s="242"/>
    </row>
    <row r="185" spans="1:20" x14ac:dyDescent="0.2">
      <c r="A185" s="198"/>
      <c r="B185" s="199"/>
      <c r="C185" s="199"/>
      <c r="D185" s="199"/>
      <c r="E185" s="199"/>
      <c r="F185" s="199"/>
      <c r="G185" s="199"/>
      <c r="H185" s="199"/>
      <c r="I185" s="199"/>
      <c r="J185" s="200"/>
      <c r="K185" s="245"/>
      <c r="L185" s="245"/>
      <c r="M185" s="245"/>
      <c r="N185" s="203"/>
      <c r="O185" s="242"/>
      <c r="P185" s="242"/>
      <c r="Q185" s="242"/>
      <c r="R185" s="203"/>
      <c r="S185" s="203"/>
    </row>
    <row r="186" spans="1:20" ht="20.25" customHeight="1" x14ac:dyDescent="0.2">
      <c r="A186" s="203"/>
      <c r="B186" s="248"/>
      <c r="C186" s="199"/>
      <c r="D186" s="199"/>
      <c r="E186" s="199"/>
      <c r="F186" s="198"/>
      <c r="G186" s="198"/>
      <c r="H186" s="198"/>
      <c r="I186" s="198"/>
      <c r="J186" s="243"/>
      <c r="K186" s="245"/>
      <c r="L186" s="245"/>
      <c r="M186" s="245"/>
      <c r="N186" s="203"/>
      <c r="O186" s="242"/>
      <c r="P186" s="242"/>
      <c r="Q186" s="242"/>
      <c r="R186" s="203"/>
      <c r="S186" s="203"/>
      <c r="T186" s="204"/>
    </row>
    <row r="187" spans="1:20" x14ac:dyDescent="0.2">
      <c r="A187" s="203"/>
      <c r="B187" s="199"/>
      <c r="C187" s="199"/>
      <c r="D187" s="199"/>
      <c r="E187" s="199"/>
      <c r="F187" s="199"/>
      <c r="G187" s="199"/>
      <c r="H187" s="199"/>
      <c r="I187" s="199"/>
      <c r="J187" s="200"/>
      <c r="K187" s="245"/>
      <c r="L187" s="245"/>
      <c r="M187" s="245"/>
      <c r="N187" s="203"/>
      <c r="O187" s="242"/>
      <c r="P187" s="242"/>
      <c r="Q187" s="242"/>
      <c r="R187" s="203"/>
      <c r="S187" s="203"/>
      <c r="T187" s="204"/>
    </row>
    <row r="188" spans="1:20" x14ac:dyDescent="0.2">
      <c r="A188" s="203"/>
      <c r="B188" s="202"/>
      <c r="C188" s="202"/>
      <c r="D188" s="202"/>
      <c r="E188" s="202"/>
      <c r="F188" s="202"/>
      <c r="G188" s="202"/>
      <c r="H188" s="202"/>
      <c r="I188" s="199"/>
      <c r="J188" s="200"/>
      <c r="K188" s="237"/>
      <c r="L188" s="237"/>
      <c r="M188" s="237"/>
      <c r="O188" s="249"/>
      <c r="P188" s="249"/>
      <c r="Q188" s="249"/>
      <c r="T188" s="204"/>
    </row>
    <row r="189" spans="1:20" x14ac:dyDescent="0.2">
      <c r="A189" s="203"/>
      <c r="B189" s="204"/>
      <c r="C189" s="204"/>
      <c r="D189" s="204"/>
      <c r="E189" s="204"/>
      <c r="F189" s="204"/>
      <c r="G189" s="204"/>
      <c r="H189" s="204"/>
      <c r="I189" s="204"/>
      <c r="J189" s="250"/>
      <c r="K189" s="204"/>
      <c r="L189" s="245"/>
      <c r="M189" s="245"/>
      <c r="N189" s="244"/>
      <c r="O189" s="204"/>
      <c r="P189" s="242"/>
      <c r="Q189" s="242"/>
      <c r="R189" s="247"/>
      <c r="S189" s="203"/>
      <c r="T189" s="199"/>
    </row>
    <row r="190" spans="1:20" x14ac:dyDescent="0.2">
      <c r="A190" s="203"/>
      <c r="B190" s="204"/>
      <c r="C190" s="204"/>
      <c r="D190" s="204"/>
      <c r="E190" s="204"/>
      <c r="F190" s="204"/>
      <c r="G190" s="204"/>
      <c r="H190" s="204"/>
      <c r="I190" s="204"/>
      <c r="J190" s="205"/>
      <c r="K190" s="204"/>
      <c r="L190" s="204"/>
      <c r="M190" s="204"/>
      <c r="N190" s="203"/>
      <c r="O190" s="204"/>
      <c r="P190" s="204"/>
      <c r="Q190" s="204"/>
      <c r="R190" s="203"/>
      <c r="S190" s="203"/>
      <c r="T190" s="199"/>
    </row>
    <row r="191" spans="1:20" x14ac:dyDescent="0.2">
      <c r="A191" s="203"/>
      <c r="B191" s="204"/>
      <c r="C191" s="204"/>
      <c r="D191" s="204"/>
      <c r="E191" s="204"/>
      <c r="F191" s="204"/>
      <c r="G191" s="204"/>
      <c r="H191" s="204"/>
      <c r="I191" s="204"/>
      <c r="J191" s="205"/>
      <c r="K191" s="204"/>
      <c r="L191" s="204"/>
      <c r="M191" s="204"/>
      <c r="N191" s="203"/>
      <c r="O191" s="204"/>
      <c r="P191" s="204"/>
      <c r="Q191" s="204"/>
      <c r="R191" s="203"/>
      <c r="S191" s="203"/>
      <c r="T191" s="199"/>
    </row>
    <row r="192" spans="1:20" x14ac:dyDescent="0.2">
      <c r="B192" s="204"/>
      <c r="C192" s="204"/>
      <c r="D192" s="204"/>
      <c r="E192" s="204"/>
      <c r="F192" s="204"/>
      <c r="G192" s="204"/>
      <c r="H192" s="204"/>
      <c r="I192" s="202"/>
      <c r="J192" s="251"/>
      <c r="K192" s="202"/>
      <c r="L192" s="198"/>
      <c r="M192" s="199"/>
      <c r="N192" s="198"/>
      <c r="O192" s="199"/>
      <c r="Q192" s="199"/>
      <c r="R192" s="198"/>
      <c r="S192" s="252"/>
      <c r="T192" s="199"/>
    </row>
    <row r="193" spans="1:20" x14ac:dyDescent="0.2">
      <c r="B193" s="204"/>
      <c r="C193" s="204"/>
      <c r="D193" s="204"/>
      <c r="E193" s="204"/>
      <c r="F193" s="204"/>
      <c r="G193" s="204"/>
      <c r="H193" s="204"/>
      <c r="I193" s="199"/>
      <c r="J193" s="200"/>
      <c r="K193" s="199"/>
      <c r="L193" s="199"/>
      <c r="M193" s="199"/>
      <c r="N193" s="198"/>
      <c r="O193" s="199"/>
      <c r="P193" s="199"/>
      <c r="Q193" s="199"/>
      <c r="R193" s="198"/>
      <c r="S193" s="198"/>
      <c r="T193" s="199"/>
    </row>
    <row r="194" spans="1:20" ht="15" x14ac:dyDescent="0.25">
      <c r="B194" s="204"/>
      <c r="C194" s="204"/>
      <c r="D194" s="204"/>
      <c r="E194" s="204"/>
      <c r="F194" s="204"/>
      <c r="G194" s="204"/>
      <c r="H194" s="204"/>
      <c r="I194" s="199"/>
      <c r="J194" s="200"/>
      <c r="K194" s="199"/>
      <c r="L194" s="199"/>
      <c r="M194" s="199"/>
      <c r="N194" s="198"/>
      <c r="O194" s="199"/>
      <c r="P194" s="199"/>
      <c r="Q194" s="199"/>
      <c r="R194" s="198"/>
      <c r="S194" s="198"/>
      <c r="T194" s="229"/>
    </row>
    <row r="195" spans="1:20" x14ac:dyDescent="0.2">
      <c r="I195" s="202"/>
      <c r="J195" s="251"/>
      <c r="K195" s="202"/>
      <c r="L195" s="198"/>
      <c r="M195" s="199"/>
      <c r="N195" s="198"/>
      <c r="O195" s="199"/>
      <c r="P195" s="199"/>
      <c r="Q195" s="199"/>
      <c r="R195" s="198"/>
      <c r="S195" s="198"/>
      <c r="T195" s="199"/>
    </row>
    <row r="196" spans="1:20" x14ac:dyDescent="0.2">
      <c r="I196" s="202"/>
      <c r="J196" s="251"/>
      <c r="K196" s="202"/>
      <c r="L196" s="198"/>
      <c r="M196" s="199"/>
      <c r="N196" s="198"/>
      <c r="O196" s="199"/>
      <c r="P196" s="199"/>
      <c r="Q196" s="199"/>
      <c r="R196" s="198"/>
      <c r="S196" s="198"/>
    </row>
    <row r="197" spans="1:20" ht="15" x14ac:dyDescent="0.25">
      <c r="A197" s="203"/>
      <c r="I197" s="229"/>
      <c r="J197" s="253"/>
      <c r="K197" s="229"/>
      <c r="L197" s="229"/>
      <c r="M197" s="229"/>
      <c r="N197" s="236"/>
      <c r="O197" s="229"/>
      <c r="P197" s="229"/>
      <c r="Q197" s="229"/>
      <c r="R197" s="236"/>
      <c r="S197" s="236"/>
      <c r="T197" s="204"/>
    </row>
    <row r="198" spans="1:20" x14ac:dyDescent="0.2">
      <c r="A198" s="203"/>
      <c r="I198" s="199"/>
      <c r="J198" s="200"/>
      <c r="K198" s="199"/>
      <c r="L198" s="199"/>
      <c r="M198" s="199"/>
      <c r="N198" s="198"/>
      <c r="O198" s="199"/>
      <c r="P198" s="199"/>
      <c r="Q198" s="199"/>
      <c r="R198" s="198"/>
      <c r="S198" s="198"/>
      <c r="T198" s="204"/>
    </row>
    <row r="199" spans="1:20" x14ac:dyDescent="0.2">
      <c r="A199" s="203"/>
      <c r="T199" s="204"/>
    </row>
    <row r="200" spans="1:20" x14ac:dyDescent="0.2">
      <c r="A200" s="203"/>
      <c r="B200" s="204"/>
      <c r="C200" s="204"/>
      <c r="D200" s="204"/>
      <c r="E200" s="204"/>
      <c r="F200" s="204"/>
      <c r="G200" s="204"/>
      <c r="H200" s="204"/>
      <c r="I200" s="204"/>
      <c r="J200" s="205"/>
      <c r="K200" s="204"/>
      <c r="L200" s="204"/>
      <c r="M200" s="204"/>
      <c r="N200" s="203"/>
      <c r="O200" s="204"/>
      <c r="P200" s="204"/>
      <c r="Q200" s="204"/>
      <c r="R200" s="203"/>
      <c r="S200" s="203"/>
      <c r="T200" s="204"/>
    </row>
    <row r="201" spans="1:20" x14ac:dyDescent="0.2">
      <c r="A201" s="203"/>
      <c r="B201" s="204"/>
      <c r="C201" s="204"/>
      <c r="D201" s="204"/>
      <c r="E201" s="204"/>
      <c r="F201" s="204"/>
      <c r="G201" s="204"/>
      <c r="H201" s="204"/>
      <c r="I201" s="204"/>
      <c r="J201" s="205"/>
      <c r="K201" s="204"/>
      <c r="L201" s="204"/>
      <c r="M201" s="204"/>
      <c r="N201" s="203"/>
      <c r="O201" s="204"/>
      <c r="P201" s="204"/>
      <c r="Q201" s="204"/>
      <c r="R201" s="203"/>
      <c r="S201" s="203"/>
      <c r="T201" s="204"/>
    </row>
    <row r="202" spans="1:20" x14ac:dyDescent="0.2">
      <c r="A202" s="203"/>
      <c r="B202" s="204"/>
      <c r="C202" s="204"/>
      <c r="D202" s="204"/>
      <c r="E202" s="204"/>
      <c r="F202" s="204"/>
      <c r="G202" s="204"/>
      <c r="H202" s="204"/>
      <c r="I202" s="204"/>
      <c r="J202" s="205"/>
      <c r="K202" s="204"/>
      <c r="L202" s="204"/>
      <c r="M202" s="204"/>
      <c r="N202" s="203"/>
      <c r="O202" s="204"/>
      <c r="P202" s="204"/>
      <c r="Q202" s="204"/>
      <c r="R202" s="203"/>
      <c r="S202" s="203"/>
      <c r="T202" s="204"/>
    </row>
    <row r="203" spans="1:20" x14ac:dyDescent="0.2">
      <c r="A203" s="203"/>
      <c r="B203" s="204"/>
      <c r="C203" s="204"/>
      <c r="D203" s="204"/>
      <c r="E203" s="204"/>
      <c r="F203" s="204"/>
      <c r="G203" s="204"/>
      <c r="H203" s="204"/>
      <c r="I203" s="204"/>
      <c r="J203" s="205"/>
      <c r="K203" s="204"/>
      <c r="L203" s="204"/>
      <c r="M203" s="204"/>
      <c r="N203" s="203"/>
      <c r="O203" s="204"/>
      <c r="P203" s="204"/>
      <c r="Q203" s="204"/>
      <c r="R203" s="203"/>
      <c r="S203" s="203"/>
      <c r="T203" s="204"/>
    </row>
    <row r="204" spans="1:20" x14ac:dyDescent="0.2">
      <c r="A204" s="203"/>
      <c r="B204" s="204"/>
      <c r="C204" s="204"/>
      <c r="D204" s="204"/>
      <c r="E204" s="204"/>
      <c r="F204" s="204"/>
      <c r="G204" s="204"/>
      <c r="H204" s="204"/>
      <c r="I204" s="204"/>
      <c r="J204" s="205"/>
      <c r="K204" s="204"/>
      <c r="L204" s="204"/>
      <c r="M204" s="204"/>
      <c r="N204" s="203"/>
      <c r="O204" s="204"/>
      <c r="P204" s="204"/>
      <c r="Q204" s="204"/>
      <c r="R204" s="203"/>
      <c r="S204" s="203"/>
      <c r="T204" s="204"/>
    </row>
    <row r="205" spans="1:20" x14ac:dyDescent="0.2">
      <c r="A205" s="203"/>
      <c r="B205" s="204"/>
      <c r="C205" s="204"/>
      <c r="D205" s="204"/>
      <c r="E205" s="204"/>
      <c r="F205" s="204"/>
      <c r="G205" s="204"/>
      <c r="H205" s="204"/>
      <c r="I205" s="204"/>
      <c r="J205" s="205"/>
      <c r="K205" s="204"/>
      <c r="L205" s="204"/>
      <c r="M205" s="204"/>
      <c r="N205" s="203"/>
      <c r="O205" s="204"/>
      <c r="P205" s="204"/>
      <c r="Q205" s="204"/>
      <c r="R205" s="203"/>
      <c r="S205" s="203"/>
      <c r="T205" s="204"/>
    </row>
    <row r="206" spans="1:20" x14ac:dyDescent="0.2">
      <c r="A206" s="240"/>
      <c r="B206" s="204"/>
      <c r="C206" s="204"/>
      <c r="D206" s="204"/>
      <c r="E206" s="204"/>
      <c r="F206" s="204"/>
      <c r="G206" s="204"/>
      <c r="H206" s="204"/>
      <c r="I206" s="204"/>
      <c r="J206" s="205"/>
      <c r="K206" s="204"/>
      <c r="L206" s="204"/>
      <c r="M206" s="204"/>
      <c r="N206" s="203"/>
      <c r="O206" s="204"/>
      <c r="P206" s="204"/>
      <c r="Q206" s="204"/>
      <c r="R206" s="203"/>
      <c r="S206" s="203"/>
      <c r="T206" s="203"/>
    </row>
    <row r="207" spans="1:20" x14ac:dyDescent="0.2">
      <c r="A207" s="240"/>
      <c r="B207" s="204"/>
      <c r="C207" s="204"/>
      <c r="D207" s="204"/>
      <c r="E207" s="204"/>
      <c r="F207" s="204"/>
      <c r="G207" s="204"/>
      <c r="H207" s="204"/>
      <c r="I207" s="204"/>
      <c r="J207" s="205"/>
      <c r="K207" s="204"/>
      <c r="L207" s="204"/>
      <c r="M207" s="204"/>
      <c r="N207" s="203"/>
      <c r="O207" s="204"/>
      <c r="P207" s="204"/>
      <c r="Q207" s="204"/>
      <c r="R207" s="203"/>
      <c r="S207" s="203"/>
      <c r="T207" s="203"/>
    </row>
    <row r="208" spans="1:20" x14ac:dyDescent="0.2">
      <c r="A208" s="240"/>
      <c r="B208" s="204"/>
      <c r="C208" s="204"/>
      <c r="D208" s="204"/>
      <c r="E208" s="204"/>
      <c r="F208" s="204"/>
      <c r="G208" s="204"/>
      <c r="H208" s="204"/>
      <c r="I208" s="204"/>
      <c r="J208" s="205"/>
      <c r="K208" s="204"/>
      <c r="L208" s="204"/>
      <c r="M208" s="204"/>
      <c r="N208" s="203"/>
      <c r="O208" s="204"/>
      <c r="P208" s="204"/>
      <c r="Q208" s="204"/>
      <c r="S208" s="203"/>
      <c r="T208" s="204"/>
    </row>
    <row r="209" spans="1:20" x14ac:dyDescent="0.2">
      <c r="A209" s="201"/>
      <c r="B209" s="241"/>
      <c r="C209" s="241"/>
      <c r="D209" s="241"/>
      <c r="E209" s="241"/>
      <c r="F209" s="241"/>
      <c r="G209" s="241"/>
      <c r="H209" s="241"/>
      <c r="I209" s="241"/>
      <c r="J209" s="205"/>
      <c r="K209" s="204"/>
      <c r="L209" s="204"/>
      <c r="M209" s="204"/>
      <c r="N209" s="203"/>
      <c r="O209" s="204"/>
      <c r="P209" s="204"/>
      <c r="Q209" s="204"/>
      <c r="R209" s="203"/>
      <c r="S209" s="203"/>
      <c r="T209" s="242"/>
    </row>
    <row r="210" spans="1:20" x14ac:dyDescent="0.2">
      <c r="A210" s="198"/>
      <c r="B210" s="241"/>
      <c r="C210" s="241"/>
      <c r="D210" s="241"/>
      <c r="E210" s="241"/>
      <c r="F210" s="241"/>
      <c r="G210" s="241"/>
      <c r="H210" s="241"/>
      <c r="I210" s="241"/>
      <c r="J210" s="205"/>
      <c r="K210" s="203"/>
      <c r="L210" s="241"/>
      <c r="M210" s="241"/>
      <c r="N210" s="203"/>
      <c r="O210" s="203"/>
      <c r="P210" s="241"/>
      <c r="Q210" s="241"/>
      <c r="R210" s="240"/>
      <c r="S210" s="203"/>
      <c r="T210" s="242"/>
    </row>
    <row r="211" spans="1:20" x14ac:dyDescent="0.2">
      <c r="A211" s="198"/>
      <c r="B211" s="241"/>
      <c r="C211" s="241"/>
      <c r="D211" s="241"/>
      <c r="E211" s="241"/>
      <c r="F211" s="241"/>
      <c r="G211" s="241"/>
      <c r="H211" s="241"/>
      <c r="I211" s="241"/>
      <c r="J211" s="205"/>
      <c r="K211" s="203"/>
      <c r="L211" s="241"/>
      <c r="M211" s="241"/>
      <c r="N211" s="203"/>
      <c r="O211" s="203"/>
      <c r="P211" s="241"/>
      <c r="Q211" s="241"/>
      <c r="R211" s="240"/>
      <c r="S211" s="203"/>
      <c r="T211" s="242"/>
    </row>
    <row r="212" spans="1:20" x14ac:dyDescent="0.2">
      <c r="A212" s="201"/>
      <c r="B212" s="233"/>
      <c r="C212" s="199"/>
      <c r="D212" s="199"/>
      <c r="E212" s="199"/>
      <c r="F212" s="199"/>
      <c r="G212" s="199"/>
      <c r="H212" s="199"/>
      <c r="I212" s="199"/>
      <c r="J212" s="243"/>
      <c r="K212" s="242"/>
      <c r="L212" s="254"/>
      <c r="M212" s="245"/>
      <c r="N212" s="247"/>
      <c r="O212" s="242"/>
      <c r="P212" s="242"/>
      <c r="Q212" s="242"/>
      <c r="R212" s="247"/>
      <c r="S212" s="246"/>
      <c r="T212" s="242"/>
    </row>
    <row r="213" spans="1:20" x14ac:dyDescent="0.2">
      <c r="A213" s="198"/>
      <c r="B213" s="202"/>
      <c r="C213" s="202"/>
      <c r="D213" s="202"/>
      <c r="E213" s="202"/>
      <c r="F213" s="202"/>
      <c r="G213" s="202"/>
      <c r="H213" s="202"/>
      <c r="I213" s="199"/>
      <c r="J213" s="200"/>
      <c r="K213" s="242"/>
      <c r="L213" s="245"/>
      <c r="M213" s="245"/>
      <c r="N213" s="247"/>
      <c r="O213" s="242"/>
      <c r="P213" s="242"/>
      <c r="Q213" s="242"/>
      <c r="R213" s="247"/>
      <c r="S213" s="246"/>
      <c r="T213" s="242"/>
    </row>
    <row r="214" spans="1:20" x14ac:dyDescent="0.2">
      <c r="A214" s="198"/>
      <c r="B214" s="199"/>
      <c r="C214" s="199"/>
      <c r="D214" s="199"/>
      <c r="E214" s="199"/>
      <c r="F214" s="199"/>
      <c r="G214" s="199"/>
      <c r="H214" s="199"/>
      <c r="I214" s="199"/>
      <c r="J214" s="200"/>
      <c r="K214" s="242"/>
      <c r="L214" s="245"/>
      <c r="M214" s="245"/>
      <c r="N214" s="247"/>
      <c r="O214" s="242"/>
      <c r="P214" s="242"/>
      <c r="Q214" s="242"/>
      <c r="R214" s="247"/>
      <c r="S214" s="246"/>
      <c r="T214" s="242"/>
    </row>
    <row r="215" spans="1:20" x14ac:dyDescent="0.2">
      <c r="A215" s="201"/>
      <c r="B215" s="233"/>
      <c r="C215" s="199"/>
      <c r="D215" s="199"/>
      <c r="E215" s="199"/>
      <c r="F215" s="199"/>
      <c r="G215" s="199"/>
      <c r="H215" s="199"/>
      <c r="I215" s="199"/>
      <c r="J215" s="243"/>
      <c r="K215" s="242"/>
      <c r="L215" s="245"/>
      <c r="M215" s="245"/>
      <c r="N215" s="247"/>
      <c r="O215" s="242"/>
      <c r="P215" s="242"/>
      <c r="Q215" s="242"/>
      <c r="R215" s="247"/>
      <c r="S215" s="246"/>
      <c r="T215" s="242"/>
    </row>
    <row r="216" spans="1:20" x14ac:dyDescent="0.2">
      <c r="A216" s="198"/>
      <c r="B216" s="199"/>
      <c r="C216" s="199"/>
      <c r="D216" s="199"/>
      <c r="E216" s="199"/>
      <c r="F216" s="199"/>
      <c r="G216" s="199"/>
      <c r="H216" s="199"/>
      <c r="I216" s="199"/>
      <c r="J216" s="200"/>
      <c r="K216" s="245"/>
      <c r="L216" s="245"/>
      <c r="M216" s="245"/>
      <c r="N216" s="203"/>
      <c r="O216" s="242"/>
      <c r="P216" s="242"/>
      <c r="Q216" s="242"/>
      <c r="R216" s="246"/>
      <c r="S216" s="246"/>
      <c r="T216" s="242"/>
    </row>
    <row r="217" spans="1:20" x14ac:dyDescent="0.2">
      <c r="A217" s="198"/>
      <c r="B217" s="202"/>
      <c r="C217" s="202"/>
      <c r="D217" s="202"/>
      <c r="E217" s="202"/>
      <c r="F217" s="202"/>
      <c r="G217" s="202"/>
      <c r="H217" s="202"/>
      <c r="I217" s="199"/>
      <c r="J217" s="200"/>
      <c r="K217" s="245"/>
      <c r="L217" s="245"/>
      <c r="M217" s="245"/>
      <c r="N217" s="203"/>
      <c r="O217" s="242"/>
      <c r="P217" s="242"/>
      <c r="Q217" s="242"/>
      <c r="R217" s="246"/>
      <c r="S217" s="246"/>
      <c r="T217" s="242"/>
    </row>
    <row r="218" spans="1:20" x14ac:dyDescent="0.2">
      <c r="A218" s="201"/>
      <c r="B218" s="233"/>
      <c r="C218" s="199"/>
      <c r="D218" s="199"/>
      <c r="E218" s="199"/>
      <c r="F218" s="199"/>
      <c r="G218" s="199"/>
      <c r="H218" s="199"/>
      <c r="I218" s="199"/>
      <c r="J218" s="243"/>
      <c r="K218" s="245"/>
      <c r="L218" s="245"/>
      <c r="M218" s="245"/>
      <c r="N218" s="203"/>
      <c r="O218" s="242"/>
      <c r="P218" s="242"/>
      <c r="Q218" s="242"/>
      <c r="R218" s="246"/>
      <c r="S218" s="246"/>
      <c r="T218" s="242"/>
    </row>
    <row r="219" spans="1:20" x14ac:dyDescent="0.2">
      <c r="A219" s="198"/>
      <c r="B219" s="199"/>
      <c r="C219" s="199"/>
      <c r="D219" s="199"/>
      <c r="E219" s="199"/>
      <c r="F219" s="199"/>
      <c r="G219" s="199"/>
      <c r="H219" s="199"/>
      <c r="I219" s="199"/>
      <c r="J219" s="200"/>
      <c r="K219" s="245"/>
      <c r="L219" s="245"/>
      <c r="M219" s="245"/>
      <c r="N219" s="203"/>
      <c r="O219" s="242"/>
      <c r="P219" s="242"/>
      <c r="Q219" s="242"/>
      <c r="R219" s="246"/>
      <c r="S219" s="246"/>
      <c r="T219" s="242"/>
    </row>
    <row r="220" spans="1:20" x14ac:dyDescent="0.2">
      <c r="A220" s="198"/>
      <c r="B220" s="202"/>
      <c r="C220" s="202"/>
      <c r="D220" s="202"/>
      <c r="E220" s="202"/>
      <c r="F220" s="202"/>
      <c r="G220" s="202"/>
      <c r="H220" s="202"/>
      <c r="I220" s="199"/>
      <c r="J220" s="200"/>
      <c r="K220" s="245"/>
      <c r="L220" s="245"/>
      <c r="M220" s="245"/>
      <c r="N220" s="203"/>
      <c r="O220" s="242"/>
      <c r="P220" s="242"/>
      <c r="Q220" s="242"/>
      <c r="R220" s="246"/>
      <c r="S220" s="246"/>
      <c r="T220" s="242"/>
    </row>
    <row r="221" spans="1:20" x14ac:dyDescent="0.2">
      <c r="A221" s="201"/>
      <c r="B221" s="233"/>
      <c r="C221" s="199"/>
      <c r="D221" s="199"/>
      <c r="E221" s="199"/>
      <c r="F221" s="199"/>
      <c r="G221" s="199"/>
      <c r="H221" s="199"/>
      <c r="I221" s="199"/>
      <c r="J221" s="243"/>
      <c r="K221" s="245"/>
      <c r="L221" s="245"/>
      <c r="M221" s="245"/>
      <c r="N221" s="203"/>
      <c r="O221" s="242"/>
      <c r="P221" s="242"/>
      <c r="Q221" s="242"/>
      <c r="R221" s="246"/>
      <c r="S221" s="246"/>
      <c r="T221" s="242"/>
    </row>
    <row r="222" spans="1:20" x14ac:dyDescent="0.2">
      <c r="A222" s="198"/>
      <c r="B222" s="199"/>
      <c r="C222" s="199"/>
      <c r="D222" s="199"/>
      <c r="E222" s="199"/>
      <c r="F222" s="199"/>
      <c r="G222" s="199"/>
      <c r="H222" s="199"/>
      <c r="I222" s="199"/>
      <c r="J222" s="200"/>
      <c r="K222" s="245"/>
      <c r="L222" s="245"/>
      <c r="M222" s="245"/>
      <c r="N222" s="203"/>
      <c r="O222" s="242"/>
      <c r="P222" s="242"/>
      <c r="Q222" s="242"/>
      <c r="R222" s="246"/>
      <c r="S222" s="246"/>
      <c r="T222" s="242"/>
    </row>
    <row r="223" spans="1:20" x14ac:dyDescent="0.2">
      <c r="A223" s="198"/>
      <c r="B223" s="202"/>
      <c r="C223" s="202"/>
      <c r="D223" s="202"/>
      <c r="E223" s="202"/>
      <c r="F223" s="202"/>
      <c r="G223" s="202"/>
      <c r="H223" s="202"/>
      <c r="I223" s="199"/>
      <c r="J223" s="200"/>
      <c r="K223" s="245"/>
      <c r="L223" s="245"/>
      <c r="M223" s="245"/>
      <c r="N223" s="203"/>
      <c r="O223" s="242"/>
      <c r="P223" s="242"/>
      <c r="Q223" s="242"/>
      <c r="R223" s="246"/>
      <c r="S223" s="246"/>
      <c r="T223" s="242"/>
    </row>
    <row r="224" spans="1:20" x14ac:dyDescent="0.2">
      <c r="A224" s="201"/>
      <c r="B224" s="233"/>
      <c r="C224" s="199"/>
      <c r="D224" s="199"/>
      <c r="E224" s="199"/>
      <c r="F224" s="199"/>
      <c r="G224" s="199"/>
      <c r="H224" s="199"/>
      <c r="I224" s="199"/>
      <c r="J224" s="243"/>
      <c r="K224" s="245"/>
      <c r="L224" s="245"/>
      <c r="M224" s="245"/>
      <c r="N224" s="247"/>
      <c r="O224" s="242"/>
      <c r="P224" s="242"/>
      <c r="Q224" s="242"/>
      <c r="R224" s="247"/>
      <c r="S224" s="246"/>
      <c r="T224" s="242"/>
    </row>
    <row r="225" spans="1:20" x14ac:dyDescent="0.2">
      <c r="A225" s="198"/>
      <c r="B225" s="199"/>
      <c r="C225" s="199"/>
      <c r="D225" s="199"/>
      <c r="E225" s="199"/>
      <c r="F225" s="199"/>
      <c r="G225" s="199"/>
      <c r="H225" s="199"/>
      <c r="I225" s="199"/>
      <c r="J225" s="200"/>
      <c r="K225" s="245"/>
      <c r="L225" s="245"/>
      <c r="M225" s="245"/>
      <c r="N225" s="247"/>
      <c r="O225" s="242"/>
      <c r="P225" s="242"/>
      <c r="Q225" s="242"/>
      <c r="R225" s="247"/>
      <c r="S225" s="246"/>
      <c r="T225" s="242"/>
    </row>
    <row r="226" spans="1:20" x14ac:dyDescent="0.2">
      <c r="A226" s="198"/>
      <c r="B226" s="202"/>
      <c r="C226" s="202"/>
      <c r="D226" s="202"/>
      <c r="E226" s="202"/>
      <c r="F226" s="202"/>
      <c r="G226" s="202"/>
      <c r="H226" s="202"/>
      <c r="I226" s="199"/>
      <c r="J226" s="200"/>
      <c r="K226" s="245"/>
      <c r="L226" s="245"/>
      <c r="M226" s="245"/>
      <c r="N226" s="247"/>
      <c r="O226" s="242"/>
      <c r="P226" s="242"/>
      <c r="Q226" s="242"/>
      <c r="R226" s="247"/>
      <c r="S226" s="246"/>
      <c r="T226" s="242"/>
    </row>
    <row r="227" spans="1:20" x14ac:dyDescent="0.2">
      <c r="A227" s="201"/>
      <c r="B227" s="233"/>
      <c r="C227" s="199"/>
      <c r="D227" s="199"/>
      <c r="E227" s="199"/>
      <c r="F227" s="199"/>
      <c r="G227" s="199"/>
      <c r="H227" s="199"/>
      <c r="I227" s="199"/>
      <c r="J227" s="243"/>
      <c r="K227" s="245"/>
      <c r="L227" s="245"/>
      <c r="M227" s="245"/>
      <c r="N227" s="247"/>
      <c r="O227" s="242"/>
      <c r="P227" s="242"/>
      <c r="Q227" s="242"/>
      <c r="R227" s="247"/>
      <c r="S227" s="246"/>
      <c r="T227" s="242"/>
    </row>
    <row r="228" spans="1:20" x14ac:dyDescent="0.2">
      <c r="A228" s="198"/>
      <c r="B228" s="202"/>
      <c r="C228" s="202"/>
      <c r="D228" s="202"/>
      <c r="E228" s="202"/>
      <c r="F228" s="202"/>
      <c r="G228" s="202"/>
      <c r="H228" s="202"/>
      <c r="I228" s="199"/>
      <c r="J228" s="200"/>
      <c r="K228" s="245"/>
      <c r="L228" s="245"/>
      <c r="M228" s="245"/>
      <c r="N228" s="247"/>
      <c r="O228" s="242"/>
      <c r="P228" s="242"/>
      <c r="Q228" s="242"/>
      <c r="R228" s="247"/>
      <c r="S228" s="246"/>
      <c r="T228" s="242"/>
    </row>
    <row r="229" spans="1:20" x14ac:dyDescent="0.2">
      <c r="A229" s="198"/>
      <c r="B229" s="199"/>
      <c r="C229" s="199"/>
      <c r="D229" s="199"/>
      <c r="E229" s="199"/>
      <c r="F229" s="199"/>
      <c r="G229" s="199"/>
      <c r="H229" s="199"/>
      <c r="I229" s="199"/>
      <c r="J229" s="200"/>
      <c r="K229" s="245"/>
      <c r="L229" s="245"/>
      <c r="M229" s="245"/>
      <c r="N229" s="247"/>
      <c r="O229" s="242"/>
      <c r="P229" s="242"/>
      <c r="Q229" s="242"/>
      <c r="R229" s="247"/>
      <c r="S229" s="246"/>
      <c r="T229" s="242"/>
    </row>
    <row r="230" spans="1:20" x14ac:dyDescent="0.2">
      <c r="A230" s="201"/>
      <c r="B230" s="199"/>
      <c r="C230" s="199"/>
      <c r="D230" s="199"/>
      <c r="E230" s="199"/>
      <c r="F230" s="199"/>
      <c r="G230" s="199"/>
      <c r="H230" s="199"/>
      <c r="I230" s="199"/>
      <c r="J230" s="243"/>
      <c r="K230" s="245"/>
      <c r="L230" s="245"/>
      <c r="M230" s="245"/>
      <c r="N230" s="247"/>
      <c r="O230" s="242"/>
      <c r="P230" s="242"/>
      <c r="Q230" s="242"/>
      <c r="R230" s="247"/>
      <c r="S230" s="246"/>
      <c r="T230" s="242"/>
    </row>
    <row r="231" spans="1:20" x14ac:dyDescent="0.2">
      <c r="A231" s="198"/>
      <c r="B231" s="202"/>
      <c r="C231" s="202"/>
      <c r="D231" s="202"/>
      <c r="E231" s="202"/>
      <c r="F231" s="202"/>
      <c r="G231" s="202"/>
      <c r="H231" s="202"/>
      <c r="I231" s="199"/>
      <c r="J231" s="200"/>
      <c r="K231" s="245"/>
      <c r="L231" s="245"/>
      <c r="M231" s="245"/>
      <c r="N231" s="247"/>
      <c r="O231" s="242"/>
      <c r="P231" s="242"/>
      <c r="Q231" s="242"/>
      <c r="R231" s="247"/>
      <c r="S231" s="246"/>
      <c r="T231" s="242"/>
    </row>
    <row r="232" spans="1:20" x14ac:dyDescent="0.2">
      <c r="A232" s="198"/>
      <c r="B232" s="199"/>
      <c r="C232" s="199"/>
      <c r="D232" s="199"/>
      <c r="E232" s="199"/>
      <c r="F232" s="199"/>
      <c r="G232" s="199"/>
      <c r="H232" s="199"/>
      <c r="I232" s="199"/>
      <c r="J232" s="200"/>
      <c r="K232" s="245"/>
      <c r="L232" s="245"/>
      <c r="M232" s="245"/>
      <c r="N232" s="247"/>
      <c r="O232" s="242"/>
      <c r="P232" s="242"/>
      <c r="Q232" s="242"/>
      <c r="R232" s="247"/>
      <c r="S232" s="246"/>
      <c r="T232" s="242"/>
    </row>
    <row r="233" spans="1:20" x14ac:dyDescent="0.2">
      <c r="A233" s="201"/>
      <c r="B233" s="233"/>
      <c r="C233" s="199"/>
      <c r="D233" s="199"/>
      <c r="E233" s="199"/>
      <c r="F233" s="199"/>
      <c r="G233" s="199"/>
      <c r="H233" s="199"/>
      <c r="I233" s="199"/>
      <c r="J233" s="243"/>
      <c r="K233" s="245"/>
      <c r="L233" s="245"/>
      <c r="M233" s="245"/>
      <c r="N233" s="247"/>
      <c r="O233" s="242"/>
      <c r="P233" s="242"/>
      <c r="Q233" s="242"/>
      <c r="R233" s="247"/>
      <c r="S233" s="246"/>
      <c r="T233" s="242"/>
    </row>
    <row r="234" spans="1:20" x14ac:dyDescent="0.2">
      <c r="A234" s="198"/>
      <c r="B234" s="202"/>
      <c r="C234" s="202"/>
      <c r="D234" s="202"/>
      <c r="E234" s="202"/>
      <c r="F234" s="202"/>
      <c r="G234" s="202"/>
      <c r="H234" s="202"/>
      <c r="I234" s="199"/>
      <c r="J234" s="200"/>
      <c r="K234" s="245"/>
      <c r="L234" s="245"/>
      <c r="M234" s="245"/>
      <c r="N234" s="247"/>
      <c r="O234" s="242"/>
      <c r="P234" s="242"/>
      <c r="Q234" s="242"/>
      <c r="R234" s="247"/>
      <c r="S234" s="246"/>
      <c r="T234" s="242"/>
    </row>
    <row r="235" spans="1:20" x14ac:dyDescent="0.2">
      <c r="A235" s="198"/>
      <c r="B235" s="199"/>
      <c r="C235" s="199"/>
      <c r="D235" s="199"/>
      <c r="E235" s="199"/>
      <c r="F235" s="199"/>
      <c r="G235" s="199"/>
      <c r="H235" s="199"/>
      <c r="I235" s="199"/>
      <c r="J235" s="200"/>
      <c r="K235" s="245"/>
      <c r="L235" s="245"/>
      <c r="M235" s="245"/>
      <c r="N235" s="247"/>
      <c r="O235" s="242"/>
      <c r="P235" s="242"/>
      <c r="Q235" s="242"/>
      <c r="R235" s="247"/>
      <c r="S235" s="246"/>
      <c r="T235" s="242"/>
    </row>
    <row r="236" spans="1:20" x14ac:dyDescent="0.2">
      <c r="A236" s="201"/>
      <c r="B236" s="233"/>
      <c r="C236" s="199"/>
      <c r="D236" s="199"/>
      <c r="E236" s="199"/>
      <c r="F236" s="199"/>
      <c r="G236" s="199"/>
      <c r="H236" s="199"/>
      <c r="I236" s="199"/>
      <c r="J236" s="243"/>
      <c r="K236" s="245"/>
      <c r="L236" s="245"/>
      <c r="M236" s="245"/>
      <c r="N236" s="247"/>
      <c r="O236" s="242"/>
      <c r="P236" s="242"/>
      <c r="Q236" s="242"/>
      <c r="R236" s="247"/>
      <c r="S236" s="246"/>
      <c r="T236" s="242"/>
    </row>
    <row r="237" spans="1:20" x14ac:dyDescent="0.2">
      <c r="A237" s="198"/>
      <c r="B237" s="199"/>
      <c r="C237" s="199"/>
      <c r="D237" s="199"/>
      <c r="E237" s="199"/>
      <c r="F237" s="199"/>
      <c r="G237" s="199"/>
      <c r="H237" s="199"/>
      <c r="I237" s="199"/>
      <c r="J237" s="200"/>
      <c r="K237" s="245"/>
      <c r="L237" s="245"/>
      <c r="M237" s="245"/>
      <c r="N237" s="203"/>
      <c r="O237" s="242"/>
      <c r="P237" s="242"/>
      <c r="Q237" s="242"/>
      <c r="R237" s="246"/>
      <c r="S237" s="246"/>
      <c r="T237" s="242"/>
    </row>
    <row r="238" spans="1:20" x14ac:dyDescent="0.2">
      <c r="A238" s="198"/>
      <c r="B238" s="202"/>
      <c r="C238" s="202"/>
      <c r="D238" s="202"/>
      <c r="E238" s="202"/>
      <c r="F238" s="202"/>
      <c r="G238" s="202"/>
      <c r="H238" s="202"/>
      <c r="I238" s="199"/>
      <c r="J238" s="200"/>
      <c r="K238" s="245"/>
      <c r="L238" s="245"/>
      <c r="M238" s="245"/>
      <c r="N238" s="203"/>
      <c r="O238" s="242"/>
      <c r="P238" s="242"/>
      <c r="Q238" s="242"/>
      <c r="R238" s="246"/>
      <c r="S238" s="246"/>
      <c r="T238" s="242"/>
    </row>
    <row r="239" spans="1:20" x14ac:dyDescent="0.2">
      <c r="A239" s="201"/>
      <c r="B239" s="233"/>
      <c r="C239" s="199"/>
      <c r="D239" s="199"/>
      <c r="E239" s="199"/>
      <c r="F239" s="199"/>
      <c r="G239" s="199"/>
      <c r="H239" s="199"/>
      <c r="I239" s="199"/>
      <c r="J239" s="243"/>
      <c r="K239" s="245"/>
      <c r="L239" s="245"/>
      <c r="M239" s="245"/>
      <c r="N239" s="203"/>
      <c r="O239" s="242"/>
      <c r="P239" s="242"/>
      <c r="Q239" s="242"/>
      <c r="R239" s="246"/>
      <c r="S239" s="246"/>
      <c r="T239" s="242"/>
    </row>
    <row r="240" spans="1:20" x14ac:dyDescent="0.2">
      <c r="A240" s="198"/>
      <c r="B240" s="202"/>
      <c r="C240" s="202"/>
      <c r="D240" s="202"/>
      <c r="E240" s="202"/>
      <c r="F240" s="202"/>
      <c r="G240" s="202"/>
      <c r="H240" s="202"/>
      <c r="I240" s="199"/>
      <c r="J240" s="200"/>
      <c r="K240" s="245"/>
      <c r="L240" s="245"/>
      <c r="M240" s="245"/>
      <c r="N240" s="203"/>
      <c r="O240" s="242"/>
      <c r="P240" s="242"/>
      <c r="Q240" s="242"/>
      <c r="R240" s="246"/>
      <c r="S240" s="246"/>
      <c r="T240" s="242"/>
    </row>
    <row r="241" spans="1:20" x14ac:dyDescent="0.2">
      <c r="A241" s="201"/>
      <c r="B241" s="199"/>
      <c r="C241" s="199"/>
      <c r="D241" s="199"/>
      <c r="E241" s="199"/>
      <c r="F241" s="199"/>
      <c r="G241" s="199"/>
      <c r="H241" s="199"/>
      <c r="I241" s="199"/>
      <c r="J241" s="200"/>
      <c r="K241" s="245"/>
      <c r="L241" s="245"/>
      <c r="M241" s="245"/>
      <c r="N241" s="203"/>
      <c r="O241" s="242"/>
      <c r="P241" s="242"/>
      <c r="Q241" s="242"/>
      <c r="R241" s="246"/>
      <c r="S241" s="246"/>
      <c r="T241" s="242"/>
    </row>
    <row r="242" spans="1:20" x14ac:dyDescent="0.2">
      <c r="A242" s="201"/>
      <c r="B242" s="233"/>
      <c r="C242" s="199"/>
      <c r="D242" s="199"/>
      <c r="E242" s="199"/>
      <c r="F242" s="199"/>
      <c r="G242" s="199"/>
      <c r="H242" s="199"/>
      <c r="I242" s="199"/>
      <c r="J242" s="243"/>
      <c r="K242" s="245"/>
      <c r="L242" s="245"/>
      <c r="M242" s="245"/>
      <c r="N242" s="247"/>
      <c r="O242" s="242"/>
      <c r="P242" s="242"/>
      <c r="Q242" s="242"/>
      <c r="R242" s="247"/>
      <c r="S242" s="246"/>
      <c r="T242" s="242"/>
    </row>
    <row r="243" spans="1:20" x14ac:dyDescent="0.2">
      <c r="A243" s="198"/>
      <c r="B243" s="202"/>
      <c r="C243" s="202"/>
      <c r="D243" s="202"/>
      <c r="E243" s="202"/>
      <c r="F243" s="202"/>
      <c r="G243" s="202"/>
      <c r="H243" s="202"/>
      <c r="I243" s="199"/>
      <c r="J243" s="200"/>
      <c r="K243" s="245"/>
      <c r="L243" s="245"/>
      <c r="M243" s="245"/>
      <c r="N243" s="247"/>
      <c r="O243" s="242"/>
      <c r="P243" s="242"/>
      <c r="Q243" s="242"/>
      <c r="R243" s="247"/>
      <c r="S243" s="246"/>
      <c r="T243" s="242"/>
    </row>
    <row r="244" spans="1:20" x14ac:dyDescent="0.2">
      <c r="A244" s="198"/>
      <c r="B244" s="199"/>
      <c r="C244" s="199"/>
      <c r="D244" s="199"/>
      <c r="E244" s="199"/>
      <c r="F244" s="199"/>
      <c r="G244" s="199"/>
      <c r="H244" s="199"/>
      <c r="I244" s="199"/>
      <c r="J244" s="200"/>
      <c r="K244" s="245"/>
      <c r="L244" s="245"/>
      <c r="M244" s="245"/>
      <c r="N244" s="247"/>
      <c r="O244" s="242"/>
      <c r="P244" s="242"/>
      <c r="Q244" s="242"/>
      <c r="R244" s="247"/>
      <c r="S244" s="246"/>
      <c r="T244" s="242"/>
    </row>
    <row r="245" spans="1:20" x14ac:dyDescent="0.2">
      <c r="A245" s="201"/>
      <c r="B245" s="233"/>
      <c r="C245" s="199"/>
      <c r="D245" s="199"/>
      <c r="E245" s="199"/>
      <c r="F245" s="198"/>
      <c r="G245" s="198"/>
      <c r="H245" s="198"/>
      <c r="I245" s="198"/>
      <c r="J245" s="243"/>
      <c r="K245" s="245"/>
      <c r="L245" s="245"/>
      <c r="M245" s="245"/>
      <c r="N245" s="247"/>
      <c r="O245" s="242"/>
      <c r="P245" s="242"/>
      <c r="Q245" s="242"/>
      <c r="R245" s="247"/>
      <c r="S245" s="246"/>
      <c r="T245" s="242"/>
    </row>
    <row r="246" spans="1:20" x14ac:dyDescent="0.2">
      <c r="A246" s="198"/>
      <c r="B246" s="202"/>
      <c r="C246" s="202"/>
      <c r="D246" s="202"/>
      <c r="E246" s="202"/>
      <c r="F246" s="202"/>
      <c r="G246" s="202"/>
      <c r="H246" s="202"/>
      <c r="I246" s="198"/>
      <c r="J246" s="200"/>
      <c r="K246" s="245"/>
      <c r="L246" s="245"/>
      <c r="M246" s="245"/>
      <c r="N246" s="203"/>
      <c r="O246" s="242"/>
      <c r="P246" s="242"/>
      <c r="Q246" s="242"/>
      <c r="R246" s="246"/>
      <c r="S246" s="246"/>
      <c r="T246" s="242"/>
    </row>
    <row r="247" spans="1:20" x14ac:dyDescent="0.2">
      <c r="A247" s="198"/>
      <c r="B247" s="199"/>
      <c r="C247" s="199"/>
      <c r="D247" s="199"/>
      <c r="E247" s="199"/>
      <c r="F247" s="198"/>
      <c r="G247" s="198"/>
      <c r="H247" s="198"/>
      <c r="I247" s="198"/>
      <c r="J247" s="200"/>
      <c r="K247" s="245"/>
      <c r="L247" s="245"/>
      <c r="M247" s="245"/>
      <c r="N247" s="203"/>
      <c r="O247" s="242"/>
      <c r="P247" s="242"/>
      <c r="Q247" s="242"/>
      <c r="R247" s="246"/>
      <c r="S247" s="246"/>
      <c r="T247" s="242"/>
    </row>
    <row r="248" spans="1:20" x14ac:dyDescent="0.2">
      <c r="A248" s="201"/>
      <c r="B248" s="233"/>
      <c r="C248" s="199"/>
      <c r="D248" s="199"/>
      <c r="E248" s="199"/>
      <c r="F248" s="199"/>
      <c r="G248" s="199"/>
      <c r="H248" s="199"/>
      <c r="I248" s="199"/>
      <c r="J248" s="243"/>
      <c r="K248" s="245"/>
      <c r="L248" s="245"/>
      <c r="M248" s="245"/>
      <c r="N248" s="203"/>
      <c r="O248" s="242"/>
      <c r="P248" s="242"/>
      <c r="Q248" s="242"/>
      <c r="R248" s="246"/>
      <c r="S248" s="246"/>
      <c r="T248" s="242"/>
    </row>
    <row r="249" spans="1:20" x14ac:dyDescent="0.2">
      <c r="A249" s="198"/>
      <c r="B249" s="199"/>
      <c r="C249" s="199"/>
      <c r="D249" s="199"/>
      <c r="E249" s="199"/>
      <c r="F249" s="199"/>
      <c r="G249" s="199"/>
      <c r="H249" s="199"/>
      <c r="I249" s="199"/>
      <c r="J249" s="200"/>
      <c r="K249" s="245"/>
      <c r="L249" s="245"/>
      <c r="M249" s="245"/>
      <c r="N249" s="203"/>
      <c r="O249" s="242"/>
      <c r="P249" s="242"/>
      <c r="Q249" s="242"/>
      <c r="R249" s="246"/>
      <c r="S249" s="246"/>
      <c r="T249" s="242"/>
    </row>
    <row r="250" spans="1:20" x14ac:dyDescent="0.2">
      <c r="A250" s="198"/>
      <c r="B250" s="202"/>
      <c r="C250" s="202"/>
      <c r="D250" s="202"/>
      <c r="E250" s="202"/>
      <c r="F250" s="202"/>
      <c r="G250" s="202"/>
      <c r="H250" s="202"/>
      <c r="I250" s="199"/>
      <c r="J250" s="200"/>
      <c r="K250" s="245"/>
      <c r="L250" s="245"/>
      <c r="M250" s="245"/>
      <c r="N250" s="203"/>
      <c r="O250" s="242"/>
      <c r="P250" s="242"/>
      <c r="Q250" s="242"/>
      <c r="R250" s="246"/>
      <c r="S250" s="246"/>
      <c r="T250" s="242"/>
    </row>
    <row r="251" spans="1:20" x14ac:dyDescent="0.2">
      <c r="A251" s="201"/>
      <c r="B251" s="233"/>
      <c r="C251" s="199"/>
      <c r="D251" s="199"/>
      <c r="E251" s="199"/>
      <c r="F251" s="198"/>
      <c r="G251" s="198"/>
      <c r="H251" s="199"/>
      <c r="I251" s="199"/>
      <c r="J251" s="243"/>
      <c r="K251" s="245"/>
      <c r="L251" s="245"/>
      <c r="M251" s="245"/>
      <c r="N251" s="203"/>
      <c r="O251" s="242"/>
      <c r="P251" s="242"/>
      <c r="Q251" s="242"/>
      <c r="R251" s="246"/>
      <c r="S251" s="246"/>
      <c r="T251" s="242"/>
    </row>
    <row r="252" spans="1:20" x14ac:dyDescent="0.2">
      <c r="A252" s="198"/>
      <c r="B252" s="202"/>
      <c r="C252" s="202"/>
      <c r="D252" s="202"/>
      <c r="E252" s="202"/>
      <c r="F252" s="202"/>
      <c r="G252" s="202"/>
      <c r="H252" s="202"/>
      <c r="I252" s="199"/>
      <c r="J252" s="200"/>
      <c r="K252" s="245"/>
      <c r="L252" s="245"/>
      <c r="M252" s="245"/>
      <c r="N252" s="203"/>
      <c r="O252" s="242"/>
      <c r="P252" s="242"/>
      <c r="Q252" s="242"/>
      <c r="R252" s="246"/>
      <c r="S252" s="246"/>
      <c r="T252" s="242"/>
    </row>
    <row r="253" spans="1:20" x14ac:dyDescent="0.2">
      <c r="A253" s="198"/>
      <c r="B253" s="199"/>
      <c r="C253" s="199"/>
      <c r="D253" s="199"/>
      <c r="E253" s="199"/>
      <c r="F253" s="199"/>
      <c r="G253" s="199"/>
      <c r="H253" s="199"/>
      <c r="I253" s="199"/>
      <c r="J253" s="200"/>
      <c r="K253" s="245"/>
      <c r="L253" s="245"/>
      <c r="M253" s="245"/>
      <c r="N253" s="203"/>
      <c r="O253" s="242"/>
      <c r="P253" s="242"/>
      <c r="Q253" s="242"/>
      <c r="R253" s="246"/>
      <c r="S253" s="246"/>
      <c r="T253" s="242"/>
    </row>
    <row r="254" spans="1:20" x14ac:dyDescent="0.2">
      <c r="A254" s="201"/>
      <c r="B254" s="233"/>
      <c r="C254" s="199"/>
      <c r="D254" s="199"/>
      <c r="E254" s="199"/>
      <c r="F254" s="198"/>
      <c r="G254" s="198"/>
      <c r="H254" s="199"/>
      <c r="I254" s="199"/>
      <c r="J254" s="243"/>
      <c r="K254" s="245"/>
      <c r="L254" s="245"/>
      <c r="M254" s="245"/>
      <c r="N254" s="247"/>
      <c r="O254" s="242"/>
      <c r="P254" s="242"/>
      <c r="Q254" s="242"/>
      <c r="R254" s="247"/>
      <c r="S254" s="246"/>
      <c r="T254" s="242"/>
    </row>
    <row r="255" spans="1:20" x14ac:dyDescent="0.2">
      <c r="A255" s="198"/>
      <c r="B255" s="202"/>
      <c r="C255" s="202"/>
      <c r="D255" s="202"/>
      <c r="E255" s="202"/>
      <c r="F255" s="202"/>
      <c r="G255" s="202"/>
      <c r="H255" s="202"/>
      <c r="I255" s="199"/>
      <c r="J255" s="200"/>
      <c r="K255" s="245"/>
      <c r="L255" s="245"/>
      <c r="M255" s="245"/>
      <c r="N255" s="247"/>
      <c r="O255" s="242"/>
      <c r="P255" s="242"/>
      <c r="Q255" s="242"/>
      <c r="R255" s="247"/>
      <c r="S255" s="246"/>
      <c r="T255" s="242"/>
    </row>
    <row r="256" spans="1:20" x14ac:dyDescent="0.2">
      <c r="A256" s="198"/>
      <c r="B256" s="199"/>
      <c r="C256" s="199"/>
      <c r="D256" s="199"/>
      <c r="E256" s="199"/>
      <c r="F256" s="199"/>
      <c r="G256" s="199"/>
      <c r="H256" s="199"/>
      <c r="I256" s="199"/>
      <c r="J256" s="200"/>
      <c r="K256" s="245"/>
      <c r="L256" s="245"/>
      <c r="M256" s="245"/>
      <c r="N256" s="247"/>
      <c r="O256" s="242"/>
      <c r="P256" s="242"/>
      <c r="Q256" s="242"/>
      <c r="R256" s="247"/>
      <c r="S256" s="246"/>
      <c r="T256" s="242"/>
    </row>
    <row r="257" spans="1:20" x14ac:dyDescent="0.2">
      <c r="A257" s="201"/>
      <c r="B257" s="199"/>
      <c r="C257" s="199"/>
      <c r="D257" s="199"/>
      <c r="E257" s="199"/>
      <c r="F257" s="199"/>
      <c r="G257" s="199"/>
      <c r="H257" s="199"/>
      <c r="I257" s="199"/>
      <c r="J257" s="243"/>
      <c r="K257" s="245"/>
      <c r="L257" s="245"/>
      <c r="M257" s="245"/>
      <c r="N257" s="247"/>
      <c r="O257" s="242"/>
      <c r="P257" s="242"/>
      <c r="Q257" s="242"/>
      <c r="R257" s="247"/>
      <c r="S257" s="246"/>
      <c r="T257" s="242"/>
    </row>
    <row r="258" spans="1:20" x14ac:dyDescent="0.2">
      <c r="A258" s="198"/>
      <c r="B258" s="199"/>
      <c r="C258" s="199"/>
      <c r="D258" s="199"/>
      <c r="E258" s="199"/>
      <c r="F258" s="199"/>
      <c r="G258" s="199"/>
      <c r="H258" s="199"/>
      <c r="I258" s="199"/>
      <c r="J258" s="200"/>
      <c r="K258" s="245"/>
      <c r="L258" s="245"/>
      <c r="M258" s="245"/>
      <c r="N258" s="203"/>
      <c r="O258" s="242"/>
      <c r="P258" s="242"/>
      <c r="Q258" s="242"/>
      <c r="R258" s="246"/>
      <c r="S258" s="246"/>
      <c r="T258" s="242"/>
    </row>
    <row r="259" spans="1:20" x14ac:dyDescent="0.2">
      <c r="A259" s="198"/>
      <c r="B259" s="202"/>
      <c r="C259" s="202"/>
      <c r="D259" s="202"/>
      <c r="E259" s="202"/>
      <c r="F259" s="202"/>
      <c r="G259" s="202"/>
      <c r="H259" s="201"/>
      <c r="I259" s="199"/>
      <c r="J259" s="200"/>
      <c r="K259" s="245"/>
      <c r="L259" s="245"/>
      <c r="M259" s="245"/>
      <c r="N259" s="203"/>
      <c r="O259" s="242"/>
      <c r="P259" s="242"/>
      <c r="Q259" s="242"/>
      <c r="R259" s="246"/>
      <c r="S259" s="246"/>
      <c r="T259" s="242"/>
    </row>
    <row r="260" spans="1:20" x14ac:dyDescent="0.2">
      <c r="A260" s="201"/>
      <c r="B260" s="248"/>
      <c r="C260" s="199"/>
      <c r="D260" s="199"/>
      <c r="E260" s="199"/>
      <c r="F260" s="199"/>
      <c r="G260" s="199"/>
      <c r="H260" s="199"/>
      <c r="I260" s="199"/>
      <c r="J260" s="243"/>
      <c r="K260" s="245"/>
      <c r="L260" s="245"/>
      <c r="M260" s="245"/>
      <c r="N260" s="203"/>
      <c r="O260" s="242"/>
      <c r="P260" s="242"/>
      <c r="Q260" s="242"/>
      <c r="R260" s="246"/>
      <c r="S260" s="246"/>
      <c r="T260" s="242"/>
    </row>
    <row r="261" spans="1:20" x14ac:dyDescent="0.2">
      <c r="A261" s="198"/>
      <c r="B261" s="202"/>
      <c r="C261" s="202"/>
      <c r="D261" s="202"/>
      <c r="E261" s="202"/>
      <c r="F261" s="202"/>
      <c r="G261" s="202"/>
      <c r="H261" s="202"/>
      <c r="I261" s="199"/>
      <c r="J261" s="200"/>
      <c r="K261" s="245"/>
      <c r="L261" s="245"/>
      <c r="M261" s="245"/>
      <c r="N261" s="203"/>
      <c r="O261" s="242"/>
      <c r="P261" s="242"/>
      <c r="Q261" s="242"/>
      <c r="R261" s="246"/>
      <c r="S261" s="246"/>
      <c r="T261" s="242"/>
    </row>
    <row r="262" spans="1:20" x14ac:dyDescent="0.2">
      <c r="A262" s="198"/>
      <c r="B262" s="199"/>
      <c r="C262" s="199"/>
      <c r="D262" s="199"/>
      <c r="E262" s="199"/>
      <c r="F262" s="199"/>
      <c r="G262" s="199"/>
      <c r="H262" s="199"/>
      <c r="I262" s="199"/>
      <c r="J262" s="200"/>
      <c r="K262" s="245"/>
      <c r="L262" s="245"/>
      <c r="M262" s="245"/>
      <c r="N262" s="203"/>
      <c r="O262" s="242"/>
      <c r="P262" s="242"/>
      <c r="Q262" s="242"/>
      <c r="R262" s="246"/>
      <c r="S262" s="246"/>
      <c r="T262" s="242"/>
    </row>
    <row r="263" spans="1:20" x14ac:dyDescent="0.2">
      <c r="A263" s="201"/>
      <c r="B263" s="248"/>
      <c r="C263" s="199"/>
      <c r="D263" s="199"/>
      <c r="E263" s="199"/>
      <c r="F263" s="199"/>
      <c r="G263" s="199"/>
      <c r="H263" s="199"/>
      <c r="I263" s="199"/>
      <c r="J263" s="243"/>
      <c r="K263" s="245"/>
      <c r="L263" s="245"/>
      <c r="M263" s="245"/>
      <c r="N263" s="203"/>
      <c r="O263" s="242"/>
      <c r="P263" s="242"/>
      <c r="Q263" s="242"/>
      <c r="R263" s="246"/>
      <c r="S263" s="246"/>
      <c r="T263" s="242"/>
    </row>
    <row r="264" spans="1:20" x14ac:dyDescent="0.2">
      <c r="A264" s="198"/>
      <c r="B264" s="199"/>
      <c r="C264" s="199"/>
      <c r="D264" s="199"/>
      <c r="E264" s="199"/>
      <c r="F264" s="199"/>
      <c r="G264" s="199"/>
      <c r="H264" s="199"/>
      <c r="I264" s="199"/>
      <c r="J264" s="200"/>
      <c r="K264" s="245"/>
      <c r="L264" s="245"/>
      <c r="M264" s="245"/>
      <c r="N264" s="203"/>
      <c r="O264" s="242"/>
      <c r="P264" s="242"/>
      <c r="Q264" s="242"/>
      <c r="R264" s="246"/>
      <c r="S264" s="246"/>
      <c r="T264" s="242"/>
    </row>
    <row r="265" spans="1:20" x14ac:dyDescent="0.2">
      <c r="A265" s="198"/>
      <c r="B265" s="202"/>
      <c r="C265" s="202"/>
      <c r="D265" s="202"/>
      <c r="E265" s="202"/>
      <c r="F265" s="202"/>
      <c r="G265" s="202"/>
      <c r="H265" s="202"/>
      <c r="I265" s="199"/>
      <c r="J265" s="200"/>
      <c r="K265" s="245"/>
      <c r="L265" s="245"/>
      <c r="M265" s="245"/>
      <c r="N265" s="203"/>
      <c r="O265" s="242"/>
      <c r="P265" s="242"/>
      <c r="Q265" s="242"/>
      <c r="R265" s="246"/>
      <c r="S265" s="246"/>
      <c r="T265" s="242"/>
    </row>
    <row r="266" spans="1:20" x14ac:dyDescent="0.2">
      <c r="A266" s="201"/>
      <c r="B266" s="248"/>
      <c r="C266" s="199"/>
      <c r="D266" s="199"/>
      <c r="E266" s="199"/>
      <c r="F266" s="199"/>
      <c r="G266" s="199"/>
      <c r="H266" s="199"/>
      <c r="I266" s="199"/>
      <c r="J266" s="243"/>
      <c r="K266" s="245"/>
      <c r="L266" s="245"/>
      <c r="M266" s="245"/>
      <c r="N266" s="203"/>
      <c r="O266" s="242"/>
      <c r="P266" s="242"/>
      <c r="Q266" s="242"/>
      <c r="R266" s="246"/>
      <c r="S266" s="246"/>
      <c r="T266" s="242"/>
    </row>
    <row r="267" spans="1:20" x14ac:dyDescent="0.2">
      <c r="A267" s="198"/>
      <c r="B267" s="202"/>
      <c r="C267" s="202"/>
      <c r="D267" s="202"/>
      <c r="E267" s="202"/>
      <c r="F267" s="202"/>
      <c r="G267" s="202"/>
      <c r="H267" s="202"/>
      <c r="I267" s="199"/>
      <c r="J267" s="200"/>
      <c r="K267" s="245"/>
      <c r="L267" s="245"/>
      <c r="M267" s="245"/>
      <c r="N267" s="203"/>
      <c r="O267" s="242"/>
      <c r="P267" s="242"/>
      <c r="Q267" s="242"/>
      <c r="R267" s="246"/>
      <c r="S267" s="246"/>
      <c r="T267" s="242"/>
    </row>
    <row r="268" spans="1:20" x14ac:dyDescent="0.2">
      <c r="A268" s="198"/>
      <c r="B268" s="199"/>
      <c r="C268" s="199"/>
      <c r="D268" s="199"/>
      <c r="E268" s="199"/>
      <c r="F268" s="199"/>
      <c r="G268" s="199"/>
      <c r="H268" s="199"/>
      <c r="I268" s="199"/>
      <c r="J268" s="200"/>
      <c r="K268" s="245"/>
      <c r="L268" s="245"/>
      <c r="M268" s="245"/>
      <c r="N268" s="203"/>
      <c r="O268" s="242"/>
      <c r="P268" s="242"/>
      <c r="Q268" s="242"/>
      <c r="R268" s="246"/>
      <c r="S268" s="246"/>
      <c r="T268" s="242"/>
    </row>
    <row r="269" spans="1:20" x14ac:dyDescent="0.2">
      <c r="A269" s="201"/>
      <c r="B269" s="248"/>
      <c r="C269" s="199"/>
      <c r="D269" s="199"/>
      <c r="E269" s="199"/>
      <c r="F269" s="199"/>
      <c r="G269" s="199"/>
      <c r="H269" s="199"/>
      <c r="I269" s="199"/>
      <c r="J269" s="243"/>
      <c r="K269" s="245"/>
      <c r="L269" s="245"/>
      <c r="M269" s="245"/>
      <c r="N269" s="203"/>
      <c r="O269" s="242"/>
      <c r="P269" s="242"/>
      <c r="Q269" s="242"/>
      <c r="R269" s="246"/>
      <c r="S269" s="246"/>
      <c r="T269" s="242"/>
    </row>
    <row r="270" spans="1:20" x14ac:dyDescent="0.2">
      <c r="A270" s="198"/>
      <c r="B270" s="202"/>
      <c r="C270" s="202"/>
      <c r="D270" s="202"/>
      <c r="E270" s="202"/>
      <c r="F270" s="202"/>
      <c r="G270" s="202"/>
      <c r="H270" s="202"/>
      <c r="I270" s="199"/>
      <c r="J270" s="200"/>
      <c r="K270" s="245"/>
      <c r="L270" s="245"/>
      <c r="M270" s="245"/>
      <c r="N270" s="203"/>
      <c r="O270" s="242"/>
      <c r="P270" s="242"/>
      <c r="Q270" s="242"/>
      <c r="R270" s="246"/>
      <c r="S270" s="246"/>
      <c r="T270" s="242"/>
    </row>
    <row r="271" spans="1:20" x14ac:dyDescent="0.2">
      <c r="A271" s="198"/>
      <c r="B271" s="199"/>
      <c r="C271" s="199"/>
      <c r="D271" s="199"/>
      <c r="E271" s="199"/>
      <c r="F271" s="199"/>
      <c r="G271" s="199"/>
      <c r="H271" s="199"/>
      <c r="I271" s="199"/>
      <c r="J271" s="200"/>
      <c r="K271" s="245"/>
      <c r="L271" s="245"/>
      <c r="M271" s="245"/>
      <c r="N271" s="203"/>
      <c r="O271" s="242"/>
      <c r="P271" s="242"/>
      <c r="Q271" s="242"/>
      <c r="R271" s="246"/>
      <c r="S271" s="246"/>
      <c r="T271" s="242"/>
    </row>
    <row r="272" spans="1:20" x14ac:dyDescent="0.2">
      <c r="A272" s="201"/>
      <c r="B272" s="199"/>
      <c r="C272" s="199"/>
      <c r="D272" s="199"/>
      <c r="E272" s="199"/>
      <c r="F272" s="198"/>
      <c r="G272" s="198"/>
      <c r="H272" s="198"/>
      <c r="I272" s="198"/>
      <c r="J272" s="243"/>
      <c r="K272" s="245"/>
      <c r="L272" s="245"/>
      <c r="M272" s="245"/>
      <c r="N272" s="203"/>
      <c r="O272" s="242"/>
      <c r="P272" s="242"/>
      <c r="Q272" s="242"/>
      <c r="R272" s="246"/>
      <c r="S272" s="246"/>
      <c r="T272" s="242"/>
    </row>
    <row r="273" spans="1:20" x14ac:dyDescent="0.2">
      <c r="A273" s="198"/>
      <c r="B273" s="202"/>
      <c r="C273" s="202"/>
      <c r="D273" s="202"/>
      <c r="E273" s="202"/>
      <c r="F273" s="202"/>
      <c r="G273" s="202"/>
      <c r="H273" s="202"/>
      <c r="I273" s="198"/>
      <c r="J273" s="200"/>
      <c r="K273" s="245"/>
      <c r="L273" s="245"/>
      <c r="M273" s="245"/>
      <c r="N273" s="203"/>
      <c r="O273" s="242"/>
      <c r="P273" s="242"/>
      <c r="Q273" s="242"/>
      <c r="R273" s="246"/>
      <c r="S273" s="246"/>
      <c r="T273" s="242"/>
    </row>
    <row r="274" spans="1:20" x14ac:dyDescent="0.2">
      <c r="A274" s="198"/>
      <c r="B274" s="199"/>
      <c r="C274" s="199"/>
      <c r="D274" s="199"/>
      <c r="E274" s="199"/>
      <c r="F274" s="199"/>
      <c r="G274" s="199"/>
      <c r="H274" s="199"/>
      <c r="I274" s="198"/>
      <c r="J274" s="200"/>
      <c r="K274" s="245"/>
      <c r="L274" s="245"/>
      <c r="M274" s="245"/>
      <c r="N274" s="203"/>
      <c r="O274" s="242"/>
      <c r="P274" s="242"/>
      <c r="Q274" s="242"/>
      <c r="R274" s="246"/>
      <c r="S274" s="246"/>
      <c r="T274" s="242"/>
    </row>
    <row r="275" spans="1:20" x14ac:dyDescent="0.2">
      <c r="A275" s="201"/>
      <c r="B275" s="199"/>
      <c r="C275" s="199"/>
      <c r="D275" s="199"/>
      <c r="E275" s="199"/>
      <c r="F275" s="198"/>
      <c r="G275" s="198"/>
      <c r="H275" s="198"/>
      <c r="I275" s="198"/>
      <c r="J275" s="243"/>
      <c r="K275" s="245"/>
      <c r="L275" s="245"/>
      <c r="M275" s="245"/>
      <c r="N275" s="203"/>
      <c r="O275" s="242"/>
      <c r="P275" s="242"/>
      <c r="Q275" s="242"/>
      <c r="R275" s="246"/>
      <c r="S275" s="246"/>
      <c r="T275" s="242"/>
    </row>
    <row r="276" spans="1:20" x14ac:dyDescent="0.2">
      <c r="A276" s="201"/>
      <c r="B276" s="199"/>
      <c r="C276" s="199"/>
      <c r="D276" s="199"/>
      <c r="E276" s="199"/>
      <c r="F276" s="199"/>
      <c r="G276" s="199"/>
      <c r="H276" s="199"/>
      <c r="I276" s="198"/>
      <c r="J276" s="200"/>
      <c r="K276" s="245"/>
      <c r="L276" s="245"/>
      <c r="M276" s="245"/>
      <c r="N276" s="203"/>
      <c r="O276" s="242"/>
      <c r="P276" s="242"/>
      <c r="Q276" s="242"/>
      <c r="R276" s="246"/>
      <c r="S276" s="246"/>
      <c r="T276" s="242"/>
    </row>
    <row r="277" spans="1:20" x14ac:dyDescent="0.2">
      <c r="A277" s="198"/>
      <c r="B277" s="202"/>
      <c r="C277" s="202"/>
      <c r="D277" s="202"/>
      <c r="E277" s="202"/>
      <c r="F277" s="202"/>
      <c r="G277" s="202"/>
      <c r="H277" s="202"/>
      <c r="I277" s="198"/>
      <c r="J277" s="200"/>
      <c r="K277" s="245"/>
      <c r="L277" s="245"/>
      <c r="M277" s="245"/>
      <c r="N277" s="203"/>
      <c r="O277" s="242"/>
      <c r="P277" s="242"/>
      <c r="Q277" s="242"/>
      <c r="R277" s="246"/>
      <c r="S277" s="246"/>
      <c r="T277" s="242"/>
    </row>
    <row r="278" spans="1:20" x14ac:dyDescent="0.2">
      <c r="A278" s="201"/>
      <c r="B278" s="199"/>
      <c r="C278" s="199"/>
      <c r="D278" s="199"/>
      <c r="E278" s="199"/>
      <c r="F278" s="198"/>
      <c r="G278" s="198"/>
      <c r="H278" s="198"/>
      <c r="I278" s="198"/>
      <c r="J278" s="243"/>
      <c r="K278" s="245"/>
      <c r="L278" s="245"/>
      <c r="M278" s="245"/>
      <c r="N278" s="203"/>
      <c r="O278" s="242"/>
      <c r="P278" s="242"/>
      <c r="Q278" s="242"/>
      <c r="R278" s="246"/>
      <c r="S278" s="246"/>
      <c r="T278" s="242"/>
    </row>
    <row r="279" spans="1:20" x14ac:dyDescent="0.2">
      <c r="A279" s="198"/>
      <c r="B279" s="199"/>
      <c r="C279" s="199"/>
      <c r="D279" s="199"/>
      <c r="E279" s="199"/>
      <c r="F279" s="198"/>
      <c r="G279" s="198"/>
      <c r="H279" s="198"/>
      <c r="I279" s="198"/>
      <c r="J279" s="243"/>
      <c r="K279" s="245"/>
      <c r="L279" s="245"/>
      <c r="M279" s="245"/>
      <c r="N279" s="203"/>
      <c r="O279" s="242"/>
      <c r="P279" s="242"/>
      <c r="Q279" s="242"/>
      <c r="R279" s="246"/>
      <c r="S279" s="246"/>
      <c r="T279" s="242"/>
    </row>
    <row r="280" spans="1:20" x14ac:dyDescent="0.2">
      <c r="A280" s="198"/>
      <c r="B280" s="202"/>
      <c r="C280" s="202"/>
      <c r="D280" s="202"/>
      <c r="E280" s="202"/>
      <c r="F280" s="202"/>
      <c r="G280" s="202"/>
      <c r="H280" s="202"/>
      <c r="I280" s="198"/>
      <c r="J280" s="200"/>
      <c r="K280" s="245"/>
      <c r="L280" s="245"/>
      <c r="M280" s="245"/>
      <c r="N280" s="203"/>
      <c r="O280" s="242"/>
      <c r="P280" s="242"/>
      <c r="Q280" s="242"/>
      <c r="R280" s="246"/>
      <c r="S280" s="246"/>
      <c r="T280" s="242"/>
    </row>
    <row r="281" spans="1:20" x14ac:dyDescent="0.2">
      <c r="A281" s="201"/>
      <c r="B281" s="199"/>
      <c r="C281" s="199"/>
      <c r="D281" s="199"/>
      <c r="E281" s="199"/>
      <c r="F281" s="198"/>
      <c r="G281" s="198"/>
      <c r="H281" s="198"/>
      <c r="I281" s="198"/>
      <c r="J281" s="243"/>
      <c r="K281" s="245"/>
      <c r="L281" s="245"/>
      <c r="M281" s="245"/>
      <c r="N281" s="203"/>
      <c r="O281" s="242"/>
      <c r="P281" s="242"/>
      <c r="Q281" s="242"/>
      <c r="R281" s="246"/>
      <c r="S281" s="246"/>
      <c r="T281" s="242"/>
    </row>
    <row r="282" spans="1:20" x14ac:dyDescent="0.2">
      <c r="A282" s="198"/>
      <c r="B282" s="199"/>
      <c r="C282" s="202"/>
      <c r="D282" s="202"/>
      <c r="E282" s="202"/>
      <c r="F282" s="202"/>
      <c r="G282" s="202"/>
      <c r="H282" s="202"/>
      <c r="I282" s="198"/>
      <c r="J282" s="200"/>
      <c r="K282" s="245"/>
      <c r="L282" s="245"/>
      <c r="M282" s="245"/>
      <c r="N282" s="203"/>
      <c r="O282" s="242"/>
      <c r="P282" s="242"/>
      <c r="Q282" s="242"/>
      <c r="R282" s="246"/>
      <c r="S282" s="246"/>
      <c r="T282" s="242"/>
    </row>
    <row r="283" spans="1:20" x14ac:dyDescent="0.2">
      <c r="A283" s="198"/>
      <c r="B283" s="202"/>
      <c r="C283" s="202"/>
      <c r="D283" s="202"/>
      <c r="E283" s="202"/>
      <c r="F283" s="202"/>
      <c r="G283" s="202"/>
      <c r="H283" s="202"/>
      <c r="I283" s="199"/>
      <c r="J283" s="200"/>
      <c r="K283" s="245"/>
      <c r="L283" s="245"/>
      <c r="M283" s="245"/>
      <c r="N283" s="203"/>
      <c r="O283" s="242"/>
      <c r="P283" s="242"/>
      <c r="Q283" s="242"/>
      <c r="R283" s="246"/>
      <c r="S283" s="246"/>
      <c r="T283" s="242"/>
    </row>
    <row r="284" spans="1:20" x14ac:dyDescent="0.2">
      <c r="A284" s="201"/>
      <c r="B284" s="248"/>
      <c r="C284" s="199"/>
      <c r="D284" s="199"/>
      <c r="E284" s="199"/>
      <c r="F284" s="199"/>
      <c r="G284" s="199"/>
      <c r="H284" s="199"/>
      <c r="I284" s="199"/>
      <c r="J284" s="243"/>
      <c r="K284" s="245"/>
      <c r="L284" s="245"/>
      <c r="M284" s="245"/>
      <c r="N284" s="247"/>
      <c r="O284" s="242"/>
      <c r="P284" s="242"/>
      <c r="Q284" s="242"/>
      <c r="R284" s="247"/>
      <c r="S284" s="246"/>
      <c r="T284" s="242"/>
    </row>
    <row r="285" spans="1:20" x14ac:dyDescent="0.2">
      <c r="A285" s="198"/>
      <c r="B285" s="199"/>
      <c r="C285" s="199"/>
      <c r="D285" s="199"/>
      <c r="E285" s="199"/>
      <c r="F285" s="199"/>
      <c r="G285" s="199"/>
      <c r="H285" s="199"/>
      <c r="I285" s="199"/>
      <c r="J285" s="200"/>
      <c r="K285" s="245"/>
      <c r="L285" s="245"/>
      <c r="M285" s="245"/>
      <c r="N285" s="203"/>
      <c r="O285" s="242"/>
      <c r="P285" s="242"/>
      <c r="Q285" s="242"/>
      <c r="R285" s="246"/>
      <c r="S285" s="246"/>
      <c r="T285" s="242"/>
    </row>
    <row r="286" spans="1:20" x14ac:dyDescent="0.2">
      <c r="A286" s="198"/>
      <c r="B286" s="202"/>
      <c r="C286" s="202"/>
      <c r="D286" s="202"/>
      <c r="E286" s="202"/>
      <c r="F286" s="202"/>
      <c r="G286" s="202"/>
      <c r="H286" s="202"/>
      <c r="I286" s="199"/>
      <c r="J286" s="200"/>
      <c r="K286" s="245"/>
      <c r="L286" s="245"/>
      <c r="M286" s="245"/>
      <c r="N286" s="203"/>
      <c r="O286" s="242"/>
      <c r="P286" s="242"/>
      <c r="Q286" s="242"/>
      <c r="R286" s="246"/>
      <c r="S286" s="246"/>
      <c r="T286" s="242"/>
    </row>
    <row r="287" spans="1:20" x14ac:dyDescent="0.2">
      <c r="A287" s="201"/>
      <c r="B287" s="199"/>
      <c r="C287" s="199"/>
      <c r="D287" s="199"/>
      <c r="E287" s="199"/>
      <c r="F287" s="199"/>
      <c r="G287" s="199"/>
      <c r="H287" s="199"/>
      <c r="I287" s="199"/>
      <c r="J287" s="243"/>
      <c r="K287" s="245"/>
      <c r="L287" s="245"/>
      <c r="M287" s="245"/>
      <c r="N287" s="203"/>
      <c r="O287" s="242"/>
      <c r="P287" s="242"/>
      <c r="Q287" s="242"/>
      <c r="R287" s="246"/>
      <c r="S287" s="246"/>
      <c r="T287" s="242"/>
    </row>
    <row r="288" spans="1:20" x14ac:dyDescent="0.2">
      <c r="A288" s="198"/>
      <c r="B288" s="202"/>
      <c r="C288" s="202"/>
      <c r="D288" s="202"/>
      <c r="E288" s="202"/>
      <c r="F288" s="202"/>
      <c r="G288" s="202"/>
      <c r="H288" s="202"/>
      <c r="I288" s="199"/>
      <c r="J288" s="200"/>
      <c r="K288" s="245"/>
      <c r="L288" s="245"/>
      <c r="M288" s="245"/>
      <c r="N288" s="203"/>
      <c r="O288" s="242"/>
      <c r="P288" s="242"/>
      <c r="Q288" s="242"/>
      <c r="R288" s="246"/>
      <c r="S288" s="246"/>
      <c r="T288" s="242"/>
    </row>
    <row r="289" spans="1:20" x14ac:dyDescent="0.2">
      <c r="A289" s="198"/>
      <c r="B289" s="199"/>
      <c r="C289" s="199"/>
      <c r="D289" s="199"/>
      <c r="E289" s="199"/>
      <c r="F289" s="199"/>
      <c r="G289" s="199"/>
      <c r="H289" s="199"/>
      <c r="I289" s="199"/>
      <c r="J289" s="200"/>
      <c r="K289" s="245"/>
      <c r="L289" s="245"/>
      <c r="M289" s="245"/>
      <c r="N289" s="203"/>
      <c r="O289" s="242"/>
      <c r="P289" s="242"/>
      <c r="Q289" s="242"/>
      <c r="R289" s="246"/>
      <c r="S289" s="246"/>
      <c r="T289" s="242"/>
    </row>
    <row r="290" spans="1:20" x14ac:dyDescent="0.2">
      <c r="A290" s="201"/>
      <c r="B290" s="199"/>
      <c r="C290" s="199"/>
      <c r="D290" s="199"/>
      <c r="E290" s="199"/>
      <c r="F290" s="199"/>
      <c r="G290" s="199"/>
      <c r="H290" s="199"/>
      <c r="I290" s="199"/>
      <c r="J290" s="243"/>
      <c r="K290" s="245"/>
      <c r="L290" s="245"/>
      <c r="M290" s="245"/>
      <c r="N290" s="203"/>
      <c r="O290" s="242"/>
      <c r="P290" s="242"/>
      <c r="Q290" s="242"/>
      <c r="R290" s="246"/>
      <c r="S290" s="246"/>
      <c r="T290" s="242"/>
    </row>
    <row r="291" spans="1:20" x14ac:dyDescent="0.2">
      <c r="A291" s="198"/>
      <c r="B291" s="202"/>
      <c r="C291" s="202"/>
      <c r="D291" s="202"/>
      <c r="E291" s="202"/>
      <c r="F291" s="202"/>
      <c r="G291" s="202"/>
      <c r="H291" s="202"/>
      <c r="I291" s="199"/>
      <c r="J291" s="200"/>
      <c r="K291" s="245"/>
      <c r="L291" s="245"/>
      <c r="M291" s="245"/>
      <c r="N291" s="203"/>
      <c r="O291" s="242"/>
      <c r="P291" s="242"/>
      <c r="Q291" s="242"/>
      <c r="R291" s="246"/>
      <c r="S291" s="246"/>
      <c r="T291" s="242"/>
    </row>
    <row r="292" spans="1:20" x14ac:dyDescent="0.2">
      <c r="A292" s="198"/>
      <c r="B292" s="199"/>
      <c r="C292" s="199"/>
      <c r="D292" s="199"/>
      <c r="E292" s="199"/>
      <c r="F292" s="199"/>
      <c r="G292" s="199"/>
      <c r="H292" s="199"/>
      <c r="I292" s="199"/>
      <c r="J292" s="200"/>
      <c r="K292" s="245"/>
      <c r="L292" s="245"/>
      <c r="M292" s="245"/>
      <c r="N292" s="203"/>
      <c r="O292" s="242"/>
      <c r="P292" s="242"/>
      <c r="Q292" s="242"/>
      <c r="R292" s="246"/>
      <c r="S292" s="246"/>
      <c r="T292" s="242"/>
    </row>
    <row r="293" spans="1:20" x14ac:dyDescent="0.2">
      <c r="A293" s="201"/>
      <c r="B293" s="233"/>
      <c r="C293" s="199"/>
      <c r="D293" s="199"/>
      <c r="E293" s="199"/>
      <c r="F293" s="199"/>
      <c r="G293" s="199"/>
      <c r="H293" s="199"/>
      <c r="I293" s="199"/>
      <c r="J293" s="243"/>
      <c r="K293" s="245"/>
      <c r="L293" s="245"/>
      <c r="M293" s="245"/>
      <c r="N293" s="203"/>
      <c r="O293" s="242"/>
      <c r="P293" s="242"/>
      <c r="Q293" s="242"/>
      <c r="R293" s="246"/>
      <c r="S293" s="246"/>
      <c r="T293" s="242"/>
    </row>
    <row r="294" spans="1:20" x14ac:dyDescent="0.2">
      <c r="A294" s="198"/>
      <c r="B294" s="202"/>
      <c r="C294" s="202"/>
      <c r="D294" s="202"/>
      <c r="E294" s="202"/>
      <c r="F294" s="202"/>
      <c r="G294" s="202"/>
      <c r="H294" s="202"/>
      <c r="I294" s="199"/>
      <c r="J294" s="200"/>
      <c r="K294" s="245"/>
      <c r="L294" s="245"/>
      <c r="M294" s="245"/>
      <c r="N294" s="203"/>
      <c r="O294" s="242"/>
      <c r="P294" s="242"/>
      <c r="Q294" s="242"/>
      <c r="R294" s="246"/>
      <c r="S294" s="246"/>
      <c r="T294" s="242"/>
    </row>
    <row r="295" spans="1:20" x14ac:dyDescent="0.2">
      <c r="A295" s="198"/>
      <c r="B295" s="199"/>
      <c r="C295" s="199"/>
      <c r="D295" s="199"/>
      <c r="E295" s="199"/>
      <c r="F295" s="199"/>
      <c r="G295" s="199"/>
      <c r="H295" s="199"/>
      <c r="I295" s="199"/>
      <c r="J295" s="200"/>
      <c r="K295" s="245"/>
      <c r="L295" s="245"/>
      <c r="M295" s="245"/>
      <c r="N295" s="203"/>
      <c r="O295" s="242"/>
      <c r="P295" s="242"/>
      <c r="Q295" s="242"/>
      <c r="R295" s="246"/>
      <c r="S295" s="246"/>
      <c r="T295" s="242"/>
    </row>
    <row r="296" spans="1:20" x14ac:dyDescent="0.2">
      <c r="A296" s="201"/>
      <c r="B296" s="248"/>
      <c r="C296" s="199"/>
      <c r="D296" s="199"/>
      <c r="E296" s="199"/>
      <c r="F296" s="199"/>
      <c r="G296" s="199"/>
      <c r="H296" s="199"/>
      <c r="I296" s="199"/>
      <c r="J296" s="243"/>
      <c r="K296" s="245"/>
      <c r="L296" s="245"/>
      <c r="M296" s="245"/>
      <c r="N296" s="247"/>
      <c r="O296" s="242"/>
      <c r="P296" s="242"/>
      <c r="Q296" s="242"/>
      <c r="R296" s="247"/>
      <c r="S296" s="246"/>
      <c r="T296" s="242"/>
    </row>
    <row r="297" spans="1:20" x14ac:dyDescent="0.2">
      <c r="A297" s="198"/>
      <c r="B297" s="202"/>
      <c r="C297" s="202"/>
      <c r="D297" s="202"/>
      <c r="E297" s="202"/>
      <c r="F297" s="202"/>
      <c r="G297" s="202"/>
      <c r="H297" s="202"/>
      <c r="I297" s="199"/>
      <c r="J297" s="200"/>
      <c r="K297" s="245"/>
      <c r="L297" s="245"/>
      <c r="M297" s="245"/>
      <c r="N297" s="247"/>
      <c r="O297" s="242"/>
      <c r="P297" s="242"/>
      <c r="Q297" s="242"/>
      <c r="R297" s="247"/>
      <c r="S297" s="246"/>
      <c r="T297" s="242"/>
    </row>
    <row r="298" spans="1:20" x14ac:dyDescent="0.2">
      <c r="A298" s="198"/>
      <c r="B298" s="199"/>
      <c r="C298" s="199"/>
      <c r="D298" s="199"/>
      <c r="E298" s="199"/>
      <c r="F298" s="199"/>
      <c r="G298" s="199"/>
      <c r="H298" s="199"/>
      <c r="I298" s="199"/>
      <c r="J298" s="200"/>
      <c r="K298" s="245"/>
      <c r="L298" s="245"/>
      <c r="M298" s="245"/>
      <c r="N298" s="247"/>
      <c r="O298" s="242"/>
      <c r="P298" s="242"/>
      <c r="Q298" s="242"/>
      <c r="R298" s="247"/>
      <c r="S298" s="246"/>
      <c r="T298" s="242"/>
    </row>
    <row r="299" spans="1:20" x14ac:dyDescent="0.2">
      <c r="A299" s="201"/>
      <c r="B299" s="248"/>
      <c r="C299" s="199"/>
      <c r="D299" s="199"/>
      <c r="E299" s="199"/>
      <c r="F299" s="199"/>
      <c r="G299" s="199"/>
      <c r="H299" s="199"/>
      <c r="I299" s="199"/>
      <c r="J299" s="243"/>
      <c r="K299" s="245"/>
      <c r="L299" s="245"/>
      <c r="M299" s="245"/>
      <c r="N299" s="247"/>
      <c r="O299" s="242"/>
      <c r="P299" s="242"/>
      <c r="Q299" s="242"/>
      <c r="R299" s="247"/>
      <c r="S299" s="246"/>
      <c r="T299" s="242"/>
    </row>
    <row r="300" spans="1:20" x14ac:dyDescent="0.2">
      <c r="A300" s="198"/>
      <c r="B300" s="202"/>
      <c r="C300" s="202"/>
      <c r="D300" s="202"/>
      <c r="E300" s="202"/>
      <c r="F300" s="202"/>
      <c r="G300" s="202"/>
      <c r="H300" s="202"/>
      <c r="I300" s="199"/>
      <c r="J300" s="200"/>
      <c r="K300" s="245"/>
      <c r="L300" s="245"/>
      <c r="M300" s="245"/>
      <c r="N300" s="203"/>
      <c r="O300" s="242"/>
      <c r="P300" s="242"/>
      <c r="Q300" s="242"/>
      <c r="R300" s="246"/>
      <c r="S300" s="246"/>
      <c r="T300" s="242"/>
    </row>
    <row r="301" spans="1:20" x14ac:dyDescent="0.2">
      <c r="A301" s="198"/>
      <c r="B301" s="199"/>
      <c r="C301" s="199"/>
      <c r="D301" s="199"/>
      <c r="E301" s="199"/>
      <c r="F301" s="199"/>
      <c r="G301" s="199"/>
      <c r="H301" s="199"/>
      <c r="I301" s="199"/>
      <c r="J301" s="200"/>
      <c r="K301" s="245"/>
      <c r="L301" s="245"/>
      <c r="M301" s="245"/>
      <c r="N301" s="203"/>
      <c r="O301" s="242"/>
      <c r="P301" s="242"/>
      <c r="Q301" s="242"/>
      <c r="R301" s="246"/>
      <c r="S301" s="246"/>
      <c r="T301" s="242"/>
    </row>
    <row r="302" spans="1:20" x14ac:dyDescent="0.2">
      <c r="A302" s="201"/>
      <c r="B302" s="233"/>
      <c r="C302" s="199"/>
      <c r="D302" s="199"/>
      <c r="E302" s="199"/>
      <c r="F302" s="199"/>
      <c r="G302" s="199"/>
      <c r="H302" s="199"/>
      <c r="I302" s="199"/>
      <c r="J302" s="243"/>
      <c r="K302" s="245"/>
      <c r="L302" s="245"/>
      <c r="M302" s="245"/>
      <c r="N302" s="203"/>
      <c r="O302" s="242"/>
      <c r="P302" s="242"/>
      <c r="Q302" s="242"/>
      <c r="R302" s="246"/>
      <c r="S302" s="246"/>
      <c r="T302" s="242"/>
    </row>
    <row r="303" spans="1:20" x14ac:dyDescent="0.2">
      <c r="A303" s="198"/>
      <c r="B303" s="202"/>
      <c r="C303" s="202"/>
      <c r="D303" s="202"/>
      <c r="E303" s="202"/>
      <c r="F303" s="202"/>
      <c r="G303" s="202"/>
      <c r="H303" s="202"/>
      <c r="I303" s="199"/>
      <c r="J303" s="200"/>
      <c r="K303" s="245"/>
      <c r="L303" s="245"/>
      <c r="M303" s="245"/>
      <c r="N303" s="203"/>
      <c r="O303" s="242"/>
      <c r="P303" s="242"/>
      <c r="Q303" s="242"/>
      <c r="R303" s="246"/>
      <c r="S303" s="246"/>
      <c r="T303" s="242"/>
    </row>
    <row r="304" spans="1:20" x14ac:dyDescent="0.2">
      <c r="A304" s="198"/>
      <c r="B304" s="199"/>
      <c r="C304" s="199"/>
      <c r="D304" s="199"/>
      <c r="E304" s="199"/>
      <c r="F304" s="199"/>
      <c r="G304" s="199"/>
      <c r="H304" s="199"/>
      <c r="I304" s="199"/>
      <c r="J304" s="200"/>
      <c r="K304" s="245"/>
      <c r="L304" s="245"/>
      <c r="M304" s="245"/>
      <c r="N304" s="203"/>
      <c r="O304" s="242"/>
      <c r="P304" s="242"/>
      <c r="Q304" s="242"/>
      <c r="R304" s="246"/>
      <c r="S304" s="246"/>
      <c r="T304" s="242"/>
    </row>
    <row r="305" spans="1:20" x14ac:dyDescent="0.2">
      <c r="A305" s="201"/>
      <c r="B305" s="248"/>
      <c r="C305" s="199"/>
      <c r="D305" s="199"/>
      <c r="E305" s="199"/>
      <c r="F305" s="199"/>
      <c r="G305" s="199"/>
      <c r="H305" s="199"/>
      <c r="I305" s="199"/>
      <c r="J305" s="243"/>
      <c r="K305" s="245"/>
      <c r="L305" s="245"/>
      <c r="M305" s="245"/>
      <c r="N305" s="203"/>
      <c r="O305" s="242"/>
      <c r="P305" s="242"/>
      <c r="Q305" s="242"/>
      <c r="R305" s="246"/>
      <c r="S305" s="246"/>
      <c r="T305" s="242"/>
    </row>
    <row r="306" spans="1:20" x14ac:dyDescent="0.2">
      <c r="A306" s="198"/>
      <c r="B306" s="202"/>
      <c r="C306" s="202"/>
      <c r="D306" s="202"/>
      <c r="E306" s="202"/>
      <c r="F306" s="202"/>
      <c r="G306" s="202"/>
      <c r="H306" s="202"/>
      <c r="I306" s="199"/>
      <c r="J306" s="200"/>
      <c r="K306" s="245"/>
      <c r="L306" s="245"/>
      <c r="M306" s="245"/>
      <c r="N306" s="203"/>
      <c r="O306" s="242"/>
      <c r="P306" s="242"/>
      <c r="Q306" s="242"/>
      <c r="R306" s="246"/>
      <c r="S306" s="246"/>
      <c r="T306" s="242"/>
    </row>
    <row r="307" spans="1:20" x14ac:dyDescent="0.2">
      <c r="A307" s="198"/>
      <c r="B307" s="199"/>
      <c r="C307" s="199"/>
      <c r="D307" s="199"/>
      <c r="E307" s="199"/>
      <c r="F307" s="199"/>
      <c r="G307" s="199"/>
      <c r="H307" s="199"/>
      <c r="I307" s="199"/>
      <c r="J307" s="200"/>
      <c r="K307" s="245"/>
      <c r="L307" s="245"/>
      <c r="M307" s="245"/>
      <c r="N307" s="203"/>
      <c r="O307" s="242"/>
      <c r="P307" s="242"/>
      <c r="Q307" s="242"/>
      <c r="R307" s="246"/>
      <c r="S307" s="246"/>
      <c r="T307" s="242"/>
    </row>
    <row r="308" spans="1:20" x14ac:dyDescent="0.2">
      <c r="A308" s="201"/>
      <c r="B308" s="233"/>
      <c r="C308" s="199"/>
      <c r="D308" s="199"/>
      <c r="E308" s="199"/>
      <c r="F308" s="198"/>
      <c r="G308" s="198"/>
      <c r="H308" s="199"/>
      <c r="I308" s="199"/>
      <c r="J308" s="243"/>
      <c r="K308" s="245"/>
      <c r="L308" s="245"/>
      <c r="M308" s="245"/>
      <c r="N308" s="203"/>
      <c r="O308" s="242"/>
      <c r="P308" s="242"/>
      <c r="Q308" s="242"/>
      <c r="R308" s="246"/>
      <c r="S308" s="246"/>
      <c r="T308" s="242"/>
    </row>
    <row r="309" spans="1:20" x14ac:dyDescent="0.2">
      <c r="A309" s="198"/>
      <c r="B309" s="202"/>
      <c r="C309" s="202"/>
      <c r="D309" s="202"/>
      <c r="E309" s="202"/>
      <c r="F309" s="202"/>
      <c r="G309" s="202"/>
      <c r="H309" s="202"/>
      <c r="I309" s="199"/>
      <c r="J309" s="200"/>
      <c r="K309" s="245"/>
      <c r="L309" s="245"/>
      <c r="M309" s="245"/>
      <c r="N309" s="203"/>
      <c r="O309" s="242"/>
      <c r="P309" s="242"/>
      <c r="Q309" s="242"/>
      <c r="R309" s="246"/>
      <c r="S309" s="246"/>
      <c r="T309" s="242"/>
    </row>
    <row r="310" spans="1:20" x14ac:dyDescent="0.2">
      <c r="A310" s="198"/>
      <c r="B310" s="199"/>
      <c r="C310" s="199"/>
      <c r="D310" s="199"/>
      <c r="E310" s="199"/>
      <c r="F310" s="199"/>
      <c r="G310" s="199"/>
      <c r="H310" s="199"/>
      <c r="I310" s="199"/>
      <c r="J310" s="200"/>
      <c r="K310" s="245"/>
      <c r="L310" s="245"/>
      <c r="M310" s="245"/>
      <c r="N310" s="203"/>
      <c r="O310" s="242"/>
      <c r="P310" s="242"/>
      <c r="Q310" s="242"/>
      <c r="R310" s="246"/>
      <c r="S310" s="246"/>
      <c r="T310" s="242"/>
    </row>
    <row r="311" spans="1:20" x14ac:dyDescent="0.2">
      <c r="A311" s="201"/>
      <c r="B311" s="199"/>
      <c r="C311" s="199"/>
      <c r="D311" s="199"/>
      <c r="E311" s="199"/>
      <c r="F311" s="199"/>
      <c r="G311" s="199"/>
      <c r="H311" s="199"/>
      <c r="I311" s="199"/>
      <c r="J311" s="243"/>
      <c r="K311" s="245"/>
      <c r="L311" s="245"/>
      <c r="M311" s="245"/>
      <c r="N311" s="244"/>
      <c r="O311" s="242"/>
      <c r="P311" s="242"/>
      <c r="Q311" s="242"/>
      <c r="R311" s="247"/>
      <c r="S311" s="246"/>
      <c r="T311" s="242"/>
    </row>
    <row r="312" spans="1:20" x14ac:dyDescent="0.2">
      <c r="A312" s="198"/>
      <c r="B312" s="199"/>
      <c r="C312" s="199"/>
      <c r="D312" s="199"/>
      <c r="E312" s="199"/>
      <c r="F312" s="199"/>
      <c r="G312" s="199"/>
      <c r="H312" s="199"/>
      <c r="I312" s="199"/>
      <c r="J312" s="200"/>
      <c r="K312" s="245"/>
      <c r="L312" s="245"/>
      <c r="M312" s="245"/>
      <c r="N312" s="244"/>
      <c r="O312" s="242"/>
      <c r="P312" s="242"/>
      <c r="Q312" s="242"/>
      <c r="R312" s="247"/>
      <c r="S312" s="246"/>
      <c r="T312" s="242"/>
    </row>
    <row r="313" spans="1:20" x14ac:dyDescent="0.2">
      <c r="A313" s="198"/>
      <c r="B313" s="202"/>
      <c r="C313" s="202"/>
      <c r="D313" s="202"/>
      <c r="E313" s="202"/>
      <c r="F313" s="202"/>
      <c r="G313" s="202"/>
      <c r="H313" s="201"/>
      <c r="I313" s="199"/>
      <c r="J313" s="200"/>
      <c r="K313" s="245"/>
      <c r="L313" s="245"/>
      <c r="M313" s="245"/>
      <c r="N313" s="244"/>
      <c r="O313" s="242"/>
      <c r="P313" s="242"/>
      <c r="Q313" s="242"/>
      <c r="R313" s="247"/>
      <c r="S313" s="246"/>
      <c r="T313" s="242"/>
    </row>
    <row r="314" spans="1:20" x14ac:dyDescent="0.2">
      <c r="A314" s="201"/>
      <c r="B314" s="248"/>
      <c r="C314" s="199"/>
      <c r="D314" s="199"/>
      <c r="E314" s="199"/>
      <c r="F314" s="198"/>
      <c r="G314" s="198"/>
      <c r="H314" s="198"/>
      <c r="I314" s="198"/>
      <c r="J314" s="243"/>
      <c r="K314" s="245"/>
      <c r="L314" s="245"/>
      <c r="M314" s="245"/>
      <c r="N314" s="244"/>
      <c r="O314" s="242"/>
      <c r="P314" s="242"/>
      <c r="Q314" s="242"/>
      <c r="R314" s="247"/>
      <c r="S314" s="246"/>
      <c r="T314" s="242"/>
    </row>
    <row r="315" spans="1:20" x14ac:dyDescent="0.2">
      <c r="A315" s="198"/>
      <c r="B315" s="199"/>
      <c r="C315" s="199"/>
      <c r="D315" s="199"/>
      <c r="E315" s="199"/>
      <c r="F315" s="199"/>
      <c r="G315" s="199"/>
      <c r="H315" s="199"/>
      <c r="I315" s="199"/>
      <c r="J315" s="200"/>
      <c r="K315" s="245"/>
      <c r="L315" s="245"/>
      <c r="M315" s="245"/>
      <c r="N315" s="203"/>
      <c r="O315" s="242"/>
      <c r="P315" s="242"/>
      <c r="Q315" s="242"/>
      <c r="R315" s="246"/>
      <c r="S315" s="246"/>
      <c r="T315" s="242"/>
    </row>
    <row r="316" spans="1:20" x14ac:dyDescent="0.2">
      <c r="A316" s="198"/>
      <c r="B316" s="202"/>
      <c r="C316" s="202"/>
      <c r="D316" s="202"/>
      <c r="E316" s="202"/>
      <c r="F316" s="202"/>
      <c r="G316" s="202"/>
      <c r="H316" s="202"/>
      <c r="I316" s="199"/>
      <c r="J316" s="200"/>
      <c r="K316" s="245"/>
      <c r="L316" s="245"/>
      <c r="M316" s="245"/>
      <c r="N316" s="203"/>
      <c r="O316" s="242"/>
      <c r="P316" s="242"/>
      <c r="Q316" s="242"/>
      <c r="R316" s="246"/>
      <c r="S316" s="246"/>
      <c r="T316" s="242"/>
    </row>
    <row r="317" spans="1:20" x14ac:dyDescent="0.2">
      <c r="A317" s="201"/>
      <c r="B317" s="233"/>
      <c r="C317" s="199"/>
      <c r="D317" s="199"/>
      <c r="E317" s="199"/>
      <c r="F317" s="198"/>
      <c r="G317" s="198"/>
      <c r="H317" s="198"/>
      <c r="I317" s="198"/>
      <c r="J317" s="243"/>
      <c r="K317" s="245"/>
      <c r="L317" s="245"/>
      <c r="M317" s="245"/>
      <c r="N317" s="203"/>
      <c r="O317" s="242"/>
      <c r="P317" s="242"/>
      <c r="Q317" s="242"/>
      <c r="R317" s="246"/>
      <c r="S317" s="246"/>
      <c r="T317" s="242"/>
    </row>
    <row r="318" spans="1:20" x14ac:dyDescent="0.2">
      <c r="A318" s="198"/>
      <c r="B318" s="199"/>
      <c r="C318" s="202"/>
      <c r="D318" s="202"/>
      <c r="E318" s="202"/>
      <c r="F318" s="202"/>
      <c r="G318" s="202"/>
      <c r="H318" s="202"/>
      <c r="I318" s="198"/>
      <c r="J318" s="200"/>
      <c r="K318" s="245"/>
      <c r="L318" s="245"/>
      <c r="M318" s="245"/>
      <c r="N318" s="203"/>
      <c r="O318" s="242"/>
      <c r="P318" s="242"/>
      <c r="Q318" s="242"/>
      <c r="R318" s="246"/>
      <c r="S318" s="246"/>
      <c r="T318" s="242"/>
    </row>
    <row r="319" spans="1:20" x14ac:dyDescent="0.2">
      <c r="A319" s="198"/>
      <c r="B319" s="202"/>
      <c r="C319" s="202"/>
      <c r="D319" s="202"/>
      <c r="E319" s="202"/>
      <c r="F319" s="202"/>
      <c r="G319" s="202"/>
      <c r="H319" s="202"/>
      <c r="I319" s="198"/>
      <c r="J319" s="200"/>
      <c r="K319" s="245"/>
      <c r="L319" s="245"/>
      <c r="M319" s="245"/>
      <c r="N319" s="203"/>
      <c r="O319" s="242"/>
      <c r="P319" s="242"/>
      <c r="Q319" s="242"/>
      <c r="R319" s="246"/>
      <c r="S319" s="246"/>
      <c r="T319" s="242"/>
    </row>
    <row r="320" spans="1:20" x14ac:dyDescent="0.2">
      <c r="A320" s="201"/>
      <c r="B320" s="248"/>
      <c r="C320" s="199"/>
      <c r="D320" s="199"/>
      <c r="E320" s="199"/>
      <c r="F320" s="199"/>
      <c r="G320" s="199"/>
      <c r="H320" s="199"/>
      <c r="I320" s="199"/>
      <c r="J320" s="243"/>
      <c r="K320" s="245"/>
      <c r="L320" s="245"/>
      <c r="M320" s="245"/>
      <c r="N320" s="203"/>
      <c r="O320" s="242"/>
      <c r="P320" s="242"/>
      <c r="Q320" s="242"/>
      <c r="R320" s="246"/>
      <c r="S320" s="246"/>
      <c r="T320" s="242"/>
    </row>
    <row r="321" spans="1:20" x14ac:dyDescent="0.2">
      <c r="A321" s="198"/>
      <c r="B321" s="202"/>
      <c r="C321" s="202"/>
      <c r="D321" s="202"/>
      <c r="E321" s="202"/>
      <c r="F321" s="202"/>
      <c r="G321" s="202"/>
      <c r="H321" s="202"/>
      <c r="I321" s="199"/>
      <c r="J321" s="200"/>
      <c r="K321" s="245"/>
      <c r="L321" s="245"/>
      <c r="M321" s="245"/>
      <c r="N321" s="203"/>
      <c r="O321" s="242"/>
      <c r="P321" s="242"/>
      <c r="Q321" s="242"/>
      <c r="R321" s="246"/>
      <c r="S321" s="246"/>
      <c r="T321" s="242"/>
    </row>
    <row r="322" spans="1:20" x14ac:dyDescent="0.2">
      <c r="A322" s="198"/>
      <c r="B322" s="199"/>
      <c r="C322" s="199"/>
      <c r="D322" s="199"/>
      <c r="E322" s="199"/>
      <c r="F322" s="199"/>
      <c r="G322" s="199"/>
      <c r="H322" s="199"/>
      <c r="I322" s="199"/>
      <c r="J322" s="200"/>
      <c r="K322" s="245"/>
      <c r="L322" s="245"/>
      <c r="M322" s="245"/>
      <c r="N322" s="203"/>
      <c r="O322" s="242"/>
      <c r="P322" s="242"/>
      <c r="Q322" s="242"/>
      <c r="R322" s="246"/>
      <c r="S322" s="246"/>
    </row>
    <row r="323" spans="1:20" ht="20.25" customHeight="1" x14ac:dyDescent="0.2">
      <c r="A323" s="203"/>
      <c r="B323" s="248"/>
      <c r="C323" s="199"/>
      <c r="D323" s="199"/>
      <c r="E323" s="199"/>
      <c r="F323" s="198"/>
      <c r="G323" s="198"/>
      <c r="H323" s="198"/>
      <c r="I323" s="198"/>
      <c r="J323" s="243"/>
      <c r="K323" s="245"/>
      <c r="L323" s="245"/>
      <c r="M323" s="245"/>
      <c r="N323" s="203"/>
      <c r="O323" s="242"/>
      <c r="P323" s="242"/>
      <c r="Q323" s="242"/>
      <c r="R323" s="246"/>
      <c r="S323" s="246"/>
      <c r="T323" s="204"/>
    </row>
    <row r="324" spans="1:20" ht="14.25" customHeight="1" x14ac:dyDescent="0.2">
      <c r="A324" s="203"/>
      <c r="B324" s="199"/>
      <c r="C324" s="199"/>
      <c r="D324" s="199"/>
      <c r="E324" s="199"/>
      <c r="F324" s="199"/>
      <c r="G324" s="199"/>
      <c r="H324" s="199"/>
      <c r="I324" s="199"/>
      <c r="J324" s="200"/>
      <c r="K324" s="245"/>
      <c r="L324" s="245"/>
      <c r="M324" s="245"/>
      <c r="N324" s="203"/>
      <c r="O324" s="242"/>
      <c r="P324" s="242"/>
      <c r="Q324" s="242"/>
      <c r="R324" s="246"/>
      <c r="S324" s="246"/>
      <c r="T324" s="204"/>
    </row>
    <row r="325" spans="1:20" x14ac:dyDescent="0.2">
      <c r="A325" s="203"/>
      <c r="B325" s="202"/>
      <c r="C325" s="202"/>
      <c r="D325" s="202"/>
      <c r="E325" s="202"/>
      <c r="F325" s="202"/>
      <c r="G325" s="202"/>
      <c r="H325" s="202"/>
      <c r="I325" s="199"/>
      <c r="J325" s="200"/>
      <c r="K325" s="237"/>
      <c r="L325" s="237"/>
      <c r="M325" s="237"/>
      <c r="O325" s="249"/>
      <c r="P325" s="249"/>
      <c r="Q325" s="249"/>
      <c r="R325" s="255"/>
      <c r="S325" s="255"/>
      <c r="T325" s="204"/>
    </row>
    <row r="326" spans="1:20" x14ac:dyDescent="0.2">
      <c r="A326" s="203"/>
      <c r="B326" s="204"/>
      <c r="C326" s="204"/>
      <c r="D326" s="204"/>
      <c r="E326" s="204"/>
      <c r="F326" s="204"/>
      <c r="G326" s="204"/>
      <c r="H326" s="204"/>
      <c r="I326" s="204"/>
      <c r="J326" s="250"/>
      <c r="K326" s="242"/>
      <c r="L326" s="204"/>
      <c r="M326" s="245"/>
      <c r="N326" s="247"/>
      <c r="O326" s="242"/>
      <c r="P326" s="204"/>
      <c r="Q326" s="242"/>
      <c r="R326" s="244"/>
      <c r="S326" s="203"/>
      <c r="T326" s="199"/>
    </row>
    <row r="327" spans="1:20" x14ac:dyDescent="0.2">
      <c r="A327" s="203"/>
      <c r="B327" s="204"/>
      <c r="C327" s="204"/>
      <c r="D327" s="204"/>
      <c r="E327" s="204"/>
      <c r="F327" s="204"/>
      <c r="G327" s="204"/>
      <c r="H327" s="204"/>
      <c r="I327" s="204"/>
      <c r="J327" s="205"/>
      <c r="K327" s="204"/>
      <c r="L327" s="204"/>
      <c r="M327" s="204"/>
      <c r="N327" s="203"/>
      <c r="O327" s="204"/>
      <c r="P327" s="204"/>
      <c r="Q327" s="204"/>
      <c r="R327" s="203"/>
      <c r="S327" s="203"/>
      <c r="T327" s="199"/>
    </row>
    <row r="328" spans="1:20" x14ac:dyDescent="0.2">
      <c r="A328" s="203"/>
      <c r="B328" s="204"/>
      <c r="C328" s="204"/>
      <c r="D328" s="204"/>
      <c r="E328" s="204"/>
      <c r="F328" s="204"/>
      <c r="G328" s="204"/>
      <c r="H328" s="204"/>
      <c r="I328" s="204"/>
      <c r="J328" s="205"/>
      <c r="K328" s="204"/>
      <c r="L328" s="204"/>
      <c r="M328" s="204"/>
      <c r="N328" s="203"/>
      <c r="O328" s="204"/>
      <c r="P328" s="204"/>
      <c r="Q328" s="204"/>
      <c r="R328" s="203"/>
      <c r="S328" s="203"/>
      <c r="T328" s="199"/>
    </row>
    <row r="329" spans="1:20" x14ac:dyDescent="0.2">
      <c r="B329" s="204"/>
      <c r="C329" s="204"/>
      <c r="D329" s="204"/>
      <c r="E329" s="204"/>
      <c r="F329" s="204"/>
      <c r="G329" s="204"/>
      <c r="H329" s="204"/>
      <c r="I329" s="202"/>
      <c r="J329" s="251"/>
      <c r="K329" s="202"/>
      <c r="L329" s="198"/>
      <c r="M329" s="199"/>
      <c r="N329" s="198"/>
      <c r="O329" s="199"/>
      <c r="Q329" s="199"/>
      <c r="R329" s="198"/>
      <c r="S329" s="252"/>
      <c r="T329" s="199"/>
    </row>
    <row r="330" spans="1:20" x14ac:dyDescent="0.2">
      <c r="B330" s="204"/>
      <c r="C330" s="204"/>
      <c r="D330" s="204"/>
      <c r="E330" s="204"/>
      <c r="F330" s="204"/>
      <c r="G330" s="204"/>
      <c r="H330" s="204"/>
      <c r="I330" s="199"/>
      <c r="J330" s="200"/>
      <c r="K330" s="199"/>
      <c r="L330" s="199"/>
      <c r="M330" s="199"/>
      <c r="N330" s="198"/>
      <c r="O330" s="199"/>
      <c r="P330" s="199"/>
      <c r="Q330" s="199"/>
      <c r="R330" s="198"/>
      <c r="S330" s="198"/>
      <c r="T330" s="199"/>
    </row>
    <row r="331" spans="1:20" ht="15" x14ac:dyDescent="0.25">
      <c r="B331" s="204"/>
      <c r="C331" s="204"/>
      <c r="D331" s="204"/>
      <c r="E331" s="204"/>
      <c r="F331" s="204"/>
      <c r="G331" s="204"/>
      <c r="H331" s="204"/>
      <c r="I331" s="199"/>
      <c r="J331" s="200"/>
      <c r="K331" s="199"/>
      <c r="L331" s="199"/>
      <c r="M331" s="199"/>
      <c r="N331" s="198"/>
      <c r="O331" s="199"/>
      <c r="P331" s="199"/>
      <c r="Q331" s="199"/>
      <c r="R331" s="198"/>
      <c r="S331" s="198"/>
      <c r="T331" s="229"/>
    </row>
    <row r="332" spans="1:20" x14ac:dyDescent="0.2">
      <c r="I332" s="202"/>
      <c r="J332" s="251"/>
      <c r="K332" s="202"/>
      <c r="L332" s="198"/>
      <c r="M332" s="199"/>
      <c r="N332" s="198"/>
      <c r="O332" s="199"/>
      <c r="P332" s="199"/>
      <c r="Q332" s="199"/>
      <c r="R332" s="198"/>
      <c r="S332" s="198"/>
      <c r="T332" s="199"/>
    </row>
    <row r="333" spans="1:20" x14ac:dyDescent="0.2">
      <c r="I333" s="202"/>
      <c r="J333" s="251"/>
      <c r="K333" s="202"/>
      <c r="L333" s="198"/>
      <c r="M333" s="199"/>
      <c r="N333" s="198"/>
      <c r="O333" s="199"/>
      <c r="P333" s="199"/>
      <c r="Q333" s="199"/>
      <c r="R333" s="198"/>
      <c r="S333" s="198"/>
    </row>
    <row r="334" spans="1:20" ht="15" x14ac:dyDescent="0.25">
      <c r="A334" s="203"/>
      <c r="I334" s="229"/>
      <c r="J334" s="253"/>
      <c r="K334" s="229"/>
      <c r="L334" s="229"/>
      <c r="M334" s="229"/>
      <c r="N334" s="236"/>
      <c r="O334" s="229"/>
      <c r="P334" s="229"/>
      <c r="Q334" s="229"/>
      <c r="R334" s="236"/>
      <c r="S334" s="236"/>
      <c r="T334" s="204"/>
    </row>
    <row r="335" spans="1:20" x14ac:dyDescent="0.2">
      <c r="A335" s="203"/>
      <c r="I335" s="199"/>
      <c r="J335" s="200"/>
      <c r="K335" s="199"/>
      <c r="L335" s="199"/>
      <c r="M335" s="199"/>
      <c r="N335" s="198"/>
      <c r="O335" s="199"/>
      <c r="P335" s="199"/>
      <c r="Q335" s="199"/>
      <c r="R335" s="198"/>
      <c r="S335" s="198"/>
      <c r="T335" s="204"/>
    </row>
    <row r="336" spans="1:20" x14ac:dyDescent="0.2">
      <c r="A336" s="203"/>
      <c r="T336" s="204"/>
    </row>
    <row r="337" spans="1:20" x14ac:dyDescent="0.2">
      <c r="A337" s="203"/>
      <c r="B337" s="204"/>
      <c r="C337" s="204"/>
      <c r="D337" s="204"/>
      <c r="E337" s="204"/>
      <c r="F337" s="204"/>
      <c r="G337" s="204"/>
      <c r="H337" s="204"/>
      <c r="I337" s="204"/>
      <c r="J337" s="205"/>
      <c r="K337" s="204"/>
      <c r="L337" s="204"/>
      <c r="M337" s="204"/>
      <c r="N337" s="203"/>
      <c r="O337" s="204"/>
      <c r="P337" s="204"/>
      <c r="Q337" s="204"/>
      <c r="R337" s="203"/>
      <c r="S337" s="203"/>
      <c r="T337" s="204"/>
    </row>
    <row r="338" spans="1:20" x14ac:dyDescent="0.2">
      <c r="A338" s="203"/>
      <c r="B338" s="204"/>
      <c r="C338" s="204"/>
      <c r="D338" s="204"/>
      <c r="E338" s="204"/>
      <c r="F338" s="204"/>
      <c r="G338" s="204"/>
      <c r="H338" s="204"/>
      <c r="I338" s="204"/>
      <c r="J338" s="205"/>
      <c r="K338" s="204"/>
      <c r="L338" s="204"/>
      <c r="M338" s="204"/>
      <c r="N338" s="203"/>
      <c r="O338" s="204"/>
      <c r="P338" s="204"/>
      <c r="Q338" s="204"/>
      <c r="R338" s="203"/>
      <c r="S338" s="203"/>
      <c r="T338" s="204"/>
    </row>
    <row r="339" spans="1:20" x14ac:dyDescent="0.2">
      <c r="A339" s="203"/>
      <c r="B339" s="204"/>
      <c r="C339" s="204"/>
      <c r="D339" s="204"/>
      <c r="E339" s="204"/>
      <c r="F339" s="204"/>
      <c r="G339" s="204"/>
      <c r="H339" s="204"/>
      <c r="I339" s="204"/>
      <c r="J339" s="205"/>
      <c r="K339" s="204"/>
      <c r="L339" s="204"/>
      <c r="M339" s="204"/>
      <c r="N339" s="203"/>
      <c r="O339" s="204"/>
      <c r="P339" s="204"/>
      <c r="Q339" s="204"/>
      <c r="R339" s="203"/>
      <c r="S339" s="203"/>
      <c r="T339" s="204"/>
    </row>
    <row r="340" spans="1:20" x14ac:dyDescent="0.2">
      <c r="A340" s="203"/>
      <c r="B340" s="204"/>
      <c r="C340" s="204"/>
      <c r="D340" s="204"/>
      <c r="E340" s="204"/>
      <c r="F340" s="204"/>
      <c r="G340" s="204"/>
      <c r="H340" s="204"/>
      <c r="I340" s="204"/>
      <c r="J340" s="205"/>
      <c r="K340" s="204"/>
      <c r="L340" s="204"/>
      <c r="M340" s="204"/>
      <c r="N340" s="203"/>
      <c r="O340" s="204"/>
      <c r="P340" s="204"/>
      <c r="Q340" s="204"/>
      <c r="R340" s="203"/>
      <c r="S340" s="203"/>
      <c r="T340" s="204"/>
    </row>
    <row r="341" spans="1:20" x14ac:dyDescent="0.2">
      <c r="A341" s="203"/>
      <c r="B341" s="204"/>
      <c r="C341" s="204"/>
      <c r="D341" s="204"/>
      <c r="E341" s="204"/>
      <c r="F341" s="204"/>
      <c r="G341" s="204"/>
      <c r="H341" s="204"/>
      <c r="I341" s="204"/>
      <c r="J341" s="205"/>
      <c r="K341" s="204"/>
      <c r="L341" s="204"/>
      <c r="M341" s="204"/>
      <c r="N341" s="203"/>
      <c r="O341" s="204"/>
      <c r="P341" s="204"/>
      <c r="Q341" s="204"/>
      <c r="R341" s="203"/>
      <c r="S341" s="203"/>
      <c r="T341" s="204"/>
    </row>
    <row r="342" spans="1:20" x14ac:dyDescent="0.2">
      <c r="A342" s="203"/>
      <c r="B342" s="204"/>
      <c r="C342" s="204"/>
      <c r="D342" s="204"/>
      <c r="E342" s="204"/>
      <c r="F342" s="204"/>
      <c r="G342" s="204"/>
      <c r="H342" s="204"/>
      <c r="I342" s="204"/>
      <c r="J342" s="205"/>
      <c r="K342" s="204"/>
      <c r="L342" s="204"/>
      <c r="M342" s="204"/>
      <c r="N342" s="203"/>
      <c r="O342" s="204"/>
      <c r="P342" s="204"/>
      <c r="Q342" s="204"/>
      <c r="R342" s="203"/>
      <c r="S342" s="203"/>
      <c r="T342" s="204"/>
    </row>
    <row r="343" spans="1:20" x14ac:dyDescent="0.2">
      <c r="A343" s="240"/>
      <c r="B343" s="204"/>
      <c r="C343" s="204"/>
      <c r="D343" s="204"/>
      <c r="E343" s="204"/>
      <c r="F343" s="204"/>
      <c r="G343" s="204"/>
      <c r="H343" s="204"/>
      <c r="I343" s="204"/>
      <c r="J343" s="205"/>
      <c r="K343" s="204"/>
      <c r="L343" s="204"/>
      <c r="M343" s="204"/>
      <c r="N343" s="203"/>
      <c r="O343" s="204"/>
      <c r="P343" s="204"/>
      <c r="Q343" s="204"/>
      <c r="R343" s="203"/>
      <c r="S343" s="203"/>
      <c r="T343" s="203"/>
    </row>
    <row r="344" spans="1:20" x14ac:dyDescent="0.2">
      <c r="A344" s="240"/>
      <c r="B344" s="204"/>
      <c r="C344" s="204"/>
      <c r="D344" s="204"/>
      <c r="E344" s="204"/>
      <c r="F344" s="204"/>
      <c r="G344" s="204"/>
      <c r="H344" s="204"/>
      <c r="I344" s="204"/>
      <c r="J344" s="205"/>
      <c r="K344" s="204"/>
      <c r="L344" s="204"/>
      <c r="M344" s="204"/>
      <c r="N344" s="203"/>
      <c r="O344" s="204"/>
      <c r="P344" s="204"/>
      <c r="Q344" s="204"/>
      <c r="R344" s="203"/>
      <c r="S344" s="203"/>
      <c r="T344" s="203"/>
    </row>
    <row r="345" spans="1:20" x14ac:dyDescent="0.2">
      <c r="A345" s="240"/>
      <c r="B345" s="204"/>
      <c r="C345" s="204"/>
      <c r="D345" s="204"/>
      <c r="E345" s="204"/>
      <c r="F345" s="204"/>
      <c r="G345" s="204"/>
      <c r="H345" s="204"/>
      <c r="I345" s="204"/>
      <c r="J345" s="205"/>
      <c r="K345" s="204"/>
      <c r="L345" s="204"/>
      <c r="M345" s="204"/>
      <c r="N345" s="203"/>
      <c r="O345" s="204"/>
      <c r="P345" s="204"/>
      <c r="Q345" s="204"/>
      <c r="S345" s="203"/>
      <c r="T345" s="204"/>
    </row>
    <row r="346" spans="1:20" x14ac:dyDescent="0.2">
      <c r="A346" s="201"/>
      <c r="B346" s="241"/>
      <c r="C346" s="241"/>
      <c r="D346" s="241"/>
      <c r="E346" s="241"/>
      <c r="F346" s="241"/>
      <c r="G346" s="241"/>
      <c r="H346" s="241"/>
      <c r="I346" s="241"/>
      <c r="J346" s="205"/>
      <c r="K346" s="204"/>
      <c r="L346" s="204"/>
      <c r="M346" s="204"/>
      <c r="N346" s="203"/>
      <c r="O346" s="204"/>
      <c r="P346" s="204"/>
      <c r="Q346" s="204"/>
      <c r="R346" s="203"/>
      <c r="S346" s="203"/>
      <c r="T346" s="242"/>
    </row>
    <row r="347" spans="1:20" x14ac:dyDescent="0.2">
      <c r="A347" s="198"/>
      <c r="B347" s="241"/>
      <c r="C347" s="241"/>
      <c r="D347" s="241"/>
      <c r="E347" s="241"/>
      <c r="F347" s="241"/>
      <c r="G347" s="241"/>
      <c r="H347" s="241"/>
      <c r="I347" s="241"/>
      <c r="J347" s="205"/>
      <c r="K347" s="203"/>
      <c r="L347" s="241"/>
      <c r="M347" s="241"/>
      <c r="N347" s="203"/>
      <c r="O347" s="203"/>
      <c r="P347" s="241"/>
      <c r="Q347" s="241"/>
      <c r="R347" s="240"/>
      <c r="S347" s="203"/>
      <c r="T347" s="242"/>
    </row>
    <row r="348" spans="1:20" x14ac:dyDescent="0.2">
      <c r="A348" s="198"/>
      <c r="B348" s="241"/>
      <c r="C348" s="241"/>
      <c r="D348" s="241"/>
      <c r="E348" s="241"/>
      <c r="F348" s="241"/>
      <c r="G348" s="241"/>
      <c r="H348" s="241"/>
      <c r="I348" s="241"/>
      <c r="J348" s="205"/>
      <c r="K348" s="203"/>
      <c r="L348" s="241"/>
      <c r="M348" s="241"/>
      <c r="N348" s="203"/>
      <c r="O348" s="203"/>
      <c r="P348" s="241"/>
      <c r="Q348" s="241"/>
      <c r="R348" s="240"/>
      <c r="S348" s="203"/>
      <c r="T348" s="242"/>
    </row>
    <row r="349" spans="1:20" x14ac:dyDescent="0.2">
      <c r="A349" s="201"/>
      <c r="B349" s="233"/>
      <c r="C349" s="199"/>
      <c r="D349" s="199"/>
      <c r="E349" s="199"/>
      <c r="F349" s="199"/>
      <c r="G349" s="199"/>
      <c r="H349" s="199"/>
      <c r="I349" s="199"/>
      <c r="J349" s="243"/>
      <c r="K349" s="242"/>
      <c r="L349" s="254"/>
      <c r="M349" s="245"/>
      <c r="N349" s="247"/>
      <c r="O349" s="242"/>
      <c r="P349" s="242"/>
      <c r="Q349" s="242"/>
      <c r="R349" s="247"/>
      <c r="S349" s="246"/>
      <c r="T349" s="242"/>
    </row>
    <row r="350" spans="1:20" x14ac:dyDescent="0.2">
      <c r="A350" s="198"/>
      <c r="B350" s="202"/>
      <c r="C350" s="202"/>
      <c r="D350" s="202"/>
      <c r="E350" s="202"/>
      <c r="F350" s="202"/>
      <c r="G350" s="202"/>
      <c r="H350" s="202"/>
      <c r="I350" s="199"/>
      <c r="J350" s="200"/>
      <c r="K350" s="242"/>
      <c r="L350" s="245"/>
      <c r="M350" s="245"/>
      <c r="N350" s="247"/>
      <c r="O350" s="242"/>
      <c r="P350" s="242"/>
      <c r="Q350" s="242"/>
      <c r="R350" s="247"/>
      <c r="S350" s="246"/>
      <c r="T350" s="242"/>
    </row>
    <row r="351" spans="1:20" x14ac:dyDescent="0.2">
      <c r="A351" s="198"/>
      <c r="B351" s="199"/>
      <c r="C351" s="199"/>
      <c r="D351" s="199"/>
      <c r="E351" s="199"/>
      <c r="F351" s="199"/>
      <c r="G351" s="199"/>
      <c r="H351" s="199"/>
      <c r="I351" s="199"/>
      <c r="J351" s="200"/>
      <c r="K351" s="242"/>
      <c r="L351" s="245"/>
      <c r="M351" s="245"/>
      <c r="N351" s="247"/>
      <c r="O351" s="242"/>
      <c r="P351" s="242"/>
      <c r="Q351" s="242"/>
      <c r="R351" s="247"/>
      <c r="S351" s="246"/>
      <c r="T351" s="242"/>
    </row>
    <row r="352" spans="1:20" x14ac:dyDescent="0.2">
      <c r="A352" s="201"/>
      <c r="B352" s="233"/>
      <c r="C352" s="199"/>
      <c r="D352" s="199"/>
      <c r="E352" s="199"/>
      <c r="F352" s="199"/>
      <c r="G352" s="199"/>
      <c r="H352" s="199"/>
      <c r="I352" s="199"/>
      <c r="J352" s="243"/>
      <c r="K352" s="242"/>
      <c r="L352" s="245"/>
      <c r="M352" s="245"/>
      <c r="N352" s="247"/>
      <c r="O352" s="242"/>
      <c r="P352" s="242"/>
      <c r="Q352" s="242"/>
      <c r="R352" s="247"/>
      <c r="S352" s="246"/>
      <c r="T352" s="242"/>
    </row>
    <row r="353" spans="1:20" x14ac:dyDescent="0.2">
      <c r="A353" s="198"/>
      <c r="B353" s="199"/>
      <c r="C353" s="199"/>
      <c r="D353" s="199"/>
      <c r="E353" s="199"/>
      <c r="F353" s="199"/>
      <c r="G353" s="199"/>
      <c r="H353" s="199"/>
      <c r="I353" s="199"/>
      <c r="J353" s="200"/>
      <c r="K353" s="245"/>
      <c r="L353" s="245"/>
      <c r="M353" s="245"/>
      <c r="N353" s="203"/>
      <c r="O353" s="242"/>
      <c r="P353" s="242"/>
      <c r="Q353" s="242"/>
      <c r="R353" s="246"/>
      <c r="S353" s="246"/>
      <c r="T353" s="242"/>
    </row>
    <row r="354" spans="1:20" x14ac:dyDescent="0.2">
      <c r="A354" s="198"/>
      <c r="B354" s="202"/>
      <c r="C354" s="202"/>
      <c r="D354" s="202"/>
      <c r="E354" s="202"/>
      <c r="F354" s="202"/>
      <c r="G354" s="202"/>
      <c r="H354" s="202"/>
      <c r="I354" s="199"/>
      <c r="J354" s="200"/>
      <c r="K354" s="245"/>
      <c r="L354" s="245"/>
      <c r="M354" s="245"/>
      <c r="N354" s="203"/>
      <c r="O354" s="242"/>
      <c r="P354" s="242"/>
      <c r="Q354" s="242"/>
      <c r="R354" s="246"/>
      <c r="S354" s="246"/>
      <c r="T354" s="242"/>
    </row>
    <row r="355" spans="1:20" x14ac:dyDescent="0.2">
      <c r="A355" s="201"/>
      <c r="B355" s="233"/>
      <c r="C355" s="199"/>
      <c r="D355" s="199"/>
      <c r="E355" s="199"/>
      <c r="F355" s="199"/>
      <c r="G355" s="199"/>
      <c r="H355" s="199"/>
      <c r="I355" s="199"/>
      <c r="J355" s="243"/>
      <c r="K355" s="245"/>
      <c r="L355" s="245"/>
      <c r="M355" s="245"/>
      <c r="N355" s="247"/>
      <c r="O355" s="242"/>
      <c r="P355" s="242"/>
      <c r="Q355" s="242"/>
      <c r="R355" s="247"/>
      <c r="S355" s="246"/>
      <c r="T355" s="242"/>
    </row>
    <row r="356" spans="1:20" x14ac:dyDescent="0.2">
      <c r="A356" s="198"/>
      <c r="B356" s="199"/>
      <c r="C356" s="199"/>
      <c r="D356" s="199"/>
      <c r="E356" s="199"/>
      <c r="F356" s="199"/>
      <c r="G356" s="199"/>
      <c r="H356" s="199"/>
      <c r="I356" s="199"/>
      <c r="J356" s="200"/>
      <c r="K356" s="245"/>
      <c r="L356" s="245"/>
      <c r="M356" s="245"/>
      <c r="N356" s="203"/>
      <c r="O356" s="242"/>
      <c r="P356" s="242"/>
      <c r="Q356" s="242"/>
      <c r="R356" s="247"/>
      <c r="S356" s="246"/>
      <c r="T356" s="242"/>
    </row>
    <row r="357" spans="1:20" x14ac:dyDescent="0.2">
      <c r="A357" s="198"/>
      <c r="B357" s="202"/>
      <c r="C357" s="202"/>
      <c r="D357" s="202"/>
      <c r="E357" s="202"/>
      <c r="F357" s="202"/>
      <c r="G357" s="202"/>
      <c r="H357" s="202"/>
      <c r="I357" s="199"/>
      <c r="J357" s="200"/>
      <c r="K357" s="245"/>
      <c r="L357" s="245"/>
      <c r="M357" s="245"/>
      <c r="N357" s="203"/>
      <c r="O357" s="242"/>
      <c r="P357" s="242"/>
      <c r="Q357" s="242"/>
      <c r="R357" s="247"/>
      <c r="S357" s="246"/>
      <c r="T357" s="242"/>
    </row>
    <row r="358" spans="1:20" x14ac:dyDescent="0.2">
      <c r="A358" s="201"/>
      <c r="B358" s="233"/>
      <c r="C358" s="199"/>
      <c r="D358" s="199"/>
      <c r="E358" s="199"/>
      <c r="F358" s="199"/>
      <c r="G358" s="199"/>
      <c r="H358" s="199"/>
      <c r="I358" s="199"/>
      <c r="J358" s="243"/>
      <c r="K358" s="245"/>
      <c r="L358" s="245"/>
      <c r="M358" s="245"/>
      <c r="N358" s="247"/>
      <c r="O358" s="242"/>
      <c r="P358" s="242"/>
      <c r="Q358" s="242"/>
      <c r="R358" s="247"/>
      <c r="S358" s="246"/>
      <c r="T358" s="242"/>
    </row>
    <row r="359" spans="1:20" x14ac:dyDescent="0.2">
      <c r="A359" s="198"/>
      <c r="B359" s="199"/>
      <c r="C359" s="199"/>
      <c r="D359" s="199"/>
      <c r="E359" s="199"/>
      <c r="F359" s="199"/>
      <c r="G359" s="199"/>
      <c r="H359" s="199"/>
      <c r="I359" s="199"/>
      <c r="J359" s="200"/>
      <c r="K359" s="245"/>
      <c r="L359" s="245"/>
      <c r="M359" s="245"/>
      <c r="N359" s="203"/>
      <c r="O359" s="242"/>
      <c r="P359" s="242"/>
      <c r="Q359" s="242"/>
      <c r="R359" s="246"/>
      <c r="S359" s="246"/>
      <c r="T359" s="242"/>
    </row>
    <row r="360" spans="1:20" x14ac:dyDescent="0.2">
      <c r="A360" s="198"/>
      <c r="B360" s="202"/>
      <c r="C360" s="202"/>
      <c r="D360" s="202"/>
      <c r="E360" s="202"/>
      <c r="F360" s="202"/>
      <c r="G360" s="202"/>
      <c r="H360" s="202"/>
      <c r="I360" s="199"/>
      <c r="J360" s="200"/>
      <c r="K360" s="245"/>
      <c r="L360" s="245"/>
      <c r="M360" s="245"/>
      <c r="N360" s="203"/>
      <c r="O360" s="242"/>
      <c r="P360" s="242"/>
      <c r="Q360" s="242"/>
      <c r="R360" s="246"/>
      <c r="S360" s="246"/>
      <c r="T360" s="242"/>
    </row>
    <row r="361" spans="1:20" x14ac:dyDescent="0.2">
      <c r="A361" s="201"/>
      <c r="B361" s="233"/>
      <c r="C361" s="199"/>
      <c r="D361" s="199"/>
      <c r="E361" s="199"/>
      <c r="F361" s="199"/>
      <c r="G361" s="199"/>
      <c r="H361" s="199"/>
      <c r="I361" s="199"/>
      <c r="J361" s="243"/>
      <c r="K361" s="245"/>
      <c r="L361" s="245"/>
      <c r="M361" s="245"/>
      <c r="N361" s="247"/>
      <c r="O361" s="242"/>
      <c r="P361" s="242"/>
      <c r="Q361" s="242"/>
      <c r="R361" s="247"/>
      <c r="S361" s="246"/>
      <c r="T361" s="242"/>
    </row>
    <row r="362" spans="1:20" x14ac:dyDescent="0.2">
      <c r="A362" s="198"/>
      <c r="B362" s="199"/>
      <c r="C362" s="199"/>
      <c r="D362" s="199"/>
      <c r="E362" s="199"/>
      <c r="F362" s="199"/>
      <c r="G362" s="199"/>
      <c r="H362" s="199"/>
      <c r="I362" s="199"/>
      <c r="J362" s="200"/>
      <c r="K362" s="245"/>
      <c r="L362" s="245"/>
      <c r="M362" s="245"/>
      <c r="N362" s="247"/>
      <c r="O362" s="242"/>
      <c r="P362" s="242"/>
      <c r="Q362" s="242"/>
      <c r="R362" s="247"/>
      <c r="S362" s="246"/>
      <c r="T362" s="242"/>
    </row>
    <row r="363" spans="1:20" x14ac:dyDescent="0.2">
      <c r="A363" s="198"/>
      <c r="B363" s="202"/>
      <c r="C363" s="202"/>
      <c r="D363" s="202"/>
      <c r="E363" s="202"/>
      <c r="F363" s="202"/>
      <c r="G363" s="202"/>
      <c r="H363" s="202"/>
      <c r="I363" s="199"/>
      <c r="J363" s="200"/>
      <c r="K363" s="245"/>
      <c r="L363" s="245"/>
      <c r="M363" s="245"/>
      <c r="N363" s="247"/>
      <c r="O363" s="242"/>
      <c r="P363" s="242"/>
      <c r="Q363" s="242"/>
      <c r="R363" s="247"/>
      <c r="S363" s="246"/>
      <c r="T363" s="242"/>
    </row>
    <row r="364" spans="1:20" x14ac:dyDescent="0.2">
      <c r="A364" s="201"/>
      <c r="B364" s="233"/>
      <c r="C364" s="199"/>
      <c r="D364" s="199"/>
      <c r="E364" s="199"/>
      <c r="F364" s="199"/>
      <c r="G364" s="199"/>
      <c r="H364" s="199"/>
      <c r="I364" s="199"/>
      <c r="J364" s="243"/>
      <c r="K364" s="245"/>
      <c r="L364" s="245"/>
      <c r="M364" s="245"/>
      <c r="N364" s="247"/>
      <c r="O364" s="242"/>
      <c r="P364" s="242"/>
      <c r="Q364" s="242"/>
      <c r="R364" s="247"/>
      <c r="S364" s="246"/>
      <c r="T364" s="242"/>
    </row>
    <row r="365" spans="1:20" x14ac:dyDescent="0.2">
      <c r="A365" s="198"/>
      <c r="B365" s="202"/>
      <c r="C365" s="202"/>
      <c r="D365" s="202"/>
      <c r="E365" s="202"/>
      <c r="F365" s="202"/>
      <c r="G365" s="202"/>
      <c r="H365" s="202"/>
      <c r="I365" s="199"/>
      <c r="J365" s="200"/>
      <c r="K365" s="245"/>
      <c r="L365" s="245"/>
      <c r="M365" s="245"/>
      <c r="N365" s="247"/>
      <c r="O365" s="242"/>
      <c r="P365" s="242"/>
      <c r="Q365" s="242"/>
      <c r="R365" s="247"/>
      <c r="S365" s="246"/>
      <c r="T365" s="242"/>
    </row>
    <row r="366" spans="1:20" x14ac:dyDescent="0.2">
      <c r="A366" s="198"/>
      <c r="B366" s="199"/>
      <c r="C366" s="199"/>
      <c r="D366" s="199"/>
      <c r="E366" s="199"/>
      <c r="F366" s="199"/>
      <c r="G366" s="199"/>
      <c r="H366" s="199"/>
      <c r="I366" s="199"/>
      <c r="J366" s="200"/>
      <c r="K366" s="245"/>
      <c r="L366" s="245"/>
      <c r="M366" s="245"/>
      <c r="N366" s="247"/>
      <c r="O366" s="242"/>
      <c r="P366" s="242"/>
      <c r="Q366" s="242"/>
      <c r="R366" s="247"/>
      <c r="S366" s="246"/>
      <c r="T366" s="242"/>
    </row>
    <row r="367" spans="1:20" x14ac:dyDescent="0.2">
      <c r="A367" s="201"/>
      <c r="B367" s="199"/>
      <c r="C367" s="199"/>
      <c r="D367" s="199"/>
      <c r="E367" s="199"/>
      <c r="F367" s="199"/>
      <c r="G367" s="199"/>
      <c r="H367" s="199"/>
      <c r="I367" s="199"/>
      <c r="J367" s="243"/>
      <c r="K367" s="245"/>
      <c r="L367" s="245"/>
      <c r="M367" s="245"/>
      <c r="N367" s="247"/>
      <c r="O367" s="242"/>
      <c r="P367" s="242"/>
      <c r="Q367" s="242"/>
      <c r="R367" s="247"/>
      <c r="S367" s="246"/>
      <c r="T367" s="242"/>
    </row>
    <row r="368" spans="1:20" x14ac:dyDescent="0.2">
      <c r="A368" s="198"/>
      <c r="B368" s="202"/>
      <c r="C368" s="202"/>
      <c r="D368" s="202"/>
      <c r="E368" s="202"/>
      <c r="F368" s="202"/>
      <c r="G368" s="202"/>
      <c r="H368" s="202"/>
      <c r="I368" s="199"/>
      <c r="J368" s="200"/>
      <c r="K368" s="245"/>
      <c r="L368" s="245"/>
      <c r="M368" s="245"/>
      <c r="N368" s="247"/>
      <c r="O368" s="242"/>
      <c r="P368" s="242"/>
      <c r="Q368" s="242"/>
      <c r="R368" s="247"/>
      <c r="S368" s="246"/>
      <c r="T368" s="242"/>
    </row>
    <row r="369" spans="1:20" x14ac:dyDescent="0.2">
      <c r="A369" s="198"/>
      <c r="B369" s="199"/>
      <c r="C369" s="199"/>
      <c r="D369" s="199"/>
      <c r="E369" s="199"/>
      <c r="F369" s="199"/>
      <c r="G369" s="199"/>
      <c r="H369" s="199"/>
      <c r="I369" s="199"/>
      <c r="J369" s="200"/>
      <c r="K369" s="245"/>
      <c r="L369" s="245"/>
      <c r="M369" s="245"/>
      <c r="N369" s="247"/>
      <c r="O369" s="242"/>
      <c r="P369" s="242"/>
      <c r="Q369" s="242"/>
      <c r="R369" s="247"/>
      <c r="S369" s="246"/>
      <c r="T369" s="242"/>
    </row>
    <row r="370" spans="1:20" x14ac:dyDescent="0.2">
      <c r="A370" s="201"/>
      <c r="B370" s="233"/>
      <c r="C370" s="199"/>
      <c r="D370" s="199"/>
      <c r="E370" s="199"/>
      <c r="F370" s="199"/>
      <c r="G370" s="199"/>
      <c r="H370" s="199"/>
      <c r="I370" s="199"/>
      <c r="J370" s="243"/>
      <c r="K370" s="245"/>
      <c r="L370" s="245"/>
      <c r="M370" s="245"/>
      <c r="N370" s="247"/>
      <c r="O370" s="242"/>
      <c r="P370" s="242"/>
      <c r="Q370" s="242"/>
      <c r="R370" s="247"/>
      <c r="S370" s="246"/>
      <c r="T370" s="242"/>
    </row>
    <row r="371" spans="1:20" x14ac:dyDescent="0.2">
      <c r="A371" s="198"/>
      <c r="B371" s="202"/>
      <c r="C371" s="202"/>
      <c r="D371" s="202"/>
      <c r="E371" s="202"/>
      <c r="F371" s="202"/>
      <c r="G371" s="202"/>
      <c r="H371" s="202"/>
      <c r="I371" s="199"/>
      <c r="J371" s="200"/>
      <c r="K371" s="245"/>
      <c r="L371" s="245"/>
      <c r="M371" s="245"/>
      <c r="N371" s="247"/>
      <c r="O371" s="242"/>
      <c r="P371" s="242"/>
      <c r="Q371" s="242"/>
      <c r="R371" s="247"/>
      <c r="S371" s="246"/>
      <c r="T371" s="242"/>
    </row>
    <row r="372" spans="1:20" x14ac:dyDescent="0.2">
      <c r="A372" s="198"/>
      <c r="B372" s="199"/>
      <c r="C372" s="199"/>
      <c r="D372" s="199"/>
      <c r="E372" s="199"/>
      <c r="F372" s="199"/>
      <c r="G372" s="199"/>
      <c r="H372" s="199"/>
      <c r="I372" s="199"/>
      <c r="J372" s="200"/>
      <c r="K372" s="245"/>
      <c r="L372" s="245"/>
      <c r="M372" s="245"/>
      <c r="N372" s="247"/>
      <c r="O372" s="242"/>
      <c r="P372" s="242"/>
      <c r="Q372" s="242"/>
      <c r="R372" s="247"/>
      <c r="S372" s="246"/>
      <c r="T372" s="242"/>
    </row>
    <row r="373" spans="1:20" x14ac:dyDescent="0.2">
      <c r="A373" s="201"/>
      <c r="B373" s="233"/>
      <c r="C373" s="199"/>
      <c r="D373" s="199"/>
      <c r="E373" s="199"/>
      <c r="F373" s="199"/>
      <c r="G373" s="199"/>
      <c r="H373" s="199"/>
      <c r="I373" s="199"/>
      <c r="J373" s="243"/>
      <c r="K373" s="245"/>
      <c r="L373" s="245"/>
      <c r="M373" s="245"/>
      <c r="N373" s="247"/>
      <c r="O373" s="242"/>
      <c r="P373" s="242"/>
      <c r="Q373" s="242"/>
      <c r="R373" s="247"/>
      <c r="S373" s="246"/>
      <c r="T373" s="242"/>
    </row>
    <row r="374" spans="1:20" x14ac:dyDescent="0.2">
      <c r="A374" s="198"/>
      <c r="B374" s="199"/>
      <c r="C374" s="199"/>
      <c r="D374" s="199"/>
      <c r="E374" s="199"/>
      <c r="F374" s="199"/>
      <c r="G374" s="199"/>
      <c r="H374" s="199"/>
      <c r="I374" s="199"/>
      <c r="J374" s="200"/>
      <c r="K374" s="245"/>
      <c r="L374" s="245"/>
      <c r="M374" s="245"/>
      <c r="N374" s="203"/>
      <c r="O374" s="242"/>
      <c r="P374" s="242"/>
      <c r="Q374" s="242"/>
      <c r="R374" s="246"/>
      <c r="S374" s="246"/>
      <c r="T374" s="242"/>
    </row>
    <row r="375" spans="1:20" x14ac:dyDescent="0.2">
      <c r="A375" s="198"/>
      <c r="B375" s="202"/>
      <c r="C375" s="202"/>
      <c r="D375" s="202"/>
      <c r="E375" s="202"/>
      <c r="F375" s="202"/>
      <c r="G375" s="202"/>
      <c r="H375" s="202"/>
      <c r="I375" s="199"/>
      <c r="J375" s="200"/>
      <c r="K375" s="245"/>
      <c r="L375" s="245"/>
      <c r="M375" s="245"/>
      <c r="N375" s="203"/>
      <c r="O375" s="242"/>
      <c r="P375" s="242"/>
      <c r="Q375" s="242"/>
      <c r="R375" s="246"/>
      <c r="S375" s="246"/>
      <c r="T375" s="242"/>
    </row>
    <row r="376" spans="1:20" x14ac:dyDescent="0.2">
      <c r="A376" s="201"/>
      <c r="B376" s="233"/>
      <c r="C376" s="199"/>
      <c r="D376" s="199"/>
      <c r="E376" s="199"/>
      <c r="F376" s="199"/>
      <c r="G376" s="199"/>
      <c r="H376" s="199"/>
      <c r="I376" s="199"/>
      <c r="J376" s="243"/>
      <c r="K376" s="245"/>
      <c r="L376" s="245"/>
      <c r="M376" s="245"/>
      <c r="N376" s="247"/>
      <c r="O376" s="242"/>
      <c r="P376" s="242"/>
      <c r="Q376" s="242"/>
      <c r="R376" s="247"/>
      <c r="S376" s="246"/>
      <c r="T376" s="242"/>
    </row>
    <row r="377" spans="1:20" x14ac:dyDescent="0.2">
      <c r="A377" s="198"/>
      <c r="B377" s="202"/>
      <c r="C377" s="202"/>
      <c r="D377" s="202"/>
      <c r="E377" s="202"/>
      <c r="F377" s="202"/>
      <c r="G377" s="202"/>
      <c r="H377" s="202"/>
      <c r="I377" s="199"/>
      <c r="J377" s="200"/>
      <c r="K377" s="245"/>
      <c r="L377" s="245"/>
      <c r="M377" s="245"/>
      <c r="N377" s="203"/>
      <c r="O377" s="242"/>
      <c r="P377" s="242"/>
      <c r="Q377" s="242"/>
      <c r="R377" s="246"/>
      <c r="S377" s="246"/>
      <c r="T377" s="242"/>
    </row>
    <row r="378" spans="1:20" x14ac:dyDescent="0.2">
      <c r="A378" s="201"/>
      <c r="B378" s="199"/>
      <c r="C378" s="199"/>
      <c r="D378" s="199"/>
      <c r="E378" s="199"/>
      <c r="F378" s="199"/>
      <c r="G378" s="199"/>
      <c r="H378" s="199"/>
      <c r="I378" s="199"/>
      <c r="J378" s="200"/>
      <c r="K378" s="245"/>
      <c r="L378" s="245"/>
      <c r="M378" s="245"/>
      <c r="N378" s="203"/>
      <c r="O378" s="242"/>
      <c r="P378" s="242"/>
      <c r="Q378" s="242"/>
      <c r="R378" s="246"/>
      <c r="S378" s="246"/>
      <c r="T378" s="242"/>
    </row>
    <row r="379" spans="1:20" x14ac:dyDescent="0.2">
      <c r="A379" s="201"/>
      <c r="B379" s="233"/>
      <c r="C379" s="199"/>
      <c r="D379" s="199"/>
      <c r="E379" s="199"/>
      <c r="F379" s="199"/>
      <c r="G379" s="199"/>
      <c r="H379" s="199"/>
      <c r="I379" s="199"/>
      <c r="J379" s="243"/>
      <c r="K379" s="245"/>
      <c r="L379" s="245"/>
      <c r="M379" s="245"/>
      <c r="N379" s="247"/>
      <c r="O379" s="242"/>
      <c r="P379" s="242"/>
      <c r="Q379" s="242"/>
      <c r="R379" s="247"/>
      <c r="S379" s="246"/>
      <c r="T379" s="242"/>
    </row>
    <row r="380" spans="1:20" x14ac:dyDescent="0.2">
      <c r="A380" s="198"/>
      <c r="B380" s="202"/>
      <c r="C380" s="202"/>
      <c r="D380" s="202"/>
      <c r="E380" s="202"/>
      <c r="F380" s="202"/>
      <c r="G380" s="202"/>
      <c r="H380" s="202"/>
      <c r="I380" s="199"/>
      <c r="J380" s="200"/>
      <c r="K380" s="245"/>
      <c r="L380" s="245"/>
      <c r="M380" s="245"/>
      <c r="N380" s="247"/>
      <c r="O380" s="242"/>
      <c r="P380" s="242"/>
      <c r="Q380" s="242"/>
      <c r="R380" s="247"/>
      <c r="S380" s="246"/>
      <c r="T380" s="242"/>
    </row>
    <row r="381" spans="1:20" x14ac:dyDescent="0.2">
      <c r="A381" s="198"/>
      <c r="B381" s="199"/>
      <c r="C381" s="199"/>
      <c r="D381" s="199"/>
      <c r="E381" s="199"/>
      <c r="F381" s="199"/>
      <c r="G381" s="199"/>
      <c r="H381" s="199"/>
      <c r="I381" s="199"/>
      <c r="J381" s="200"/>
      <c r="K381" s="245"/>
      <c r="L381" s="245"/>
      <c r="M381" s="245"/>
      <c r="N381" s="247"/>
      <c r="O381" s="242"/>
      <c r="P381" s="242"/>
      <c r="Q381" s="242"/>
      <c r="R381" s="247"/>
      <c r="S381" s="246"/>
      <c r="T381" s="242"/>
    </row>
    <row r="382" spans="1:20" x14ac:dyDescent="0.2">
      <c r="A382" s="201"/>
      <c r="B382" s="233"/>
      <c r="C382" s="199"/>
      <c r="D382" s="199"/>
      <c r="E382" s="199"/>
      <c r="F382" s="198"/>
      <c r="G382" s="198"/>
      <c r="H382" s="198"/>
      <c r="I382" s="198"/>
      <c r="J382" s="243"/>
      <c r="K382" s="245"/>
      <c r="L382" s="245"/>
      <c r="M382" s="245"/>
      <c r="N382" s="247"/>
      <c r="O382" s="242"/>
      <c r="P382" s="242"/>
      <c r="Q382" s="242"/>
      <c r="R382" s="247"/>
      <c r="S382" s="246"/>
      <c r="T382" s="242"/>
    </row>
    <row r="383" spans="1:20" x14ac:dyDescent="0.2">
      <c r="A383" s="198"/>
      <c r="B383" s="202"/>
      <c r="C383" s="202"/>
      <c r="D383" s="202"/>
      <c r="E383" s="202"/>
      <c r="F383" s="202"/>
      <c r="G383" s="202"/>
      <c r="H383" s="202"/>
      <c r="I383" s="198"/>
      <c r="J383" s="200"/>
      <c r="K383" s="245"/>
      <c r="L383" s="245"/>
      <c r="M383" s="245"/>
      <c r="N383" s="203"/>
      <c r="O383" s="242"/>
      <c r="P383" s="242"/>
      <c r="Q383" s="242"/>
      <c r="R383" s="246"/>
      <c r="S383" s="246"/>
      <c r="T383" s="242"/>
    </row>
    <row r="384" spans="1:20" x14ac:dyDescent="0.2">
      <c r="A384" s="198"/>
      <c r="B384" s="199"/>
      <c r="C384" s="199"/>
      <c r="D384" s="199"/>
      <c r="E384" s="199"/>
      <c r="F384" s="198"/>
      <c r="G384" s="198"/>
      <c r="H384" s="198"/>
      <c r="I384" s="198"/>
      <c r="J384" s="200"/>
      <c r="K384" s="245"/>
      <c r="L384" s="245"/>
      <c r="M384" s="245"/>
      <c r="N384" s="203"/>
      <c r="O384" s="242"/>
      <c r="P384" s="242"/>
      <c r="Q384" s="242"/>
      <c r="R384" s="246"/>
      <c r="S384" s="246"/>
      <c r="T384" s="242"/>
    </row>
    <row r="385" spans="1:20" x14ac:dyDescent="0.2">
      <c r="A385" s="201"/>
      <c r="B385" s="233"/>
      <c r="C385" s="199"/>
      <c r="D385" s="199"/>
      <c r="E385" s="199"/>
      <c r="F385" s="199"/>
      <c r="G385" s="199"/>
      <c r="H385" s="199"/>
      <c r="I385" s="199"/>
      <c r="J385" s="243"/>
      <c r="K385" s="245"/>
      <c r="L385" s="245"/>
      <c r="M385" s="245"/>
      <c r="N385" s="247"/>
      <c r="O385" s="242"/>
      <c r="P385" s="242"/>
      <c r="Q385" s="242"/>
      <c r="R385" s="247"/>
      <c r="S385" s="246"/>
      <c r="T385" s="242"/>
    </row>
    <row r="386" spans="1:20" x14ac:dyDescent="0.2">
      <c r="A386" s="198"/>
      <c r="B386" s="199"/>
      <c r="C386" s="199"/>
      <c r="D386" s="199"/>
      <c r="E386" s="199"/>
      <c r="F386" s="199"/>
      <c r="G386" s="199"/>
      <c r="H386" s="199"/>
      <c r="I386" s="199"/>
      <c r="J386" s="200"/>
      <c r="K386" s="245"/>
      <c r="L386" s="245"/>
      <c r="M386" s="245"/>
      <c r="N386" s="203"/>
      <c r="O386" s="242"/>
      <c r="P386" s="242"/>
      <c r="Q386" s="242"/>
      <c r="R386" s="246"/>
      <c r="S386" s="246"/>
      <c r="T386" s="242"/>
    </row>
    <row r="387" spans="1:20" x14ac:dyDescent="0.2">
      <c r="A387" s="198"/>
      <c r="B387" s="202"/>
      <c r="C387" s="202"/>
      <c r="D387" s="202"/>
      <c r="E387" s="202"/>
      <c r="F387" s="202"/>
      <c r="G387" s="202"/>
      <c r="H387" s="202"/>
      <c r="I387" s="199"/>
      <c r="J387" s="200"/>
      <c r="K387" s="245"/>
      <c r="L387" s="245"/>
      <c r="M387" s="245"/>
      <c r="N387" s="203"/>
      <c r="O387" s="242"/>
      <c r="P387" s="242"/>
      <c r="Q387" s="242"/>
      <c r="R387" s="246"/>
      <c r="S387" s="246"/>
      <c r="T387" s="242"/>
    </row>
    <row r="388" spans="1:20" x14ac:dyDescent="0.2">
      <c r="A388" s="201"/>
      <c r="B388" s="233"/>
      <c r="C388" s="199"/>
      <c r="D388" s="199"/>
      <c r="E388" s="199"/>
      <c r="F388" s="198"/>
      <c r="G388" s="198"/>
      <c r="H388" s="199"/>
      <c r="I388" s="199"/>
      <c r="J388" s="243"/>
      <c r="K388" s="245"/>
      <c r="L388" s="245"/>
      <c r="M388" s="245"/>
      <c r="N388" s="203"/>
      <c r="O388" s="242"/>
      <c r="P388" s="242"/>
      <c r="Q388" s="242"/>
      <c r="R388" s="246"/>
      <c r="S388" s="246"/>
      <c r="T388" s="242"/>
    </row>
    <row r="389" spans="1:20" x14ac:dyDescent="0.2">
      <c r="A389" s="198"/>
      <c r="B389" s="202"/>
      <c r="C389" s="202"/>
      <c r="D389" s="202"/>
      <c r="E389" s="202"/>
      <c r="F389" s="202"/>
      <c r="G389" s="202"/>
      <c r="H389" s="202"/>
      <c r="I389" s="199"/>
      <c r="J389" s="200"/>
      <c r="K389" s="245"/>
      <c r="L389" s="245"/>
      <c r="M389" s="245"/>
      <c r="N389" s="203"/>
      <c r="O389" s="242"/>
      <c r="P389" s="242"/>
      <c r="Q389" s="242"/>
      <c r="R389" s="246"/>
      <c r="S389" s="246"/>
      <c r="T389" s="242"/>
    </row>
    <row r="390" spans="1:20" x14ac:dyDescent="0.2">
      <c r="A390" s="198"/>
      <c r="B390" s="199"/>
      <c r="C390" s="199"/>
      <c r="D390" s="199"/>
      <c r="E390" s="199"/>
      <c r="F390" s="199"/>
      <c r="G390" s="199"/>
      <c r="H390" s="199"/>
      <c r="I390" s="199"/>
      <c r="J390" s="200"/>
      <c r="K390" s="245"/>
      <c r="L390" s="245"/>
      <c r="M390" s="245"/>
      <c r="N390" s="203"/>
      <c r="O390" s="242"/>
      <c r="P390" s="242"/>
      <c r="Q390" s="242"/>
      <c r="R390" s="246"/>
      <c r="S390" s="246"/>
      <c r="T390" s="242"/>
    </row>
    <row r="391" spans="1:20" x14ac:dyDescent="0.2">
      <c r="A391" s="201"/>
      <c r="B391" s="233"/>
      <c r="C391" s="199"/>
      <c r="D391" s="199"/>
      <c r="E391" s="199"/>
      <c r="F391" s="198"/>
      <c r="G391" s="198"/>
      <c r="H391" s="199"/>
      <c r="I391" s="199"/>
      <c r="J391" s="243"/>
      <c r="K391" s="245"/>
      <c r="L391" s="245"/>
      <c r="M391" s="245"/>
      <c r="N391" s="247"/>
      <c r="O391" s="242"/>
      <c r="P391" s="242"/>
      <c r="Q391" s="242"/>
      <c r="R391" s="247"/>
      <c r="S391" s="246"/>
      <c r="T391" s="242"/>
    </row>
    <row r="392" spans="1:20" x14ac:dyDescent="0.2">
      <c r="A392" s="198"/>
      <c r="B392" s="202"/>
      <c r="C392" s="202"/>
      <c r="D392" s="202"/>
      <c r="E392" s="202"/>
      <c r="F392" s="202"/>
      <c r="G392" s="202"/>
      <c r="H392" s="202"/>
      <c r="I392" s="199"/>
      <c r="J392" s="200"/>
      <c r="K392" s="245"/>
      <c r="L392" s="245"/>
      <c r="M392" s="245"/>
      <c r="N392" s="247"/>
      <c r="O392" s="242"/>
      <c r="P392" s="242"/>
      <c r="Q392" s="242"/>
      <c r="R392" s="247"/>
      <c r="S392" s="246"/>
      <c r="T392" s="242"/>
    </row>
    <row r="393" spans="1:20" x14ac:dyDescent="0.2">
      <c r="A393" s="198"/>
      <c r="B393" s="199"/>
      <c r="C393" s="199"/>
      <c r="D393" s="199"/>
      <c r="E393" s="199"/>
      <c r="F393" s="199"/>
      <c r="G393" s="199"/>
      <c r="H393" s="199"/>
      <c r="I393" s="199"/>
      <c r="J393" s="200"/>
      <c r="K393" s="245"/>
      <c r="L393" s="245"/>
      <c r="M393" s="245"/>
      <c r="N393" s="247"/>
      <c r="O393" s="242"/>
      <c r="P393" s="242"/>
      <c r="Q393" s="242"/>
      <c r="R393" s="247"/>
      <c r="S393" s="246"/>
      <c r="T393" s="242"/>
    </row>
    <row r="394" spans="1:20" x14ac:dyDescent="0.2">
      <c r="A394" s="201"/>
      <c r="B394" s="199"/>
      <c r="C394" s="199"/>
      <c r="D394" s="199"/>
      <c r="E394" s="199"/>
      <c r="F394" s="199"/>
      <c r="G394" s="199"/>
      <c r="H394" s="199"/>
      <c r="I394" s="199"/>
      <c r="J394" s="243"/>
      <c r="K394" s="245"/>
      <c r="L394" s="245"/>
      <c r="M394" s="245"/>
      <c r="N394" s="247"/>
      <c r="O394" s="242"/>
      <c r="P394" s="242"/>
      <c r="Q394" s="242"/>
      <c r="R394" s="247"/>
      <c r="S394" s="246"/>
      <c r="T394" s="242"/>
    </row>
    <row r="395" spans="1:20" x14ac:dyDescent="0.2">
      <c r="A395" s="198"/>
      <c r="B395" s="199"/>
      <c r="C395" s="199"/>
      <c r="D395" s="199"/>
      <c r="E395" s="199"/>
      <c r="F395" s="199"/>
      <c r="G395" s="199"/>
      <c r="H395" s="199"/>
      <c r="I395" s="199"/>
      <c r="J395" s="200"/>
      <c r="K395" s="245"/>
      <c r="L395" s="245"/>
      <c r="M395" s="245"/>
      <c r="N395" s="203"/>
      <c r="O395" s="242"/>
      <c r="P395" s="242"/>
      <c r="Q395" s="242"/>
      <c r="R395" s="246"/>
      <c r="S395" s="246"/>
      <c r="T395" s="242"/>
    </row>
    <row r="396" spans="1:20" x14ac:dyDescent="0.2">
      <c r="A396" s="198"/>
      <c r="B396" s="202"/>
      <c r="C396" s="202"/>
      <c r="D396" s="202"/>
      <c r="E396" s="202"/>
      <c r="F396" s="202"/>
      <c r="G396" s="202"/>
      <c r="H396" s="201"/>
      <c r="I396" s="199"/>
      <c r="J396" s="200"/>
      <c r="K396" s="245"/>
      <c r="L396" s="245"/>
      <c r="M396" s="245"/>
      <c r="N396" s="203"/>
      <c r="O396" s="242"/>
      <c r="P396" s="242"/>
      <c r="Q396" s="242"/>
      <c r="R396" s="246"/>
      <c r="S396" s="246"/>
      <c r="T396" s="242"/>
    </row>
    <row r="397" spans="1:20" x14ac:dyDescent="0.2">
      <c r="A397" s="201"/>
      <c r="B397" s="248"/>
      <c r="C397" s="199"/>
      <c r="D397" s="199"/>
      <c r="E397" s="199"/>
      <c r="F397" s="199"/>
      <c r="G397" s="199"/>
      <c r="H397" s="199"/>
      <c r="I397" s="199"/>
      <c r="J397" s="243"/>
      <c r="K397" s="245"/>
      <c r="L397" s="245"/>
      <c r="M397" s="245"/>
      <c r="N397" s="203"/>
      <c r="O397" s="242"/>
      <c r="P397" s="242"/>
      <c r="Q397" s="242"/>
      <c r="R397" s="246"/>
      <c r="S397" s="246"/>
      <c r="T397" s="242"/>
    </row>
    <row r="398" spans="1:20" x14ac:dyDescent="0.2">
      <c r="A398" s="198"/>
      <c r="B398" s="202"/>
      <c r="C398" s="202"/>
      <c r="D398" s="202"/>
      <c r="E398" s="202"/>
      <c r="F398" s="202"/>
      <c r="G398" s="202"/>
      <c r="H398" s="202"/>
      <c r="I398" s="199"/>
      <c r="J398" s="200"/>
      <c r="K398" s="245"/>
      <c r="L398" s="245"/>
      <c r="M398" s="245"/>
      <c r="N398" s="203"/>
      <c r="O398" s="242"/>
      <c r="P398" s="242"/>
      <c r="Q398" s="242"/>
      <c r="R398" s="246"/>
      <c r="S398" s="246"/>
      <c r="T398" s="242"/>
    </row>
    <row r="399" spans="1:20" x14ac:dyDescent="0.2">
      <c r="A399" s="198"/>
      <c r="B399" s="199"/>
      <c r="C399" s="199"/>
      <c r="D399" s="199"/>
      <c r="E399" s="199"/>
      <c r="F399" s="199"/>
      <c r="G399" s="199"/>
      <c r="H399" s="199"/>
      <c r="I399" s="199"/>
      <c r="J399" s="200"/>
      <c r="K399" s="245"/>
      <c r="L399" s="245"/>
      <c r="M399" s="245"/>
      <c r="N399" s="203"/>
      <c r="O399" s="242"/>
      <c r="P399" s="242"/>
      <c r="Q399" s="242"/>
      <c r="R399" s="246"/>
      <c r="S399" s="246"/>
      <c r="T399" s="242"/>
    </row>
    <row r="400" spans="1:20" x14ac:dyDescent="0.2">
      <c r="A400" s="201"/>
      <c r="B400" s="248"/>
      <c r="C400" s="199"/>
      <c r="D400" s="199"/>
      <c r="E400" s="199"/>
      <c r="F400" s="199"/>
      <c r="G400" s="199"/>
      <c r="H400" s="199"/>
      <c r="I400" s="199"/>
      <c r="J400" s="243"/>
      <c r="K400" s="245"/>
      <c r="L400" s="245"/>
      <c r="M400" s="245"/>
      <c r="N400" s="203"/>
      <c r="O400" s="242"/>
      <c r="P400" s="242"/>
      <c r="Q400" s="242"/>
      <c r="R400" s="246"/>
      <c r="S400" s="246"/>
      <c r="T400" s="242"/>
    </row>
    <row r="401" spans="1:20" x14ac:dyDescent="0.2">
      <c r="A401" s="198"/>
      <c r="B401" s="199"/>
      <c r="C401" s="199"/>
      <c r="D401" s="199"/>
      <c r="E401" s="199"/>
      <c r="F401" s="199"/>
      <c r="G401" s="199"/>
      <c r="H401" s="199"/>
      <c r="I401" s="199"/>
      <c r="J401" s="200"/>
      <c r="K401" s="245"/>
      <c r="L401" s="245"/>
      <c r="M401" s="245"/>
      <c r="N401" s="203"/>
      <c r="O401" s="242"/>
      <c r="P401" s="242"/>
      <c r="Q401" s="242"/>
      <c r="R401" s="246"/>
      <c r="S401" s="246"/>
      <c r="T401" s="242"/>
    </row>
    <row r="402" spans="1:20" x14ac:dyDescent="0.2">
      <c r="A402" s="198"/>
      <c r="B402" s="202"/>
      <c r="C402" s="202"/>
      <c r="D402" s="202"/>
      <c r="E402" s="202"/>
      <c r="F402" s="202"/>
      <c r="G402" s="202"/>
      <c r="H402" s="202"/>
      <c r="I402" s="199"/>
      <c r="J402" s="200"/>
      <c r="K402" s="245"/>
      <c r="L402" s="245"/>
      <c r="M402" s="245"/>
      <c r="N402" s="203"/>
      <c r="O402" s="242"/>
      <c r="P402" s="242"/>
      <c r="Q402" s="242"/>
      <c r="R402" s="246"/>
      <c r="S402" s="246"/>
      <c r="T402" s="242"/>
    </row>
    <row r="403" spans="1:20" x14ac:dyDescent="0.2">
      <c r="A403" s="201"/>
      <c r="B403" s="248"/>
      <c r="C403" s="199"/>
      <c r="D403" s="199"/>
      <c r="E403" s="199"/>
      <c r="F403" s="199"/>
      <c r="G403" s="199"/>
      <c r="H403" s="199"/>
      <c r="I403" s="199"/>
      <c r="J403" s="243"/>
      <c r="K403" s="245"/>
      <c r="L403" s="245"/>
      <c r="M403" s="245"/>
      <c r="N403" s="203"/>
      <c r="O403" s="242"/>
      <c r="P403" s="242"/>
      <c r="Q403" s="242"/>
      <c r="R403" s="246"/>
      <c r="S403" s="246"/>
      <c r="T403" s="242"/>
    </row>
    <row r="404" spans="1:20" x14ac:dyDescent="0.2">
      <c r="A404" s="198"/>
      <c r="B404" s="202"/>
      <c r="C404" s="202"/>
      <c r="D404" s="202"/>
      <c r="E404" s="202"/>
      <c r="F404" s="202"/>
      <c r="G404" s="202"/>
      <c r="H404" s="202"/>
      <c r="I404" s="199"/>
      <c r="J404" s="200"/>
      <c r="K404" s="245"/>
      <c r="L404" s="245"/>
      <c r="M404" s="245"/>
      <c r="N404" s="203"/>
      <c r="O404" s="242"/>
      <c r="P404" s="242"/>
      <c r="Q404" s="242"/>
      <c r="R404" s="246"/>
      <c r="S404" s="246"/>
      <c r="T404" s="242"/>
    </row>
    <row r="405" spans="1:20" x14ac:dyDescent="0.2">
      <c r="A405" s="198"/>
      <c r="B405" s="199"/>
      <c r="C405" s="199"/>
      <c r="D405" s="199"/>
      <c r="E405" s="199"/>
      <c r="F405" s="199"/>
      <c r="G405" s="199"/>
      <c r="H405" s="199"/>
      <c r="I405" s="199"/>
      <c r="J405" s="200"/>
      <c r="K405" s="245"/>
      <c r="L405" s="245"/>
      <c r="M405" s="245"/>
      <c r="N405" s="203"/>
      <c r="O405" s="242"/>
      <c r="P405" s="242"/>
      <c r="Q405" s="242"/>
      <c r="R405" s="246"/>
      <c r="S405" s="246"/>
      <c r="T405" s="242"/>
    </row>
    <row r="406" spans="1:20" x14ac:dyDescent="0.2">
      <c r="A406" s="201"/>
      <c r="B406" s="248"/>
      <c r="C406" s="199"/>
      <c r="D406" s="199"/>
      <c r="E406" s="199"/>
      <c r="F406" s="199"/>
      <c r="G406" s="199"/>
      <c r="H406" s="199"/>
      <c r="I406" s="199"/>
      <c r="J406" s="243"/>
      <c r="K406" s="245"/>
      <c r="L406" s="245"/>
      <c r="M406" s="245"/>
      <c r="N406" s="247"/>
      <c r="O406" s="242"/>
      <c r="P406" s="242"/>
      <c r="Q406" s="242"/>
      <c r="R406" s="247"/>
      <c r="S406" s="246"/>
      <c r="T406" s="242"/>
    </row>
    <row r="407" spans="1:20" x14ac:dyDescent="0.2">
      <c r="A407" s="198"/>
      <c r="B407" s="202"/>
      <c r="C407" s="202"/>
      <c r="D407" s="202"/>
      <c r="E407" s="202"/>
      <c r="F407" s="202"/>
      <c r="G407" s="202"/>
      <c r="H407" s="202"/>
      <c r="I407" s="199"/>
      <c r="J407" s="200"/>
      <c r="K407" s="245"/>
      <c r="L407" s="245"/>
      <c r="M407" s="245"/>
      <c r="N407" s="247"/>
      <c r="O407" s="242"/>
      <c r="P407" s="242"/>
      <c r="Q407" s="242"/>
      <c r="R407" s="247"/>
      <c r="S407" s="246"/>
      <c r="T407" s="242"/>
    </row>
    <row r="408" spans="1:20" x14ac:dyDescent="0.2">
      <c r="A408" s="198"/>
      <c r="B408" s="199"/>
      <c r="C408" s="199"/>
      <c r="D408" s="199"/>
      <c r="E408" s="199"/>
      <c r="F408" s="199"/>
      <c r="G408" s="199"/>
      <c r="H408" s="199"/>
      <c r="I408" s="199"/>
      <c r="J408" s="200"/>
      <c r="K408" s="245"/>
      <c r="L408" s="245"/>
      <c r="M408" s="245"/>
      <c r="N408" s="247"/>
      <c r="O408" s="242"/>
      <c r="P408" s="242"/>
      <c r="Q408" s="242"/>
      <c r="R408" s="247"/>
      <c r="S408" s="246"/>
      <c r="T408" s="242"/>
    </row>
    <row r="409" spans="1:20" x14ac:dyDescent="0.2">
      <c r="A409" s="201"/>
      <c r="B409" s="199"/>
      <c r="C409" s="199"/>
      <c r="D409" s="199"/>
      <c r="E409" s="199"/>
      <c r="F409" s="198"/>
      <c r="G409" s="198"/>
      <c r="H409" s="198"/>
      <c r="I409" s="198"/>
      <c r="J409" s="243"/>
      <c r="K409" s="245"/>
      <c r="L409" s="245"/>
      <c r="M409" s="245"/>
      <c r="N409" s="247"/>
      <c r="O409" s="242"/>
      <c r="P409" s="242"/>
      <c r="Q409" s="242"/>
      <c r="R409" s="247"/>
      <c r="S409" s="246"/>
      <c r="T409" s="242"/>
    </row>
    <row r="410" spans="1:20" x14ac:dyDescent="0.2">
      <c r="A410" s="198"/>
      <c r="B410" s="202"/>
      <c r="C410" s="202"/>
      <c r="D410" s="202"/>
      <c r="E410" s="202"/>
      <c r="F410" s="202"/>
      <c r="G410" s="202"/>
      <c r="H410" s="202"/>
      <c r="I410" s="198"/>
      <c r="J410" s="200"/>
      <c r="K410" s="245"/>
      <c r="L410" s="245"/>
      <c r="M410" s="245"/>
      <c r="N410" s="247"/>
      <c r="O410" s="242"/>
      <c r="P410" s="242"/>
      <c r="Q410" s="242"/>
      <c r="R410" s="247"/>
      <c r="S410" s="246"/>
      <c r="T410" s="242"/>
    </row>
    <row r="411" spans="1:20" x14ac:dyDescent="0.2">
      <c r="A411" s="198"/>
      <c r="B411" s="199"/>
      <c r="C411" s="199"/>
      <c r="D411" s="199"/>
      <c r="E411" s="199"/>
      <c r="F411" s="199"/>
      <c r="G411" s="199"/>
      <c r="H411" s="199"/>
      <c r="I411" s="198"/>
      <c r="J411" s="200"/>
      <c r="K411" s="245"/>
      <c r="L411" s="245"/>
      <c r="M411" s="245"/>
      <c r="N411" s="247"/>
      <c r="O411" s="242"/>
      <c r="P411" s="242"/>
      <c r="Q411" s="242"/>
      <c r="R411" s="247"/>
      <c r="S411" s="246"/>
      <c r="T411" s="242"/>
    </row>
    <row r="412" spans="1:20" x14ac:dyDescent="0.2">
      <c r="A412" s="201"/>
      <c r="B412" s="199"/>
      <c r="C412" s="199"/>
      <c r="D412" s="199"/>
      <c r="E412" s="199"/>
      <c r="F412" s="198"/>
      <c r="G412" s="198"/>
      <c r="H412" s="198"/>
      <c r="I412" s="198"/>
      <c r="J412" s="243"/>
      <c r="K412" s="245"/>
      <c r="L412" s="245"/>
      <c r="M412" s="245"/>
      <c r="N412" s="247"/>
      <c r="O412" s="242"/>
      <c r="P412" s="242"/>
      <c r="Q412" s="242"/>
      <c r="R412" s="247"/>
      <c r="S412" s="246"/>
      <c r="T412" s="242"/>
    </row>
    <row r="413" spans="1:20" x14ac:dyDescent="0.2">
      <c r="A413" s="201"/>
      <c r="B413" s="199"/>
      <c r="C413" s="199"/>
      <c r="D413" s="199"/>
      <c r="E413" s="199"/>
      <c r="F413" s="199"/>
      <c r="G413" s="199"/>
      <c r="H413" s="199"/>
      <c r="I413" s="198"/>
      <c r="J413" s="200"/>
      <c r="K413" s="245"/>
      <c r="L413" s="245"/>
      <c r="M413" s="245"/>
      <c r="N413" s="247"/>
      <c r="O413" s="242"/>
      <c r="P413" s="242"/>
      <c r="Q413" s="242"/>
      <c r="R413" s="247"/>
      <c r="S413" s="246"/>
      <c r="T413" s="242"/>
    </row>
    <row r="414" spans="1:20" x14ac:dyDescent="0.2">
      <c r="A414" s="198"/>
      <c r="B414" s="202"/>
      <c r="C414" s="202"/>
      <c r="D414" s="202"/>
      <c r="E414" s="202"/>
      <c r="F414" s="202"/>
      <c r="G414" s="202"/>
      <c r="H414" s="202"/>
      <c r="I414" s="198"/>
      <c r="J414" s="200"/>
      <c r="K414" s="245"/>
      <c r="L414" s="245"/>
      <c r="M414" s="245"/>
      <c r="N414" s="247"/>
      <c r="O414" s="242"/>
      <c r="P414" s="242"/>
      <c r="Q414" s="242"/>
      <c r="R414" s="247"/>
      <c r="S414" s="246"/>
      <c r="T414" s="242"/>
    </row>
    <row r="415" spans="1:20" x14ac:dyDescent="0.2">
      <c r="A415" s="201"/>
      <c r="B415" s="199"/>
      <c r="C415" s="199"/>
      <c r="D415" s="199"/>
      <c r="E415" s="199"/>
      <c r="F415" s="198"/>
      <c r="G415" s="198"/>
      <c r="H415" s="198"/>
      <c r="I415" s="198"/>
      <c r="J415" s="243"/>
      <c r="K415" s="245"/>
      <c r="L415" s="245"/>
      <c r="M415" s="245"/>
      <c r="N415" s="247"/>
      <c r="O415" s="242"/>
      <c r="P415" s="242"/>
      <c r="Q415" s="242"/>
      <c r="R415" s="247"/>
      <c r="S415" s="246"/>
      <c r="T415" s="242"/>
    </row>
    <row r="416" spans="1:20" x14ac:dyDescent="0.2">
      <c r="A416" s="198"/>
      <c r="B416" s="199"/>
      <c r="C416" s="199"/>
      <c r="D416" s="199"/>
      <c r="E416" s="199"/>
      <c r="F416" s="198"/>
      <c r="G416" s="198"/>
      <c r="H416" s="198"/>
      <c r="I416" s="198"/>
      <c r="J416" s="243"/>
      <c r="K416" s="245"/>
      <c r="L416" s="245"/>
      <c r="M416" s="245"/>
      <c r="N416" s="247"/>
      <c r="O416" s="242"/>
      <c r="P416" s="242"/>
      <c r="Q416" s="242"/>
      <c r="R416" s="246"/>
      <c r="S416" s="246"/>
      <c r="T416" s="242"/>
    </row>
    <row r="417" spans="1:20" x14ac:dyDescent="0.2">
      <c r="A417" s="198"/>
      <c r="B417" s="202"/>
      <c r="C417" s="202"/>
      <c r="D417" s="202"/>
      <c r="E417" s="202"/>
      <c r="F417" s="202"/>
      <c r="G417" s="202"/>
      <c r="H417" s="202"/>
      <c r="I417" s="198"/>
      <c r="J417" s="200"/>
      <c r="K417" s="245"/>
      <c r="L417" s="245"/>
      <c r="M417" s="245"/>
      <c r="N417" s="247"/>
      <c r="O417" s="242"/>
      <c r="P417" s="242"/>
      <c r="Q417" s="242"/>
      <c r="R417" s="246"/>
      <c r="S417" s="246"/>
      <c r="T417" s="242"/>
    </row>
    <row r="418" spans="1:20" x14ac:dyDescent="0.2">
      <c r="A418" s="201"/>
      <c r="B418" s="199"/>
      <c r="C418" s="199"/>
      <c r="D418" s="199"/>
      <c r="E418" s="199"/>
      <c r="F418" s="198"/>
      <c r="G418" s="198"/>
      <c r="H418" s="198"/>
      <c r="I418" s="198"/>
      <c r="J418" s="243"/>
      <c r="K418" s="245"/>
      <c r="L418" s="245"/>
      <c r="M418" s="245"/>
      <c r="N418" s="203"/>
      <c r="O418" s="242"/>
      <c r="P418" s="242"/>
      <c r="Q418" s="242"/>
      <c r="R418" s="246"/>
      <c r="S418" s="246"/>
      <c r="T418" s="242"/>
    </row>
    <row r="419" spans="1:20" x14ac:dyDescent="0.2">
      <c r="A419" s="198"/>
      <c r="B419" s="199"/>
      <c r="C419" s="202"/>
      <c r="D419" s="202"/>
      <c r="E419" s="202"/>
      <c r="F419" s="202"/>
      <c r="G419" s="202"/>
      <c r="H419" s="202"/>
      <c r="I419" s="198"/>
      <c r="J419" s="200"/>
      <c r="K419" s="245"/>
      <c r="L419" s="245"/>
      <c r="M419" s="245"/>
      <c r="N419" s="203"/>
      <c r="O419" s="242"/>
      <c r="P419" s="242"/>
      <c r="Q419" s="242"/>
      <c r="R419" s="246"/>
      <c r="S419" s="246"/>
      <c r="T419" s="242"/>
    </row>
    <row r="420" spans="1:20" x14ac:dyDescent="0.2">
      <c r="A420" s="198"/>
      <c r="B420" s="202"/>
      <c r="C420" s="202"/>
      <c r="D420" s="202"/>
      <c r="E420" s="202"/>
      <c r="F420" s="202"/>
      <c r="G420" s="202"/>
      <c r="H420" s="202"/>
      <c r="I420" s="199"/>
      <c r="J420" s="200"/>
      <c r="K420" s="245"/>
      <c r="L420" s="245"/>
      <c r="M420" s="245"/>
      <c r="N420" s="203"/>
      <c r="O420" s="242"/>
      <c r="P420" s="242"/>
      <c r="Q420" s="242"/>
      <c r="R420" s="246"/>
      <c r="S420" s="246"/>
      <c r="T420" s="242"/>
    </row>
    <row r="421" spans="1:20" x14ac:dyDescent="0.2">
      <c r="A421" s="201"/>
      <c r="B421" s="248"/>
      <c r="C421" s="199"/>
      <c r="D421" s="199"/>
      <c r="E421" s="199"/>
      <c r="F421" s="199"/>
      <c r="G421" s="199"/>
      <c r="H421" s="199"/>
      <c r="I421" s="199"/>
      <c r="J421" s="243"/>
      <c r="K421" s="245"/>
      <c r="L421" s="245"/>
      <c r="M421" s="245"/>
      <c r="N421" s="247"/>
      <c r="O421" s="242"/>
      <c r="P421" s="242"/>
      <c r="Q421" s="242"/>
      <c r="R421" s="247"/>
      <c r="S421" s="246"/>
      <c r="T421" s="242"/>
    </row>
    <row r="422" spans="1:20" x14ac:dyDescent="0.2">
      <c r="A422" s="198"/>
      <c r="B422" s="199"/>
      <c r="C422" s="199"/>
      <c r="D422" s="199"/>
      <c r="E422" s="199"/>
      <c r="F422" s="199"/>
      <c r="G422" s="199"/>
      <c r="H422" s="199"/>
      <c r="I422" s="199"/>
      <c r="J422" s="200"/>
      <c r="K422" s="245"/>
      <c r="L422" s="245"/>
      <c r="M422" s="245"/>
      <c r="N422" s="203"/>
      <c r="O422" s="242"/>
      <c r="P422" s="242"/>
      <c r="Q422" s="242"/>
      <c r="R422" s="246"/>
      <c r="S422" s="246"/>
      <c r="T422" s="242"/>
    </row>
    <row r="423" spans="1:20" x14ac:dyDescent="0.2">
      <c r="A423" s="198"/>
      <c r="B423" s="202"/>
      <c r="C423" s="202"/>
      <c r="D423" s="202"/>
      <c r="E423" s="202"/>
      <c r="F423" s="202"/>
      <c r="G423" s="202"/>
      <c r="H423" s="202"/>
      <c r="I423" s="199"/>
      <c r="J423" s="200"/>
      <c r="K423" s="245"/>
      <c r="L423" s="245"/>
      <c r="M423" s="245"/>
      <c r="N423" s="203"/>
      <c r="O423" s="242"/>
      <c r="P423" s="242"/>
      <c r="Q423" s="242"/>
      <c r="R423" s="246"/>
      <c r="S423" s="246"/>
      <c r="T423" s="242"/>
    </row>
    <row r="424" spans="1:20" x14ac:dyDescent="0.2">
      <c r="A424" s="201"/>
      <c r="B424" s="199"/>
      <c r="C424" s="199"/>
      <c r="D424" s="199"/>
      <c r="E424" s="199"/>
      <c r="F424" s="199"/>
      <c r="G424" s="199"/>
      <c r="H424" s="199"/>
      <c r="I424" s="199"/>
      <c r="J424" s="243"/>
      <c r="K424" s="245"/>
      <c r="L424" s="245"/>
      <c r="M424" s="245"/>
      <c r="N424" s="247"/>
      <c r="O424" s="242"/>
      <c r="P424" s="242"/>
      <c r="Q424" s="242"/>
      <c r="R424" s="247"/>
      <c r="S424" s="246"/>
      <c r="T424" s="242"/>
    </row>
    <row r="425" spans="1:20" x14ac:dyDescent="0.2">
      <c r="A425" s="198"/>
      <c r="B425" s="202"/>
      <c r="C425" s="202"/>
      <c r="D425" s="202"/>
      <c r="E425" s="202"/>
      <c r="F425" s="202"/>
      <c r="G425" s="202"/>
      <c r="H425" s="202"/>
      <c r="I425" s="199"/>
      <c r="J425" s="200"/>
      <c r="K425" s="245"/>
      <c r="L425" s="245"/>
      <c r="M425" s="245"/>
      <c r="N425" s="203"/>
      <c r="O425" s="242"/>
      <c r="P425" s="242"/>
      <c r="Q425" s="242"/>
      <c r="R425" s="246"/>
      <c r="S425" s="246"/>
      <c r="T425" s="242"/>
    </row>
    <row r="426" spans="1:20" x14ac:dyDescent="0.2">
      <c r="A426" s="198"/>
      <c r="B426" s="199"/>
      <c r="C426" s="199"/>
      <c r="D426" s="199"/>
      <c r="E426" s="199"/>
      <c r="F426" s="199"/>
      <c r="G426" s="199"/>
      <c r="H426" s="199"/>
      <c r="I426" s="199"/>
      <c r="J426" s="200"/>
      <c r="K426" s="245"/>
      <c r="L426" s="245"/>
      <c r="M426" s="245"/>
      <c r="N426" s="203"/>
      <c r="O426" s="242"/>
      <c r="P426" s="242"/>
      <c r="Q426" s="242"/>
      <c r="R426" s="246"/>
      <c r="S426" s="246"/>
      <c r="T426" s="242"/>
    </row>
    <row r="427" spans="1:20" x14ac:dyDescent="0.2">
      <c r="A427" s="201"/>
      <c r="B427" s="199"/>
      <c r="C427" s="199"/>
      <c r="D427" s="199"/>
      <c r="E427" s="199"/>
      <c r="F427" s="199"/>
      <c r="G427" s="199"/>
      <c r="H427" s="199"/>
      <c r="I427" s="199"/>
      <c r="J427" s="243"/>
      <c r="K427" s="245"/>
      <c r="L427" s="245"/>
      <c r="M427" s="245"/>
      <c r="N427" s="203"/>
      <c r="O427" s="242"/>
      <c r="P427" s="242"/>
      <c r="Q427" s="242"/>
      <c r="R427" s="246"/>
      <c r="S427" s="246"/>
      <c r="T427" s="242"/>
    </row>
    <row r="428" spans="1:20" x14ac:dyDescent="0.2">
      <c r="A428" s="198"/>
      <c r="B428" s="202"/>
      <c r="C428" s="202"/>
      <c r="D428" s="202"/>
      <c r="E428" s="202"/>
      <c r="F428" s="202"/>
      <c r="G428" s="202"/>
      <c r="H428" s="202"/>
      <c r="I428" s="199"/>
      <c r="J428" s="200"/>
      <c r="K428" s="245"/>
      <c r="L428" s="245"/>
      <c r="M428" s="245"/>
      <c r="N428" s="203"/>
      <c r="O428" s="242"/>
      <c r="P428" s="242"/>
      <c r="Q428" s="242"/>
      <c r="R428" s="246"/>
      <c r="S428" s="246"/>
      <c r="T428" s="242"/>
    </row>
    <row r="429" spans="1:20" x14ac:dyDescent="0.2">
      <c r="A429" s="198"/>
      <c r="B429" s="199"/>
      <c r="C429" s="199"/>
      <c r="D429" s="199"/>
      <c r="E429" s="199"/>
      <c r="F429" s="199"/>
      <c r="G429" s="199"/>
      <c r="H429" s="199"/>
      <c r="I429" s="199"/>
      <c r="J429" s="200"/>
      <c r="K429" s="245"/>
      <c r="L429" s="245"/>
      <c r="M429" s="245"/>
      <c r="N429" s="203"/>
      <c r="O429" s="242"/>
      <c r="P429" s="242"/>
      <c r="Q429" s="242"/>
      <c r="R429" s="246"/>
      <c r="S429" s="246"/>
      <c r="T429" s="242"/>
    </row>
    <row r="430" spans="1:20" x14ac:dyDescent="0.2">
      <c r="A430" s="201"/>
      <c r="B430" s="233"/>
      <c r="C430" s="199"/>
      <c r="D430" s="199"/>
      <c r="E430" s="199"/>
      <c r="F430" s="199"/>
      <c r="G430" s="199"/>
      <c r="H430" s="199"/>
      <c r="I430" s="199"/>
      <c r="J430" s="243"/>
      <c r="K430" s="245"/>
      <c r="L430" s="245"/>
      <c r="M430" s="245"/>
      <c r="N430" s="203"/>
      <c r="O430" s="242"/>
      <c r="P430" s="242"/>
      <c r="Q430" s="242"/>
      <c r="R430" s="246"/>
      <c r="S430" s="246"/>
      <c r="T430" s="242"/>
    </row>
    <row r="431" spans="1:20" x14ac:dyDescent="0.2">
      <c r="A431" s="198"/>
      <c r="B431" s="202"/>
      <c r="C431" s="202"/>
      <c r="D431" s="202"/>
      <c r="E431" s="202"/>
      <c r="F431" s="202"/>
      <c r="G431" s="202"/>
      <c r="H431" s="202"/>
      <c r="I431" s="199"/>
      <c r="J431" s="200"/>
      <c r="K431" s="245"/>
      <c r="L431" s="245"/>
      <c r="M431" s="245"/>
      <c r="N431" s="203"/>
      <c r="O431" s="242"/>
      <c r="P431" s="242"/>
      <c r="Q431" s="242"/>
      <c r="R431" s="246"/>
      <c r="S431" s="246"/>
      <c r="T431" s="242"/>
    </row>
    <row r="432" spans="1:20" x14ac:dyDescent="0.2">
      <c r="A432" s="198"/>
      <c r="B432" s="199"/>
      <c r="C432" s="199"/>
      <c r="D432" s="199"/>
      <c r="E432" s="199"/>
      <c r="F432" s="199"/>
      <c r="G432" s="199"/>
      <c r="H432" s="199"/>
      <c r="I432" s="199"/>
      <c r="J432" s="200"/>
      <c r="K432" s="245"/>
      <c r="L432" s="245"/>
      <c r="M432" s="245"/>
      <c r="N432" s="203"/>
      <c r="O432" s="242"/>
      <c r="P432" s="242"/>
      <c r="Q432" s="242"/>
      <c r="R432" s="246"/>
      <c r="S432" s="246"/>
      <c r="T432" s="242"/>
    </row>
    <row r="433" spans="1:20" x14ac:dyDescent="0.2">
      <c r="A433" s="201"/>
      <c r="B433" s="248"/>
      <c r="C433" s="199"/>
      <c r="D433" s="199"/>
      <c r="E433" s="199"/>
      <c r="F433" s="199"/>
      <c r="G433" s="199"/>
      <c r="H433" s="199"/>
      <c r="I433" s="199"/>
      <c r="J433" s="243"/>
      <c r="K433" s="245"/>
      <c r="L433" s="245"/>
      <c r="M433" s="245"/>
      <c r="N433" s="247"/>
      <c r="O433" s="242"/>
      <c r="P433" s="242"/>
      <c r="Q433" s="242"/>
      <c r="R433" s="247"/>
      <c r="S433" s="246"/>
      <c r="T433" s="242"/>
    </row>
    <row r="434" spans="1:20" x14ac:dyDescent="0.2">
      <c r="A434" s="198"/>
      <c r="B434" s="202"/>
      <c r="C434" s="202"/>
      <c r="D434" s="202"/>
      <c r="E434" s="202"/>
      <c r="F434" s="202"/>
      <c r="G434" s="202"/>
      <c r="H434" s="202"/>
      <c r="I434" s="199"/>
      <c r="J434" s="200"/>
      <c r="K434" s="245"/>
      <c r="L434" s="245"/>
      <c r="M434" s="245"/>
      <c r="N434" s="247"/>
      <c r="O434" s="242"/>
      <c r="P434" s="242"/>
      <c r="Q434" s="242"/>
      <c r="R434" s="247"/>
      <c r="S434" s="246"/>
      <c r="T434" s="242"/>
    </row>
    <row r="435" spans="1:20" x14ac:dyDescent="0.2">
      <c r="A435" s="198"/>
      <c r="B435" s="199"/>
      <c r="C435" s="199"/>
      <c r="D435" s="199"/>
      <c r="E435" s="199"/>
      <c r="F435" s="199"/>
      <c r="G435" s="199"/>
      <c r="H435" s="199"/>
      <c r="I435" s="199"/>
      <c r="J435" s="200"/>
      <c r="K435" s="245"/>
      <c r="L435" s="245"/>
      <c r="M435" s="245"/>
      <c r="N435" s="247"/>
      <c r="O435" s="242"/>
      <c r="P435" s="242"/>
      <c r="Q435" s="242"/>
      <c r="R435" s="247"/>
      <c r="S435" s="246"/>
      <c r="T435" s="242"/>
    </row>
    <row r="436" spans="1:20" x14ac:dyDescent="0.2">
      <c r="A436" s="201"/>
      <c r="B436" s="248"/>
      <c r="C436" s="199"/>
      <c r="D436" s="199"/>
      <c r="E436" s="199"/>
      <c r="F436" s="199"/>
      <c r="G436" s="199"/>
      <c r="H436" s="199"/>
      <c r="I436" s="199"/>
      <c r="J436" s="243"/>
      <c r="K436" s="245"/>
      <c r="L436" s="245"/>
      <c r="M436" s="245"/>
      <c r="N436" s="246"/>
      <c r="O436" s="242"/>
      <c r="P436" s="242"/>
      <c r="Q436" s="242"/>
      <c r="R436" s="246"/>
      <c r="S436" s="246"/>
      <c r="T436" s="242"/>
    </row>
    <row r="437" spans="1:20" x14ac:dyDescent="0.2">
      <c r="A437" s="198"/>
      <c r="B437" s="202"/>
      <c r="C437" s="202"/>
      <c r="D437" s="202"/>
      <c r="E437" s="202"/>
      <c r="F437" s="202"/>
      <c r="G437" s="202"/>
      <c r="H437" s="202"/>
      <c r="I437" s="199"/>
      <c r="J437" s="200"/>
      <c r="K437" s="245"/>
      <c r="L437" s="245"/>
      <c r="M437" s="245"/>
      <c r="N437" s="203"/>
      <c r="O437" s="242"/>
      <c r="P437" s="242"/>
      <c r="Q437" s="242"/>
      <c r="R437" s="246"/>
      <c r="S437" s="246"/>
      <c r="T437" s="242"/>
    </row>
    <row r="438" spans="1:20" x14ac:dyDescent="0.2">
      <c r="A438" s="198"/>
      <c r="B438" s="199"/>
      <c r="C438" s="199"/>
      <c r="D438" s="199"/>
      <c r="E438" s="199"/>
      <c r="F438" s="199"/>
      <c r="G438" s="199"/>
      <c r="H438" s="199"/>
      <c r="I438" s="199"/>
      <c r="J438" s="200"/>
      <c r="K438" s="245"/>
      <c r="L438" s="245"/>
      <c r="M438" s="245"/>
      <c r="N438" s="203"/>
      <c r="O438" s="242"/>
      <c r="P438" s="242"/>
      <c r="Q438" s="242"/>
      <c r="R438" s="246"/>
      <c r="S438" s="246"/>
      <c r="T438" s="242"/>
    </row>
    <row r="439" spans="1:20" x14ac:dyDescent="0.2">
      <c r="A439" s="201"/>
      <c r="B439" s="233"/>
      <c r="C439" s="199"/>
      <c r="D439" s="199"/>
      <c r="E439" s="199"/>
      <c r="F439" s="199"/>
      <c r="G439" s="199"/>
      <c r="H439" s="199"/>
      <c r="I439" s="199"/>
      <c r="J439" s="243"/>
      <c r="K439" s="245"/>
      <c r="L439" s="245"/>
      <c r="M439" s="245"/>
      <c r="N439" s="203"/>
      <c r="O439" s="242"/>
      <c r="P439" s="242"/>
      <c r="Q439" s="242"/>
      <c r="R439" s="246"/>
      <c r="S439" s="246"/>
      <c r="T439" s="242"/>
    </row>
    <row r="440" spans="1:20" x14ac:dyDescent="0.2">
      <c r="A440" s="198"/>
      <c r="B440" s="202"/>
      <c r="C440" s="202"/>
      <c r="D440" s="202"/>
      <c r="E440" s="202"/>
      <c r="F440" s="202"/>
      <c r="G440" s="202"/>
      <c r="H440" s="202"/>
      <c r="I440" s="199"/>
      <c r="J440" s="200"/>
      <c r="K440" s="245"/>
      <c r="L440" s="245"/>
      <c r="M440" s="245"/>
      <c r="N440" s="203"/>
      <c r="O440" s="242"/>
      <c r="P440" s="242"/>
      <c r="Q440" s="242"/>
      <c r="R440" s="246"/>
      <c r="S440" s="246"/>
      <c r="T440" s="242"/>
    </row>
    <row r="441" spans="1:20" x14ac:dyDescent="0.2">
      <c r="A441" s="198"/>
      <c r="B441" s="199"/>
      <c r="C441" s="199"/>
      <c r="D441" s="199"/>
      <c r="E441" s="199"/>
      <c r="F441" s="199"/>
      <c r="G441" s="199"/>
      <c r="H441" s="199"/>
      <c r="I441" s="199"/>
      <c r="J441" s="200"/>
      <c r="K441" s="245"/>
      <c r="L441" s="245"/>
      <c r="M441" s="245"/>
      <c r="N441" s="203"/>
      <c r="O441" s="242"/>
      <c r="P441" s="242"/>
      <c r="Q441" s="242"/>
      <c r="R441" s="246"/>
      <c r="S441" s="246"/>
      <c r="T441" s="242"/>
    </row>
    <row r="442" spans="1:20" x14ac:dyDescent="0.2">
      <c r="A442" s="201"/>
      <c r="B442" s="248"/>
      <c r="C442" s="199"/>
      <c r="D442" s="199"/>
      <c r="E442" s="199"/>
      <c r="F442" s="199"/>
      <c r="G442" s="199"/>
      <c r="H442" s="199"/>
      <c r="I442" s="199"/>
      <c r="J442" s="243"/>
      <c r="K442" s="245"/>
      <c r="L442" s="245"/>
      <c r="M442" s="245"/>
      <c r="N442" s="203"/>
      <c r="O442" s="242"/>
      <c r="P442" s="242"/>
      <c r="Q442" s="242"/>
      <c r="R442" s="246"/>
      <c r="S442" s="246"/>
      <c r="T442" s="242"/>
    </row>
    <row r="443" spans="1:20" x14ac:dyDescent="0.2">
      <c r="A443" s="198"/>
      <c r="B443" s="202"/>
      <c r="C443" s="202"/>
      <c r="D443" s="202"/>
      <c r="E443" s="202"/>
      <c r="F443" s="202"/>
      <c r="G443" s="202"/>
      <c r="H443" s="202"/>
      <c r="I443" s="199"/>
      <c r="J443" s="200"/>
      <c r="K443" s="245"/>
      <c r="L443" s="245"/>
      <c r="M443" s="245"/>
      <c r="N443" s="203"/>
      <c r="O443" s="242"/>
      <c r="P443" s="242"/>
      <c r="Q443" s="242"/>
      <c r="R443" s="246"/>
      <c r="S443" s="246"/>
      <c r="T443" s="242"/>
    </row>
    <row r="444" spans="1:20" x14ac:dyDescent="0.2">
      <c r="A444" s="198"/>
      <c r="B444" s="199"/>
      <c r="C444" s="199"/>
      <c r="D444" s="199"/>
      <c r="E444" s="199"/>
      <c r="F444" s="199"/>
      <c r="G444" s="199"/>
      <c r="H444" s="199"/>
      <c r="I444" s="199"/>
      <c r="J444" s="200"/>
      <c r="K444" s="245"/>
      <c r="L444" s="245"/>
      <c r="M444" s="245"/>
      <c r="N444" s="203"/>
      <c r="O444" s="242"/>
      <c r="P444" s="242"/>
      <c r="Q444" s="242"/>
      <c r="R444" s="246"/>
      <c r="S444" s="246"/>
      <c r="T444" s="242"/>
    </row>
    <row r="445" spans="1:20" x14ac:dyDescent="0.2">
      <c r="A445" s="201"/>
      <c r="B445" s="233"/>
      <c r="C445" s="199"/>
      <c r="D445" s="199"/>
      <c r="E445" s="199"/>
      <c r="F445" s="198"/>
      <c r="G445" s="198"/>
      <c r="H445" s="199"/>
      <c r="I445" s="199"/>
      <c r="J445" s="243"/>
      <c r="K445" s="245"/>
      <c r="L445" s="245"/>
      <c r="M445" s="245"/>
      <c r="N445" s="203"/>
      <c r="O445" s="242"/>
      <c r="P445" s="242"/>
      <c r="Q445" s="242"/>
      <c r="R445" s="246"/>
      <c r="S445" s="246"/>
      <c r="T445" s="242"/>
    </row>
    <row r="446" spans="1:20" x14ac:dyDescent="0.2">
      <c r="A446" s="198"/>
      <c r="B446" s="202"/>
      <c r="C446" s="202"/>
      <c r="D446" s="202"/>
      <c r="E446" s="202"/>
      <c r="F446" s="202"/>
      <c r="G446" s="202"/>
      <c r="H446" s="202"/>
      <c r="I446" s="199"/>
      <c r="J446" s="200"/>
      <c r="K446" s="245"/>
      <c r="L446" s="245"/>
      <c r="M446" s="245"/>
      <c r="N446" s="203"/>
      <c r="O446" s="242"/>
      <c r="P446" s="242"/>
      <c r="Q446" s="242"/>
      <c r="R446" s="246"/>
      <c r="S446" s="246"/>
      <c r="T446" s="242"/>
    </row>
    <row r="447" spans="1:20" x14ac:dyDescent="0.2">
      <c r="A447" s="198"/>
      <c r="B447" s="199"/>
      <c r="C447" s="199"/>
      <c r="D447" s="199"/>
      <c r="E447" s="199"/>
      <c r="F447" s="199"/>
      <c r="G447" s="199"/>
      <c r="H447" s="199"/>
      <c r="I447" s="199"/>
      <c r="J447" s="200"/>
      <c r="K447" s="245"/>
      <c r="L447" s="245"/>
      <c r="M447" s="245"/>
      <c r="N447" s="203"/>
      <c r="O447" s="242"/>
      <c r="P447" s="242"/>
      <c r="Q447" s="242"/>
      <c r="R447" s="246"/>
      <c r="S447" s="246"/>
      <c r="T447" s="242"/>
    </row>
    <row r="448" spans="1:20" x14ac:dyDescent="0.2">
      <c r="A448" s="201"/>
      <c r="B448" s="199"/>
      <c r="C448" s="199"/>
      <c r="D448" s="199"/>
      <c r="E448" s="199"/>
      <c r="F448" s="199"/>
      <c r="G448" s="199"/>
      <c r="H448" s="199"/>
      <c r="I448" s="199"/>
      <c r="J448" s="243"/>
      <c r="K448" s="245"/>
      <c r="L448" s="245"/>
      <c r="M448" s="245"/>
      <c r="N448" s="244"/>
      <c r="O448" s="242"/>
      <c r="P448" s="242"/>
      <c r="Q448" s="242"/>
      <c r="R448" s="247"/>
      <c r="S448" s="246"/>
      <c r="T448" s="242"/>
    </row>
    <row r="449" spans="1:20" x14ac:dyDescent="0.2">
      <c r="A449" s="198"/>
      <c r="B449" s="199"/>
      <c r="C449" s="199"/>
      <c r="D449" s="199"/>
      <c r="E449" s="199"/>
      <c r="F449" s="199"/>
      <c r="G449" s="199"/>
      <c r="H449" s="199"/>
      <c r="I449" s="199"/>
      <c r="J449" s="200"/>
      <c r="K449" s="245"/>
      <c r="L449" s="245"/>
      <c r="M449" s="245"/>
      <c r="N449" s="244"/>
      <c r="O449" s="242"/>
      <c r="P449" s="242"/>
      <c r="Q449" s="242"/>
      <c r="R449" s="247"/>
      <c r="S449" s="246"/>
      <c r="T449" s="242"/>
    </row>
    <row r="450" spans="1:20" x14ac:dyDescent="0.2">
      <c r="A450" s="198"/>
      <c r="B450" s="202"/>
      <c r="C450" s="202"/>
      <c r="D450" s="202"/>
      <c r="E450" s="202"/>
      <c r="F450" s="202"/>
      <c r="G450" s="202"/>
      <c r="H450" s="201"/>
      <c r="I450" s="199"/>
      <c r="J450" s="200"/>
      <c r="K450" s="245"/>
      <c r="L450" s="245"/>
      <c r="M450" s="245"/>
      <c r="N450" s="244"/>
      <c r="O450" s="242"/>
      <c r="P450" s="242"/>
      <c r="Q450" s="242"/>
      <c r="R450" s="247"/>
      <c r="S450" s="246"/>
      <c r="T450" s="242"/>
    </row>
    <row r="451" spans="1:20" x14ac:dyDescent="0.2">
      <c r="A451" s="201"/>
      <c r="B451" s="248"/>
      <c r="C451" s="199"/>
      <c r="D451" s="199"/>
      <c r="E451" s="199"/>
      <c r="F451" s="198"/>
      <c r="G451" s="198"/>
      <c r="H451" s="198"/>
      <c r="I451" s="198"/>
      <c r="J451" s="243"/>
      <c r="K451" s="245"/>
      <c r="L451" s="245"/>
      <c r="M451" s="245"/>
      <c r="N451" s="244"/>
      <c r="O451" s="242"/>
      <c r="P451" s="242"/>
      <c r="Q451" s="242"/>
      <c r="R451" s="247"/>
      <c r="S451" s="246"/>
      <c r="T451" s="242"/>
    </row>
    <row r="452" spans="1:20" x14ac:dyDescent="0.2">
      <c r="A452" s="198"/>
      <c r="B452" s="199"/>
      <c r="C452" s="199"/>
      <c r="D452" s="199"/>
      <c r="E452" s="199"/>
      <c r="F452" s="199"/>
      <c r="G452" s="199"/>
      <c r="H452" s="199"/>
      <c r="I452" s="199"/>
      <c r="J452" s="200"/>
      <c r="K452" s="245"/>
      <c r="L452" s="245"/>
      <c r="M452" s="245"/>
      <c r="N452" s="203"/>
      <c r="O452" s="242"/>
      <c r="P452" s="242"/>
      <c r="Q452" s="242"/>
      <c r="R452" s="246"/>
      <c r="S452" s="246"/>
      <c r="T452" s="242"/>
    </row>
    <row r="453" spans="1:20" x14ac:dyDescent="0.2">
      <c r="A453" s="198"/>
      <c r="B453" s="202"/>
      <c r="C453" s="202"/>
      <c r="D453" s="202"/>
      <c r="E453" s="202"/>
      <c r="F453" s="202"/>
      <c r="G453" s="202"/>
      <c r="H453" s="202"/>
      <c r="I453" s="199"/>
      <c r="J453" s="200"/>
      <c r="K453" s="245"/>
      <c r="L453" s="245"/>
      <c r="M453" s="245"/>
      <c r="N453" s="203"/>
      <c r="O453" s="242"/>
      <c r="P453" s="242"/>
      <c r="Q453" s="242"/>
      <c r="R453" s="246"/>
      <c r="S453" s="246"/>
      <c r="T453" s="242"/>
    </row>
    <row r="454" spans="1:20" x14ac:dyDescent="0.2">
      <c r="A454" s="201"/>
      <c r="B454" s="233"/>
      <c r="C454" s="199"/>
      <c r="D454" s="199"/>
      <c r="E454" s="199"/>
      <c r="F454" s="198"/>
      <c r="G454" s="198"/>
      <c r="H454" s="198"/>
      <c r="I454" s="198"/>
      <c r="J454" s="243"/>
      <c r="K454" s="245"/>
      <c r="L454" s="245"/>
      <c r="M454" s="245"/>
      <c r="N454" s="203"/>
      <c r="O454" s="242"/>
      <c r="P454" s="242"/>
      <c r="Q454" s="242"/>
      <c r="R454" s="246"/>
      <c r="S454" s="246"/>
      <c r="T454" s="242"/>
    </row>
    <row r="455" spans="1:20" x14ac:dyDescent="0.2">
      <c r="A455" s="198"/>
      <c r="B455" s="199"/>
      <c r="C455" s="202"/>
      <c r="D455" s="202"/>
      <c r="E455" s="202"/>
      <c r="F455" s="202"/>
      <c r="G455" s="202"/>
      <c r="H455" s="202"/>
      <c r="I455" s="198"/>
      <c r="J455" s="200"/>
      <c r="K455" s="245"/>
      <c r="L455" s="245"/>
      <c r="M455" s="245"/>
      <c r="N455" s="203"/>
      <c r="O455" s="242"/>
      <c r="P455" s="242"/>
      <c r="Q455" s="242"/>
      <c r="R455" s="246"/>
      <c r="S455" s="246"/>
      <c r="T455" s="242"/>
    </row>
    <row r="456" spans="1:20" x14ac:dyDescent="0.2">
      <c r="A456" s="198"/>
      <c r="B456" s="202"/>
      <c r="C456" s="202"/>
      <c r="D456" s="202"/>
      <c r="E456" s="202"/>
      <c r="F456" s="202"/>
      <c r="G456" s="202"/>
      <c r="H456" s="202"/>
      <c r="I456" s="198"/>
      <c r="J456" s="200"/>
      <c r="K456" s="245"/>
      <c r="L456" s="245"/>
      <c r="M456" s="245"/>
      <c r="N456" s="203"/>
      <c r="O456" s="242"/>
      <c r="P456" s="242"/>
      <c r="Q456" s="242"/>
      <c r="R456" s="246"/>
      <c r="S456" s="246"/>
      <c r="T456" s="242"/>
    </row>
    <row r="457" spans="1:20" x14ac:dyDescent="0.2">
      <c r="A457" s="201"/>
      <c r="B457" s="248"/>
      <c r="C457" s="199"/>
      <c r="D457" s="199"/>
      <c r="E457" s="199"/>
      <c r="F457" s="199"/>
      <c r="G457" s="199"/>
      <c r="H457" s="199"/>
      <c r="I457" s="199"/>
      <c r="J457" s="243"/>
      <c r="K457" s="245"/>
      <c r="L457" s="245"/>
      <c r="M457" s="245"/>
      <c r="N457" s="203"/>
      <c r="O457" s="242"/>
      <c r="P457" s="242"/>
      <c r="Q457" s="242"/>
      <c r="R457" s="246"/>
      <c r="S457" s="246"/>
      <c r="T457" s="242"/>
    </row>
    <row r="458" spans="1:20" x14ac:dyDescent="0.2">
      <c r="A458" s="198"/>
      <c r="B458" s="202"/>
      <c r="C458" s="202"/>
      <c r="D458" s="202"/>
      <c r="E458" s="202"/>
      <c r="F458" s="202"/>
      <c r="G458" s="202"/>
      <c r="H458" s="202"/>
      <c r="I458" s="199"/>
      <c r="J458" s="200"/>
      <c r="K458" s="245"/>
      <c r="L458" s="245"/>
      <c r="M458" s="245"/>
      <c r="N458" s="203"/>
      <c r="O458" s="242"/>
      <c r="P458" s="242"/>
      <c r="Q458" s="242"/>
      <c r="R458" s="246"/>
      <c r="S458" s="246"/>
      <c r="T458" s="242"/>
    </row>
    <row r="459" spans="1:20" x14ac:dyDescent="0.2">
      <c r="A459" s="198"/>
      <c r="B459" s="199"/>
      <c r="C459" s="199"/>
      <c r="D459" s="199"/>
      <c r="E459" s="199"/>
      <c r="F459" s="199"/>
      <c r="G459" s="199"/>
      <c r="H459" s="199"/>
      <c r="I459" s="199"/>
      <c r="J459" s="200"/>
      <c r="K459" s="245"/>
      <c r="L459" s="245"/>
      <c r="M459" s="245"/>
      <c r="N459" s="203"/>
      <c r="O459" s="242"/>
      <c r="P459" s="242"/>
      <c r="Q459" s="242"/>
      <c r="R459" s="246"/>
      <c r="S459" s="246"/>
    </row>
    <row r="460" spans="1:20" x14ac:dyDescent="0.2">
      <c r="A460" s="203"/>
      <c r="B460" s="248"/>
      <c r="C460" s="199"/>
      <c r="D460" s="199"/>
      <c r="E460" s="199"/>
      <c r="F460" s="198"/>
      <c r="G460" s="198"/>
      <c r="H460" s="198"/>
      <c r="I460" s="198"/>
      <c r="J460" s="243"/>
      <c r="K460" s="245"/>
      <c r="L460" s="245"/>
      <c r="M460" s="245"/>
      <c r="N460" s="203"/>
      <c r="O460" s="242"/>
      <c r="P460" s="242"/>
      <c r="Q460" s="242"/>
      <c r="R460" s="246"/>
      <c r="S460" s="246"/>
      <c r="T460" s="256"/>
    </row>
    <row r="461" spans="1:20" x14ac:dyDescent="0.2">
      <c r="A461" s="203"/>
      <c r="B461" s="199"/>
      <c r="C461" s="199"/>
      <c r="D461" s="199"/>
      <c r="E461" s="199"/>
      <c r="F461" s="199"/>
      <c r="G461" s="199"/>
      <c r="H461" s="199"/>
      <c r="I461" s="199"/>
      <c r="J461" s="200"/>
      <c r="K461" s="245"/>
      <c r="L461" s="245"/>
      <c r="M461" s="245"/>
      <c r="N461" s="203"/>
      <c r="O461" s="242"/>
      <c r="P461" s="242"/>
      <c r="Q461" s="242"/>
      <c r="R461" s="246"/>
      <c r="S461" s="246"/>
      <c r="T461" s="204"/>
    </row>
    <row r="462" spans="1:20" x14ac:dyDescent="0.2">
      <c r="A462" s="203"/>
      <c r="B462" s="202"/>
      <c r="C462" s="202"/>
      <c r="D462" s="202"/>
      <c r="E462" s="202"/>
      <c r="F462" s="202"/>
      <c r="G462" s="202"/>
      <c r="H462" s="202"/>
      <c r="I462" s="199"/>
      <c r="J462" s="200"/>
      <c r="K462" s="237"/>
      <c r="L462" s="237"/>
      <c r="M462" s="237"/>
      <c r="O462" s="249"/>
      <c r="P462" s="249"/>
      <c r="Q462" s="249"/>
      <c r="R462" s="255"/>
      <c r="S462" s="255"/>
      <c r="T462" s="204"/>
    </row>
    <row r="463" spans="1:20" x14ac:dyDescent="0.2">
      <c r="A463" s="203"/>
      <c r="B463" s="204"/>
      <c r="C463" s="204"/>
      <c r="D463" s="204"/>
      <c r="E463" s="204"/>
      <c r="F463" s="204"/>
      <c r="G463" s="204"/>
      <c r="H463" s="204"/>
      <c r="I463" s="204"/>
      <c r="J463" s="250"/>
      <c r="K463" s="242"/>
      <c r="L463" s="245"/>
      <c r="M463" s="245"/>
      <c r="N463" s="247"/>
      <c r="O463" s="242"/>
      <c r="P463" s="242"/>
      <c r="Q463" s="242"/>
      <c r="R463" s="244"/>
      <c r="S463" s="246"/>
      <c r="T463" s="199"/>
    </row>
    <row r="464" spans="1:20" x14ac:dyDescent="0.2">
      <c r="A464" s="203"/>
      <c r="B464" s="204"/>
      <c r="C464" s="204"/>
      <c r="D464" s="204"/>
      <c r="E464" s="204"/>
      <c r="F464" s="204"/>
      <c r="G464" s="204"/>
      <c r="H464" s="204"/>
      <c r="I464" s="204"/>
      <c r="J464" s="205"/>
      <c r="K464" s="204"/>
      <c r="L464" s="204"/>
      <c r="M464" s="204"/>
      <c r="N464" s="203"/>
      <c r="O464" s="204"/>
      <c r="P464" s="204"/>
      <c r="Q464" s="204"/>
      <c r="R464" s="203"/>
      <c r="S464" s="203"/>
      <c r="T464" s="199"/>
    </row>
    <row r="465" spans="1:20" x14ac:dyDescent="0.2">
      <c r="A465" s="203"/>
      <c r="B465" s="204"/>
      <c r="C465" s="204"/>
      <c r="D465" s="204"/>
      <c r="E465" s="204"/>
      <c r="F465" s="204"/>
      <c r="G465" s="204"/>
      <c r="H465" s="204"/>
      <c r="I465" s="204"/>
      <c r="J465" s="205"/>
      <c r="K465" s="204"/>
      <c r="L465" s="204"/>
      <c r="M465" s="204"/>
      <c r="N465" s="203"/>
      <c r="O465" s="204"/>
      <c r="P465" s="204"/>
      <c r="Q465" s="204"/>
      <c r="R465" s="203"/>
      <c r="S465" s="203"/>
      <c r="T465" s="199"/>
    </row>
    <row r="466" spans="1:20" x14ac:dyDescent="0.2">
      <c r="B466" s="204"/>
      <c r="C466" s="204"/>
      <c r="D466" s="204"/>
      <c r="E466" s="204"/>
      <c r="F466" s="204"/>
      <c r="G466" s="204"/>
      <c r="H466" s="204"/>
      <c r="I466" s="202"/>
      <c r="J466" s="251"/>
      <c r="K466" s="202"/>
      <c r="L466" s="198"/>
      <c r="M466" s="199"/>
      <c r="N466" s="198"/>
      <c r="O466" s="199"/>
      <c r="Q466" s="199"/>
      <c r="R466" s="198"/>
      <c r="S466" s="252"/>
      <c r="T466" s="199"/>
    </row>
    <row r="467" spans="1:20" x14ac:dyDescent="0.2">
      <c r="B467" s="204"/>
      <c r="C467" s="204"/>
      <c r="D467" s="204"/>
      <c r="E467" s="204"/>
      <c r="F467" s="204"/>
      <c r="G467" s="204"/>
      <c r="H467" s="204"/>
      <c r="I467" s="199"/>
      <c r="J467" s="200"/>
      <c r="K467" s="199"/>
      <c r="L467" s="199"/>
      <c r="M467" s="199"/>
      <c r="N467" s="198"/>
      <c r="O467" s="199"/>
      <c r="P467" s="199"/>
      <c r="Q467" s="199"/>
      <c r="R467" s="198"/>
      <c r="S467" s="198"/>
      <c r="T467" s="199"/>
    </row>
    <row r="468" spans="1:20" ht="15" x14ac:dyDescent="0.25">
      <c r="B468" s="204"/>
      <c r="C468" s="204"/>
      <c r="D468" s="204"/>
      <c r="E468" s="204"/>
      <c r="F468" s="204"/>
      <c r="G468" s="204"/>
      <c r="H468" s="204"/>
      <c r="I468" s="199"/>
      <c r="J468" s="200"/>
      <c r="K468" s="199"/>
      <c r="L468" s="199"/>
      <c r="M468" s="199"/>
      <c r="N468" s="198"/>
      <c r="O468" s="199"/>
      <c r="P468" s="199"/>
      <c r="Q468" s="199"/>
      <c r="R468" s="198"/>
      <c r="S468" s="198"/>
      <c r="T468" s="229"/>
    </row>
    <row r="469" spans="1:20" x14ac:dyDescent="0.2">
      <c r="I469" s="202"/>
      <c r="J469" s="251"/>
      <c r="K469" s="202"/>
      <c r="L469" s="198"/>
      <c r="M469" s="199"/>
      <c r="N469" s="198"/>
      <c r="O469" s="199"/>
      <c r="P469" s="199"/>
      <c r="Q469" s="199"/>
      <c r="R469" s="198"/>
      <c r="S469" s="198"/>
      <c r="T469" s="199"/>
    </row>
    <row r="470" spans="1:20" x14ac:dyDescent="0.2">
      <c r="I470" s="202"/>
      <c r="J470" s="251"/>
      <c r="K470" s="202"/>
      <c r="L470" s="198"/>
      <c r="M470" s="199"/>
      <c r="N470" s="198"/>
      <c r="O470" s="199"/>
      <c r="P470" s="199"/>
      <c r="Q470" s="199"/>
      <c r="R470" s="198"/>
      <c r="S470" s="198"/>
    </row>
    <row r="471" spans="1:20" ht="15" x14ac:dyDescent="0.25">
      <c r="I471" s="229"/>
      <c r="J471" s="253"/>
      <c r="K471" s="229"/>
      <c r="L471" s="229"/>
      <c r="M471" s="229"/>
      <c r="N471" s="236"/>
      <c r="O471" s="229"/>
      <c r="P471" s="229"/>
      <c r="Q471" s="229"/>
      <c r="R471" s="236"/>
      <c r="S471" s="236"/>
    </row>
    <row r="472" spans="1:20" x14ac:dyDescent="0.2">
      <c r="I472" s="199"/>
      <c r="J472" s="200"/>
      <c r="K472" s="199"/>
      <c r="L472" s="199"/>
      <c r="M472" s="199"/>
      <c r="N472" s="198"/>
      <c r="O472" s="199"/>
      <c r="P472" s="199"/>
      <c r="Q472" s="199"/>
      <c r="R472" s="198"/>
      <c r="S472" s="198"/>
    </row>
  </sheetData>
  <mergeCells count="67">
    <mergeCell ref="T54:T56"/>
    <mergeCell ref="U54:U56"/>
    <mergeCell ref="V54:V56"/>
    <mergeCell ref="M54:M56"/>
    <mergeCell ref="N54:N56"/>
    <mergeCell ref="O54:O56"/>
    <mergeCell ref="P54:P56"/>
    <mergeCell ref="Q54:Q56"/>
    <mergeCell ref="R54:R56"/>
    <mergeCell ref="A54:A56"/>
    <mergeCell ref="B54:I56"/>
    <mergeCell ref="J54:J56"/>
    <mergeCell ref="K54:K56"/>
    <mergeCell ref="S54:S56"/>
    <mergeCell ref="L54:L56"/>
    <mergeCell ref="B47:I47"/>
    <mergeCell ref="B48:I48"/>
    <mergeCell ref="B49:I49"/>
    <mergeCell ref="B50:I50"/>
    <mergeCell ref="B51:I51"/>
    <mergeCell ref="B52:I52"/>
    <mergeCell ref="B53:I53"/>
    <mergeCell ref="B46:I46"/>
    <mergeCell ref="B35:I35"/>
    <mergeCell ref="B36:I36"/>
    <mergeCell ref="B37:I37"/>
    <mergeCell ref="B38:I38"/>
    <mergeCell ref="B39:I39"/>
    <mergeCell ref="B40:I40"/>
    <mergeCell ref="B41:I41"/>
    <mergeCell ref="B42:I42"/>
    <mergeCell ref="B43:I43"/>
    <mergeCell ref="B44:I44"/>
    <mergeCell ref="B45:I45"/>
    <mergeCell ref="B34:I34"/>
    <mergeCell ref="B23:I23"/>
    <mergeCell ref="B24:I24"/>
    <mergeCell ref="B25:I25"/>
    <mergeCell ref="B26:I26"/>
    <mergeCell ref="B27:I27"/>
    <mergeCell ref="B28:I28"/>
    <mergeCell ref="B29:I29"/>
    <mergeCell ref="B30:I30"/>
    <mergeCell ref="B31:I31"/>
    <mergeCell ref="B32:I32"/>
    <mergeCell ref="B33:I33"/>
    <mergeCell ref="B22:I22"/>
    <mergeCell ref="B11:I11"/>
    <mergeCell ref="B12:I12"/>
    <mergeCell ref="B13:I13"/>
    <mergeCell ref="B14:I14"/>
    <mergeCell ref="B15:I15"/>
    <mergeCell ref="B16:I16"/>
    <mergeCell ref="B17:I17"/>
    <mergeCell ref="B18:I18"/>
    <mergeCell ref="B19:I19"/>
    <mergeCell ref="B20:I20"/>
    <mergeCell ref="B21:I21"/>
    <mergeCell ref="A1:T1"/>
    <mergeCell ref="A2:T2"/>
    <mergeCell ref="A9:A10"/>
    <mergeCell ref="B9:I10"/>
    <mergeCell ref="J9:J10"/>
    <mergeCell ref="K9:N9"/>
    <mergeCell ref="O9:R9"/>
    <mergeCell ref="S9:S10"/>
    <mergeCell ref="T9:T10"/>
  </mergeCells>
  <conditionalFormatting sqref="B32">
    <cfRule type="duplicateValues" dxfId="1" priority="1"/>
  </conditionalFormatting>
  <printOptions horizontalCentered="1"/>
  <pageMargins left="0.39370078740157483" right="0.39370078740157483" top="0.39370078740157483" bottom="0.19685039370078741" header="0.31496062992125984" footer="0.31496062992125984"/>
  <pageSetup paperSize="14" scale="70" orientation="landscape" horizontalDpi="4294967293"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9B8F-57DE-4193-8925-9FEFDF529A7D}">
  <dimension ref="A1:Q66"/>
  <sheetViews>
    <sheetView view="pageBreakPreview" zoomScale="79" zoomScaleNormal="90" zoomScaleSheetLayoutView="115" workbookViewId="0">
      <selection activeCell="O57" sqref="O57"/>
    </sheetView>
  </sheetViews>
  <sheetFormatPr defaultRowHeight="12.75" x14ac:dyDescent="0.2"/>
  <cols>
    <col min="1" max="1" width="5" customWidth="1"/>
    <col min="2" max="2" width="3.5703125" customWidth="1"/>
    <col min="3" max="3" width="3.7109375" customWidth="1"/>
    <col min="4" max="4" width="3.28515625" customWidth="1"/>
    <col min="5" max="6" width="3.7109375" customWidth="1"/>
    <col min="7" max="7" width="3.85546875" customWidth="1"/>
    <col min="8" max="8" width="3.5703125" customWidth="1"/>
    <col min="9" max="9" width="32.7109375" customWidth="1"/>
    <col min="10" max="10" width="20.28515625" customWidth="1"/>
    <col min="11" max="11" width="22.5703125" customWidth="1"/>
    <col min="12" max="12" width="30.42578125" customWidth="1"/>
    <col min="13" max="13" width="9.85546875" customWidth="1"/>
    <col min="14" max="14" width="9.28515625" customWidth="1"/>
    <col min="15" max="15" width="26.42578125" customWidth="1"/>
    <col min="16" max="16" width="24.28515625" customWidth="1"/>
  </cols>
  <sheetData>
    <row r="1" spans="1:16" ht="12.75" customHeight="1" x14ac:dyDescent="0.2">
      <c r="A1" s="270" t="s">
        <v>38</v>
      </c>
      <c r="B1" s="270"/>
      <c r="C1" s="270"/>
      <c r="D1" s="270"/>
      <c r="E1" s="270"/>
      <c r="F1" s="270"/>
      <c r="G1" s="270"/>
      <c r="H1" s="270"/>
      <c r="I1" s="270"/>
      <c r="J1" s="270"/>
      <c r="K1" s="270"/>
      <c r="L1" s="270"/>
      <c r="M1" s="270"/>
      <c r="N1" s="270"/>
      <c r="O1" s="270"/>
      <c r="P1" s="270"/>
    </row>
    <row r="2" spans="1:16" ht="12.75" customHeight="1" x14ac:dyDescent="0.2">
      <c r="A2" s="270" t="s">
        <v>39</v>
      </c>
      <c r="B2" s="270"/>
      <c r="C2" s="270"/>
      <c r="D2" s="270"/>
      <c r="E2" s="270"/>
      <c r="F2" s="270"/>
      <c r="G2" s="270"/>
      <c r="H2" s="270"/>
      <c r="I2" s="270"/>
      <c r="J2" s="270"/>
      <c r="K2" s="270"/>
      <c r="L2" s="270"/>
      <c r="M2" s="270"/>
      <c r="N2" s="270"/>
      <c r="O2" s="270"/>
      <c r="P2" s="270"/>
    </row>
    <row r="3" spans="1:16" x14ac:dyDescent="0.2">
      <c r="A3" s="26"/>
    </row>
    <row r="4" spans="1:16" x14ac:dyDescent="0.2">
      <c r="A4" s="26"/>
      <c r="I4" s="11" t="s">
        <v>62</v>
      </c>
      <c r="J4" s="11" t="s">
        <v>54</v>
      </c>
      <c r="K4" s="11"/>
      <c r="L4" s="11"/>
    </row>
    <row r="5" spans="1:16" x14ac:dyDescent="0.2">
      <c r="A5" s="26"/>
      <c r="I5" s="11" t="s">
        <v>1</v>
      </c>
      <c r="J5" s="11" t="s">
        <v>44</v>
      </c>
      <c r="K5" s="11"/>
      <c r="L5" s="11"/>
    </row>
    <row r="6" spans="1:16" x14ac:dyDescent="0.2">
      <c r="A6" s="26"/>
      <c r="I6" s="11" t="s">
        <v>2</v>
      </c>
      <c r="J6" s="11" t="s">
        <v>120</v>
      </c>
      <c r="K6" s="11"/>
      <c r="L6" s="11"/>
    </row>
    <row r="7" spans="1:16" x14ac:dyDescent="0.2">
      <c r="A7" s="26"/>
      <c r="I7" s="11" t="s">
        <v>34</v>
      </c>
      <c r="J7" s="11" t="s">
        <v>261</v>
      </c>
      <c r="K7" s="11"/>
      <c r="L7" s="11"/>
    </row>
    <row r="8" spans="1:16" x14ac:dyDescent="0.2">
      <c r="A8" s="26"/>
      <c r="P8" t="s">
        <v>50</v>
      </c>
    </row>
    <row r="9" spans="1:16" ht="33" customHeight="1" x14ac:dyDescent="0.2">
      <c r="A9" s="405" t="s">
        <v>3</v>
      </c>
      <c r="B9" s="405" t="s">
        <v>70</v>
      </c>
      <c r="C9" s="407"/>
      <c r="D9" s="407"/>
      <c r="E9" s="407"/>
      <c r="F9" s="407"/>
      <c r="G9" s="407"/>
      <c r="H9" s="407"/>
      <c r="I9" s="408"/>
      <c r="J9" s="258" t="s">
        <v>264</v>
      </c>
      <c r="K9" s="262" t="s">
        <v>265</v>
      </c>
      <c r="L9" s="262" t="s">
        <v>266</v>
      </c>
      <c r="M9" s="416" t="s">
        <v>40</v>
      </c>
      <c r="N9" s="417"/>
      <c r="O9" s="418"/>
      <c r="P9" s="349" t="s">
        <v>43</v>
      </c>
    </row>
    <row r="10" spans="1:16" ht="39.950000000000003" customHeight="1" x14ac:dyDescent="0.2">
      <c r="A10" s="406"/>
      <c r="B10" s="406"/>
      <c r="C10" s="413"/>
      <c r="D10" s="413"/>
      <c r="E10" s="413"/>
      <c r="F10" s="413"/>
      <c r="G10" s="413"/>
      <c r="H10" s="413"/>
      <c r="I10" s="409"/>
      <c r="J10" s="350"/>
      <c r="K10" s="414"/>
      <c r="L10" s="415"/>
      <c r="M10" s="136" t="s">
        <v>41</v>
      </c>
      <c r="N10" s="136" t="s">
        <v>42</v>
      </c>
      <c r="O10" s="133" t="s">
        <v>267</v>
      </c>
      <c r="P10" s="350"/>
    </row>
    <row r="11" spans="1:16" ht="39.950000000000003" customHeight="1" x14ac:dyDescent="0.2">
      <c r="A11" s="134" t="s">
        <v>20</v>
      </c>
      <c r="B11" s="300" t="s">
        <v>77</v>
      </c>
      <c r="C11" s="301"/>
      <c r="D11" s="301"/>
      <c r="E11" s="301"/>
      <c r="F11" s="301"/>
      <c r="G11" s="301"/>
      <c r="H11" s="301"/>
      <c r="I11" s="302"/>
      <c r="J11" s="148">
        <v>5000000</v>
      </c>
      <c r="K11" s="99" t="s">
        <v>121</v>
      </c>
      <c r="L11" s="99" t="s">
        <v>121</v>
      </c>
      <c r="M11" s="99" t="s">
        <v>121</v>
      </c>
      <c r="N11" s="99" t="s">
        <v>121</v>
      </c>
      <c r="O11" s="99" t="s">
        <v>121</v>
      </c>
      <c r="P11" s="99" t="s">
        <v>121</v>
      </c>
    </row>
    <row r="12" spans="1:16" ht="39.950000000000003" customHeight="1" x14ac:dyDescent="0.2">
      <c r="A12" s="134" t="s">
        <v>21</v>
      </c>
      <c r="B12" s="300" t="s">
        <v>78</v>
      </c>
      <c r="C12" s="301"/>
      <c r="D12" s="301"/>
      <c r="E12" s="301"/>
      <c r="F12" s="301"/>
      <c r="G12" s="301"/>
      <c r="H12" s="301"/>
      <c r="I12" s="302"/>
      <c r="J12" s="148">
        <v>10000000</v>
      </c>
      <c r="K12" s="99" t="s">
        <v>121</v>
      </c>
      <c r="L12" s="99" t="s">
        <v>121</v>
      </c>
      <c r="M12" s="99" t="s">
        <v>121</v>
      </c>
      <c r="N12" s="99" t="s">
        <v>121</v>
      </c>
      <c r="O12" s="99" t="s">
        <v>121</v>
      </c>
      <c r="P12" s="99" t="s">
        <v>121</v>
      </c>
    </row>
    <row r="13" spans="1:16" ht="39.950000000000003" customHeight="1" x14ac:dyDescent="0.2">
      <c r="A13" s="134" t="s">
        <v>22</v>
      </c>
      <c r="B13" s="300" t="s">
        <v>79</v>
      </c>
      <c r="C13" s="301"/>
      <c r="D13" s="301"/>
      <c r="E13" s="301"/>
      <c r="F13" s="301"/>
      <c r="G13" s="301"/>
      <c r="H13" s="301"/>
      <c r="I13" s="302"/>
      <c r="J13" s="148">
        <v>4016841850</v>
      </c>
      <c r="K13" s="99" t="s">
        <v>121</v>
      </c>
      <c r="L13" s="99" t="s">
        <v>121</v>
      </c>
      <c r="M13" s="99" t="s">
        <v>121</v>
      </c>
      <c r="N13" s="99" t="s">
        <v>121</v>
      </c>
      <c r="O13" s="99" t="s">
        <v>121</v>
      </c>
      <c r="P13" s="99" t="s">
        <v>121</v>
      </c>
    </row>
    <row r="14" spans="1:16" ht="39.950000000000003" customHeight="1" x14ac:dyDescent="0.2">
      <c r="A14" s="134">
        <v>4</v>
      </c>
      <c r="B14" s="315" t="s">
        <v>80</v>
      </c>
      <c r="C14" s="316"/>
      <c r="D14" s="316"/>
      <c r="E14" s="316"/>
      <c r="F14" s="316"/>
      <c r="G14" s="316"/>
      <c r="H14" s="316"/>
      <c r="I14" s="317"/>
      <c r="J14" s="148">
        <v>15000000</v>
      </c>
      <c r="K14" s="99" t="s">
        <v>121</v>
      </c>
      <c r="L14" s="99" t="s">
        <v>121</v>
      </c>
      <c r="M14" s="99" t="s">
        <v>121</v>
      </c>
      <c r="N14" s="99" t="s">
        <v>121</v>
      </c>
      <c r="O14" s="99" t="s">
        <v>121</v>
      </c>
      <c r="P14" s="99" t="s">
        <v>121</v>
      </c>
    </row>
    <row r="15" spans="1:16" ht="39.950000000000003" customHeight="1" x14ac:dyDescent="0.2">
      <c r="A15" s="134" t="s">
        <v>23</v>
      </c>
      <c r="B15" s="300" t="s">
        <v>81</v>
      </c>
      <c r="C15" s="301"/>
      <c r="D15" s="301"/>
      <c r="E15" s="301"/>
      <c r="F15" s="301"/>
      <c r="G15" s="301"/>
      <c r="H15" s="301"/>
      <c r="I15" s="302"/>
      <c r="J15" s="148">
        <v>238656000</v>
      </c>
      <c r="K15" s="99" t="s">
        <v>121</v>
      </c>
      <c r="L15" s="99" t="s">
        <v>121</v>
      </c>
      <c r="M15" s="99" t="s">
        <v>121</v>
      </c>
      <c r="N15" s="99" t="s">
        <v>121</v>
      </c>
      <c r="O15" s="99" t="s">
        <v>121</v>
      </c>
      <c r="P15" s="99" t="s">
        <v>121</v>
      </c>
    </row>
    <row r="16" spans="1:16" ht="39.950000000000003" customHeight="1" x14ac:dyDescent="0.2">
      <c r="A16" s="134" t="s">
        <v>24</v>
      </c>
      <c r="B16" s="300" t="s">
        <v>82</v>
      </c>
      <c r="C16" s="301"/>
      <c r="D16" s="301"/>
      <c r="E16" s="301"/>
      <c r="F16" s="301"/>
      <c r="G16" s="301"/>
      <c r="H16" s="301"/>
      <c r="I16" s="302"/>
      <c r="J16" s="148">
        <v>23500000</v>
      </c>
      <c r="K16" s="99" t="s">
        <v>121</v>
      </c>
      <c r="L16" s="99" t="s">
        <v>121</v>
      </c>
      <c r="M16" s="99" t="s">
        <v>121</v>
      </c>
      <c r="N16" s="99" t="s">
        <v>121</v>
      </c>
      <c r="O16" s="99" t="s">
        <v>121</v>
      </c>
      <c r="P16" s="99" t="s">
        <v>121</v>
      </c>
    </row>
    <row r="17" spans="1:16" ht="39.950000000000003" customHeight="1" x14ac:dyDescent="0.2">
      <c r="A17" s="134" t="s">
        <v>25</v>
      </c>
      <c r="B17" s="300" t="s">
        <v>83</v>
      </c>
      <c r="C17" s="301"/>
      <c r="D17" s="301"/>
      <c r="E17" s="301"/>
      <c r="F17" s="301"/>
      <c r="G17" s="301"/>
      <c r="H17" s="301"/>
      <c r="I17" s="302"/>
      <c r="J17" s="148">
        <v>5000000</v>
      </c>
      <c r="K17" s="99" t="s">
        <v>121</v>
      </c>
      <c r="L17" s="99" t="s">
        <v>121</v>
      </c>
      <c r="M17" s="99" t="s">
        <v>121</v>
      </c>
      <c r="N17" s="99" t="s">
        <v>121</v>
      </c>
      <c r="O17" s="99" t="s">
        <v>121</v>
      </c>
      <c r="P17" s="99" t="s">
        <v>121</v>
      </c>
    </row>
    <row r="18" spans="1:16" ht="39.950000000000003" customHeight="1" x14ac:dyDescent="0.2">
      <c r="A18" s="134" t="s">
        <v>26</v>
      </c>
      <c r="B18" s="300" t="s">
        <v>84</v>
      </c>
      <c r="C18" s="301"/>
      <c r="D18" s="301"/>
      <c r="E18" s="301"/>
      <c r="F18" s="301"/>
      <c r="G18" s="301"/>
      <c r="H18" s="301"/>
      <c r="I18" s="302"/>
      <c r="J18" s="148">
        <v>12000000</v>
      </c>
      <c r="K18" s="99" t="s">
        <v>121</v>
      </c>
      <c r="L18" s="99" t="s">
        <v>121</v>
      </c>
      <c r="M18" s="99" t="s">
        <v>121</v>
      </c>
      <c r="N18" s="99" t="s">
        <v>121</v>
      </c>
      <c r="O18" s="99" t="s">
        <v>121</v>
      </c>
      <c r="P18" s="99" t="s">
        <v>121</v>
      </c>
    </row>
    <row r="19" spans="1:16" ht="39.950000000000003" customHeight="1" x14ac:dyDescent="0.2">
      <c r="A19" s="134" t="s">
        <v>27</v>
      </c>
      <c r="B19" s="300" t="s">
        <v>85</v>
      </c>
      <c r="C19" s="301"/>
      <c r="D19" s="301"/>
      <c r="E19" s="301"/>
      <c r="F19" s="301"/>
      <c r="G19" s="301"/>
      <c r="H19" s="301"/>
      <c r="I19" s="302"/>
      <c r="J19" s="148">
        <v>12333000</v>
      </c>
      <c r="K19" s="99" t="s">
        <v>121</v>
      </c>
      <c r="L19" s="99" t="s">
        <v>121</v>
      </c>
      <c r="M19" s="99" t="s">
        <v>121</v>
      </c>
      <c r="N19" s="99" t="s">
        <v>121</v>
      </c>
      <c r="O19" s="99" t="s">
        <v>121</v>
      </c>
      <c r="P19" s="99" t="s">
        <v>121</v>
      </c>
    </row>
    <row r="20" spans="1:16" ht="39.950000000000003" customHeight="1" x14ac:dyDescent="0.2">
      <c r="A20" s="134" t="s">
        <v>17</v>
      </c>
      <c r="B20" s="300" t="s">
        <v>86</v>
      </c>
      <c r="C20" s="301"/>
      <c r="D20" s="301"/>
      <c r="E20" s="301"/>
      <c r="F20" s="301"/>
      <c r="G20" s="301"/>
      <c r="H20" s="301"/>
      <c r="I20" s="302"/>
      <c r="J20" s="148">
        <v>30000000</v>
      </c>
      <c r="K20" s="99" t="s">
        <v>121</v>
      </c>
      <c r="L20" s="99" t="s">
        <v>121</v>
      </c>
      <c r="M20" s="99" t="s">
        <v>121</v>
      </c>
      <c r="N20" s="99" t="s">
        <v>121</v>
      </c>
      <c r="O20" s="99" t="s">
        <v>121</v>
      </c>
      <c r="P20" s="99" t="s">
        <v>121</v>
      </c>
    </row>
    <row r="21" spans="1:16" ht="39.950000000000003" customHeight="1" x14ac:dyDescent="0.2">
      <c r="A21" s="134" t="s">
        <v>18</v>
      </c>
      <c r="B21" s="300" t="s">
        <v>87</v>
      </c>
      <c r="C21" s="301"/>
      <c r="D21" s="301"/>
      <c r="E21" s="301"/>
      <c r="F21" s="301"/>
      <c r="G21" s="301"/>
      <c r="H21" s="301"/>
      <c r="I21" s="302"/>
      <c r="J21" s="148">
        <v>53380000</v>
      </c>
      <c r="K21" s="99" t="s">
        <v>121</v>
      </c>
      <c r="L21" s="99" t="s">
        <v>121</v>
      </c>
      <c r="M21" s="99" t="s">
        <v>121</v>
      </c>
      <c r="N21" s="99" t="s">
        <v>121</v>
      </c>
      <c r="O21" s="99" t="s">
        <v>121</v>
      </c>
      <c r="P21" s="99" t="s">
        <v>121</v>
      </c>
    </row>
    <row r="22" spans="1:16" ht="39.950000000000003" customHeight="1" x14ac:dyDescent="0.2">
      <c r="A22" s="134" t="s">
        <v>19</v>
      </c>
      <c r="B22" s="300" t="s">
        <v>88</v>
      </c>
      <c r="C22" s="301"/>
      <c r="D22" s="301"/>
      <c r="E22" s="301"/>
      <c r="F22" s="301"/>
      <c r="G22" s="301"/>
      <c r="H22" s="301"/>
      <c r="I22" s="302"/>
      <c r="J22" s="148">
        <v>10000000</v>
      </c>
      <c r="K22" s="99" t="s">
        <v>121</v>
      </c>
      <c r="L22" s="99" t="s">
        <v>121</v>
      </c>
      <c r="M22" s="99" t="s">
        <v>121</v>
      </c>
      <c r="N22" s="99" t="s">
        <v>121</v>
      </c>
      <c r="O22" s="99" t="s">
        <v>121</v>
      </c>
      <c r="P22" s="99" t="s">
        <v>121</v>
      </c>
    </row>
    <row r="23" spans="1:16" ht="39.950000000000003" customHeight="1" x14ac:dyDescent="0.2">
      <c r="A23" s="135">
        <v>13</v>
      </c>
      <c r="B23" s="300" t="s">
        <v>89</v>
      </c>
      <c r="C23" s="301"/>
      <c r="D23" s="301"/>
      <c r="E23" s="301"/>
      <c r="F23" s="301"/>
      <c r="G23" s="301"/>
      <c r="H23" s="301"/>
      <c r="I23" s="302"/>
      <c r="J23" s="148">
        <v>100000000</v>
      </c>
      <c r="K23" s="99" t="s">
        <v>121</v>
      </c>
      <c r="L23" s="99" t="s">
        <v>121</v>
      </c>
      <c r="M23" s="99" t="s">
        <v>121</v>
      </c>
      <c r="N23" s="99" t="s">
        <v>121</v>
      </c>
      <c r="O23" s="99" t="s">
        <v>121</v>
      </c>
      <c r="P23" s="99" t="s">
        <v>121</v>
      </c>
    </row>
    <row r="24" spans="1:16" ht="39.950000000000003" customHeight="1" x14ac:dyDescent="0.2">
      <c r="A24" s="135">
        <v>14</v>
      </c>
      <c r="B24" s="300" t="s">
        <v>90</v>
      </c>
      <c r="C24" s="301"/>
      <c r="D24" s="301"/>
      <c r="E24" s="301"/>
      <c r="F24" s="301"/>
      <c r="G24" s="301"/>
      <c r="H24" s="301"/>
      <c r="I24" s="302"/>
      <c r="J24" s="148">
        <v>5000000</v>
      </c>
      <c r="K24" s="99" t="s">
        <v>121</v>
      </c>
      <c r="L24" s="99" t="s">
        <v>121</v>
      </c>
      <c r="M24" s="99" t="s">
        <v>121</v>
      </c>
      <c r="N24" s="99" t="s">
        <v>121</v>
      </c>
      <c r="O24" s="99" t="s">
        <v>121</v>
      </c>
      <c r="P24" s="99" t="s">
        <v>121</v>
      </c>
    </row>
    <row r="25" spans="1:16" ht="39.950000000000003" customHeight="1" x14ac:dyDescent="0.2">
      <c r="A25" s="134">
        <v>15</v>
      </c>
      <c r="B25" s="300" t="s">
        <v>91</v>
      </c>
      <c r="C25" s="301"/>
      <c r="D25" s="301"/>
      <c r="E25" s="301"/>
      <c r="F25" s="301"/>
      <c r="G25" s="301"/>
      <c r="H25" s="301"/>
      <c r="I25" s="302"/>
      <c r="J25" s="148">
        <v>77600000</v>
      </c>
      <c r="K25" s="99" t="s">
        <v>121</v>
      </c>
      <c r="L25" s="99" t="s">
        <v>121</v>
      </c>
      <c r="M25" s="99" t="s">
        <v>121</v>
      </c>
      <c r="N25" s="99" t="s">
        <v>121</v>
      </c>
      <c r="O25" s="99" t="s">
        <v>121</v>
      </c>
      <c r="P25" s="99" t="s">
        <v>121</v>
      </c>
    </row>
    <row r="26" spans="1:16" ht="39.950000000000003" customHeight="1" x14ac:dyDescent="0.2">
      <c r="A26" s="134">
        <v>16</v>
      </c>
      <c r="B26" s="300" t="s">
        <v>92</v>
      </c>
      <c r="C26" s="301"/>
      <c r="D26" s="301"/>
      <c r="E26" s="301"/>
      <c r="F26" s="301"/>
      <c r="G26" s="301"/>
      <c r="H26" s="301"/>
      <c r="I26" s="302"/>
      <c r="J26" s="148">
        <v>50000000</v>
      </c>
      <c r="K26" s="99" t="s">
        <v>121</v>
      </c>
      <c r="L26" s="99" t="s">
        <v>121</v>
      </c>
      <c r="M26" s="99" t="s">
        <v>121</v>
      </c>
      <c r="N26" s="99" t="s">
        <v>121</v>
      </c>
      <c r="O26" s="99" t="s">
        <v>121</v>
      </c>
      <c r="P26" s="99" t="s">
        <v>121</v>
      </c>
    </row>
    <row r="27" spans="1:16" ht="39.950000000000003" customHeight="1" x14ac:dyDescent="0.2">
      <c r="A27" s="134">
        <v>17</v>
      </c>
      <c r="B27" s="300" t="s">
        <v>93</v>
      </c>
      <c r="C27" s="301"/>
      <c r="D27" s="301"/>
      <c r="E27" s="301"/>
      <c r="F27" s="301"/>
      <c r="G27" s="301"/>
      <c r="H27" s="301"/>
      <c r="I27" s="302"/>
      <c r="J27" s="148">
        <v>144700000</v>
      </c>
      <c r="K27" s="99" t="s">
        <v>121</v>
      </c>
      <c r="L27" s="99" t="s">
        <v>121</v>
      </c>
      <c r="M27" s="99" t="s">
        <v>121</v>
      </c>
      <c r="N27" s="99" t="s">
        <v>121</v>
      </c>
      <c r="O27" s="99" t="s">
        <v>121</v>
      </c>
      <c r="P27" s="99" t="s">
        <v>121</v>
      </c>
    </row>
    <row r="28" spans="1:16" ht="39.950000000000003" customHeight="1" x14ac:dyDescent="0.2">
      <c r="A28" s="135">
        <v>18</v>
      </c>
      <c r="B28" s="300" t="s">
        <v>94</v>
      </c>
      <c r="C28" s="301"/>
      <c r="D28" s="301"/>
      <c r="E28" s="301"/>
      <c r="F28" s="301"/>
      <c r="G28" s="301"/>
      <c r="H28" s="301"/>
      <c r="I28" s="302"/>
      <c r="J28" s="148">
        <v>5000000</v>
      </c>
      <c r="K28" s="99" t="s">
        <v>121</v>
      </c>
      <c r="L28" s="99" t="s">
        <v>121</v>
      </c>
      <c r="M28" s="99" t="s">
        <v>121</v>
      </c>
      <c r="N28" s="99" t="s">
        <v>121</v>
      </c>
      <c r="O28" s="99" t="s">
        <v>121</v>
      </c>
      <c r="P28" s="99" t="s">
        <v>121</v>
      </c>
    </row>
    <row r="29" spans="1:16" ht="39.950000000000003" customHeight="1" x14ac:dyDescent="0.2">
      <c r="A29" s="135">
        <v>19</v>
      </c>
      <c r="B29" s="300" t="s">
        <v>95</v>
      </c>
      <c r="C29" s="301"/>
      <c r="D29" s="301"/>
      <c r="E29" s="301"/>
      <c r="F29" s="301"/>
      <c r="G29" s="301"/>
      <c r="H29" s="301"/>
      <c r="I29" s="302"/>
      <c r="J29" s="148">
        <v>206300000</v>
      </c>
      <c r="K29" s="99" t="s">
        <v>121</v>
      </c>
      <c r="L29" s="99" t="s">
        <v>121</v>
      </c>
      <c r="M29" s="99" t="s">
        <v>121</v>
      </c>
      <c r="N29" s="99" t="s">
        <v>121</v>
      </c>
      <c r="O29" s="99" t="s">
        <v>121</v>
      </c>
      <c r="P29" s="99" t="s">
        <v>121</v>
      </c>
    </row>
    <row r="30" spans="1:16" ht="39.950000000000003" customHeight="1" x14ac:dyDescent="0.2">
      <c r="A30" s="135">
        <v>20</v>
      </c>
      <c r="B30" s="340" t="s">
        <v>96</v>
      </c>
      <c r="C30" s="341"/>
      <c r="D30" s="341"/>
      <c r="E30" s="341"/>
      <c r="F30" s="341"/>
      <c r="G30" s="341"/>
      <c r="H30" s="341"/>
      <c r="I30" s="342"/>
      <c r="J30" s="159">
        <v>6000000</v>
      </c>
      <c r="K30" s="100" t="s">
        <v>121</v>
      </c>
      <c r="L30" s="100" t="s">
        <v>121</v>
      </c>
      <c r="M30" s="100" t="s">
        <v>121</v>
      </c>
      <c r="N30" s="100" t="s">
        <v>121</v>
      </c>
      <c r="O30" s="100" t="s">
        <v>121</v>
      </c>
      <c r="P30" s="100" t="s">
        <v>121</v>
      </c>
    </row>
    <row r="31" spans="1:16" ht="39.950000000000003" customHeight="1" x14ac:dyDescent="0.2">
      <c r="A31" s="134">
        <v>21</v>
      </c>
      <c r="B31" s="340" t="s">
        <v>97</v>
      </c>
      <c r="C31" s="341"/>
      <c r="D31" s="341"/>
      <c r="E31" s="341"/>
      <c r="F31" s="341"/>
      <c r="G31" s="341"/>
      <c r="H31" s="341"/>
      <c r="I31" s="342"/>
      <c r="J31" s="159">
        <v>164440000</v>
      </c>
      <c r="K31" s="100" t="s">
        <v>121</v>
      </c>
      <c r="L31" s="100" t="s">
        <v>121</v>
      </c>
      <c r="M31" s="100" t="s">
        <v>121</v>
      </c>
      <c r="N31" s="100" t="s">
        <v>121</v>
      </c>
      <c r="O31" s="100" t="s">
        <v>121</v>
      </c>
      <c r="P31" s="100" t="s">
        <v>121</v>
      </c>
    </row>
    <row r="32" spans="1:16" ht="67.5" customHeight="1" x14ac:dyDescent="0.2">
      <c r="A32" s="138">
        <v>22</v>
      </c>
      <c r="B32" s="300" t="s">
        <v>98</v>
      </c>
      <c r="C32" s="301"/>
      <c r="D32" s="301"/>
      <c r="E32" s="301"/>
      <c r="F32" s="301"/>
      <c r="G32" s="301"/>
      <c r="H32" s="301"/>
      <c r="I32" s="302"/>
      <c r="J32" s="148">
        <v>165606000</v>
      </c>
      <c r="K32" s="99" t="s">
        <v>121</v>
      </c>
      <c r="L32" s="99" t="s">
        <v>121</v>
      </c>
      <c r="M32" s="99" t="s">
        <v>121</v>
      </c>
      <c r="N32" s="99" t="s">
        <v>121</v>
      </c>
      <c r="O32" s="99" t="s">
        <v>121</v>
      </c>
      <c r="P32" s="99" t="s">
        <v>121</v>
      </c>
    </row>
    <row r="33" spans="1:16" ht="39.950000000000003" customHeight="1" x14ac:dyDescent="0.2">
      <c r="A33" s="137">
        <v>23</v>
      </c>
      <c r="B33" s="340" t="s">
        <v>99</v>
      </c>
      <c r="C33" s="341"/>
      <c r="D33" s="341"/>
      <c r="E33" s="341"/>
      <c r="F33" s="341"/>
      <c r="G33" s="341"/>
      <c r="H33" s="341"/>
      <c r="I33" s="342"/>
      <c r="J33" s="148">
        <v>10000000</v>
      </c>
      <c r="K33" s="99" t="s">
        <v>121</v>
      </c>
      <c r="L33" s="99" t="s">
        <v>121</v>
      </c>
      <c r="M33" s="99" t="s">
        <v>121</v>
      </c>
      <c r="N33" s="99" t="s">
        <v>121</v>
      </c>
      <c r="O33" s="99" t="s">
        <v>121</v>
      </c>
      <c r="P33" s="99" t="s">
        <v>121</v>
      </c>
    </row>
    <row r="34" spans="1:16" ht="39.950000000000003" customHeight="1" x14ac:dyDescent="0.2">
      <c r="A34" s="135">
        <v>24</v>
      </c>
      <c r="B34" s="300" t="s">
        <v>100</v>
      </c>
      <c r="C34" s="301"/>
      <c r="D34" s="301"/>
      <c r="E34" s="301"/>
      <c r="F34" s="301"/>
      <c r="G34" s="301"/>
      <c r="H34" s="301"/>
      <c r="I34" s="302"/>
      <c r="J34" s="148">
        <v>10000000</v>
      </c>
      <c r="K34" s="99" t="s">
        <v>121</v>
      </c>
      <c r="L34" s="99" t="s">
        <v>121</v>
      </c>
      <c r="M34" s="99" t="s">
        <v>121</v>
      </c>
      <c r="N34" s="99" t="s">
        <v>121</v>
      </c>
      <c r="O34" s="99" t="s">
        <v>121</v>
      </c>
      <c r="P34" s="99" t="s">
        <v>121</v>
      </c>
    </row>
    <row r="35" spans="1:16" ht="39.950000000000003" customHeight="1" x14ac:dyDescent="0.2">
      <c r="A35" s="136">
        <v>25</v>
      </c>
      <c r="B35" s="300" t="s">
        <v>101</v>
      </c>
      <c r="C35" s="301"/>
      <c r="D35" s="301"/>
      <c r="E35" s="301"/>
      <c r="F35" s="301"/>
      <c r="G35" s="301"/>
      <c r="H35" s="301"/>
      <c r="I35" s="302"/>
      <c r="J35" s="148">
        <v>118188000</v>
      </c>
      <c r="K35" s="99" t="s">
        <v>121</v>
      </c>
      <c r="L35" s="99" t="s">
        <v>121</v>
      </c>
      <c r="M35" s="99" t="s">
        <v>121</v>
      </c>
      <c r="N35" s="99" t="s">
        <v>121</v>
      </c>
      <c r="O35" s="99" t="s">
        <v>121</v>
      </c>
      <c r="P35" s="99" t="s">
        <v>121</v>
      </c>
    </row>
    <row r="36" spans="1:16" ht="68.25" customHeight="1" x14ac:dyDescent="0.2">
      <c r="A36" s="134">
        <v>26</v>
      </c>
      <c r="B36" s="300" t="s">
        <v>102</v>
      </c>
      <c r="C36" s="301"/>
      <c r="D36" s="301"/>
      <c r="E36" s="301"/>
      <c r="F36" s="301"/>
      <c r="G36" s="301"/>
      <c r="H36" s="301"/>
      <c r="I36" s="302"/>
      <c r="J36" s="148">
        <v>30500000</v>
      </c>
      <c r="K36" s="99" t="s">
        <v>121</v>
      </c>
      <c r="L36" s="99" t="s">
        <v>121</v>
      </c>
      <c r="M36" s="99" t="s">
        <v>121</v>
      </c>
      <c r="N36" s="99" t="s">
        <v>121</v>
      </c>
      <c r="O36" s="99" t="s">
        <v>121</v>
      </c>
      <c r="P36" s="99" t="s">
        <v>121</v>
      </c>
    </row>
    <row r="37" spans="1:16" ht="39.950000000000003" customHeight="1" x14ac:dyDescent="0.2">
      <c r="A37" s="135">
        <v>27</v>
      </c>
      <c r="B37" s="300" t="s">
        <v>103</v>
      </c>
      <c r="C37" s="301"/>
      <c r="D37" s="301"/>
      <c r="E37" s="301"/>
      <c r="F37" s="301"/>
      <c r="G37" s="301"/>
      <c r="H37" s="301"/>
      <c r="I37" s="302"/>
      <c r="J37" s="148">
        <v>691000000</v>
      </c>
      <c r="K37" s="99" t="s">
        <v>121</v>
      </c>
      <c r="L37" s="99" t="s">
        <v>121</v>
      </c>
      <c r="M37" s="99" t="s">
        <v>121</v>
      </c>
      <c r="N37" s="99" t="s">
        <v>121</v>
      </c>
      <c r="O37" s="99" t="s">
        <v>121</v>
      </c>
      <c r="P37" s="99" t="s">
        <v>121</v>
      </c>
    </row>
    <row r="38" spans="1:16" ht="39.950000000000003" customHeight="1" x14ac:dyDescent="0.2">
      <c r="A38" s="134">
        <v>28</v>
      </c>
      <c r="B38" s="300" t="s">
        <v>104</v>
      </c>
      <c r="C38" s="301"/>
      <c r="D38" s="301"/>
      <c r="E38" s="301"/>
      <c r="F38" s="301"/>
      <c r="G38" s="301"/>
      <c r="H38" s="301"/>
      <c r="I38" s="302"/>
      <c r="J38" s="148">
        <v>378000000</v>
      </c>
      <c r="K38" s="99" t="s">
        <v>121</v>
      </c>
      <c r="L38" s="99" t="s">
        <v>121</v>
      </c>
      <c r="M38" s="99" t="s">
        <v>121</v>
      </c>
      <c r="N38" s="99" t="s">
        <v>121</v>
      </c>
      <c r="O38" s="99" t="s">
        <v>121</v>
      </c>
      <c r="P38" s="99" t="s">
        <v>121</v>
      </c>
    </row>
    <row r="39" spans="1:16" ht="65.25" customHeight="1" x14ac:dyDescent="0.2">
      <c r="A39" s="134">
        <v>29</v>
      </c>
      <c r="B39" s="300" t="s">
        <v>105</v>
      </c>
      <c r="C39" s="301"/>
      <c r="D39" s="301"/>
      <c r="E39" s="301"/>
      <c r="F39" s="301"/>
      <c r="G39" s="301"/>
      <c r="H39" s="301"/>
      <c r="I39" s="302"/>
      <c r="J39" s="148">
        <v>270000000</v>
      </c>
      <c r="K39" s="99" t="s">
        <v>121</v>
      </c>
      <c r="L39" s="99" t="s">
        <v>121</v>
      </c>
      <c r="M39" s="99" t="s">
        <v>121</v>
      </c>
      <c r="N39" s="99" t="s">
        <v>121</v>
      </c>
      <c r="O39" s="99" t="s">
        <v>121</v>
      </c>
      <c r="P39" s="99" t="s">
        <v>121</v>
      </c>
    </row>
    <row r="40" spans="1:16" ht="59.25" customHeight="1" x14ac:dyDescent="0.2">
      <c r="A40" s="135">
        <v>30</v>
      </c>
      <c r="B40" s="300" t="s">
        <v>106</v>
      </c>
      <c r="C40" s="301"/>
      <c r="D40" s="301"/>
      <c r="E40" s="301"/>
      <c r="F40" s="301"/>
      <c r="G40" s="301"/>
      <c r="H40" s="301"/>
      <c r="I40" s="302"/>
      <c r="J40" s="148">
        <v>156200000</v>
      </c>
      <c r="K40" s="99" t="s">
        <v>121</v>
      </c>
      <c r="L40" s="99" t="s">
        <v>121</v>
      </c>
      <c r="M40" s="99" t="s">
        <v>121</v>
      </c>
      <c r="N40" s="99" t="s">
        <v>121</v>
      </c>
      <c r="O40" s="99" t="s">
        <v>121</v>
      </c>
      <c r="P40" s="99" t="s">
        <v>121</v>
      </c>
    </row>
    <row r="41" spans="1:16" ht="39.950000000000003" customHeight="1" x14ac:dyDescent="0.2">
      <c r="A41" s="134">
        <v>31</v>
      </c>
      <c r="B41" s="300" t="s">
        <v>107</v>
      </c>
      <c r="C41" s="301"/>
      <c r="D41" s="301"/>
      <c r="E41" s="301"/>
      <c r="F41" s="301"/>
      <c r="G41" s="301"/>
      <c r="H41" s="301"/>
      <c r="I41" s="302"/>
      <c r="J41" s="148">
        <v>115000000</v>
      </c>
      <c r="K41" s="99" t="s">
        <v>121</v>
      </c>
      <c r="L41" s="99" t="s">
        <v>121</v>
      </c>
      <c r="M41" s="99" t="s">
        <v>121</v>
      </c>
      <c r="N41" s="99" t="s">
        <v>121</v>
      </c>
      <c r="O41" s="99" t="s">
        <v>121</v>
      </c>
      <c r="P41" s="99" t="s">
        <v>121</v>
      </c>
    </row>
    <row r="42" spans="1:16" ht="39.950000000000003" customHeight="1" x14ac:dyDescent="0.2">
      <c r="A42" s="136">
        <v>32</v>
      </c>
      <c r="B42" s="300" t="s">
        <v>108</v>
      </c>
      <c r="C42" s="301"/>
      <c r="D42" s="301"/>
      <c r="E42" s="301"/>
      <c r="F42" s="301"/>
      <c r="G42" s="301"/>
      <c r="H42" s="301"/>
      <c r="I42" s="302"/>
      <c r="J42" s="148">
        <v>20000000</v>
      </c>
      <c r="K42" s="99" t="s">
        <v>121</v>
      </c>
      <c r="L42" s="99" t="s">
        <v>121</v>
      </c>
      <c r="M42" s="99" t="s">
        <v>121</v>
      </c>
      <c r="N42" s="99" t="s">
        <v>121</v>
      </c>
      <c r="O42" s="99" t="s">
        <v>121</v>
      </c>
      <c r="P42" s="99" t="s">
        <v>121</v>
      </c>
    </row>
    <row r="43" spans="1:16" ht="39.950000000000003" customHeight="1" x14ac:dyDescent="0.2">
      <c r="A43" s="134">
        <v>33</v>
      </c>
      <c r="B43" s="300" t="s">
        <v>109</v>
      </c>
      <c r="C43" s="301"/>
      <c r="D43" s="301"/>
      <c r="E43" s="301"/>
      <c r="F43" s="301"/>
      <c r="G43" s="301"/>
      <c r="H43" s="301"/>
      <c r="I43" s="302"/>
      <c r="J43" s="148">
        <v>236376000</v>
      </c>
      <c r="K43" s="99" t="s">
        <v>121</v>
      </c>
      <c r="L43" s="99" t="s">
        <v>121</v>
      </c>
      <c r="M43" s="99" t="s">
        <v>121</v>
      </c>
      <c r="N43" s="99" t="s">
        <v>121</v>
      </c>
      <c r="O43" s="99" t="s">
        <v>121</v>
      </c>
      <c r="P43" s="99" t="s">
        <v>121</v>
      </c>
    </row>
    <row r="44" spans="1:16" ht="39.950000000000003" customHeight="1" x14ac:dyDescent="0.2">
      <c r="A44" s="135">
        <v>34</v>
      </c>
      <c r="B44" s="300" t="s">
        <v>110</v>
      </c>
      <c r="C44" s="301"/>
      <c r="D44" s="301"/>
      <c r="E44" s="301"/>
      <c r="F44" s="301"/>
      <c r="G44" s="301"/>
      <c r="H44" s="301"/>
      <c r="I44" s="302"/>
      <c r="J44" s="148">
        <v>354564000</v>
      </c>
      <c r="K44" s="99" t="s">
        <v>121</v>
      </c>
      <c r="L44" s="99" t="s">
        <v>121</v>
      </c>
      <c r="M44" s="99" t="s">
        <v>121</v>
      </c>
      <c r="N44" s="99" t="s">
        <v>121</v>
      </c>
      <c r="O44" s="99" t="s">
        <v>121</v>
      </c>
      <c r="P44" s="99" t="s">
        <v>121</v>
      </c>
    </row>
    <row r="45" spans="1:16" ht="39.950000000000003" customHeight="1" x14ac:dyDescent="0.2">
      <c r="A45" s="134">
        <v>35</v>
      </c>
      <c r="B45" s="300" t="s">
        <v>111</v>
      </c>
      <c r="C45" s="301"/>
      <c r="D45" s="301"/>
      <c r="E45" s="301"/>
      <c r="F45" s="301"/>
      <c r="G45" s="301"/>
      <c r="H45" s="301"/>
      <c r="I45" s="302"/>
      <c r="J45" s="148">
        <v>459200000</v>
      </c>
      <c r="K45" s="99" t="s">
        <v>121</v>
      </c>
      <c r="L45" s="99" t="s">
        <v>121</v>
      </c>
      <c r="M45" s="99" t="s">
        <v>121</v>
      </c>
      <c r="N45" s="99" t="s">
        <v>121</v>
      </c>
      <c r="O45" s="99" t="s">
        <v>121</v>
      </c>
      <c r="P45" s="99" t="s">
        <v>121</v>
      </c>
    </row>
    <row r="46" spans="1:16" ht="120.75" customHeight="1" x14ac:dyDescent="0.2">
      <c r="A46" s="134">
        <v>36</v>
      </c>
      <c r="B46" s="300" t="s">
        <v>112</v>
      </c>
      <c r="C46" s="301"/>
      <c r="D46" s="301"/>
      <c r="E46" s="301"/>
      <c r="F46" s="301"/>
      <c r="G46" s="301"/>
      <c r="H46" s="301"/>
      <c r="I46" s="302"/>
      <c r="J46" s="148">
        <v>153000000</v>
      </c>
      <c r="K46" s="99" t="s">
        <v>121</v>
      </c>
      <c r="L46" s="99" t="s">
        <v>121</v>
      </c>
      <c r="M46" s="99" t="s">
        <v>121</v>
      </c>
      <c r="N46" s="99" t="s">
        <v>121</v>
      </c>
      <c r="O46" s="99" t="s">
        <v>121</v>
      </c>
      <c r="P46" s="99" t="s">
        <v>121</v>
      </c>
    </row>
    <row r="47" spans="1:16" ht="39.950000000000003" customHeight="1" x14ac:dyDescent="0.2">
      <c r="A47" s="134">
        <v>37</v>
      </c>
      <c r="B47" s="300" t="s">
        <v>113</v>
      </c>
      <c r="C47" s="301"/>
      <c r="D47" s="301"/>
      <c r="E47" s="301"/>
      <c r="F47" s="301"/>
      <c r="G47" s="301"/>
      <c r="H47" s="301"/>
      <c r="I47" s="302"/>
      <c r="J47" s="150">
        <v>330000000</v>
      </c>
      <c r="K47" s="101" t="s">
        <v>121</v>
      </c>
      <c r="L47" s="101" t="s">
        <v>121</v>
      </c>
      <c r="M47" s="101" t="s">
        <v>121</v>
      </c>
      <c r="N47" s="101" t="s">
        <v>121</v>
      </c>
      <c r="O47" s="101" t="s">
        <v>121</v>
      </c>
      <c r="P47" s="101" t="s">
        <v>121</v>
      </c>
    </row>
    <row r="48" spans="1:16" ht="39.950000000000003" customHeight="1" x14ac:dyDescent="0.2">
      <c r="A48" s="134">
        <v>38</v>
      </c>
      <c r="B48" s="300" t="s">
        <v>114</v>
      </c>
      <c r="C48" s="301"/>
      <c r="D48" s="301"/>
      <c r="E48" s="301"/>
      <c r="F48" s="301"/>
      <c r="G48" s="301"/>
      <c r="H48" s="301"/>
      <c r="I48" s="302"/>
      <c r="J48" s="148">
        <v>70000000</v>
      </c>
      <c r="K48" s="99" t="s">
        <v>121</v>
      </c>
      <c r="L48" s="99" t="s">
        <v>121</v>
      </c>
      <c r="M48" s="99" t="s">
        <v>121</v>
      </c>
      <c r="N48" s="99" t="s">
        <v>121</v>
      </c>
      <c r="O48" s="99" t="s">
        <v>121</v>
      </c>
      <c r="P48" s="99" t="s">
        <v>121</v>
      </c>
    </row>
    <row r="49" spans="1:17" ht="39.950000000000003" customHeight="1" x14ac:dyDescent="0.2">
      <c r="A49" s="135">
        <v>39</v>
      </c>
      <c r="B49" s="300" t="s">
        <v>115</v>
      </c>
      <c r="C49" s="301"/>
      <c r="D49" s="301"/>
      <c r="E49" s="301"/>
      <c r="F49" s="301"/>
      <c r="G49" s="301"/>
      <c r="H49" s="301"/>
      <c r="I49" s="302"/>
      <c r="J49" s="148">
        <v>4331500000</v>
      </c>
      <c r="K49" s="99" t="s">
        <v>121</v>
      </c>
      <c r="L49" s="99" t="s">
        <v>121</v>
      </c>
      <c r="M49" s="99" t="s">
        <v>121</v>
      </c>
      <c r="N49" s="99" t="s">
        <v>121</v>
      </c>
      <c r="O49" s="99" t="s">
        <v>121</v>
      </c>
      <c r="P49" s="99" t="s">
        <v>121</v>
      </c>
    </row>
    <row r="50" spans="1:17" ht="39.950000000000003" customHeight="1" x14ac:dyDescent="0.2">
      <c r="A50" s="134">
        <v>40</v>
      </c>
      <c r="B50" s="300" t="s">
        <v>116</v>
      </c>
      <c r="C50" s="301"/>
      <c r="D50" s="301"/>
      <c r="E50" s="301"/>
      <c r="F50" s="301"/>
      <c r="G50" s="301"/>
      <c r="H50" s="301"/>
      <c r="I50" s="302"/>
      <c r="J50" s="148">
        <v>184200000</v>
      </c>
      <c r="K50" s="99" t="s">
        <v>121</v>
      </c>
      <c r="L50" s="99" t="s">
        <v>121</v>
      </c>
      <c r="M50" s="99" t="s">
        <v>121</v>
      </c>
      <c r="N50" s="99" t="s">
        <v>121</v>
      </c>
      <c r="O50" s="99" t="s">
        <v>121</v>
      </c>
      <c r="P50" s="99" t="s">
        <v>121</v>
      </c>
    </row>
    <row r="51" spans="1:17" ht="39.950000000000003" customHeight="1" x14ac:dyDescent="0.2">
      <c r="A51" s="134">
        <v>41</v>
      </c>
      <c r="B51" s="300" t="s">
        <v>117</v>
      </c>
      <c r="C51" s="301"/>
      <c r="D51" s="301"/>
      <c r="E51" s="301"/>
      <c r="F51" s="301"/>
      <c r="G51" s="301"/>
      <c r="H51" s="301"/>
      <c r="I51" s="302"/>
      <c r="J51" s="148">
        <v>450000000</v>
      </c>
      <c r="K51" s="99" t="s">
        <v>121</v>
      </c>
      <c r="L51" s="99" t="s">
        <v>121</v>
      </c>
      <c r="M51" s="99" t="s">
        <v>121</v>
      </c>
      <c r="N51" s="99" t="s">
        <v>121</v>
      </c>
      <c r="O51" s="99" t="s">
        <v>121</v>
      </c>
      <c r="P51" s="99" t="s">
        <v>121</v>
      </c>
    </row>
    <row r="52" spans="1:17" ht="57" customHeight="1" x14ac:dyDescent="0.2">
      <c r="A52" s="134">
        <v>42</v>
      </c>
      <c r="B52" s="300" t="s">
        <v>118</v>
      </c>
      <c r="C52" s="301"/>
      <c r="D52" s="301"/>
      <c r="E52" s="301"/>
      <c r="F52" s="301"/>
      <c r="G52" s="301"/>
      <c r="H52" s="301"/>
      <c r="I52" s="302"/>
      <c r="J52" s="148">
        <v>123160000</v>
      </c>
      <c r="K52" s="99" t="s">
        <v>121</v>
      </c>
      <c r="L52" s="99" t="s">
        <v>121</v>
      </c>
      <c r="M52" s="99" t="s">
        <v>121</v>
      </c>
      <c r="N52" s="99" t="s">
        <v>121</v>
      </c>
      <c r="O52" s="99" t="s">
        <v>121</v>
      </c>
      <c r="P52" s="99" t="s">
        <v>121</v>
      </c>
    </row>
    <row r="53" spans="1:17" s="8" customFormat="1" ht="39.950000000000003" customHeight="1" x14ac:dyDescent="0.2">
      <c r="A53" s="102">
        <v>43</v>
      </c>
      <c r="B53" s="410" t="s">
        <v>119</v>
      </c>
      <c r="C53" s="411"/>
      <c r="D53" s="411"/>
      <c r="E53" s="411"/>
      <c r="F53" s="411"/>
      <c r="G53" s="411"/>
      <c r="H53" s="411"/>
      <c r="I53" s="412"/>
      <c r="J53" s="124">
        <v>1000000000</v>
      </c>
      <c r="K53" s="103" t="s">
        <v>121</v>
      </c>
      <c r="L53" s="103" t="s">
        <v>121</v>
      </c>
      <c r="M53" s="103" t="s">
        <v>121</v>
      </c>
      <c r="N53" s="103" t="s">
        <v>121</v>
      </c>
      <c r="O53" s="103" t="s">
        <v>121</v>
      </c>
      <c r="P53" s="103" t="s">
        <v>121</v>
      </c>
    </row>
    <row r="54" spans="1:17" ht="14.25" x14ac:dyDescent="0.2">
      <c r="A54" s="139"/>
      <c r="B54" s="2"/>
      <c r="C54" s="2"/>
      <c r="D54" s="2"/>
      <c r="E54" s="2"/>
      <c r="F54" s="2"/>
      <c r="G54" s="40"/>
      <c r="H54" s="2"/>
      <c r="I54" s="2"/>
    </row>
    <row r="55" spans="1:17" ht="14.25" x14ac:dyDescent="0.2">
      <c r="A55" s="139"/>
      <c r="B55" s="2"/>
      <c r="C55" s="2"/>
      <c r="D55" s="2"/>
      <c r="E55" s="2"/>
      <c r="F55" s="2"/>
      <c r="G55" s="40"/>
      <c r="H55" s="2"/>
      <c r="I55" s="2"/>
    </row>
    <row r="56" spans="1:17" ht="14.25" x14ac:dyDescent="0.2">
      <c r="J56" s="96"/>
      <c r="K56" s="96"/>
      <c r="O56" s="2" t="s">
        <v>260</v>
      </c>
      <c r="P56" s="16"/>
      <c r="Q56" s="2"/>
    </row>
    <row r="57" spans="1:17" ht="14.25" x14ac:dyDescent="0.2">
      <c r="N57" s="94" t="s">
        <v>125</v>
      </c>
      <c r="O57" s="2" t="s">
        <v>124</v>
      </c>
      <c r="P57" s="16"/>
      <c r="Q57" s="2"/>
    </row>
    <row r="58" spans="1:17" ht="14.25" x14ac:dyDescent="0.2">
      <c r="O58" s="2" t="s">
        <v>63</v>
      </c>
      <c r="Q58" s="2"/>
    </row>
    <row r="59" spans="1:17" ht="14.25" x14ac:dyDescent="0.2">
      <c r="O59" s="2"/>
      <c r="Q59" s="2"/>
    </row>
    <row r="60" spans="1:17" ht="15" x14ac:dyDescent="0.25">
      <c r="O60" s="2"/>
      <c r="Q60" s="33"/>
    </row>
    <row r="61" spans="1:17" ht="15" x14ac:dyDescent="0.25">
      <c r="O61" s="2"/>
      <c r="Q61" s="33"/>
    </row>
    <row r="62" spans="1:17" ht="14.25" x14ac:dyDescent="0.2">
      <c r="O62" s="2"/>
      <c r="Q62" s="67"/>
    </row>
    <row r="63" spans="1:17" ht="14.25" x14ac:dyDescent="0.2">
      <c r="O63" s="2"/>
    </row>
    <row r="64" spans="1:17" ht="15" x14ac:dyDescent="0.25">
      <c r="O64" s="33" t="s">
        <v>122</v>
      </c>
      <c r="Q64" s="176"/>
    </row>
    <row r="65" spans="15:17" ht="14.25" x14ac:dyDescent="0.2">
      <c r="O65" s="2" t="s">
        <v>123</v>
      </c>
      <c r="Q65" s="176"/>
    </row>
    <row r="66" spans="15:17" ht="14.25" x14ac:dyDescent="0.2">
      <c r="O66" s="2"/>
    </row>
  </sheetData>
  <mergeCells count="52">
    <mergeCell ref="A1:P1"/>
    <mergeCell ref="A2:P2"/>
    <mergeCell ref="A9:A10"/>
    <mergeCell ref="B9:I10"/>
    <mergeCell ref="J9:J10"/>
    <mergeCell ref="K9:K10"/>
    <mergeCell ref="L9:L10"/>
    <mergeCell ref="M9:O9"/>
    <mergeCell ref="P9:P10"/>
    <mergeCell ref="B22:I22"/>
    <mergeCell ref="B11:I11"/>
    <mergeCell ref="B12:I12"/>
    <mergeCell ref="B13:I13"/>
    <mergeCell ref="B14:I14"/>
    <mergeCell ref="B15:I15"/>
    <mergeCell ref="B16:I16"/>
    <mergeCell ref="B17:I17"/>
    <mergeCell ref="B18:I18"/>
    <mergeCell ref="B19:I19"/>
    <mergeCell ref="B20:I20"/>
    <mergeCell ref="B21:I21"/>
    <mergeCell ref="B34:I34"/>
    <mergeCell ref="B23:I23"/>
    <mergeCell ref="B24:I24"/>
    <mergeCell ref="B25:I25"/>
    <mergeCell ref="B26:I26"/>
    <mergeCell ref="B27:I27"/>
    <mergeCell ref="B28:I28"/>
    <mergeCell ref="B29:I29"/>
    <mergeCell ref="B30:I30"/>
    <mergeCell ref="B31:I31"/>
    <mergeCell ref="B32:I32"/>
    <mergeCell ref="B33:I33"/>
    <mergeCell ref="B46:I46"/>
    <mergeCell ref="B35:I35"/>
    <mergeCell ref="B36:I36"/>
    <mergeCell ref="B37:I37"/>
    <mergeCell ref="B38:I38"/>
    <mergeCell ref="B39:I39"/>
    <mergeCell ref="B40:I40"/>
    <mergeCell ref="B41:I41"/>
    <mergeCell ref="B42:I42"/>
    <mergeCell ref="B43:I43"/>
    <mergeCell ref="B44:I44"/>
    <mergeCell ref="B45:I45"/>
    <mergeCell ref="B53:I53"/>
    <mergeCell ref="B47:I47"/>
    <mergeCell ref="B48:I48"/>
    <mergeCell ref="B49:I49"/>
    <mergeCell ref="B50:I50"/>
    <mergeCell ref="B51:I51"/>
    <mergeCell ref="B52:I52"/>
  </mergeCells>
  <conditionalFormatting sqref="B32">
    <cfRule type="duplicateValues" dxfId="0" priority="1"/>
  </conditionalFormatting>
  <pageMargins left="0.54370078700000002" right="0.39370078740157499" top="0.84055118100000004" bottom="0.39370078740157499" header="0.31496062992126" footer="0.31496062992126"/>
  <pageSetup paperSize="14" scale="75" orientation="landscape" horizontalDpi="4294967293" r:id="rId1"/>
  <rowBreaks count="1" manualBreakCount="1">
    <brk id="6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E19D8-2665-43BC-89CF-0CD40F4D1E06}">
  <dimension ref="A1:Q66"/>
  <sheetViews>
    <sheetView view="pageBreakPreview" zoomScale="60" zoomScaleNormal="70" zoomScaleSheetLayoutView="55" workbookViewId="0">
      <selection activeCell="C5" sqref="C5"/>
    </sheetView>
  </sheetViews>
  <sheetFormatPr defaultRowHeight="12.75" x14ac:dyDescent="0.2"/>
  <cols>
    <col min="2" max="2" width="16.42578125" customWidth="1"/>
    <col min="3" max="3" width="19.7109375" customWidth="1"/>
    <col min="4" max="4" width="18.28515625" customWidth="1"/>
    <col min="5" max="5" width="10.85546875" customWidth="1"/>
    <col min="6" max="6" width="13.85546875" customWidth="1"/>
    <col min="7" max="7" width="11.5703125" customWidth="1"/>
    <col min="10" max="10" width="11.28515625" customWidth="1"/>
    <col min="11" max="11" width="10.85546875" customWidth="1"/>
    <col min="14" max="14" width="11.42578125" customWidth="1"/>
    <col min="16" max="16" width="18.140625" customWidth="1"/>
  </cols>
  <sheetData>
    <row r="1" spans="1:17" x14ac:dyDescent="0.2">
      <c r="A1" s="421" t="s">
        <v>146</v>
      </c>
      <c r="B1" s="421"/>
      <c r="C1" s="421"/>
      <c r="D1" s="421"/>
      <c r="E1" s="421"/>
      <c r="F1" s="421"/>
      <c r="G1" s="421"/>
      <c r="H1" s="421"/>
      <c r="I1" s="421"/>
      <c r="J1" s="421"/>
      <c r="K1" s="421"/>
      <c r="L1" s="421"/>
      <c r="M1" s="421"/>
      <c r="N1" s="421"/>
      <c r="O1" s="421"/>
      <c r="P1" s="421"/>
      <c r="Q1" s="421"/>
    </row>
    <row r="3" spans="1:17" x14ac:dyDescent="0.2">
      <c r="A3" t="s">
        <v>62</v>
      </c>
      <c r="C3" t="s">
        <v>147</v>
      </c>
    </row>
    <row r="4" spans="1:17" x14ac:dyDescent="0.2">
      <c r="A4" t="s">
        <v>2</v>
      </c>
      <c r="C4" t="s">
        <v>120</v>
      </c>
    </row>
    <row r="5" spans="1:17" x14ac:dyDescent="0.2">
      <c r="A5" t="s">
        <v>34</v>
      </c>
      <c r="C5" t="s">
        <v>261</v>
      </c>
    </row>
    <row r="7" spans="1:17" x14ac:dyDescent="0.2">
      <c r="A7" s="419" t="s">
        <v>3</v>
      </c>
      <c r="B7" s="419" t="s">
        <v>148</v>
      </c>
      <c r="C7" s="419" t="s">
        <v>149</v>
      </c>
      <c r="D7" s="419" t="s">
        <v>150</v>
      </c>
      <c r="E7" s="419" t="s">
        <v>151</v>
      </c>
      <c r="F7" s="419" t="s">
        <v>152</v>
      </c>
      <c r="G7" s="419" t="s">
        <v>74</v>
      </c>
      <c r="H7" s="422" t="s">
        <v>153</v>
      </c>
      <c r="I7" s="422"/>
      <c r="J7" s="422"/>
      <c r="K7" s="422"/>
      <c r="L7" s="419" t="s">
        <v>159</v>
      </c>
      <c r="M7" s="419" t="s">
        <v>160</v>
      </c>
      <c r="N7" s="419" t="s">
        <v>161</v>
      </c>
      <c r="O7" s="419" t="s">
        <v>162</v>
      </c>
      <c r="P7" s="419" t="s">
        <v>163</v>
      </c>
      <c r="Q7" s="419" t="s">
        <v>164</v>
      </c>
    </row>
    <row r="8" spans="1:17" x14ac:dyDescent="0.2">
      <c r="A8" s="419"/>
      <c r="B8" s="419"/>
      <c r="C8" s="419"/>
      <c r="D8" s="419"/>
      <c r="E8" s="419"/>
      <c r="F8" s="419"/>
      <c r="G8" s="419"/>
      <c r="H8" s="419" t="s">
        <v>154</v>
      </c>
      <c r="I8" s="419" t="s">
        <v>155</v>
      </c>
      <c r="J8" s="419"/>
      <c r="K8" s="419"/>
      <c r="L8" s="419"/>
      <c r="M8" s="419"/>
      <c r="N8" s="419"/>
      <c r="O8" s="419"/>
      <c r="P8" s="419"/>
      <c r="Q8" s="419"/>
    </row>
    <row r="9" spans="1:17" ht="72" customHeight="1" thickBot="1" x14ac:dyDescent="0.25">
      <c r="A9" s="420"/>
      <c r="B9" s="420"/>
      <c r="C9" s="420"/>
      <c r="D9" s="420"/>
      <c r="E9" s="420"/>
      <c r="F9" s="420"/>
      <c r="G9" s="420"/>
      <c r="H9" s="420"/>
      <c r="I9" s="109" t="s">
        <v>156</v>
      </c>
      <c r="J9" s="109" t="s">
        <v>157</v>
      </c>
      <c r="K9" s="109" t="s">
        <v>158</v>
      </c>
      <c r="L9" s="420"/>
      <c r="M9" s="420"/>
      <c r="N9" s="420"/>
      <c r="O9" s="420"/>
      <c r="P9" s="420"/>
      <c r="Q9" s="420"/>
    </row>
    <row r="10" spans="1:17" ht="13.5" thickTop="1" x14ac:dyDescent="0.2">
      <c r="A10" s="104">
        <v>1</v>
      </c>
      <c r="B10" s="104">
        <v>2</v>
      </c>
      <c r="C10" s="104">
        <v>3</v>
      </c>
      <c r="D10" s="104">
        <v>4</v>
      </c>
      <c r="E10" s="104">
        <v>5</v>
      </c>
      <c r="F10" s="104">
        <v>6</v>
      </c>
      <c r="G10" s="104">
        <v>7</v>
      </c>
      <c r="H10" s="104">
        <v>8</v>
      </c>
      <c r="I10" s="104">
        <v>9</v>
      </c>
      <c r="J10" s="104">
        <v>10</v>
      </c>
      <c r="K10" s="104">
        <v>11</v>
      </c>
      <c r="L10" s="104">
        <v>12</v>
      </c>
      <c r="M10" s="104">
        <v>13</v>
      </c>
      <c r="N10" s="104">
        <v>14</v>
      </c>
      <c r="O10" s="104">
        <v>15</v>
      </c>
      <c r="P10" s="104">
        <v>16</v>
      </c>
      <c r="Q10" s="104">
        <v>17</v>
      </c>
    </row>
    <row r="11" spans="1:17" ht="72.75" customHeight="1" x14ac:dyDescent="0.2">
      <c r="A11" s="98">
        <v>1</v>
      </c>
      <c r="B11" s="106" t="s">
        <v>166</v>
      </c>
      <c r="C11" s="106" t="s">
        <v>165</v>
      </c>
      <c r="D11" s="97">
        <v>5000000</v>
      </c>
      <c r="E11" s="105"/>
      <c r="F11" s="105"/>
      <c r="G11" s="105"/>
      <c r="H11" s="105"/>
      <c r="I11" s="105"/>
      <c r="J11" s="105"/>
      <c r="K11" s="105"/>
      <c r="L11" s="105"/>
      <c r="M11" s="105"/>
      <c r="N11" s="105"/>
      <c r="O11" s="105"/>
      <c r="P11" s="105"/>
      <c r="Q11" s="105"/>
    </row>
    <row r="12" spans="1:17" ht="72.75" customHeight="1" x14ac:dyDescent="0.2">
      <c r="A12" s="98">
        <v>2</v>
      </c>
      <c r="B12" s="106" t="s">
        <v>168</v>
      </c>
      <c r="C12" s="108" t="s">
        <v>167</v>
      </c>
      <c r="D12" s="97">
        <v>10000000</v>
      </c>
      <c r="E12" s="105"/>
      <c r="F12" s="105"/>
      <c r="G12" s="105"/>
      <c r="H12" s="105"/>
      <c r="I12" s="105"/>
      <c r="J12" s="105"/>
      <c r="K12" s="105"/>
      <c r="L12" s="105"/>
      <c r="M12" s="105"/>
      <c r="N12" s="105"/>
      <c r="O12" s="105"/>
      <c r="P12" s="105"/>
      <c r="Q12" s="105"/>
    </row>
    <row r="13" spans="1:17" ht="72.75" customHeight="1" x14ac:dyDescent="0.2">
      <c r="A13" s="98">
        <v>3</v>
      </c>
      <c r="B13" s="106" t="s">
        <v>170</v>
      </c>
      <c r="C13" s="106" t="s">
        <v>169</v>
      </c>
      <c r="D13" s="97">
        <v>4016841850</v>
      </c>
      <c r="E13" s="105"/>
      <c r="F13" s="105"/>
      <c r="G13" s="105"/>
      <c r="H13" s="105"/>
      <c r="I13" s="105"/>
      <c r="J13" s="105"/>
      <c r="K13" s="105"/>
      <c r="L13" s="105"/>
      <c r="M13" s="105"/>
      <c r="N13" s="105"/>
      <c r="O13" s="105"/>
      <c r="P13" s="105"/>
      <c r="Q13" s="105"/>
    </row>
    <row r="14" spans="1:17" ht="72.75" customHeight="1" x14ac:dyDescent="0.2">
      <c r="A14" s="98">
        <v>4</v>
      </c>
      <c r="B14" s="106" t="s">
        <v>172</v>
      </c>
      <c r="C14" s="106" t="s">
        <v>171</v>
      </c>
      <c r="D14" s="97">
        <v>15000000</v>
      </c>
      <c r="E14" s="105"/>
      <c r="F14" s="105"/>
      <c r="G14" s="105"/>
      <c r="H14" s="105"/>
      <c r="I14" s="105"/>
      <c r="J14" s="105"/>
      <c r="K14" s="105"/>
      <c r="L14" s="105"/>
      <c r="M14" s="105"/>
      <c r="N14" s="105"/>
      <c r="O14" s="105"/>
      <c r="P14" s="105"/>
      <c r="Q14" s="105"/>
    </row>
    <row r="15" spans="1:17" ht="72.75" customHeight="1" x14ac:dyDescent="0.2">
      <c r="A15" s="98">
        <v>5</v>
      </c>
      <c r="B15" s="106" t="s">
        <v>174</v>
      </c>
      <c r="C15" s="106" t="s">
        <v>173</v>
      </c>
      <c r="D15" s="97">
        <v>238656000</v>
      </c>
      <c r="E15" s="105"/>
      <c r="F15" s="105"/>
      <c r="G15" s="105"/>
      <c r="H15" s="105"/>
      <c r="I15" s="105"/>
      <c r="J15" s="105"/>
      <c r="K15" s="105"/>
      <c r="L15" s="105"/>
      <c r="M15" s="105"/>
      <c r="N15" s="105"/>
      <c r="O15" s="105"/>
      <c r="P15" s="105"/>
      <c r="Q15" s="105"/>
    </row>
    <row r="16" spans="1:17" ht="72.75" customHeight="1" x14ac:dyDescent="0.2">
      <c r="A16" s="98">
        <v>6</v>
      </c>
      <c r="B16" s="106" t="s">
        <v>177</v>
      </c>
      <c r="C16" s="106" t="s">
        <v>176</v>
      </c>
      <c r="D16" s="97">
        <v>23500000</v>
      </c>
      <c r="E16" s="105"/>
      <c r="F16" s="105"/>
      <c r="G16" s="105"/>
      <c r="H16" s="105"/>
      <c r="I16" s="105"/>
      <c r="J16" s="105"/>
      <c r="K16" s="105"/>
      <c r="L16" s="105"/>
      <c r="M16" s="105"/>
      <c r="N16" s="105"/>
      <c r="O16" s="105"/>
      <c r="P16" s="105"/>
      <c r="Q16" s="105"/>
    </row>
    <row r="17" spans="1:17" ht="72.75" customHeight="1" x14ac:dyDescent="0.2">
      <c r="A17" s="98">
        <v>7</v>
      </c>
      <c r="B17" s="106" t="s">
        <v>179</v>
      </c>
      <c r="C17" s="106" t="s">
        <v>178</v>
      </c>
      <c r="D17" s="97">
        <v>5000000</v>
      </c>
      <c r="E17" s="105"/>
      <c r="F17" s="105"/>
      <c r="G17" s="105"/>
      <c r="H17" s="105"/>
      <c r="I17" s="105"/>
      <c r="J17" s="105"/>
      <c r="K17" s="105"/>
      <c r="L17" s="105"/>
      <c r="M17" s="105"/>
      <c r="N17" s="105"/>
      <c r="O17" s="105"/>
      <c r="P17" s="105"/>
      <c r="Q17" s="105"/>
    </row>
    <row r="18" spans="1:17" ht="72.75" customHeight="1" x14ac:dyDescent="0.2">
      <c r="A18" s="98">
        <v>8</v>
      </c>
      <c r="B18" s="106" t="s">
        <v>181</v>
      </c>
      <c r="C18" s="106" t="s">
        <v>180</v>
      </c>
      <c r="D18" s="97">
        <v>12000000</v>
      </c>
      <c r="E18" s="105"/>
      <c r="F18" s="105"/>
      <c r="G18" s="105"/>
      <c r="H18" s="105"/>
      <c r="I18" s="105"/>
      <c r="J18" s="105"/>
      <c r="K18" s="105"/>
      <c r="L18" s="105"/>
      <c r="M18" s="105"/>
      <c r="N18" s="105"/>
      <c r="O18" s="105"/>
      <c r="P18" s="105"/>
      <c r="Q18" s="105"/>
    </row>
    <row r="19" spans="1:17" ht="72.75" customHeight="1" x14ac:dyDescent="0.2">
      <c r="A19" s="98">
        <v>9</v>
      </c>
      <c r="B19" s="106" t="s">
        <v>183</v>
      </c>
      <c r="C19" s="106" t="s">
        <v>182</v>
      </c>
      <c r="D19" s="97">
        <v>12333000</v>
      </c>
      <c r="E19" s="105"/>
      <c r="F19" s="105"/>
      <c r="G19" s="105"/>
      <c r="H19" s="105"/>
      <c r="I19" s="105"/>
      <c r="J19" s="105"/>
      <c r="K19" s="105"/>
      <c r="L19" s="105"/>
      <c r="M19" s="105"/>
      <c r="N19" s="105"/>
      <c r="O19" s="105"/>
      <c r="P19" s="105"/>
      <c r="Q19" s="105"/>
    </row>
    <row r="20" spans="1:17" ht="72.75" customHeight="1" x14ac:dyDescent="0.2">
      <c r="A20" s="98">
        <v>10</v>
      </c>
      <c r="B20" s="106" t="s">
        <v>185</v>
      </c>
      <c r="C20" s="106" t="s">
        <v>184</v>
      </c>
      <c r="D20" s="97">
        <v>30000000</v>
      </c>
      <c r="E20" s="105"/>
      <c r="F20" s="105"/>
      <c r="G20" s="105"/>
      <c r="H20" s="105"/>
      <c r="I20" s="105"/>
      <c r="J20" s="105"/>
      <c r="K20" s="105"/>
      <c r="L20" s="105"/>
      <c r="M20" s="105"/>
      <c r="N20" s="105"/>
      <c r="O20" s="105"/>
      <c r="P20" s="105"/>
      <c r="Q20" s="105"/>
    </row>
    <row r="21" spans="1:17" ht="72.75" customHeight="1" x14ac:dyDescent="0.2">
      <c r="A21" s="98">
        <v>11</v>
      </c>
      <c r="B21" s="106" t="s">
        <v>187</v>
      </c>
      <c r="C21" s="106" t="s">
        <v>186</v>
      </c>
      <c r="D21" s="97">
        <v>53380000</v>
      </c>
      <c r="E21" s="105"/>
      <c r="F21" s="105"/>
      <c r="G21" s="105"/>
      <c r="H21" s="105"/>
      <c r="I21" s="105"/>
      <c r="J21" s="105"/>
      <c r="K21" s="105"/>
      <c r="L21" s="105"/>
      <c r="M21" s="105"/>
      <c r="N21" s="105"/>
      <c r="O21" s="105"/>
      <c r="P21" s="105"/>
      <c r="Q21" s="105"/>
    </row>
    <row r="22" spans="1:17" ht="72.75" customHeight="1" x14ac:dyDescent="0.2">
      <c r="A22" s="98">
        <v>12</v>
      </c>
      <c r="B22" s="106" t="s">
        <v>189</v>
      </c>
      <c r="C22" s="106" t="s">
        <v>188</v>
      </c>
      <c r="D22" s="97">
        <v>10000000</v>
      </c>
      <c r="E22" s="105"/>
      <c r="F22" s="105"/>
      <c r="G22" s="105"/>
      <c r="H22" s="105"/>
      <c r="I22" s="105"/>
      <c r="J22" s="105"/>
      <c r="K22" s="105"/>
      <c r="L22" s="105"/>
      <c r="M22" s="105"/>
      <c r="N22" s="105"/>
      <c r="O22" s="105"/>
      <c r="P22" s="105"/>
      <c r="Q22" s="105"/>
    </row>
    <row r="23" spans="1:17" ht="72.75" customHeight="1" x14ac:dyDescent="0.2">
      <c r="A23" s="98">
        <v>13</v>
      </c>
      <c r="B23" s="106" t="s">
        <v>191</v>
      </c>
      <c r="C23" s="106" t="s">
        <v>190</v>
      </c>
      <c r="D23" s="97">
        <v>100000000</v>
      </c>
      <c r="E23" s="105"/>
      <c r="F23" s="105"/>
      <c r="G23" s="105"/>
      <c r="H23" s="105"/>
      <c r="I23" s="105"/>
      <c r="J23" s="105"/>
      <c r="K23" s="105"/>
      <c r="L23" s="105"/>
      <c r="M23" s="105"/>
      <c r="N23" s="105"/>
      <c r="O23" s="105"/>
      <c r="P23" s="105"/>
      <c r="Q23" s="105"/>
    </row>
    <row r="24" spans="1:17" ht="72.75" customHeight="1" x14ac:dyDescent="0.2">
      <c r="A24" s="98">
        <v>14</v>
      </c>
      <c r="B24" s="106" t="s">
        <v>175</v>
      </c>
      <c r="C24" s="106" t="s">
        <v>192</v>
      </c>
      <c r="D24" s="97">
        <v>5000000</v>
      </c>
      <c r="E24" s="105"/>
      <c r="F24" s="105"/>
      <c r="G24" s="105"/>
      <c r="H24" s="105"/>
      <c r="I24" s="105"/>
      <c r="J24" s="105"/>
      <c r="K24" s="105"/>
      <c r="L24" s="105"/>
      <c r="M24" s="105"/>
      <c r="N24" s="105"/>
      <c r="O24" s="105"/>
      <c r="P24" s="105"/>
      <c r="Q24" s="105"/>
    </row>
    <row r="25" spans="1:17" ht="72.75" customHeight="1" x14ac:dyDescent="0.2">
      <c r="A25" s="98">
        <v>15</v>
      </c>
      <c r="B25" s="106" t="s">
        <v>194</v>
      </c>
      <c r="C25" s="106" t="s">
        <v>193</v>
      </c>
      <c r="D25" s="97">
        <v>77600000</v>
      </c>
      <c r="E25" s="105"/>
      <c r="F25" s="105"/>
      <c r="G25" s="105"/>
      <c r="H25" s="105"/>
      <c r="I25" s="105"/>
      <c r="J25" s="105"/>
      <c r="K25" s="105"/>
      <c r="L25" s="105"/>
      <c r="M25" s="105"/>
      <c r="N25" s="105"/>
      <c r="O25" s="105"/>
      <c r="P25" s="105"/>
      <c r="Q25" s="105"/>
    </row>
    <row r="26" spans="1:17" ht="72.75" customHeight="1" x14ac:dyDescent="0.2">
      <c r="A26" s="98">
        <v>16</v>
      </c>
      <c r="B26" s="107" t="s">
        <v>196</v>
      </c>
      <c r="C26" s="106" t="s">
        <v>195</v>
      </c>
      <c r="D26" s="97">
        <v>50000000</v>
      </c>
      <c r="E26" s="14"/>
      <c r="F26" s="14"/>
      <c r="G26" s="14"/>
      <c r="H26" s="14"/>
      <c r="I26" s="14"/>
      <c r="J26" s="14"/>
      <c r="K26" s="14"/>
      <c r="L26" s="14"/>
      <c r="M26" s="14"/>
      <c r="N26" s="14"/>
      <c r="O26" s="14"/>
      <c r="P26" s="14"/>
      <c r="Q26" s="14"/>
    </row>
    <row r="27" spans="1:17" ht="72.75" customHeight="1" x14ac:dyDescent="0.2">
      <c r="A27" s="98">
        <v>17</v>
      </c>
      <c r="B27" s="107" t="s">
        <v>198</v>
      </c>
      <c r="C27" s="106" t="s">
        <v>197</v>
      </c>
      <c r="D27" s="97">
        <v>144700000</v>
      </c>
      <c r="E27" s="14"/>
      <c r="F27" s="14"/>
      <c r="G27" s="14"/>
      <c r="H27" s="14"/>
      <c r="I27" s="14"/>
      <c r="J27" s="14"/>
      <c r="K27" s="14"/>
      <c r="L27" s="14"/>
      <c r="M27" s="14"/>
      <c r="N27" s="14"/>
      <c r="O27" s="14"/>
      <c r="P27" s="14"/>
      <c r="Q27" s="14"/>
    </row>
    <row r="28" spans="1:17" ht="72.75" customHeight="1" x14ac:dyDescent="0.2">
      <c r="A28" s="98">
        <v>18</v>
      </c>
      <c r="B28" s="107" t="s">
        <v>200</v>
      </c>
      <c r="C28" s="106" t="s">
        <v>199</v>
      </c>
      <c r="D28" s="97">
        <v>5000000</v>
      </c>
      <c r="E28" s="14"/>
      <c r="F28" s="14"/>
      <c r="G28" s="14"/>
      <c r="H28" s="14"/>
      <c r="I28" s="14"/>
      <c r="J28" s="14"/>
      <c r="K28" s="14"/>
      <c r="L28" s="14"/>
      <c r="M28" s="14"/>
      <c r="N28" s="14"/>
      <c r="O28" s="14"/>
      <c r="P28" s="14"/>
      <c r="Q28" s="14"/>
    </row>
    <row r="29" spans="1:17" ht="72.75" customHeight="1" x14ac:dyDescent="0.2">
      <c r="A29" s="98">
        <v>19</v>
      </c>
      <c r="B29" s="107" t="s">
        <v>202</v>
      </c>
      <c r="C29" s="106" t="s">
        <v>201</v>
      </c>
      <c r="D29" s="97">
        <v>206300000</v>
      </c>
      <c r="E29" s="14"/>
      <c r="F29" s="14"/>
      <c r="G29" s="14"/>
      <c r="H29" s="14"/>
      <c r="I29" s="14"/>
      <c r="J29" s="14"/>
      <c r="K29" s="14"/>
      <c r="L29" s="14"/>
      <c r="M29" s="14"/>
      <c r="N29" s="14"/>
      <c r="O29" s="14"/>
      <c r="P29" s="14"/>
      <c r="Q29" s="14"/>
    </row>
    <row r="30" spans="1:17" ht="72.75" customHeight="1" x14ac:dyDescent="0.2">
      <c r="A30" s="98">
        <v>20</v>
      </c>
      <c r="B30" s="107" t="s">
        <v>204</v>
      </c>
      <c r="C30" s="106" t="s">
        <v>203</v>
      </c>
      <c r="D30" s="97">
        <v>6000000</v>
      </c>
      <c r="E30" s="14"/>
      <c r="F30" s="14"/>
      <c r="G30" s="14"/>
      <c r="H30" s="14"/>
      <c r="I30" s="14"/>
      <c r="J30" s="14"/>
      <c r="K30" s="14"/>
      <c r="L30" s="14"/>
      <c r="M30" s="14"/>
      <c r="N30" s="14"/>
      <c r="O30" s="14"/>
      <c r="P30" s="14"/>
      <c r="Q30" s="14"/>
    </row>
    <row r="31" spans="1:17" ht="72.75" customHeight="1" x14ac:dyDescent="0.2">
      <c r="A31" s="98">
        <v>21</v>
      </c>
      <c r="B31" s="107" t="s">
        <v>206</v>
      </c>
      <c r="C31" s="106" t="s">
        <v>205</v>
      </c>
      <c r="D31" s="97">
        <v>164440000</v>
      </c>
      <c r="E31" s="14"/>
      <c r="F31" s="14"/>
      <c r="G31" s="14"/>
      <c r="H31" s="14"/>
      <c r="I31" s="14"/>
      <c r="J31" s="14"/>
      <c r="K31" s="14"/>
      <c r="L31" s="14"/>
      <c r="M31" s="14"/>
      <c r="N31" s="14"/>
      <c r="O31" s="14"/>
      <c r="P31" s="14"/>
      <c r="Q31" s="14"/>
    </row>
    <row r="32" spans="1:17" ht="108.75" customHeight="1" x14ac:dyDescent="0.2">
      <c r="A32" s="98">
        <v>22</v>
      </c>
      <c r="B32" s="107" t="s">
        <v>208</v>
      </c>
      <c r="C32" s="106" t="s">
        <v>207</v>
      </c>
      <c r="D32" s="97">
        <v>165606000</v>
      </c>
      <c r="E32" s="14"/>
      <c r="F32" s="14"/>
      <c r="G32" s="14"/>
      <c r="H32" s="14"/>
      <c r="I32" s="14"/>
      <c r="J32" s="14"/>
      <c r="K32" s="14"/>
      <c r="L32" s="14"/>
      <c r="M32" s="14"/>
      <c r="N32" s="14"/>
      <c r="O32" s="14"/>
      <c r="P32" s="14"/>
      <c r="Q32" s="14"/>
    </row>
    <row r="33" spans="1:17" ht="72.75" customHeight="1" x14ac:dyDescent="0.2">
      <c r="A33" s="98">
        <v>23</v>
      </c>
      <c r="B33" s="107" t="s">
        <v>210</v>
      </c>
      <c r="C33" s="106" t="s">
        <v>209</v>
      </c>
      <c r="D33" s="97">
        <v>10000000</v>
      </c>
      <c r="E33" s="14"/>
      <c r="F33" s="14"/>
      <c r="G33" s="14"/>
      <c r="H33" s="14"/>
      <c r="I33" s="14"/>
      <c r="J33" s="14"/>
      <c r="K33" s="14"/>
      <c r="L33" s="14"/>
      <c r="M33" s="14"/>
      <c r="N33" s="14"/>
      <c r="O33" s="14"/>
      <c r="P33" s="14"/>
      <c r="Q33" s="14"/>
    </row>
    <row r="34" spans="1:17" ht="72.75" customHeight="1" x14ac:dyDescent="0.2">
      <c r="A34" s="98">
        <v>24</v>
      </c>
      <c r="B34" s="107" t="s">
        <v>212</v>
      </c>
      <c r="C34" s="106" t="s">
        <v>211</v>
      </c>
      <c r="D34" s="97">
        <v>10000000</v>
      </c>
      <c r="E34" s="14"/>
      <c r="F34" s="14"/>
      <c r="G34" s="14"/>
      <c r="H34" s="14"/>
      <c r="I34" s="14"/>
      <c r="J34" s="14"/>
      <c r="K34" s="14"/>
      <c r="L34" s="14"/>
      <c r="M34" s="14"/>
      <c r="N34" s="14"/>
      <c r="O34" s="14"/>
      <c r="P34" s="14"/>
      <c r="Q34" s="14"/>
    </row>
    <row r="35" spans="1:17" ht="72.75" customHeight="1" x14ac:dyDescent="0.2">
      <c r="A35" s="98">
        <v>25</v>
      </c>
      <c r="B35" s="107" t="s">
        <v>214</v>
      </c>
      <c r="C35" s="106" t="s">
        <v>213</v>
      </c>
      <c r="D35" s="97">
        <v>118188000</v>
      </c>
      <c r="E35" s="14"/>
      <c r="F35" s="14"/>
      <c r="G35" s="14"/>
      <c r="H35" s="14"/>
      <c r="I35" s="14"/>
      <c r="J35" s="14"/>
      <c r="K35" s="14"/>
      <c r="L35" s="14"/>
      <c r="M35" s="14"/>
      <c r="N35" s="14"/>
      <c r="O35" s="14"/>
      <c r="P35" s="14"/>
      <c r="Q35" s="14"/>
    </row>
    <row r="36" spans="1:17" ht="103.5" customHeight="1" x14ac:dyDescent="0.2">
      <c r="A36" s="98">
        <v>26</v>
      </c>
      <c r="B36" s="107" t="s">
        <v>216</v>
      </c>
      <c r="C36" s="106" t="s">
        <v>215</v>
      </c>
      <c r="D36" s="97">
        <v>30500000</v>
      </c>
      <c r="E36" s="14"/>
      <c r="F36" s="14"/>
      <c r="G36" s="14"/>
      <c r="H36" s="14"/>
      <c r="I36" s="14"/>
      <c r="J36" s="14"/>
      <c r="K36" s="14"/>
      <c r="L36" s="14"/>
      <c r="M36" s="14"/>
      <c r="N36" s="14"/>
      <c r="O36" s="14"/>
      <c r="P36" s="14"/>
      <c r="Q36" s="14"/>
    </row>
    <row r="37" spans="1:17" ht="72.75" customHeight="1" x14ac:dyDescent="0.2">
      <c r="A37" s="98">
        <v>27</v>
      </c>
      <c r="B37" s="107" t="s">
        <v>218</v>
      </c>
      <c r="C37" s="106" t="s">
        <v>217</v>
      </c>
      <c r="D37" s="97">
        <v>691000000</v>
      </c>
      <c r="E37" s="14"/>
      <c r="F37" s="14"/>
      <c r="G37" s="14"/>
      <c r="H37" s="14"/>
      <c r="I37" s="14"/>
      <c r="J37" s="14"/>
      <c r="K37" s="14"/>
      <c r="L37" s="14"/>
      <c r="M37" s="14"/>
      <c r="N37" s="14"/>
      <c r="O37" s="14"/>
      <c r="P37" s="14"/>
      <c r="Q37" s="14"/>
    </row>
    <row r="38" spans="1:17" ht="72.75" customHeight="1" x14ac:dyDescent="0.2">
      <c r="A38" s="98">
        <v>28</v>
      </c>
      <c r="B38" s="107" t="s">
        <v>220</v>
      </c>
      <c r="C38" s="106" t="s">
        <v>219</v>
      </c>
      <c r="D38" s="97">
        <v>378000000</v>
      </c>
      <c r="E38" s="14"/>
      <c r="F38" s="14"/>
      <c r="G38" s="14"/>
      <c r="H38" s="14"/>
      <c r="I38" s="14"/>
      <c r="J38" s="14"/>
      <c r="K38" s="14"/>
      <c r="L38" s="14"/>
      <c r="M38" s="14"/>
      <c r="N38" s="14"/>
      <c r="O38" s="14"/>
      <c r="P38" s="14"/>
      <c r="Q38" s="14"/>
    </row>
    <row r="39" spans="1:17" ht="72.75" customHeight="1" x14ac:dyDescent="0.2">
      <c r="A39" s="98">
        <v>29</v>
      </c>
      <c r="B39" s="107" t="s">
        <v>222</v>
      </c>
      <c r="C39" s="106" t="s">
        <v>221</v>
      </c>
      <c r="D39" s="97">
        <v>270000000</v>
      </c>
      <c r="E39" s="14"/>
      <c r="F39" s="14"/>
      <c r="G39" s="14"/>
      <c r="H39" s="14"/>
      <c r="I39" s="14"/>
      <c r="J39" s="14"/>
      <c r="K39" s="14"/>
      <c r="L39" s="14"/>
      <c r="M39" s="14"/>
      <c r="N39" s="14"/>
      <c r="O39" s="14"/>
      <c r="P39" s="14"/>
      <c r="Q39" s="14"/>
    </row>
    <row r="40" spans="1:17" ht="104.25" customHeight="1" x14ac:dyDescent="0.2">
      <c r="A40" s="98">
        <v>30</v>
      </c>
      <c r="B40" s="107" t="s">
        <v>224</v>
      </c>
      <c r="C40" s="106" t="s">
        <v>223</v>
      </c>
      <c r="D40" s="97">
        <v>156200000</v>
      </c>
      <c r="E40" s="14"/>
      <c r="F40" s="14"/>
      <c r="G40" s="14"/>
      <c r="H40" s="14"/>
      <c r="I40" s="14"/>
      <c r="J40" s="14"/>
      <c r="K40" s="14"/>
      <c r="L40" s="14"/>
      <c r="M40" s="14"/>
      <c r="N40" s="14"/>
      <c r="O40" s="14"/>
      <c r="P40" s="14"/>
      <c r="Q40" s="14"/>
    </row>
    <row r="41" spans="1:17" ht="72.75" customHeight="1" x14ac:dyDescent="0.2">
      <c r="A41" s="98">
        <v>31</v>
      </c>
      <c r="B41" s="107" t="s">
        <v>226</v>
      </c>
      <c r="C41" s="106" t="s">
        <v>225</v>
      </c>
      <c r="D41" s="97">
        <v>115000000</v>
      </c>
      <c r="E41" s="14"/>
      <c r="F41" s="14"/>
      <c r="G41" s="14"/>
      <c r="H41" s="14"/>
      <c r="I41" s="14"/>
      <c r="J41" s="14"/>
      <c r="K41" s="14"/>
      <c r="L41" s="14"/>
      <c r="M41" s="14"/>
      <c r="N41" s="14"/>
      <c r="O41" s="14"/>
      <c r="P41" s="14"/>
      <c r="Q41" s="14"/>
    </row>
    <row r="42" spans="1:17" ht="72.75" customHeight="1" x14ac:dyDescent="0.2">
      <c r="A42" s="98">
        <v>32</v>
      </c>
      <c r="B42" s="107" t="s">
        <v>228</v>
      </c>
      <c r="C42" s="106" t="s">
        <v>227</v>
      </c>
      <c r="D42" s="97">
        <v>20000000</v>
      </c>
      <c r="E42" s="14"/>
      <c r="F42" s="14"/>
      <c r="G42" s="14"/>
      <c r="H42" s="14"/>
      <c r="I42" s="14"/>
      <c r="J42" s="14"/>
      <c r="K42" s="14"/>
      <c r="L42" s="14"/>
      <c r="M42" s="14"/>
      <c r="N42" s="14"/>
      <c r="O42" s="14"/>
      <c r="P42" s="14"/>
      <c r="Q42" s="14"/>
    </row>
    <row r="43" spans="1:17" ht="72.75" customHeight="1" x14ac:dyDescent="0.2">
      <c r="A43" s="98">
        <v>33</v>
      </c>
      <c r="B43" s="107" t="s">
        <v>230</v>
      </c>
      <c r="C43" s="106" t="s">
        <v>229</v>
      </c>
      <c r="D43" s="97">
        <v>236376000</v>
      </c>
      <c r="E43" s="14"/>
      <c r="F43" s="14"/>
      <c r="G43" s="14"/>
      <c r="H43" s="14"/>
      <c r="I43" s="14"/>
      <c r="J43" s="14"/>
      <c r="K43" s="14"/>
      <c r="L43" s="14"/>
      <c r="M43" s="14"/>
      <c r="N43" s="14"/>
      <c r="O43" s="14"/>
      <c r="P43" s="14"/>
      <c r="Q43" s="14"/>
    </row>
    <row r="44" spans="1:17" ht="72.75" customHeight="1" x14ac:dyDescent="0.2">
      <c r="A44" s="98">
        <v>34</v>
      </c>
      <c r="B44" s="107" t="s">
        <v>232</v>
      </c>
      <c r="C44" s="106" t="s">
        <v>231</v>
      </c>
      <c r="D44" s="97">
        <v>354564000</v>
      </c>
      <c r="E44" s="14"/>
      <c r="F44" s="14"/>
      <c r="G44" s="14"/>
      <c r="H44" s="14"/>
      <c r="I44" s="14"/>
      <c r="J44" s="14"/>
      <c r="K44" s="14"/>
      <c r="L44" s="14"/>
      <c r="M44" s="14"/>
      <c r="N44" s="14"/>
      <c r="O44" s="14"/>
      <c r="P44" s="14"/>
      <c r="Q44" s="14"/>
    </row>
    <row r="45" spans="1:17" ht="72.75" customHeight="1" x14ac:dyDescent="0.2">
      <c r="A45" s="98">
        <v>35</v>
      </c>
      <c r="B45" s="107" t="s">
        <v>234</v>
      </c>
      <c r="C45" s="106" t="s">
        <v>233</v>
      </c>
      <c r="D45" s="97">
        <v>459200000</v>
      </c>
      <c r="E45" s="14"/>
      <c r="F45" s="14"/>
      <c r="G45" s="14"/>
      <c r="H45" s="14"/>
      <c r="I45" s="14"/>
      <c r="J45" s="14"/>
      <c r="K45" s="14"/>
      <c r="L45" s="14"/>
      <c r="M45" s="14"/>
      <c r="N45" s="14"/>
      <c r="O45" s="14"/>
      <c r="P45" s="14"/>
      <c r="Q45" s="14"/>
    </row>
    <row r="46" spans="1:17" ht="217.5" customHeight="1" x14ac:dyDescent="0.2">
      <c r="A46" s="98">
        <v>36</v>
      </c>
      <c r="B46" s="107" t="s">
        <v>236</v>
      </c>
      <c r="C46" s="106" t="s">
        <v>235</v>
      </c>
      <c r="D46" s="97">
        <v>153000000</v>
      </c>
      <c r="E46" s="14"/>
      <c r="F46" s="14"/>
      <c r="G46" s="14"/>
      <c r="H46" s="14"/>
      <c r="I46" s="14"/>
      <c r="J46" s="14"/>
      <c r="K46" s="14"/>
      <c r="L46" s="14"/>
      <c r="M46" s="14"/>
      <c r="N46" s="14"/>
      <c r="O46" s="14"/>
      <c r="P46" s="14"/>
      <c r="Q46" s="14"/>
    </row>
    <row r="47" spans="1:17" ht="72.75" customHeight="1" x14ac:dyDescent="0.2">
      <c r="A47" s="98">
        <v>37</v>
      </c>
      <c r="B47" s="107" t="s">
        <v>238</v>
      </c>
      <c r="C47" s="106" t="s">
        <v>237</v>
      </c>
      <c r="D47" s="97">
        <v>330000000</v>
      </c>
      <c r="E47" s="14"/>
      <c r="F47" s="14"/>
      <c r="G47" s="14"/>
      <c r="H47" s="14"/>
      <c r="I47" s="14"/>
      <c r="J47" s="14"/>
      <c r="K47" s="14"/>
      <c r="L47" s="14"/>
      <c r="M47" s="14"/>
      <c r="N47" s="14"/>
      <c r="O47" s="14"/>
      <c r="P47" s="14"/>
      <c r="Q47" s="14"/>
    </row>
    <row r="48" spans="1:17" ht="72.75" customHeight="1" x14ac:dyDescent="0.2">
      <c r="A48" s="98">
        <v>38</v>
      </c>
      <c r="B48" s="107" t="s">
        <v>240</v>
      </c>
      <c r="C48" s="106" t="s">
        <v>239</v>
      </c>
      <c r="D48" s="97">
        <v>70000000</v>
      </c>
      <c r="E48" s="14"/>
      <c r="F48" s="14"/>
      <c r="G48" s="14"/>
      <c r="H48" s="14"/>
      <c r="I48" s="14"/>
      <c r="J48" s="14"/>
      <c r="K48" s="14"/>
      <c r="L48" s="14"/>
      <c r="M48" s="14"/>
      <c r="N48" s="14"/>
      <c r="O48" s="14"/>
      <c r="P48" s="14"/>
      <c r="Q48" s="14"/>
    </row>
    <row r="49" spans="1:17" ht="72.75" customHeight="1" x14ac:dyDescent="0.2">
      <c r="A49" s="98">
        <v>39</v>
      </c>
      <c r="B49" s="107" t="s">
        <v>242</v>
      </c>
      <c r="C49" s="106" t="s">
        <v>241</v>
      </c>
      <c r="D49" s="97">
        <v>4331500000</v>
      </c>
      <c r="E49" s="14"/>
      <c r="F49" s="14"/>
      <c r="G49" s="14"/>
      <c r="H49" s="14"/>
      <c r="I49" s="14"/>
      <c r="J49" s="14"/>
      <c r="K49" s="14"/>
      <c r="L49" s="14"/>
      <c r="M49" s="14"/>
      <c r="N49" s="14"/>
      <c r="O49" s="14"/>
      <c r="P49" s="14"/>
      <c r="Q49" s="14"/>
    </row>
    <row r="50" spans="1:17" ht="72.75" customHeight="1" x14ac:dyDescent="0.2">
      <c r="A50" s="98">
        <v>40</v>
      </c>
      <c r="B50" s="107" t="s">
        <v>244</v>
      </c>
      <c r="C50" s="106" t="s">
        <v>243</v>
      </c>
      <c r="D50" s="97">
        <v>184200000</v>
      </c>
      <c r="E50" s="14"/>
      <c r="F50" s="14"/>
      <c r="G50" s="14"/>
      <c r="H50" s="14"/>
      <c r="I50" s="14"/>
      <c r="J50" s="14"/>
      <c r="K50" s="14"/>
      <c r="L50" s="14"/>
      <c r="M50" s="14"/>
      <c r="N50" s="14"/>
      <c r="O50" s="14"/>
      <c r="P50" s="14"/>
      <c r="Q50" s="14"/>
    </row>
    <row r="51" spans="1:17" ht="72.75" customHeight="1" x14ac:dyDescent="0.2">
      <c r="A51" s="98">
        <v>41</v>
      </c>
      <c r="B51" s="107" t="s">
        <v>246</v>
      </c>
      <c r="C51" s="106" t="s">
        <v>245</v>
      </c>
      <c r="D51" s="97">
        <v>450000000</v>
      </c>
      <c r="E51" s="14"/>
      <c r="F51" s="14"/>
      <c r="G51" s="14"/>
      <c r="H51" s="14"/>
      <c r="I51" s="14"/>
      <c r="J51" s="14"/>
      <c r="K51" s="14"/>
      <c r="L51" s="14"/>
      <c r="M51" s="14"/>
      <c r="N51" s="14"/>
      <c r="O51" s="14"/>
      <c r="P51" s="14"/>
      <c r="Q51" s="14"/>
    </row>
    <row r="52" spans="1:17" ht="72.75" customHeight="1" x14ac:dyDescent="0.2">
      <c r="A52" s="98">
        <v>42</v>
      </c>
      <c r="B52" s="107" t="s">
        <v>248</v>
      </c>
      <c r="C52" s="106" t="s">
        <v>247</v>
      </c>
      <c r="D52" s="97">
        <v>123160000</v>
      </c>
      <c r="E52" s="14"/>
      <c r="F52" s="14"/>
      <c r="G52" s="14"/>
      <c r="H52" s="14"/>
      <c r="I52" s="14"/>
      <c r="J52" s="14"/>
      <c r="K52" s="14"/>
      <c r="L52" s="14"/>
      <c r="M52" s="14"/>
      <c r="N52" s="14"/>
      <c r="O52" s="14"/>
      <c r="P52" s="14"/>
      <c r="Q52" s="14"/>
    </row>
    <row r="53" spans="1:17" ht="72.75" customHeight="1" x14ac:dyDescent="0.2">
      <c r="A53" s="98">
        <v>43</v>
      </c>
      <c r="B53" s="107" t="s">
        <v>250</v>
      </c>
      <c r="C53" s="106" t="s">
        <v>249</v>
      </c>
      <c r="D53" s="97">
        <v>1000000000</v>
      </c>
      <c r="E53" s="14"/>
      <c r="F53" s="14"/>
      <c r="G53" s="14"/>
      <c r="H53" s="14"/>
      <c r="I53" s="14"/>
      <c r="J53" s="14"/>
      <c r="K53" s="14"/>
      <c r="L53" s="14"/>
      <c r="M53" s="14"/>
      <c r="N53" s="14"/>
      <c r="O53" s="14"/>
      <c r="P53" s="14"/>
      <c r="Q53" s="14"/>
    </row>
    <row r="57" spans="1:17" ht="14.25" x14ac:dyDescent="0.2">
      <c r="N57" s="25" t="s">
        <v>252</v>
      </c>
    </row>
    <row r="58" spans="1:17" ht="14.25" x14ac:dyDescent="0.2">
      <c r="N58" s="25"/>
    </row>
    <row r="59" spans="1:17" ht="14.25" x14ac:dyDescent="0.2">
      <c r="M59" s="94" t="s">
        <v>125</v>
      </c>
      <c r="N59" s="25" t="s">
        <v>124</v>
      </c>
    </row>
    <row r="60" spans="1:17" ht="14.25" x14ac:dyDescent="0.2">
      <c r="N60" s="2" t="s">
        <v>63</v>
      </c>
    </row>
    <row r="61" spans="1:17" ht="14.25" x14ac:dyDescent="0.2">
      <c r="N61" s="2"/>
    </row>
    <row r="62" spans="1:17" ht="14.25" x14ac:dyDescent="0.2">
      <c r="N62" s="2"/>
    </row>
    <row r="63" spans="1:17" ht="14.25" x14ac:dyDescent="0.2">
      <c r="N63" s="1"/>
    </row>
    <row r="64" spans="1:17" ht="14.25" x14ac:dyDescent="0.2">
      <c r="N64" s="10"/>
    </row>
    <row r="65" spans="14:14" ht="15" x14ac:dyDescent="0.25">
      <c r="N65" s="33" t="s">
        <v>122</v>
      </c>
    </row>
    <row r="66" spans="14:14" ht="14.25" x14ac:dyDescent="0.2">
      <c r="N66" s="2" t="s">
        <v>123</v>
      </c>
    </row>
  </sheetData>
  <mergeCells count="17">
    <mergeCell ref="N7:N9"/>
    <mergeCell ref="O7:O9"/>
    <mergeCell ref="P7:P9"/>
    <mergeCell ref="Q7:Q9"/>
    <mergeCell ref="A1:Q1"/>
    <mergeCell ref="G7:G9"/>
    <mergeCell ref="H8:H9"/>
    <mergeCell ref="I8:K8"/>
    <mergeCell ref="H7:K7"/>
    <mergeCell ref="L7:L9"/>
    <mergeCell ref="M7:M9"/>
    <mergeCell ref="A7:A9"/>
    <mergeCell ref="B7:B9"/>
    <mergeCell ref="C7:C9"/>
    <mergeCell ref="D7:D9"/>
    <mergeCell ref="E7:E9"/>
    <mergeCell ref="F7:F9"/>
  </mergeCells>
  <pageMargins left="0.7" right="0.7" top="0.75" bottom="0.75" header="0.3" footer="0.3"/>
  <pageSetup scale="4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Pelak. Kegiatan</vt:lpstr>
      <vt:lpstr>laba-laba</vt:lpstr>
      <vt:lpstr>realisasi</vt:lpstr>
      <vt:lpstr>Masalah</vt:lpstr>
      <vt:lpstr>Laporan Kemajuan Pelaksanaan </vt:lpstr>
      <vt:lpstr>'laba-laba'!Print_Area</vt:lpstr>
      <vt:lpstr>'Laporan Kemajuan Pelaksanaan '!Print_Area</vt:lpstr>
      <vt:lpstr>Masalah!Print_Area</vt:lpstr>
      <vt:lpstr>realisasi!Print_Area</vt:lpstr>
    </vt:vector>
  </TitlesOfParts>
  <Company>KRA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DISPARTA</dc:creator>
  <cp:lastModifiedBy>USER</cp:lastModifiedBy>
  <cp:lastPrinted>2022-05-12T01:26:14Z</cp:lastPrinted>
  <dcterms:created xsi:type="dcterms:W3CDTF">2008-05-31T02:44:24Z</dcterms:created>
  <dcterms:modified xsi:type="dcterms:W3CDTF">2022-05-12T01:28:12Z</dcterms:modified>
</cp:coreProperties>
</file>