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CAN\"/>
    </mc:Choice>
  </mc:AlternateContent>
  <bookViews>
    <workbookView xWindow="-120" yWindow="-120" windowWidth="29040" windowHeight="15720"/>
  </bookViews>
  <sheets>
    <sheet name="rawat jalan 2024" sheetId="1" r:id="rId1"/>
    <sheet name="rawat inap 2024" sheetId="2" r:id="rId2"/>
  </sheets>
  <definedNames>
    <definedName name="_xlnm.Print_Area" localSheetId="0">'rawat jalan 2024'!$A$3:$U$46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O38" i="2"/>
  <c r="J38" i="2"/>
  <c r="F38" i="2"/>
  <c r="S37" i="2"/>
  <c r="O37" i="2"/>
  <c r="J37" i="2"/>
  <c r="F37" i="2"/>
  <c r="S36" i="2"/>
  <c r="O36" i="2"/>
  <c r="J36" i="2"/>
  <c r="F36" i="2"/>
  <c r="S35" i="2"/>
  <c r="O35" i="2"/>
  <c r="J35" i="2"/>
  <c r="F35" i="2"/>
  <c r="S34" i="2"/>
  <c r="O34" i="2"/>
  <c r="J34" i="2"/>
  <c r="F34" i="2"/>
  <c r="S33" i="2"/>
  <c r="O33" i="2"/>
  <c r="J33" i="2"/>
  <c r="F33" i="2"/>
  <c r="S32" i="2"/>
  <c r="O32" i="2"/>
  <c r="J32" i="2"/>
  <c r="F32" i="2"/>
  <c r="S31" i="2"/>
  <c r="O31" i="2"/>
  <c r="J31" i="2"/>
  <c r="F31" i="2"/>
  <c r="S30" i="2"/>
  <c r="O30" i="2"/>
  <c r="J30" i="2"/>
  <c r="F30" i="2"/>
  <c r="S29" i="2"/>
  <c r="O29" i="2"/>
  <c r="J29" i="2"/>
  <c r="F29" i="2"/>
  <c r="S28" i="2"/>
  <c r="O28" i="2"/>
  <c r="J28" i="2"/>
  <c r="F28" i="2"/>
  <c r="S27" i="2"/>
  <c r="O27" i="2"/>
  <c r="J27" i="2"/>
  <c r="F27" i="2"/>
  <c r="S26" i="2"/>
  <c r="O26" i="2"/>
  <c r="J26" i="2"/>
  <c r="F26" i="2"/>
  <c r="S25" i="2"/>
  <c r="O25" i="2"/>
  <c r="J25" i="2"/>
  <c r="F25" i="2"/>
  <c r="R24" i="2"/>
  <c r="Q24" i="2"/>
  <c r="P24" i="2"/>
  <c r="N24" i="2"/>
  <c r="M24" i="2"/>
  <c r="L24" i="2"/>
  <c r="I24" i="2"/>
  <c r="H24" i="2"/>
  <c r="G24" i="2"/>
  <c r="E24" i="2"/>
  <c r="D24" i="2"/>
  <c r="C24" i="2"/>
  <c r="R23" i="2"/>
  <c r="Q23" i="2"/>
  <c r="P23" i="2"/>
  <c r="N23" i="2"/>
  <c r="M23" i="2"/>
  <c r="L23" i="2"/>
  <c r="I23" i="2"/>
  <c r="H23" i="2"/>
  <c r="G23" i="2"/>
  <c r="E23" i="2"/>
  <c r="D23" i="2"/>
  <c r="C23" i="2"/>
  <c r="R22" i="2"/>
  <c r="Q22" i="2"/>
  <c r="P22" i="2"/>
  <c r="N22" i="2"/>
  <c r="M22" i="2"/>
  <c r="L22" i="2"/>
  <c r="I22" i="2"/>
  <c r="H22" i="2"/>
  <c r="G22" i="2"/>
  <c r="E22" i="2"/>
  <c r="D22" i="2"/>
  <c r="C22" i="2"/>
  <c r="R21" i="2"/>
  <c r="Q21" i="2"/>
  <c r="P21" i="2"/>
  <c r="N21" i="2"/>
  <c r="M21" i="2"/>
  <c r="L21" i="2"/>
  <c r="I21" i="2"/>
  <c r="H21" i="2"/>
  <c r="G21" i="2"/>
  <c r="E21" i="2"/>
  <c r="D21" i="2"/>
  <c r="C21" i="2"/>
  <c r="R20" i="2"/>
  <c r="Q20" i="2"/>
  <c r="P20" i="2"/>
  <c r="N20" i="2"/>
  <c r="M20" i="2"/>
  <c r="L20" i="2"/>
  <c r="I20" i="2"/>
  <c r="H20" i="2"/>
  <c r="G20" i="2"/>
  <c r="E20" i="2"/>
  <c r="D20" i="2"/>
  <c r="C20" i="2"/>
  <c r="R19" i="2"/>
  <c r="Q19" i="2"/>
  <c r="P19" i="2"/>
  <c r="N19" i="2"/>
  <c r="M19" i="2"/>
  <c r="L19" i="2"/>
  <c r="I19" i="2"/>
  <c r="H19" i="2"/>
  <c r="G19" i="2"/>
  <c r="E19" i="2"/>
  <c r="D19" i="2"/>
  <c r="C19" i="2"/>
  <c r="S18" i="2"/>
  <c r="O18" i="2"/>
  <c r="J18" i="2"/>
  <c r="F18" i="2"/>
  <c r="S17" i="2"/>
  <c r="S19" i="2" s="1"/>
  <c r="O17" i="2"/>
  <c r="J17" i="2"/>
  <c r="F17" i="2"/>
  <c r="S16" i="2"/>
  <c r="O16" i="2"/>
  <c r="J16" i="2"/>
  <c r="F16" i="2"/>
  <c r="S15" i="2"/>
  <c r="O15" i="2"/>
  <c r="J15" i="2"/>
  <c r="F15" i="2"/>
  <c r="S14" i="2"/>
  <c r="S22" i="2" s="1"/>
  <c r="O14" i="2"/>
  <c r="J14" i="2"/>
  <c r="J22" i="2" s="1"/>
  <c r="F14" i="2"/>
  <c r="S13" i="2"/>
  <c r="O13" i="2"/>
  <c r="J13" i="2"/>
  <c r="F13" i="2"/>
  <c r="S28" i="1"/>
  <c r="O28" i="1"/>
  <c r="J28" i="1"/>
  <c r="F28" i="1"/>
  <c r="S27" i="1"/>
  <c r="O27" i="1"/>
  <c r="J27" i="1"/>
  <c r="F27" i="1"/>
  <c r="K27" i="1" s="1"/>
  <c r="S26" i="1"/>
  <c r="O26" i="1"/>
  <c r="J26" i="1"/>
  <c r="F26" i="1"/>
  <c r="S25" i="1"/>
  <c r="O25" i="1"/>
  <c r="J25" i="1"/>
  <c r="F25" i="1"/>
  <c r="S24" i="1"/>
  <c r="O24" i="1"/>
  <c r="J24" i="1"/>
  <c r="F24" i="1"/>
  <c r="S23" i="1"/>
  <c r="O23" i="1"/>
  <c r="J23" i="1"/>
  <c r="F23" i="1"/>
  <c r="K23" i="1" s="1"/>
  <c r="S22" i="1"/>
  <c r="O22" i="1"/>
  <c r="J22" i="1"/>
  <c r="F22" i="1"/>
  <c r="S21" i="1"/>
  <c r="O21" i="1"/>
  <c r="J21" i="1"/>
  <c r="F21" i="1"/>
  <c r="R20" i="1"/>
  <c r="Q20" i="1"/>
  <c r="P20" i="1"/>
  <c r="N20" i="1"/>
  <c r="M20" i="1"/>
  <c r="L20" i="1"/>
  <c r="I20" i="1"/>
  <c r="H20" i="1"/>
  <c r="G20" i="1"/>
  <c r="E20" i="1"/>
  <c r="D20" i="1"/>
  <c r="C20" i="1"/>
  <c r="S19" i="1"/>
  <c r="O19" i="1"/>
  <c r="J19" i="1"/>
  <c r="F19" i="1"/>
  <c r="S18" i="1"/>
  <c r="O18" i="1"/>
  <c r="J18" i="1"/>
  <c r="F18" i="1"/>
  <c r="S17" i="1"/>
  <c r="O17" i="1"/>
  <c r="T17" i="1" s="1"/>
  <c r="J17" i="1"/>
  <c r="F17" i="1"/>
  <c r="S16" i="1"/>
  <c r="O16" i="1"/>
  <c r="T16" i="1" s="1"/>
  <c r="J16" i="1"/>
  <c r="F16" i="1"/>
  <c r="AA15" i="1"/>
  <c r="Z15" i="1"/>
  <c r="AB15" i="1" s="1"/>
  <c r="X15" i="1"/>
  <c r="W15" i="1"/>
  <c r="S15" i="1"/>
  <c r="O15" i="1"/>
  <c r="T15" i="1" s="1"/>
  <c r="J15" i="1"/>
  <c r="F15" i="1"/>
  <c r="K18" i="1" l="1"/>
  <c r="U22" i="1"/>
  <c r="T26" i="1"/>
  <c r="U27" i="1"/>
  <c r="T28" i="1"/>
  <c r="K22" i="1"/>
  <c r="U15" i="1"/>
  <c r="T21" i="1"/>
  <c r="T22" i="1"/>
  <c r="U26" i="1"/>
  <c r="Y15" i="1"/>
  <c r="U23" i="1"/>
  <c r="T24" i="1"/>
  <c r="T25" i="1"/>
  <c r="T13" i="2"/>
  <c r="T30" i="2"/>
  <c r="T33" i="2"/>
  <c r="T37" i="2"/>
  <c r="K25" i="2"/>
  <c r="K30" i="2"/>
  <c r="K14" i="2"/>
  <c r="K22" i="2" s="1"/>
  <c r="U18" i="1"/>
  <c r="K26" i="1"/>
  <c r="F24" i="2"/>
  <c r="F20" i="1"/>
  <c r="U17" i="1"/>
  <c r="T18" i="1"/>
  <c r="U24" i="1"/>
  <c r="U25" i="1"/>
  <c r="J24" i="2"/>
  <c r="J23" i="2"/>
  <c r="J20" i="2"/>
  <c r="S20" i="1"/>
  <c r="U19" i="1"/>
  <c r="U21" i="1"/>
  <c r="T28" i="2"/>
  <c r="J20" i="1"/>
  <c r="T19" i="1"/>
  <c r="U28" i="1"/>
  <c r="T22" i="2"/>
  <c r="T17" i="2"/>
  <c r="T19" i="2" s="1"/>
  <c r="K34" i="2"/>
  <c r="O19" i="2"/>
  <c r="K26" i="2"/>
  <c r="T32" i="2"/>
  <c r="U37" i="2"/>
  <c r="K38" i="2"/>
  <c r="F20" i="2"/>
  <c r="U26" i="2"/>
  <c r="U30" i="2"/>
  <c r="U31" i="2"/>
  <c r="K32" i="2"/>
  <c r="T34" i="2"/>
  <c r="T35" i="2"/>
  <c r="K18" i="2"/>
  <c r="T25" i="2"/>
  <c r="T29" i="2"/>
  <c r="U34" i="2"/>
  <c r="F21" i="2"/>
  <c r="O24" i="2"/>
  <c r="O21" i="2"/>
  <c r="U18" i="2"/>
  <c r="F19" i="2"/>
  <c r="U27" i="2"/>
  <c r="U28" i="2"/>
  <c r="U33" i="2"/>
  <c r="U13" i="2"/>
  <c r="U14" i="2"/>
  <c r="C41" i="2" s="1"/>
  <c r="C42" i="2" s="1"/>
  <c r="S23" i="2"/>
  <c r="S21" i="2"/>
  <c r="O20" i="2"/>
  <c r="S20" i="2"/>
  <c r="F22" i="2"/>
  <c r="T26" i="2"/>
  <c r="U29" i="2"/>
  <c r="T31" i="2"/>
  <c r="T36" i="2"/>
  <c r="U16" i="2"/>
  <c r="T18" i="2"/>
  <c r="T27" i="2"/>
  <c r="U35" i="2"/>
  <c r="U36" i="2"/>
  <c r="T38" i="2"/>
  <c r="U38" i="2" s="1"/>
  <c r="J19" i="2"/>
  <c r="U22" i="2"/>
  <c r="F23" i="2"/>
  <c r="S24" i="2"/>
  <c r="K13" i="2"/>
  <c r="T16" i="2"/>
  <c r="U17" i="2"/>
  <c r="O23" i="2"/>
  <c r="U25" i="2"/>
  <c r="K29" i="2"/>
  <c r="K33" i="2"/>
  <c r="K37" i="2"/>
  <c r="T15" i="2"/>
  <c r="K16" i="2"/>
  <c r="K23" i="2" s="1"/>
  <c r="U32" i="2"/>
  <c r="K17" i="2"/>
  <c r="J21" i="2"/>
  <c r="O22" i="2"/>
  <c r="K28" i="2"/>
  <c r="K36" i="2"/>
  <c r="T14" i="2"/>
  <c r="K15" i="2"/>
  <c r="U15" i="2"/>
  <c r="K27" i="2"/>
  <c r="K31" i="2"/>
  <c r="K35" i="2"/>
  <c r="K15" i="1"/>
  <c r="K17" i="1"/>
  <c r="K21" i="1"/>
  <c r="K25" i="1"/>
  <c r="O20" i="1"/>
  <c r="K16" i="1"/>
  <c r="U16" i="1"/>
  <c r="T23" i="1"/>
  <c r="K24" i="1"/>
  <c r="T27" i="1"/>
  <c r="K28" i="1"/>
  <c r="K19" i="1"/>
  <c r="K24" i="2" l="1"/>
  <c r="T20" i="1"/>
  <c r="T20" i="2"/>
  <c r="U24" i="2"/>
  <c r="U23" i="2"/>
  <c r="T24" i="2"/>
  <c r="T23" i="2"/>
  <c r="K21" i="2"/>
  <c r="K20" i="2"/>
  <c r="K19" i="2"/>
  <c r="T21" i="2"/>
  <c r="U19" i="2"/>
  <c r="U20" i="2"/>
  <c r="U21" i="2"/>
  <c r="C31" i="1"/>
  <c r="C32" i="1" s="1"/>
  <c r="U20" i="1"/>
  <c r="K20" i="1"/>
</calcChain>
</file>

<file path=xl/sharedStrings.xml><?xml version="1.0" encoding="utf-8"?>
<sst xmlns="http://schemas.openxmlformats.org/spreadsheetml/2006/main" count="120" uniqueCount="106">
  <si>
    <t>No.</t>
  </si>
  <si>
    <t>Uraian</t>
  </si>
  <si>
    <t xml:space="preserve">JAN </t>
  </si>
  <si>
    <t>FEB</t>
  </si>
  <si>
    <t>MAR</t>
  </si>
  <si>
    <t>TRIWULAN 1</t>
  </si>
  <si>
    <t>APR</t>
  </si>
  <si>
    <t>MEI</t>
  </si>
  <si>
    <t>JUN</t>
  </si>
  <si>
    <t>TRIWULAN 2</t>
  </si>
  <si>
    <t>SEMESTER 1</t>
  </si>
  <si>
    <t>JULI</t>
  </si>
  <si>
    <t>SEPT</t>
  </si>
  <si>
    <t>TRIWULAN 3</t>
  </si>
  <si>
    <t>OKT</t>
  </si>
  <si>
    <t>NOV</t>
  </si>
  <si>
    <t>DES</t>
  </si>
  <si>
    <t>TRIWULAN 4</t>
  </si>
  <si>
    <t>SEMESTER 2</t>
  </si>
  <si>
    <t>Jumlah</t>
  </si>
  <si>
    <t>triwulan 1</t>
  </si>
  <si>
    <t>triwulan 2</t>
  </si>
  <si>
    <t>semester 1</t>
  </si>
  <si>
    <t>triwulan 3</t>
  </si>
  <si>
    <t>triwulan 4</t>
  </si>
  <si>
    <t>semester 2</t>
  </si>
  <si>
    <t>Jumlah Pengunjung</t>
  </si>
  <si>
    <t>Jumlah Kunjungan</t>
  </si>
  <si>
    <t>Pasien dirujuk ke Atas</t>
  </si>
  <si>
    <t>Pasien BPJS</t>
  </si>
  <si>
    <t>Pasien BPJS Ketenagakerjaan/Jamsostek</t>
  </si>
  <si>
    <t>Pasien Umum</t>
  </si>
  <si>
    <t>Pasien Jampersal</t>
  </si>
  <si>
    <t>Pasien Jasa Raharja</t>
  </si>
  <si>
    <t>Pasien DINSOS</t>
  </si>
  <si>
    <t>Pasien Mandiri Inhealth</t>
  </si>
  <si>
    <t>Pasien program KLB</t>
  </si>
  <si>
    <t>Pasien Program MOW/MOP</t>
  </si>
  <si>
    <t>Lain2</t>
  </si>
  <si>
    <t>Jumlah hari buka poliklinik</t>
  </si>
  <si>
    <t>Total jumlah pasien poliklinik :</t>
  </si>
  <si>
    <t>Rata-rata kunjungan pasien poliklinik per hari buka klinik :</t>
  </si>
  <si>
    <t>No</t>
  </si>
  <si>
    <t>AGUST</t>
  </si>
  <si>
    <t>Januari</t>
  </si>
  <si>
    <t>Februari</t>
  </si>
  <si>
    <t>Maret</t>
  </si>
  <si>
    <t>Triwulan I</t>
  </si>
  <si>
    <t>April</t>
  </si>
  <si>
    <t>Mei</t>
  </si>
  <si>
    <t xml:space="preserve">Juni </t>
  </si>
  <si>
    <t>Triwulan II</t>
  </si>
  <si>
    <t>Semester I</t>
  </si>
  <si>
    <t>Juli</t>
  </si>
  <si>
    <t>Agustus</t>
  </si>
  <si>
    <t>September</t>
  </si>
  <si>
    <t>Triwulan III</t>
  </si>
  <si>
    <t xml:space="preserve">Oktober </t>
  </si>
  <si>
    <t>November</t>
  </si>
  <si>
    <t>Desember</t>
  </si>
  <si>
    <t>Triwulan IV</t>
  </si>
  <si>
    <t>Semester II</t>
  </si>
  <si>
    <t>Tahunan</t>
  </si>
  <si>
    <t>Jumlah Tempat Tidur</t>
  </si>
  <si>
    <t>Jumlah Pasien Masuk</t>
  </si>
  <si>
    <t>Pasien Keluar Hidup + Mati</t>
  </si>
  <si>
    <t>Pasien Mati &lt; 48 Jam</t>
  </si>
  <si>
    <t>Pasien Mati &gt; 48 Jam</t>
  </si>
  <si>
    <t>Jumlah Hari Perawatan</t>
  </si>
  <si>
    <t>Jumlah Lama Dirawat</t>
  </si>
  <si>
    <t>BOR (dalam %)</t>
  </si>
  <si>
    <t>LOS (hari)</t>
  </si>
  <si>
    <t>TOI (Hari)</t>
  </si>
  <si>
    <t>BTO</t>
  </si>
  <si>
    <t xml:space="preserve"> </t>
  </si>
  <si>
    <t>NDR (dalam %)</t>
  </si>
  <si>
    <t>GDR (dalam %)</t>
  </si>
  <si>
    <t>Pasien Dirujuk Ke Atas</t>
  </si>
  <si>
    <t>Pasien BPJS Kes. PBI</t>
  </si>
  <si>
    <t>Pasien BPJS Kes. Non PBI</t>
  </si>
  <si>
    <t>Pasien Jamkesda</t>
  </si>
  <si>
    <t xml:space="preserve">Pasien Jasa Raharja </t>
  </si>
  <si>
    <t>Pasien SKTM</t>
  </si>
  <si>
    <t>Pasien Dinsos</t>
  </si>
  <si>
    <t>Pasien KLB</t>
  </si>
  <si>
    <t>Pasien APS</t>
  </si>
  <si>
    <t>PERIODE TAHUN 2024</t>
  </si>
  <si>
    <t xml:space="preserve">REKAPITULASI PER BULAN KUNJUNGAN PASIEN RAWAT JALAN </t>
  </si>
  <si>
    <t xml:space="preserve">                                              REKAPITULASI PER BULAN KUNJUNGAN PASIEN RAWAT INAP </t>
  </si>
  <si>
    <t>372/374</t>
  </si>
  <si>
    <t>Jumlah hari</t>
  </si>
  <si>
    <t>Jumlah hari BUKA poliklinik    :</t>
  </si>
  <si>
    <t>Jumlah hari                                 :</t>
  </si>
  <si>
    <t>Total jumlah pasien                   :</t>
  </si>
  <si>
    <t>Rata-rata kunjungan pasien Rawat Inap :</t>
  </si>
  <si>
    <t xml:space="preserve">           </t>
  </si>
  <si>
    <t>Direktur RSUD Kartini Karanganyar,</t>
  </si>
  <si>
    <t>dr. Arif Setyoko, M.M</t>
  </si>
  <si>
    <t>Pembina Tingkat I/IVb</t>
  </si>
  <si>
    <t>NIP. 19710111 200312 1 006</t>
  </si>
  <si>
    <t>PARAF HIERARKI</t>
  </si>
  <si>
    <t>KEPALA BIDANG TATA USAHA</t>
  </si>
  <si>
    <t>KEPA BIDANG PENUNJANG MEDIK DAN NON MEDIK</t>
  </si>
  <si>
    <t xml:space="preserve">Karanganyar, </t>
  </si>
  <si>
    <t>Direktur RSUD Kartini Karanganyar</t>
  </si>
  <si>
    <t>KEPALA INSTALASI REKAM MEDIS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</si>
</sst>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#,##0.00;[Red]#,##0.00"/>
    <numFmt numFmtId="166" formatCode="_(* #,##0.00_);_(* \(#,##0.00\);_(* &quot;-&quot;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2" borderId="0" xfId="0" applyFont="1" applyFill="1"/>
    <xf numFmtId="0" fontId="4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8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1" applyFont="1" applyBorder="1" applyAlignment="1">
      <alignment horizontal="left" wrapText="1"/>
    </xf>
    <xf numFmtId="3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3" fontId="14" fillId="3" borderId="3" xfId="0" applyNumberFormat="1" applyFont="1" applyFill="1" applyBorder="1" applyAlignment="1" applyProtection="1">
      <alignment horizontal="center" vertical="center"/>
      <protection locked="0"/>
    </xf>
    <xf numFmtId="3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3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left" wrapText="1"/>
    </xf>
    <xf numFmtId="3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  <xf numFmtId="3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6" fillId="0" borderId="0" xfId="0" applyFont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4" fillId="0" borderId="3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 applyProtection="1">
      <alignment wrapText="1"/>
      <protection locked="0"/>
    </xf>
    <xf numFmtId="0" fontId="14" fillId="2" borderId="0" xfId="0" applyFont="1" applyFill="1" applyAlignment="1" applyProtection="1">
      <alignment horizontal="center" wrapText="1"/>
      <protection locked="0"/>
    </xf>
    <xf numFmtId="2" fontId="14" fillId="2" borderId="0" xfId="0" applyNumberFormat="1" applyFont="1" applyFill="1" applyAlignment="1" applyProtection="1">
      <alignment horizontal="center" wrapText="1"/>
      <protection locked="0"/>
    </xf>
    <xf numFmtId="165" fontId="14" fillId="5" borderId="2" xfId="0" applyNumberFormat="1" applyFont="1" applyFill="1" applyBorder="1" applyAlignment="1" applyProtection="1">
      <alignment horizontal="center" vertical="center"/>
      <protection locked="0"/>
    </xf>
    <xf numFmtId="165" fontId="14" fillId="3" borderId="2" xfId="0" applyNumberFormat="1" applyFont="1" applyFill="1" applyBorder="1" applyAlignment="1" applyProtection="1">
      <alignment horizontal="center" vertical="center"/>
      <protection locked="0"/>
    </xf>
    <xf numFmtId="165" fontId="14" fillId="2" borderId="0" xfId="0" applyNumberFormat="1" applyFont="1" applyFill="1" applyAlignment="1" applyProtection="1">
      <alignment wrapText="1"/>
      <protection locked="0"/>
    </xf>
    <xf numFmtId="165" fontId="14" fillId="2" borderId="0" xfId="0" applyNumberFormat="1" applyFont="1" applyFill="1" applyAlignment="1" applyProtection="1">
      <alignment horizontal="center" wrapText="1"/>
      <protection locked="0"/>
    </xf>
    <xf numFmtId="165" fontId="14" fillId="2" borderId="0" xfId="0" applyNumberFormat="1" applyFont="1" applyFill="1" applyAlignment="1">
      <alignment wrapText="1"/>
    </xf>
    <xf numFmtId="165" fontId="0" fillId="2" borderId="0" xfId="0" applyNumberFormat="1" applyFill="1" applyAlignment="1">
      <alignment wrapText="1"/>
    </xf>
    <xf numFmtId="2" fontId="14" fillId="5" borderId="3" xfId="1" applyNumberFormat="1" applyFont="1" applyFill="1" applyBorder="1" applyAlignment="1" applyProtection="1">
      <alignment horizontal="center" vertical="center"/>
      <protection locked="0"/>
    </xf>
    <xf numFmtId="2" fontId="14" fillId="3" borderId="3" xfId="1" applyNumberFormat="1" applyFont="1" applyFill="1" applyBorder="1" applyAlignment="1" applyProtection="1">
      <alignment horizontal="center" vertical="center"/>
      <protection locked="0"/>
    </xf>
    <xf numFmtId="165" fontId="14" fillId="5" borderId="3" xfId="0" applyNumberFormat="1" applyFont="1" applyFill="1" applyBorder="1" applyAlignment="1" applyProtection="1">
      <alignment horizontal="center" vertical="center"/>
      <protection locked="0"/>
    </xf>
    <xf numFmtId="165" fontId="14" fillId="3" borderId="3" xfId="0" applyNumberFormat="1" applyFont="1" applyFill="1" applyBorder="1" applyAlignment="1" applyProtection="1">
      <alignment horizontal="center" vertical="center"/>
      <protection locked="0"/>
    </xf>
    <xf numFmtId="2" fontId="14" fillId="5" borderId="3" xfId="0" applyNumberFormat="1" applyFont="1" applyFill="1" applyBorder="1" applyAlignment="1" applyProtection="1">
      <alignment horizontal="center" vertical="center"/>
      <protection locked="0"/>
    </xf>
    <xf numFmtId="2" fontId="14" fillId="3" borderId="3" xfId="0" applyNumberFormat="1" applyFont="1" applyFill="1" applyBorder="1" applyAlignment="1" applyProtection="1">
      <alignment horizontal="center" vertical="center"/>
      <protection locked="0"/>
    </xf>
    <xf numFmtId="2" fontId="14" fillId="2" borderId="0" xfId="0" applyNumberFormat="1" applyFont="1" applyFill="1" applyAlignment="1" applyProtection="1">
      <alignment wrapText="1"/>
      <protection locked="0"/>
    </xf>
    <xf numFmtId="1" fontId="14" fillId="2" borderId="3" xfId="0" applyNumberFormat="1" applyFont="1" applyFill="1" applyBorder="1" applyAlignment="1" applyProtection="1">
      <alignment horizontal="center" vertical="center"/>
      <protection locked="0"/>
    </xf>
    <xf numFmtId="1" fontId="14" fillId="2" borderId="2" xfId="0" applyNumberFormat="1" applyFont="1" applyFill="1" applyBorder="1" applyAlignment="1" applyProtection="1">
      <alignment horizontal="center" vertical="center"/>
      <protection locked="0"/>
    </xf>
    <xf numFmtId="1" fontId="14" fillId="5" borderId="3" xfId="0" applyNumberFormat="1" applyFont="1" applyFill="1" applyBorder="1" applyAlignment="1" applyProtection="1">
      <alignment horizontal="center" vertical="center"/>
      <protection locked="0"/>
    </xf>
    <xf numFmtId="1" fontId="14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" fontId="14" fillId="0" borderId="0" xfId="0" applyNumberFormat="1" applyFont="1" applyAlignment="1" applyProtection="1">
      <alignment wrapText="1"/>
      <protection locked="0"/>
    </xf>
    <xf numFmtId="1" fontId="14" fillId="0" borderId="0" xfId="0" applyNumberFormat="1" applyFont="1" applyAlignment="1" applyProtection="1">
      <alignment horizontal="center" wrapText="1"/>
      <protection locked="0"/>
    </xf>
    <xf numFmtId="3" fontId="14" fillId="0" borderId="0" xfId="0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4" xfId="0" applyBorder="1" applyAlignment="1">
      <alignment wrapText="1"/>
    </xf>
    <xf numFmtId="0" fontId="14" fillId="0" borderId="2" xfId="0" applyFont="1" applyBorder="1" applyAlignment="1">
      <alignment horizontal="left" vertical="center" wrapText="1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3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" fontId="14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/>
    </xf>
    <xf numFmtId="1" fontId="14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1" fontId="14" fillId="2" borderId="0" xfId="0" applyNumberFormat="1" applyFont="1" applyFill="1" applyAlignment="1" applyProtection="1">
      <alignment wrapText="1"/>
      <protection locked="0"/>
    </xf>
    <xf numFmtId="17" fontId="14" fillId="2" borderId="0" xfId="0" quotePrefix="1" applyNumberFormat="1" applyFont="1" applyFill="1" applyAlignment="1" applyProtection="1">
      <alignment horizontal="right" wrapText="1"/>
      <protection locked="0"/>
    </xf>
    <xf numFmtId="0" fontId="14" fillId="0" borderId="0" xfId="0" applyFont="1" applyAlignment="1" applyProtection="1">
      <alignment wrapText="1"/>
      <protection locked="0"/>
    </xf>
    <xf numFmtId="17" fontId="14" fillId="0" borderId="0" xfId="0" quotePrefix="1" applyNumberFormat="1" applyFont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5" fillId="2" borderId="0" xfId="0" applyFont="1" applyFill="1"/>
    <xf numFmtId="164" fontId="14" fillId="2" borderId="0" xfId="2" applyFont="1" applyFill="1" applyBorder="1" applyAlignment="1">
      <alignment horizontal="center" wrapText="1"/>
    </xf>
    <xf numFmtId="0" fontId="14" fillId="2" borderId="0" xfId="0" quotePrefix="1" applyFont="1" applyFill="1" applyAlignment="1">
      <alignment horizontal="center" vertical="center" wrapText="1"/>
    </xf>
    <xf numFmtId="164" fontId="14" fillId="2" borderId="0" xfId="2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166" fontId="14" fillId="2" borderId="0" xfId="2" applyNumberFormat="1" applyFont="1" applyFill="1" applyBorder="1" applyAlignment="1" applyProtection="1">
      <alignment wrapText="1"/>
      <protection locked="0"/>
    </xf>
    <xf numFmtId="3" fontId="14" fillId="2" borderId="0" xfId="0" applyNumberFormat="1" applyFont="1" applyFill="1" applyAlignment="1">
      <alignment wrapText="1"/>
    </xf>
    <xf numFmtId="3" fontId="14" fillId="0" borderId="0" xfId="0" applyNumberFormat="1" applyFont="1" applyAlignment="1">
      <alignment wrapText="1"/>
    </xf>
    <xf numFmtId="164" fontId="14" fillId="2" borderId="0" xfId="2" applyFont="1" applyFill="1" applyBorder="1" applyAlignment="1">
      <alignment vertical="center" wrapText="1"/>
    </xf>
    <xf numFmtId="0" fontId="15" fillId="2" borderId="0" xfId="0" applyFont="1" applyFill="1" applyAlignment="1">
      <alignment horizontal="left"/>
    </xf>
    <xf numFmtId="2" fontId="14" fillId="2" borderId="0" xfId="0" applyNumberFormat="1" applyFont="1" applyFill="1" applyAlignment="1" applyProtection="1">
      <alignment horizontal="center" vertical="center"/>
      <protection locked="0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164" fontId="15" fillId="2" borderId="0" xfId="2" applyFont="1" applyFill="1" applyBorder="1" applyAlignment="1">
      <alignment horizontal="center"/>
    </xf>
    <xf numFmtId="0" fontId="15" fillId="2" borderId="0" xfId="0" quotePrefix="1" applyFont="1" applyFill="1" applyAlignment="1">
      <alignment horizontal="center"/>
    </xf>
    <xf numFmtId="166" fontId="15" fillId="2" borderId="0" xfId="2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horizontal="right" wrapText="1"/>
    </xf>
    <xf numFmtId="166" fontId="15" fillId="2" borderId="0" xfId="2" applyNumberFormat="1" applyFont="1" applyFill="1" applyBorder="1" applyAlignment="1" applyProtection="1">
      <alignment horizontal="right" wrapText="1"/>
      <protection locked="0"/>
    </xf>
    <xf numFmtId="166" fontId="15" fillId="2" borderId="0" xfId="2" applyNumberFormat="1" applyFont="1" applyFill="1" applyBorder="1" applyAlignment="1" applyProtection="1">
      <alignment wrapText="1"/>
      <protection locked="0"/>
    </xf>
    <xf numFmtId="1" fontId="14" fillId="2" borderId="0" xfId="0" applyNumberFormat="1" applyFont="1" applyFill="1" applyAlignment="1" applyProtection="1">
      <alignment horizontal="center" vertical="center"/>
      <protection locked="0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164" fontId="15" fillId="2" borderId="0" xfId="2" applyFont="1" applyFill="1" applyBorder="1" applyAlignment="1"/>
    <xf numFmtId="1" fontId="14" fillId="2" borderId="0" xfId="0" applyNumberFormat="1" applyFont="1" applyFill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166" fontId="15" fillId="2" borderId="0" xfId="2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/>
    <xf numFmtId="164" fontId="14" fillId="2" borderId="0" xfId="2" quotePrefix="1" applyFont="1" applyFill="1" applyBorder="1" applyAlignment="1">
      <alignment vertical="center"/>
    </xf>
    <xf numFmtId="0" fontId="14" fillId="0" borderId="0" xfId="0" quotePrefix="1" applyFont="1" applyAlignment="1">
      <alignment horizontal="center"/>
    </xf>
    <xf numFmtId="164" fontId="14" fillId="0" borderId="0" xfId="2" applyFont="1" applyBorder="1" applyAlignment="1">
      <alignment horizontal="center"/>
    </xf>
    <xf numFmtId="164" fontId="14" fillId="0" borderId="0" xfId="0" applyNumberFormat="1" applyFont="1" applyAlignment="1">
      <alignment vertical="center"/>
    </xf>
    <xf numFmtId="166" fontId="14" fillId="0" borderId="0" xfId="2" applyNumberFormat="1" applyFont="1" applyBorder="1" applyAlignment="1" applyProtection="1">
      <alignment horizontal="right"/>
      <protection locked="0"/>
    </xf>
    <xf numFmtId="166" fontId="14" fillId="0" borderId="0" xfId="2" applyNumberFormat="1" applyFont="1" applyBorder="1" applyAlignment="1" applyProtection="1">
      <alignment horizontal="center"/>
      <protection locked="0"/>
    </xf>
    <xf numFmtId="3" fontId="14" fillId="0" borderId="0" xfId="0" applyNumberFormat="1" applyFont="1" applyAlignment="1" applyProtection="1">
      <alignment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1" fontId="14" fillId="2" borderId="0" xfId="0" quotePrefix="1" applyNumberFormat="1" applyFont="1" applyFill="1" applyAlignment="1" applyProtection="1">
      <alignment horizontal="center" vertical="center"/>
      <protection locked="0"/>
    </xf>
    <xf numFmtId="1" fontId="6" fillId="2" borderId="0" xfId="0" quotePrefix="1" applyNumberFormat="1" applyFont="1" applyFill="1" applyAlignment="1" applyProtection="1">
      <alignment horizontal="center" vertical="center"/>
      <protection locked="0"/>
    </xf>
    <xf numFmtId="164" fontId="15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vertical="center"/>
    </xf>
    <xf numFmtId="0" fontId="14" fillId="2" borderId="0" xfId="0" quotePrefix="1" applyFont="1" applyFill="1" applyAlignment="1">
      <alignment horizontal="center"/>
    </xf>
    <xf numFmtId="164" fontId="14" fillId="2" borderId="0" xfId="2" applyFont="1" applyFill="1" applyBorder="1" applyAlignment="1">
      <alignment horizontal="center"/>
    </xf>
    <xf numFmtId="166" fontId="14" fillId="2" borderId="0" xfId="2" applyNumberFormat="1" applyFont="1" applyFill="1" applyBorder="1" applyAlignment="1" applyProtection="1">
      <alignment horizontal="right"/>
      <protection locked="0"/>
    </xf>
    <xf numFmtId="166" fontId="14" fillId="2" borderId="0" xfId="2" applyNumberFormat="1" applyFont="1" applyFill="1" applyBorder="1" applyAlignment="1" applyProtection="1">
      <alignment horizontal="center"/>
      <protection locked="0"/>
    </xf>
    <xf numFmtId="3" fontId="14" fillId="2" borderId="0" xfId="0" applyNumberFormat="1" applyFont="1" applyFill="1" applyAlignment="1" applyProtection="1">
      <alignment wrapText="1"/>
      <protection locked="0"/>
    </xf>
    <xf numFmtId="0" fontId="14" fillId="0" borderId="0" xfId="0" quotePrefix="1" applyFont="1" applyAlignment="1" applyProtection="1">
      <alignment wrapText="1"/>
      <protection locked="0"/>
    </xf>
    <xf numFmtId="0" fontId="14" fillId="2" borderId="0" xfId="0" applyFont="1" applyFill="1" applyAlignment="1">
      <alignment horizontal="left"/>
    </xf>
    <xf numFmtId="0" fontId="14" fillId="2" borderId="0" xfId="0" quotePrefix="1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164" fontId="15" fillId="2" borderId="0" xfId="2" applyFont="1" applyFill="1" applyBorder="1" applyAlignment="1">
      <alignment horizontal="right" wrapText="1"/>
    </xf>
    <xf numFmtId="0" fontId="15" fillId="2" borderId="0" xfId="0" applyFont="1" applyFill="1" applyAlignment="1">
      <alignment horizontal="right" wrapText="1"/>
    </xf>
    <xf numFmtId="164" fontId="14" fillId="2" borderId="0" xfId="2" applyFont="1" applyFill="1" applyBorder="1" applyAlignment="1"/>
    <xf numFmtId="0" fontId="14" fillId="0" borderId="0" xfId="0" applyFont="1" applyAlignment="1">
      <alignment vertical="center" wrapText="1"/>
    </xf>
    <xf numFmtId="164" fontId="14" fillId="0" borderId="0" xfId="2" quotePrefix="1" applyFont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166" fontId="15" fillId="0" borderId="0" xfId="2" applyNumberFormat="1" applyFont="1" applyBorder="1" applyAlignment="1" applyProtection="1">
      <alignment wrapText="1"/>
      <protection locked="0"/>
    </xf>
    <xf numFmtId="0" fontId="15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15" fillId="0" borderId="0" xfId="2" applyFont="1" applyAlignment="1">
      <alignment horizontal="right" wrapText="1"/>
    </xf>
    <xf numFmtId="0" fontId="15" fillId="0" borderId="0" xfId="0" applyFont="1" applyAlignment="1">
      <alignment horizontal="right" wrapText="1"/>
    </xf>
    <xf numFmtId="166" fontId="15" fillId="0" borderId="0" xfId="2" applyNumberFormat="1" applyFont="1" applyAlignment="1" applyProtection="1">
      <alignment horizontal="right" wrapText="1"/>
      <protection locked="0"/>
    </xf>
    <xf numFmtId="166" fontId="14" fillId="0" borderId="0" xfId="2" applyNumberFormat="1" applyFont="1" applyBorder="1" applyAlignment="1" applyProtection="1">
      <alignment wrapText="1"/>
      <protection locked="0"/>
    </xf>
    <xf numFmtId="164" fontId="14" fillId="0" borderId="0" xfId="2" applyFont="1" applyBorder="1" applyAlignment="1">
      <alignment horizontal="right" wrapText="1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center"/>
    </xf>
    <xf numFmtId="1" fontId="14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>
      <alignment wrapText="1"/>
    </xf>
    <xf numFmtId="0" fontId="2" fillId="0" borderId="0" xfId="0" quotePrefix="1" applyFont="1" applyAlignment="1">
      <alignment horizontal="center" wrapText="1"/>
    </xf>
    <xf numFmtId="164" fontId="2" fillId="0" borderId="0" xfId="2" applyFont="1" applyAlignment="1">
      <alignment vertical="center" wrapText="1"/>
    </xf>
    <xf numFmtId="165" fontId="14" fillId="2" borderId="3" xfId="0" applyNumberFormat="1" applyFont="1" applyFill="1" applyBorder="1" applyAlignment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center" vertical="center"/>
      <protection locked="0"/>
    </xf>
    <xf numFmtId="2" fontId="14" fillId="2" borderId="3" xfId="1" applyNumberFormat="1" applyFont="1" applyFill="1" applyBorder="1" applyAlignment="1" applyProtection="1">
      <alignment horizontal="center" vertical="center"/>
      <protection locked="0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2" fontId="14" fillId="2" borderId="3" xfId="0" applyNumberFormat="1" applyFont="1" applyFill="1" applyBorder="1" applyAlignment="1" applyProtection="1">
      <alignment horizontal="center" vertical="center"/>
      <protection locked="0"/>
    </xf>
    <xf numFmtId="2" fontId="14" fillId="2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indent="15"/>
    </xf>
    <xf numFmtId="0" fontId="8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3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14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" fontId="14" fillId="0" borderId="0" xfId="0" applyNumberFormat="1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14" fillId="0" borderId="0" xfId="0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3" fontId="14" fillId="2" borderId="0" xfId="0" applyNumberFormat="1" applyFont="1" applyFill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center" wrapText="1"/>
      <protection locked="0"/>
    </xf>
    <xf numFmtId="2" fontId="14" fillId="2" borderId="0" xfId="0" applyNumberFormat="1" applyFont="1" applyFill="1" applyAlignment="1" applyProtection="1">
      <alignment horizontal="center" wrapText="1"/>
      <protection locked="0"/>
    </xf>
    <xf numFmtId="165" fontId="14" fillId="2" borderId="0" xfId="0" applyNumberFormat="1" applyFont="1" applyFill="1" applyAlignment="1" applyProtection="1">
      <alignment horizontal="center" wrapText="1"/>
      <protection locked="0"/>
    </xf>
    <xf numFmtId="2" fontId="14" fillId="2" borderId="0" xfId="0" quotePrefix="1" applyNumberFormat="1" applyFont="1" applyFill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/>
    <xf numFmtId="0" fontId="8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top" wrapText="1"/>
    </xf>
    <xf numFmtId="2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/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3">
    <cellStyle name="Comma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21</xdr:col>
      <xdr:colOff>23814</xdr:colOff>
      <xdr:row>9</xdr:row>
      <xdr:rowOff>304975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0B1854B-F93C-4509-A6C0-D3C6ED96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14942345" cy="1257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381001</xdr:colOff>
      <xdr:row>6</xdr:row>
      <xdr:rowOff>114475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FFB4E57-B718-2A58-6197-52F5C64A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42345" cy="125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B102"/>
  <sheetViews>
    <sheetView tabSelected="1" topLeftCell="A16" zoomScale="80" zoomScaleNormal="80" workbookViewId="0">
      <selection activeCell="J43" sqref="J43"/>
    </sheetView>
  </sheetViews>
  <sheetFormatPr defaultColWidth="9" defaultRowHeight="15" x14ac:dyDescent="0.25"/>
  <cols>
    <col min="1" max="1" width="5.85546875" customWidth="1"/>
    <col min="2" max="2" width="29.7109375" customWidth="1"/>
    <col min="6" max="6" width="11.7109375" customWidth="1"/>
    <col min="10" max="10" width="11.85546875" customWidth="1"/>
    <col min="11" max="11" width="12.140625" customWidth="1"/>
    <col min="15" max="15" width="11.7109375" customWidth="1"/>
    <col min="19" max="19" width="11.7109375" customWidth="1"/>
    <col min="20" max="20" width="12.7109375" customWidth="1"/>
    <col min="21" max="21" width="9.140625" customWidth="1"/>
  </cols>
  <sheetData>
    <row r="10" spans="1:28" ht="34.5" customHeight="1" x14ac:dyDescent="0.25"/>
    <row r="11" spans="1:28" ht="18" x14ac:dyDescent="0.25">
      <c r="A11" s="212" t="s">
        <v>87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</row>
    <row r="12" spans="1:28" ht="18" x14ac:dyDescent="0.25">
      <c r="A12" s="212" t="s">
        <v>86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</row>
    <row r="13" spans="1:28" s="7" customFormat="1" ht="27.75" customHeight="1" x14ac:dyDescent="0.25">
      <c r="A13" s="1"/>
      <c r="B13" s="2"/>
      <c r="C13" s="3"/>
      <c r="D13" s="4"/>
      <c r="E13" s="4"/>
      <c r="F13" s="4"/>
      <c r="G13" s="4"/>
      <c r="H13" s="4"/>
      <c r="I13" s="5"/>
      <c r="J13" s="5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  <c r="V13" s="6"/>
      <c r="W13" s="6"/>
      <c r="X13" s="6"/>
      <c r="Y13" s="6"/>
      <c r="Z13" s="6"/>
      <c r="AA13" s="6"/>
      <c r="AB13" s="6"/>
    </row>
    <row r="14" spans="1:28" s="10" customFormat="1" ht="30" x14ac:dyDescent="0.25">
      <c r="A14" s="8" t="s">
        <v>0</v>
      </c>
      <c r="B14" s="8" t="s">
        <v>1</v>
      </c>
      <c r="C14" s="9" t="s">
        <v>2</v>
      </c>
      <c r="D14" s="9" t="s">
        <v>3</v>
      </c>
      <c r="E14" s="9" t="s">
        <v>4</v>
      </c>
      <c r="F14" s="9" t="s">
        <v>5</v>
      </c>
      <c r="G14" s="9" t="s">
        <v>6</v>
      </c>
      <c r="H14" s="9" t="s">
        <v>7</v>
      </c>
      <c r="I14" s="9" t="s">
        <v>8</v>
      </c>
      <c r="J14" s="9" t="s">
        <v>9</v>
      </c>
      <c r="K14" s="9" t="s">
        <v>10</v>
      </c>
      <c r="L14" s="9" t="s">
        <v>11</v>
      </c>
      <c r="M14" s="9" t="s">
        <v>43</v>
      </c>
      <c r="N14" s="9" t="s">
        <v>12</v>
      </c>
      <c r="O14" s="9" t="s">
        <v>13</v>
      </c>
      <c r="P14" s="9" t="s">
        <v>14</v>
      </c>
      <c r="Q14" s="9" t="s">
        <v>15</v>
      </c>
      <c r="R14" s="9" t="s">
        <v>16</v>
      </c>
      <c r="S14" s="9" t="s">
        <v>17</v>
      </c>
      <c r="T14" s="9" t="s">
        <v>18</v>
      </c>
      <c r="U14" s="9" t="s">
        <v>19</v>
      </c>
      <c r="W14" s="11" t="s">
        <v>20</v>
      </c>
      <c r="X14" s="11" t="s">
        <v>21</v>
      </c>
      <c r="Y14" s="11" t="s">
        <v>22</v>
      </c>
      <c r="Z14" s="11" t="s">
        <v>23</v>
      </c>
      <c r="AA14" s="11" t="s">
        <v>24</v>
      </c>
      <c r="AB14" s="11" t="s">
        <v>25</v>
      </c>
    </row>
    <row r="15" spans="1:28" s="10" customFormat="1" ht="17.25" customHeight="1" x14ac:dyDescent="0.25">
      <c r="A15" s="28">
        <v>1</v>
      </c>
      <c r="B15" s="29" t="s">
        <v>26</v>
      </c>
      <c r="C15" s="30">
        <v>14077</v>
      </c>
      <c r="D15" s="31">
        <v>12714</v>
      </c>
      <c r="E15" s="32">
        <v>13293</v>
      </c>
      <c r="F15" s="33">
        <f>SUM(C15:E15)</f>
        <v>40084</v>
      </c>
      <c r="G15" s="32">
        <v>13066</v>
      </c>
      <c r="H15" s="32">
        <v>14233</v>
      </c>
      <c r="I15" s="32">
        <v>12950</v>
      </c>
      <c r="J15" s="33">
        <f>SUM(G15:I15)</f>
        <v>40249</v>
      </c>
      <c r="K15" s="34">
        <f>F15+J15</f>
        <v>80333</v>
      </c>
      <c r="L15" s="32">
        <v>14876</v>
      </c>
      <c r="M15" s="32">
        <v>13947</v>
      </c>
      <c r="N15" s="32">
        <v>12497</v>
      </c>
      <c r="O15" s="33">
        <f>SUM(L15:N15)</f>
        <v>41320</v>
      </c>
      <c r="P15" s="32">
        <v>12812</v>
      </c>
      <c r="Q15" s="32">
        <v>11101</v>
      </c>
      <c r="R15" s="32">
        <v>10746</v>
      </c>
      <c r="S15" s="35">
        <f>SUM(P15:R15)</f>
        <v>34659</v>
      </c>
      <c r="T15" s="34">
        <f>O15+S15</f>
        <v>75979</v>
      </c>
      <c r="U15" s="36">
        <f>SUM(F15+J15+O15+S15)</f>
        <v>156312</v>
      </c>
      <c r="W15" s="12">
        <f>C15+D15+E15</f>
        <v>40084</v>
      </c>
      <c r="X15" s="12">
        <f>G15+H15+I15</f>
        <v>40249</v>
      </c>
      <c r="Y15" s="12">
        <f>W15+X15</f>
        <v>80333</v>
      </c>
      <c r="Z15" s="13">
        <f>L15+M15+N15</f>
        <v>41320</v>
      </c>
      <c r="AA15" s="13">
        <f>P15+Q15+R15</f>
        <v>34659</v>
      </c>
      <c r="AB15" s="13">
        <f>Z15+AA15</f>
        <v>75979</v>
      </c>
    </row>
    <row r="16" spans="1:28" s="14" customFormat="1" ht="17.25" customHeight="1" x14ac:dyDescent="0.25">
      <c r="A16" s="37">
        <v>2</v>
      </c>
      <c r="B16" s="29" t="s">
        <v>27</v>
      </c>
      <c r="C16" s="32">
        <v>15188</v>
      </c>
      <c r="D16" s="31">
        <v>13708</v>
      </c>
      <c r="E16" s="32">
        <v>14357</v>
      </c>
      <c r="F16" s="33">
        <f>SUM(C16:E16)</f>
        <v>43253</v>
      </c>
      <c r="G16" s="32">
        <v>14080</v>
      </c>
      <c r="H16" s="32">
        <v>15319</v>
      </c>
      <c r="I16" s="32">
        <v>13977</v>
      </c>
      <c r="J16" s="33">
        <f>SUM(G16:I16)</f>
        <v>43376</v>
      </c>
      <c r="K16" s="34">
        <f>F16+J16</f>
        <v>86629</v>
      </c>
      <c r="L16" s="32">
        <v>16095</v>
      </c>
      <c r="M16" s="32">
        <v>14788</v>
      </c>
      <c r="N16" s="32">
        <v>13268</v>
      </c>
      <c r="O16" s="33">
        <f>SUM(L16:N16)</f>
        <v>44151</v>
      </c>
      <c r="P16" s="32">
        <v>13595</v>
      </c>
      <c r="Q16" s="32">
        <v>11767</v>
      </c>
      <c r="R16" s="32">
        <v>11462</v>
      </c>
      <c r="S16" s="35">
        <f>SUM(P16:R16)</f>
        <v>36824</v>
      </c>
      <c r="T16" s="34">
        <f>O16+S16</f>
        <v>80975</v>
      </c>
      <c r="U16" s="36">
        <f>SUM(F16+J16+O16+S16)</f>
        <v>167604</v>
      </c>
      <c r="W16" s="15"/>
      <c r="X16" s="15"/>
      <c r="Y16" s="15"/>
      <c r="Z16" s="15"/>
      <c r="AA16" s="15"/>
      <c r="AB16" s="15"/>
    </row>
    <row r="17" spans="1:28" s="14" customFormat="1" ht="17.25" customHeight="1" x14ac:dyDescent="0.25">
      <c r="A17" s="28">
        <v>3</v>
      </c>
      <c r="B17" s="38" t="s">
        <v>28</v>
      </c>
      <c r="C17" s="32">
        <v>182</v>
      </c>
      <c r="D17" s="32">
        <v>150</v>
      </c>
      <c r="E17" s="32">
        <v>117</v>
      </c>
      <c r="F17" s="33">
        <f>SUM(C17:E17)</f>
        <v>449</v>
      </c>
      <c r="G17" s="32">
        <v>159</v>
      </c>
      <c r="H17" s="32">
        <v>134</v>
      </c>
      <c r="I17" s="32">
        <v>206</v>
      </c>
      <c r="J17" s="33">
        <f>SUM(G17:I17)</f>
        <v>499</v>
      </c>
      <c r="K17" s="34">
        <f>F17+J17</f>
        <v>948</v>
      </c>
      <c r="L17" s="32">
        <v>231</v>
      </c>
      <c r="M17" s="32">
        <v>232</v>
      </c>
      <c r="N17" s="32">
        <v>195</v>
      </c>
      <c r="O17" s="33">
        <f>SUM(L17:N17)</f>
        <v>658</v>
      </c>
      <c r="P17" s="32">
        <v>230</v>
      </c>
      <c r="Q17" s="32">
        <v>174</v>
      </c>
      <c r="R17" s="32">
        <v>190</v>
      </c>
      <c r="S17" s="35">
        <f>SUM(P17:R17)</f>
        <v>594</v>
      </c>
      <c r="T17" s="34">
        <f>O17+S17</f>
        <v>1252</v>
      </c>
      <c r="U17" s="36">
        <f>SUM(F17+J17+O17+S17)</f>
        <v>2200</v>
      </c>
      <c r="W17" s="15"/>
      <c r="X17" s="15"/>
      <c r="Y17" s="15"/>
      <c r="Z17" s="15"/>
      <c r="AA17" s="15"/>
      <c r="AB17" s="15"/>
    </row>
    <row r="18" spans="1:28" s="14" customFormat="1" ht="17.25" customHeight="1" x14ac:dyDescent="0.25">
      <c r="A18" s="28">
        <v>4</v>
      </c>
      <c r="B18" s="38" t="s">
        <v>29</v>
      </c>
      <c r="C18" s="32">
        <v>13946</v>
      </c>
      <c r="D18" s="31">
        <v>12678</v>
      </c>
      <c r="E18" s="32">
        <v>13306</v>
      </c>
      <c r="F18" s="33">
        <f>SUM(C18:E18)</f>
        <v>39930</v>
      </c>
      <c r="G18" s="32">
        <v>12865</v>
      </c>
      <c r="H18" s="32">
        <v>14081</v>
      </c>
      <c r="I18" s="32">
        <v>12657</v>
      </c>
      <c r="J18" s="33">
        <f>SUM(G18:I18)</f>
        <v>39603</v>
      </c>
      <c r="K18" s="34">
        <f>F18+J18</f>
        <v>79533</v>
      </c>
      <c r="L18" s="32">
        <v>14423</v>
      </c>
      <c r="M18" s="32">
        <v>13281</v>
      </c>
      <c r="N18" s="32">
        <v>11611</v>
      </c>
      <c r="O18" s="33">
        <f>SUM(L18:N18)</f>
        <v>39315</v>
      </c>
      <c r="P18" s="32">
        <v>11984</v>
      </c>
      <c r="Q18" s="32">
        <v>10336</v>
      </c>
      <c r="R18" s="32">
        <v>9783</v>
      </c>
      <c r="S18" s="35">
        <f>SUM(P18:R18)</f>
        <v>32103</v>
      </c>
      <c r="T18" s="34">
        <f>O18+S18</f>
        <v>71418</v>
      </c>
      <c r="U18" s="36">
        <f>SUM(F18+J18+O18+S18)</f>
        <v>150951</v>
      </c>
      <c r="W18" s="15"/>
      <c r="X18" s="15"/>
      <c r="Y18" s="15"/>
      <c r="Z18" s="15"/>
      <c r="AA18" s="15"/>
      <c r="AB18" s="15"/>
    </row>
    <row r="19" spans="1:28" s="14" customFormat="1" ht="17.25" customHeight="1" x14ac:dyDescent="0.25">
      <c r="A19" s="37">
        <v>5</v>
      </c>
      <c r="B19" s="38" t="s">
        <v>30</v>
      </c>
      <c r="C19" s="30">
        <v>23</v>
      </c>
      <c r="D19" s="30">
        <v>10</v>
      </c>
      <c r="E19" s="30">
        <v>16</v>
      </c>
      <c r="F19" s="33">
        <f>SUM(C19:E19)</f>
        <v>49</v>
      </c>
      <c r="G19" s="30">
        <v>31</v>
      </c>
      <c r="H19" s="30">
        <v>40</v>
      </c>
      <c r="I19" s="30">
        <v>26</v>
      </c>
      <c r="J19" s="33">
        <f>SUM(G19:I19)</f>
        <v>97</v>
      </c>
      <c r="K19" s="34">
        <f>F19+J19</f>
        <v>146</v>
      </c>
      <c r="L19" s="30">
        <v>32</v>
      </c>
      <c r="M19" s="30">
        <v>26</v>
      </c>
      <c r="N19" s="30">
        <v>21</v>
      </c>
      <c r="O19" s="33">
        <f>SUM(L19:N19)</f>
        <v>79</v>
      </c>
      <c r="P19" s="30">
        <v>29</v>
      </c>
      <c r="Q19" s="30">
        <v>0</v>
      </c>
      <c r="R19" s="30">
        <v>15</v>
      </c>
      <c r="S19" s="35">
        <f>SUM(P19:R19)</f>
        <v>44</v>
      </c>
      <c r="T19" s="34">
        <f>O19+S19</f>
        <v>123</v>
      </c>
      <c r="U19" s="36">
        <f>SUM(F19+J19+O19+S19)</f>
        <v>269</v>
      </c>
      <c r="W19" s="16"/>
      <c r="X19" s="15"/>
      <c r="Y19" s="15"/>
      <c r="Z19" s="15"/>
      <c r="AA19" s="16"/>
      <c r="AB19" s="15"/>
    </row>
    <row r="20" spans="1:28" s="14" customFormat="1" ht="17.25" customHeight="1" x14ac:dyDescent="0.25">
      <c r="A20" s="28">
        <v>6</v>
      </c>
      <c r="B20" s="38" t="s">
        <v>31</v>
      </c>
      <c r="C20" s="30">
        <f t="shared" ref="C20:U20" si="0">(C16-(C18+C19+C21+C22+C23+C24+C25+C26+C27))</f>
        <v>1110</v>
      </c>
      <c r="D20" s="30">
        <f t="shared" si="0"/>
        <v>880</v>
      </c>
      <c r="E20" s="30">
        <f t="shared" si="0"/>
        <v>915</v>
      </c>
      <c r="F20" s="33">
        <f t="shared" si="0"/>
        <v>2905</v>
      </c>
      <c r="G20" s="30">
        <f t="shared" si="0"/>
        <v>1073</v>
      </c>
      <c r="H20" s="30">
        <f t="shared" si="0"/>
        <v>1028</v>
      </c>
      <c r="I20" s="30">
        <f>(I16-(I18+I19+I21+I22+I23+I24+I25+I26+I27))</f>
        <v>1135</v>
      </c>
      <c r="J20" s="33">
        <f t="shared" si="0"/>
        <v>3236</v>
      </c>
      <c r="K20" s="34">
        <f>(K16-(K18+K19+K21+K22+K23+K24+K25+K26+K27))</f>
        <v>6141</v>
      </c>
      <c r="L20" s="30">
        <f t="shared" si="0"/>
        <v>1432</v>
      </c>
      <c r="M20" s="30">
        <f t="shared" si="0"/>
        <v>1347</v>
      </c>
      <c r="N20" s="30">
        <f t="shared" si="0"/>
        <v>1494</v>
      </c>
      <c r="O20" s="33">
        <f t="shared" si="0"/>
        <v>4273</v>
      </c>
      <c r="P20" s="30">
        <f t="shared" si="0"/>
        <v>1385</v>
      </c>
      <c r="Q20" s="30">
        <f t="shared" si="0"/>
        <v>1260</v>
      </c>
      <c r="R20" s="30">
        <f t="shared" si="0"/>
        <v>1503</v>
      </c>
      <c r="S20" s="33">
        <f t="shared" si="0"/>
        <v>4148</v>
      </c>
      <c r="T20" s="34">
        <f t="shared" si="0"/>
        <v>8421</v>
      </c>
      <c r="U20" s="39">
        <f t="shared" si="0"/>
        <v>14562</v>
      </c>
      <c r="W20" s="16"/>
      <c r="X20" s="15"/>
      <c r="Y20" s="15"/>
      <c r="Z20" s="15"/>
      <c r="AA20" s="16"/>
      <c r="AB20" s="15"/>
    </row>
    <row r="21" spans="1:28" s="14" customFormat="1" ht="17.25" customHeight="1" x14ac:dyDescent="0.25">
      <c r="A21" s="28">
        <v>7</v>
      </c>
      <c r="B21" s="38" t="s">
        <v>32</v>
      </c>
      <c r="C21" s="30">
        <v>0</v>
      </c>
      <c r="D21" s="30">
        <v>0</v>
      </c>
      <c r="E21" s="30">
        <v>0</v>
      </c>
      <c r="F21" s="33">
        <f>SUM(C21:E21)</f>
        <v>0</v>
      </c>
      <c r="G21" s="30">
        <v>0</v>
      </c>
      <c r="H21" s="30">
        <v>0</v>
      </c>
      <c r="I21" s="30">
        <v>0</v>
      </c>
      <c r="J21" s="33">
        <f>SUM(G21:I21)</f>
        <v>0</v>
      </c>
      <c r="K21" s="34">
        <f>F21+J21</f>
        <v>0</v>
      </c>
      <c r="L21" s="30">
        <v>0</v>
      </c>
      <c r="M21" s="30">
        <v>0</v>
      </c>
      <c r="N21" s="30">
        <v>0</v>
      </c>
      <c r="O21" s="33">
        <f>SUM(L21:N21)</f>
        <v>0</v>
      </c>
      <c r="P21" s="30">
        <v>0</v>
      </c>
      <c r="Q21" s="30">
        <v>0</v>
      </c>
      <c r="R21" s="30">
        <v>0</v>
      </c>
      <c r="S21" s="33">
        <f>SUM(P21:R21)</f>
        <v>0</v>
      </c>
      <c r="T21" s="34">
        <f>O21+S21</f>
        <v>0</v>
      </c>
      <c r="U21" s="36">
        <f>SUM(F21+J21+O21+S21)</f>
        <v>0</v>
      </c>
      <c r="W21" s="16"/>
      <c r="X21" s="15"/>
      <c r="Y21" s="15"/>
      <c r="Z21" s="15"/>
      <c r="AA21" s="16"/>
      <c r="AB21" s="15"/>
    </row>
    <row r="22" spans="1:28" s="14" customFormat="1" ht="17.25" customHeight="1" x14ac:dyDescent="0.25">
      <c r="A22" s="37">
        <v>8</v>
      </c>
      <c r="B22" s="38" t="s">
        <v>33</v>
      </c>
      <c r="C22" s="30">
        <v>105</v>
      </c>
      <c r="D22" s="31">
        <v>127</v>
      </c>
      <c r="E22" s="32">
        <v>109</v>
      </c>
      <c r="F22" s="33">
        <f t="shared" ref="F22:F27" si="1">SUM(C22:E22)</f>
        <v>341</v>
      </c>
      <c r="G22" s="32">
        <v>91</v>
      </c>
      <c r="H22" s="32">
        <v>135</v>
      </c>
      <c r="I22" s="32">
        <v>127</v>
      </c>
      <c r="J22" s="33">
        <f t="shared" ref="J22:J27" si="2">SUM(G22:I22)</f>
        <v>353</v>
      </c>
      <c r="K22" s="34">
        <f t="shared" ref="K22:K27" si="3">F22+J22</f>
        <v>694</v>
      </c>
      <c r="L22" s="32">
        <v>188</v>
      </c>
      <c r="M22" s="32">
        <v>113</v>
      </c>
      <c r="N22" s="32">
        <v>124</v>
      </c>
      <c r="O22" s="33">
        <f t="shared" ref="O22:O27" si="4">SUM(L22:N22)</f>
        <v>425</v>
      </c>
      <c r="P22" s="32">
        <v>163</v>
      </c>
      <c r="Q22" s="32">
        <v>157</v>
      </c>
      <c r="R22" s="32">
        <v>146</v>
      </c>
      <c r="S22" s="33">
        <f t="shared" ref="S22:S27" si="5">SUM(P22:R22)</f>
        <v>466</v>
      </c>
      <c r="T22" s="34">
        <f t="shared" ref="T22:T27" si="6">O22+S22</f>
        <v>891</v>
      </c>
      <c r="U22" s="36">
        <f t="shared" ref="U22:U27" si="7">SUM(F22+J22+O22+S22)</f>
        <v>1585</v>
      </c>
      <c r="W22" s="15"/>
      <c r="X22" s="15"/>
      <c r="Y22" s="15"/>
      <c r="Z22" s="15"/>
      <c r="AA22" s="15"/>
      <c r="AB22" s="15"/>
    </row>
    <row r="23" spans="1:28" s="14" customFormat="1" ht="17.25" customHeight="1" x14ac:dyDescent="0.25">
      <c r="A23" s="28">
        <v>9</v>
      </c>
      <c r="B23" s="38" t="s">
        <v>34</v>
      </c>
      <c r="C23" s="30">
        <v>0</v>
      </c>
      <c r="D23" s="31">
        <v>0</v>
      </c>
      <c r="E23" s="32">
        <v>0</v>
      </c>
      <c r="F23" s="33">
        <f t="shared" si="1"/>
        <v>0</v>
      </c>
      <c r="G23" s="32">
        <v>0</v>
      </c>
      <c r="H23" s="32">
        <v>0</v>
      </c>
      <c r="I23" s="32">
        <v>0</v>
      </c>
      <c r="J23" s="33">
        <f t="shared" si="2"/>
        <v>0</v>
      </c>
      <c r="K23" s="34">
        <f t="shared" si="3"/>
        <v>0</v>
      </c>
      <c r="L23" s="32">
        <v>0</v>
      </c>
      <c r="M23" s="32">
        <v>0</v>
      </c>
      <c r="N23" s="32">
        <v>0</v>
      </c>
      <c r="O23" s="33">
        <f t="shared" si="4"/>
        <v>0</v>
      </c>
      <c r="P23" s="32">
        <v>0</v>
      </c>
      <c r="Q23" s="32">
        <v>0</v>
      </c>
      <c r="R23" s="32">
        <v>0</v>
      </c>
      <c r="S23" s="33">
        <f t="shared" si="5"/>
        <v>0</v>
      </c>
      <c r="T23" s="34">
        <f t="shared" si="6"/>
        <v>0</v>
      </c>
      <c r="U23" s="36">
        <f t="shared" si="7"/>
        <v>0</v>
      </c>
      <c r="W23" s="15"/>
      <c r="X23" s="15"/>
      <c r="Y23" s="15"/>
      <c r="Z23" s="15"/>
      <c r="AA23" s="15"/>
      <c r="AB23" s="15"/>
    </row>
    <row r="24" spans="1:28" s="14" customFormat="1" ht="17.25" customHeight="1" x14ac:dyDescent="0.25">
      <c r="A24" s="28">
        <v>10</v>
      </c>
      <c r="B24" s="38" t="s">
        <v>35</v>
      </c>
      <c r="C24" s="30">
        <v>1</v>
      </c>
      <c r="D24" s="31">
        <v>1</v>
      </c>
      <c r="E24" s="32">
        <v>6</v>
      </c>
      <c r="F24" s="33">
        <f t="shared" si="1"/>
        <v>8</v>
      </c>
      <c r="G24" s="32">
        <v>12</v>
      </c>
      <c r="H24" s="32">
        <v>13</v>
      </c>
      <c r="I24" s="32">
        <v>18</v>
      </c>
      <c r="J24" s="33">
        <f t="shared" si="2"/>
        <v>43</v>
      </c>
      <c r="K24" s="34">
        <f t="shared" si="3"/>
        <v>51</v>
      </c>
      <c r="L24" s="32">
        <v>12</v>
      </c>
      <c r="M24" s="32">
        <v>6</v>
      </c>
      <c r="N24" s="32">
        <v>2</v>
      </c>
      <c r="O24" s="33">
        <f t="shared" si="4"/>
        <v>20</v>
      </c>
      <c r="P24" s="32">
        <v>5</v>
      </c>
      <c r="Q24" s="32">
        <v>1</v>
      </c>
      <c r="R24" s="32">
        <v>0</v>
      </c>
      <c r="S24" s="33">
        <f t="shared" si="5"/>
        <v>6</v>
      </c>
      <c r="T24" s="34">
        <f t="shared" si="6"/>
        <v>26</v>
      </c>
      <c r="U24" s="36">
        <f t="shared" si="7"/>
        <v>77</v>
      </c>
      <c r="W24" s="15"/>
      <c r="X24" s="15"/>
      <c r="Y24" s="15"/>
      <c r="Z24" s="15"/>
      <c r="AA24" s="15"/>
      <c r="AB24" s="15"/>
    </row>
    <row r="25" spans="1:28" s="14" customFormat="1" ht="17.25" customHeight="1" x14ac:dyDescent="0.25">
      <c r="A25" s="37">
        <v>11</v>
      </c>
      <c r="B25" s="38" t="s">
        <v>36</v>
      </c>
      <c r="C25" s="30">
        <v>2</v>
      </c>
      <c r="D25" s="31">
        <v>0</v>
      </c>
      <c r="E25" s="32">
        <v>1</v>
      </c>
      <c r="F25" s="33">
        <f t="shared" si="1"/>
        <v>3</v>
      </c>
      <c r="G25" s="32">
        <v>0</v>
      </c>
      <c r="H25" s="32">
        <v>3</v>
      </c>
      <c r="I25" s="32">
        <v>1</v>
      </c>
      <c r="J25" s="33">
        <f t="shared" si="2"/>
        <v>4</v>
      </c>
      <c r="K25" s="34">
        <f t="shared" si="3"/>
        <v>7</v>
      </c>
      <c r="L25" s="32">
        <v>0</v>
      </c>
      <c r="M25" s="32">
        <v>0</v>
      </c>
      <c r="N25" s="32">
        <v>1</v>
      </c>
      <c r="O25" s="33">
        <f t="shared" si="4"/>
        <v>1</v>
      </c>
      <c r="P25" s="32">
        <v>0</v>
      </c>
      <c r="Q25" s="32">
        <v>0</v>
      </c>
      <c r="R25" s="32">
        <v>6</v>
      </c>
      <c r="S25" s="33">
        <f t="shared" si="5"/>
        <v>6</v>
      </c>
      <c r="T25" s="34">
        <f t="shared" si="6"/>
        <v>7</v>
      </c>
      <c r="U25" s="36">
        <f t="shared" si="7"/>
        <v>14</v>
      </c>
      <c r="W25" s="15"/>
      <c r="X25" s="15"/>
      <c r="Y25" s="15"/>
      <c r="Z25" s="15"/>
      <c r="AA25" s="15"/>
      <c r="AB25" s="15"/>
    </row>
    <row r="26" spans="1:28" s="14" customFormat="1" ht="17.25" customHeight="1" x14ac:dyDescent="0.25">
      <c r="A26" s="28">
        <v>12</v>
      </c>
      <c r="B26" s="38" t="s">
        <v>37</v>
      </c>
      <c r="C26" s="30">
        <v>0</v>
      </c>
      <c r="D26" s="31">
        <v>4</v>
      </c>
      <c r="E26" s="32">
        <v>2</v>
      </c>
      <c r="F26" s="33">
        <f t="shared" si="1"/>
        <v>6</v>
      </c>
      <c r="G26" s="32">
        <v>1</v>
      </c>
      <c r="H26" s="32">
        <v>12</v>
      </c>
      <c r="I26" s="32">
        <v>7</v>
      </c>
      <c r="J26" s="33">
        <f t="shared" si="2"/>
        <v>20</v>
      </c>
      <c r="K26" s="34">
        <f t="shared" si="3"/>
        <v>26</v>
      </c>
      <c r="L26" s="32">
        <v>6</v>
      </c>
      <c r="M26" s="32">
        <v>7</v>
      </c>
      <c r="N26" s="32">
        <v>10</v>
      </c>
      <c r="O26" s="33">
        <f t="shared" si="4"/>
        <v>23</v>
      </c>
      <c r="P26" s="32">
        <v>11</v>
      </c>
      <c r="Q26" s="32">
        <v>9</v>
      </c>
      <c r="R26" s="32">
        <v>0</v>
      </c>
      <c r="S26" s="33">
        <f t="shared" si="5"/>
        <v>20</v>
      </c>
      <c r="T26" s="34">
        <f t="shared" si="6"/>
        <v>43</v>
      </c>
      <c r="U26" s="36">
        <f t="shared" si="7"/>
        <v>69</v>
      </c>
      <c r="W26" s="15"/>
      <c r="X26" s="15"/>
      <c r="Y26" s="15"/>
      <c r="Z26" s="15"/>
      <c r="AA26" s="15"/>
      <c r="AB26" s="15"/>
    </row>
    <row r="27" spans="1:28" s="10" customFormat="1" ht="18" customHeight="1" x14ac:dyDescent="0.25">
      <c r="A27" s="28">
        <v>13</v>
      </c>
      <c r="B27" s="38" t="s">
        <v>38</v>
      </c>
      <c r="C27" s="30">
        <v>1</v>
      </c>
      <c r="D27" s="31">
        <v>8</v>
      </c>
      <c r="E27" s="32">
        <v>2</v>
      </c>
      <c r="F27" s="33">
        <f t="shared" si="1"/>
        <v>11</v>
      </c>
      <c r="G27" s="32">
        <v>7</v>
      </c>
      <c r="H27" s="32">
        <v>7</v>
      </c>
      <c r="I27" s="32">
        <v>6</v>
      </c>
      <c r="J27" s="33">
        <f t="shared" si="2"/>
        <v>20</v>
      </c>
      <c r="K27" s="34">
        <f t="shared" si="3"/>
        <v>31</v>
      </c>
      <c r="L27" s="32">
        <v>2</v>
      </c>
      <c r="M27" s="32">
        <v>8</v>
      </c>
      <c r="N27" s="32">
        <v>5</v>
      </c>
      <c r="O27" s="33">
        <f t="shared" si="4"/>
        <v>15</v>
      </c>
      <c r="P27" s="32">
        <v>18</v>
      </c>
      <c r="Q27" s="32">
        <v>4</v>
      </c>
      <c r="R27" s="32">
        <v>9</v>
      </c>
      <c r="S27" s="33">
        <f t="shared" si="5"/>
        <v>31</v>
      </c>
      <c r="T27" s="34">
        <f t="shared" si="6"/>
        <v>46</v>
      </c>
      <c r="U27" s="36">
        <f t="shared" si="7"/>
        <v>77</v>
      </c>
      <c r="W27" s="13"/>
      <c r="X27" s="13"/>
      <c r="Y27" s="13"/>
      <c r="Z27" s="13"/>
      <c r="AA27" s="13"/>
      <c r="AB27" s="13"/>
    </row>
    <row r="28" spans="1:28" s="17" customFormat="1" ht="18" customHeight="1" x14ac:dyDescent="0.25">
      <c r="A28" s="213" t="s">
        <v>39</v>
      </c>
      <c r="B28" s="213"/>
      <c r="C28" s="39">
        <v>26</v>
      </c>
      <c r="D28" s="31">
        <v>23</v>
      </c>
      <c r="E28" s="40">
        <v>23</v>
      </c>
      <c r="F28" s="39">
        <f>SUM( C28:E28)</f>
        <v>72</v>
      </c>
      <c r="G28" s="41">
        <v>21</v>
      </c>
      <c r="H28" s="40">
        <v>22</v>
      </c>
      <c r="I28" s="40">
        <v>23</v>
      </c>
      <c r="J28" s="39">
        <f>SUM(G28:I28)</f>
        <v>66</v>
      </c>
      <c r="K28" s="39">
        <f>F28+J28</f>
        <v>138</v>
      </c>
      <c r="L28" s="40">
        <v>27</v>
      </c>
      <c r="M28" s="40">
        <v>26</v>
      </c>
      <c r="N28" s="40">
        <v>24</v>
      </c>
      <c r="O28" s="39">
        <f>SUM(L28:N28)</f>
        <v>77</v>
      </c>
      <c r="P28" s="40">
        <v>27</v>
      </c>
      <c r="Q28" s="40">
        <v>26</v>
      </c>
      <c r="R28" s="39">
        <v>24</v>
      </c>
      <c r="S28" s="39">
        <f>SUM(P28:R28)</f>
        <v>77</v>
      </c>
      <c r="T28" s="39">
        <f>O28+S28</f>
        <v>154</v>
      </c>
      <c r="U28" s="41">
        <f>SUM(F28+J28+O28+S28)</f>
        <v>292</v>
      </c>
    </row>
    <row r="30" spans="1:28" ht="15" customHeight="1" x14ac:dyDescent="0.25">
      <c r="A30" s="214" t="s">
        <v>91</v>
      </c>
      <c r="B30" s="214"/>
      <c r="C30" s="42">
        <v>292</v>
      </c>
      <c r="D30" s="43"/>
    </row>
    <row r="31" spans="1:28" ht="15" customHeight="1" x14ac:dyDescent="0.25">
      <c r="A31" s="214" t="s">
        <v>40</v>
      </c>
      <c r="B31" s="214"/>
      <c r="C31" s="215">
        <f>U16</f>
        <v>167604</v>
      </c>
      <c r="D31" s="215"/>
    </row>
    <row r="32" spans="1:28" ht="15" customHeight="1" x14ac:dyDescent="0.25">
      <c r="A32" s="219" t="s">
        <v>41</v>
      </c>
      <c r="B32" s="219"/>
      <c r="C32" s="220">
        <f>C31/C30</f>
        <v>573.98630136986299</v>
      </c>
      <c r="D32" s="44"/>
      <c r="Q32" s="248"/>
      <c r="R32" s="248" t="s">
        <v>103</v>
      </c>
      <c r="S32" s="248"/>
      <c r="T32" s="248"/>
      <c r="U32" s="248"/>
    </row>
    <row r="33" spans="1:20" x14ac:dyDescent="0.25">
      <c r="A33" s="219"/>
      <c r="B33" s="219"/>
      <c r="C33" s="220"/>
      <c r="D33" s="45"/>
      <c r="R33" t="s">
        <v>96</v>
      </c>
    </row>
    <row r="34" spans="1:20" x14ac:dyDescent="0.25">
      <c r="C34" s="19"/>
      <c r="D34" s="18"/>
      <c r="P34" s="208"/>
    </row>
    <row r="35" spans="1:20" x14ac:dyDescent="0.25">
      <c r="C35" s="19"/>
      <c r="P35" s="208"/>
    </row>
    <row r="36" spans="1:20" x14ac:dyDescent="0.25">
      <c r="C36" s="19"/>
      <c r="P36" s="208"/>
    </row>
    <row r="37" spans="1:20" ht="18.75" customHeight="1" x14ac:dyDescent="0.25">
      <c r="A37" s="25"/>
      <c r="B37" s="25"/>
      <c r="L37" s="26"/>
      <c r="M37" s="26"/>
      <c r="N37" s="26"/>
      <c r="O37" s="26"/>
      <c r="P37" s="208"/>
      <c r="R37" s="20"/>
    </row>
    <row r="38" spans="1:20" ht="15" customHeight="1" x14ac:dyDescent="0.25">
      <c r="A38" s="27"/>
      <c r="B38" s="27"/>
      <c r="L38" s="20"/>
      <c r="M38" s="20"/>
      <c r="N38" s="22"/>
      <c r="O38" s="22"/>
      <c r="P38" s="208"/>
      <c r="R38" s="20"/>
    </row>
    <row r="39" spans="1:20" ht="15.75" customHeight="1" x14ac:dyDescent="0.25">
      <c r="A39" s="19"/>
      <c r="L39" s="23"/>
      <c r="M39" s="22"/>
      <c r="N39" s="22"/>
      <c r="O39" s="22"/>
      <c r="P39" s="249"/>
      <c r="Q39" s="249"/>
      <c r="R39" s="249" t="s">
        <v>97</v>
      </c>
      <c r="S39" s="249"/>
      <c r="T39" s="249"/>
    </row>
    <row r="40" spans="1:20" s="21" customFormat="1" ht="15.75" customHeight="1" x14ac:dyDescent="0.25">
      <c r="L40" s="23"/>
      <c r="M40" s="22"/>
      <c r="N40" s="22"/>
      <c r="O40" s="22"/>
      <c r="Q40" s="249"/>
      <c r="R40" s="249" t="s">
        <v>98</v>
      </c>
      <c r="S40" s="249"/>
      <c r="T40" s="249"/>
    </row>
    <row r="41" spans="1:20" s="21" customFormat="1" ht="15.75" customHeight="1" x14ac:dyDescent="0.25">
      <c r="B41" s="255"/>
      <c r="C41" s="255"/>
      <c r="D41" s="255"/>
      <c r="E41" s="255"/>
      <c r="L41" s="23"/>
      <c r="M41" s="22"/>
      <c r="N41" s="22"/>
      <c r="O41" s="22"/>
      <c r="Q41" s="249"/>
      <c r="R41" s="249" t="s">
        <v>99</v>
      </c>
      <c r="S41" s="249"/>
      <c r="T41" s="249"/>
    </row>
    <row r="42" spans="1:20" x14ac:dyDescent="0.25">
      <c r="A42" s="21"/>
      <c r="B42" s="250" t="s">
        <v>100</v>
      </c>
      <c r="C42" s="250"/>
      <c r="D42" s="250"/>
      <c r="E42" s="250"/>
      <c r="F42" s="21"/>
      <c r="G42" s="21"/>
      <c r="H42" s="21"/>
      <c r="I42" s="21"/>
    </row>
    <row r="43" spans="1:20" x14ac:dyDescent="0.25">
      <c r="A43" s="21"/>
      <c r="B43" s="250" t="s">
        <v>101</v>
      </c>
      <c r="C43" s="250"/>
      <c r="D43" s="250"/>
      <c r="E43" s="40"/>
      <c r="F43" s="21"/>
      <c r="G43" s="21"/>
      <c r="H43" s="21"/>
      <c r="I43" s="21"/>
    </row>
    <row r="44" spans="1:20" ht="30.75" customHeight="1" x14ac:dyDescent="0.25">
      <c r="A44" s="21"/>
      <c r="B44" s="251" t="s">
        <v>102</v>
      </c>
      <c r="C44" s="251"/>
      <c r="D44" s="251"/>
      <c r="E44" s="252"/>
      <c r="F44" s="21"/>
      <c r="G44" s="21"/>
      <c r="H44" s="21"/>
      <c r="I44" s="21"/>
    </row>
    <row r="45" spans="1:20" x14ac:dyDescent="0.25">
      <c r="A45" s="21"/>
      <c r="B45" s="250" t="s">
        <v>105</v>
      </c>
      <c r="C45" s="250"/>
      <c r="D45" s="250"/>
      <c r="E45" s="252"/>
      <c r="F45" s="21"/>
      <c r="G45" s="21"/>
      <c r="H45" s="21"/>
      <c r="I45" s="21"/>
    </row>
    <row r="46" spans="1:20" x14ac:dyDescent="0.25">
      <c r="A46" s="21"/>
      <c r="B46" s="253"/>
      <c r="C46" s="254"/>
      <c r="D46" s="254"/>
      <c r="E46" s="254"/>
      <c r="F46" s="21"/>
      <c r="G46" s="21"/>
      <c r="H46" s="21"/>
      <c r="I46" s="21"/>
    </row>
    <row r="47" spans="1:20" x14ac:dyDescent="0.25">
      <c r="A47" s="21"/>
      <c r="C47" s="21"/>
      <c r="D47" s="21"/>
      <c r="E47" s="21"/>
      <c r="F47" s="21"/>
      <c r="G47" s="21"/>
      <c r="H47" s="21"/>
      <c r="I47" s="21"/>
    </row>
    <row r="48" spans="1:20" x14ac:dyDescent="0.25">
      <c r="A48" s="21"/>
      <c r="C48" s="21"/>
      <c r="D48" s="21"/>
      <c r="E48" s="21"/>
      <c r="F48" s="21"/>
      <c r="G48" s="21"/>
      <c r="H48" s="21"/>
      <c r="I48" s="21"/>
    </row>
    <row r="49" spans="1:9" x14ac:dyDescent="0.25">
      <c r="A49" s="21"/>
      <c r="C49" s="21"/>
      <c r="D49" s="21"/>
      <c r="E49" s="21"/>
      <c r="F49" s="21"/>
      <c r="G49" s="21"/>
      <c r="H49" s="21"/>
      <c r="I49" s="21"/>
    </row>
    <row r="50" spans="1:9" x14ac:dyDescent="0.25">
      <c r="A50" s="21"/>
      <c r="C50" s="21"/>
      <c r="D50" s="21"/>
      <c r="E50" s="21"/>
      <c r="F50" s="21"/>
      <c r="G50" s="21"/>
      <c r="H50" s="21"/>
      <c r="I50" s="21"/>
    </row>
    <row r="51" spans="1:9" x14ac:dyDescent="0.25">
      <c r="A51" s="21"/>
      <c r="C51" s="21"/>
      <c r="D51" s="21"/>
      <c r="E51" s="21"/>
      <c r="F51" s="21"/>
      <c r="G51" s="21"/>
      <c r="H51" s="21"/>
      <c r="I51" s="21"/>
    </row>
    <row r="52" spans="1:9" x14ac:dyDescent="0.25">
      <c r="A52" s="21"/>
      <c r="C52" s="21"/>
      <c r="D52" s="21"/>
      <c r="E52" s="21"/>
      <c r="F52" s="21"/>
      <c r="G52" s="21"/>
      <c r="H52" s="21"/>
      <c r="I52" s="21"/>
    </row>
    <row r="53" spans="1:9" x14ac:dyDescent="0.25">
      <c r="A53" s="21"/>
      <c r="C53" s="21"/>
      <c r="D53" s="21"/>
      <c r="E53" s="21"/>
      <c r="F53" s="21"/>
      <c r="G53" s="21"/>
      <c r="H53" s="21"/>
      <c r="I53" s="21"/>
    </row>
    <row r="54" spans="1:9" x14ac:dyDescent="0.25">
      <c r="A54" s="21"/>
      <c r="C54" s="21"/>
      <c r="D54" s="21"/>
      <c r="E54" s="21"/>
      <c r="F54" s="21"/>
      <c r="G54" s="21"/>
      <c r="H54" s="21"/>
      <c r="I54" s="21"/>
    </row>
    <row r="55" spans="1:9" x14ac:dyDescent="0.25">
      <c r="A55" s="21"/>
      <c r="C55" s="21"/>
      <c r="D55" s="21"/>
      <c r="E55" s="21"/>
      <c r="F55" s="21"/>
      <c r="G55" s="21"/>
      <c r="H55" s="21"/>
      <c r="I55" s="21"/>
    </row>
    <row r="56" spans="1:9" x14ac:dyDescent="0.25">
      <c r="A56" s="21"/>
      <c r="C56" s="21"/>
      <c r="D56" s="21"/>
      <c r="E56" s="21"/>
      <c r="F56" s="21"/>
      <c r="G56" s="21"/>
      <c r="H56" s="21"/>
      <c r="I56" s="21"/>
    </row>
    <row r="57" spans="1:9" x14ac:dyDescent="0.25">
      <c r="A57" s="21"/>
      <c r="C57" s="21"/>
      <c r="D57" s="21"/>
      <c r="E57" s="21"/>
      <c r="F57" s="21"/>
      <c r="G57" s="21"/>
      <c r="H57" s="21"/>
      <c r="I57" s="21"/>
    </row>
    <row r="58" spans="1:9" x14ac:dyDescent="0.25">
      <c r="A58" s="21"/>
      <c r="C58" s="21"/>
      <c r="D58" s="21"/>
      <c r="E58" s="21"/>
      <c r="F58" s="21"/>
      <c r="G58" s="21"/>
      <c r="H58" s="21"/>
      <c r="I58" s="21"/>
    </row>
    <row r="59" spans="1:9" x14ac:dyDescent="0.25">
      <c r="A59" s="21"/>
      <c r="C59" s="21"/>
      <c r="D59" s="21"/>
      <c r="E59" s="21"/>
      <c r="F59" s="21"/>
      <c r="G59" s="21"/>
      <c r="H59" s="21"/>
      <c r="I59" s="21"/>
    </row>
    <row r="60" spans="1:9" x14ac:dyDescent="0.25">
      <c r="A60" s="21"/>
      <c r="C60" s="21"/>
      <c r="D60" s="21"/>
      <c r="E60" s="21"/>
      <c r="F60" s="21"/>
      <c r="G60" s="21"/>
      <c r="H60" s="21"/>
      <c r="I60" s="21"/>
    </row>
    <row r="61" spans="1:9" x14ac:dyDescent="0.25">
      <c r="A61" s="21"/>
      <c r="C61" s="21"/>
      <c r="D61" s="21"/>
      <c r="E61" s="21"/>
      <c r="F61" s="21"/>
      <c r="G61" s="21"/>
      <c r="H61" s="21"/>
      <c r="I61" s="21"/>
    </row>
    <row r="62" spans="1:9" x14ac:dyDescent="0.25">
      <c r="A62" s="21"/>
      <c r="C62" s="21"/>
      <c r="D62" s="21"/>
      <c r="E62" s="21"/>
      <c r="F62" s="21"/>
      <c r="G62" s="21"/>
      <c r="H62" s="21"/>
      <c r="I62" s="21"/>
    </row>
    <row r="63" spans="1:9" x14ac:dyDescent="0.25">
      <c r="A63" s="21"/>
      <c r="C63" s="21"/>
      <c r="D63" s="21"/>
      <c r="E63" s="21"/>
      <c r="F63" s="21"/>
      <c r="G63" s="21"/>
      <c r="H63" s="21"/>
      <c r="I63" s="21"/>
    </row>
    <row r="64" spans="1:9" x14ac:dyDescent="0.25">
      <c r="A64" s="21"/>
      <c r="C64" s="21"/>
      <c r="D64" s="21"/>
      <c r="E64" s="21"/>
      <c r="F64" s="21"/>
      <c r="G64" s="21"/>
      <c r="H64" s="21"/>
      <c r="I64" s="21"/>
    </row>
    <row r="65" spans="1:9" x14ac:dyDescent="0.25">
      <c r="A65" s="21"/>
      <c r="C65" s="21"/>
      <c r="D65" s="21"/>
      <c r="E65" s="21"/>
      <c r="F65" s="21"/>
      <c r="G65" s="21"/>
      <c r="H65" s="21"/>
      <c r="I65" s="21"/>
    </row>
    <row r="66" spans="1:9" x14ac:dyDescent="0.25">
      <c r="A66" s="21"/>
      <c r="C66" s="21"/>
      <c r="D66" s="21"/>
      <c r="E66" s="21"/>
      <c r="F66" s="21"/>
      <c r="G66" s="21"/>
      <c r="H66" s="21"/>
      <c r="I66" s="21"/>
    </row>
    <row r="67" spans="1:9" x14ac:dyDescent="0.25">
      <c r="C67" s="24"/>
      <c r="D67" s="24"/>
      <c r="E67" s="24"/>
      <c r="F67" s="24"/>
      <c r="G67" s="24"/>
      <c r="H67" s="24"/>
      <c r="I67" s="24"/>
    </row>
    <row r="69" spans="1:9" x14ac:dyDescent="0.25">
      <c r="A69" s="27"/>
      <c r="B69" s="27"/>
    </row>
    <row r="70" spans="1:9" x14ac:dyDescent="0.25">
      <c r="A70" s="27"/>
      <c r="B70" s="27"/>
    </row>
    <row r="73" spans="1:9" ht="27" customHeight="1" x14ac:dyDescent="0.25">
      <c r="A73" s="21"/>
      <c r="C73" s="21"/>
      <c r="F73" s="21"/>
      <c r="I73" s="21"/>
    </row>
    <row r="74" spans="1:9" x14ac:dyDescent="0.25">
      <c r="C74" s="21"/>
      <c r="D74" s="21"/>
      <c r="E74" s="21"/>
      <c r="F74" s="21"/>
      <c r="G74" s="21"/>
      <c r="H74" s="21"/>
    </row>
    <row r="75" spans="1:9" x14ac:dyDescent="0.25">
      <c r="A75" s="21"/>
      <c r="C75" s="21"/>
      <c r="D75" s="21"/>
      <c r="E75" s="21"/>
      <c r="F75" s="21"/>
      <c r="G75" s="21"/>
      <c r="H75" s="21"/>
      <c r="I75" s="21"/>
    </row>
    <row r="76" spans="1:9" x14ac:dyDescent="0.25">
      <c r="A76" s="21"/>
      <c r="C76" s="21"/>
      <c r="D76" s="21"/>
      <c r="E76" s="21"/>
      <c r="F76" s="21"/>
      <c r="G76" s="21"/>
      <c r="H76" s="21"/>
      <c r="I76" s="21"/>
    </row>
    <row r="77" spans="1:9" x14ac:dyDescent="0.25">
      <c r="A77" s="21"/>
      <c r="C77" s="21"/>
      <c r="D77" s="21"/>
      <c r="E77" s="21"/>
      <c r="F77" s="21"/>
      <c r="G77" s="21"/>
      <c r="H77" s="21"/>
      <c r="I77" s="21"/>
    </row>
    <row r="78" spans="1:9" x14ac:dyDescent="0.25">
      <c r="A78" s="21"/>
      <c r="C78" s="21"/>
      <c r="D78" s="21"/>
      <c r="E78" s="21"/>
      <c r="F78" s="21"/>
      <c r="G78" s="21"/>
      <c r="H78" s="21"/>
      <c r="I78" s="21"/>
    </row>
    <row r="79" spans="1:9" x14ac:dyDescent="0.25">
      <c r="A79" s="21"/>
      <c r="C79" s="21"/>
      <c r="D79" s="21"/>
      <c r="E79" s="21"/>
      <c r="F79" s="21"/>
      <c r="G79" s="21"/>
      <c r="H79" s="21"/>
      <c r="I79" s="21"/>
    </row>
    <row r="80" spans="1:9" x14ac:dyDescent="0.25">
      <c r="A80" s="21"/>
      <c r="C80" s="21"/>
      <c r="D80" s="21"/>
      <c r="E80" s="21"/>
      <c r="F80" s="21"/>
      <c r="G80" s="21"/>
      <c r="H80" s="21"/>
      <c r="I80" s="21"/>
    </row>
    <row r="81" spans="1:9" x14ac:dyDescent="0.25">
      <c r="A81" s="21"/>
      <c r="C81" s="21"/>
      <c r="D81" s="21"/>
      <c r="E81" s="21"/>
      <c r="F81" s="21"/>
      <c r="G81" s="21"/>
      <c r="H81" s="21"/>
      <c r="I81" s="21"/>
    </row>
    <row r="82" spans="1:9" x14ac:dyDescent="0.25">
      <c r="A82" s="21"/>
      <c r="C82" s="21"/>
      <c r="D82" s="21"/>
      <c r="E82" s="21"/>
      <c r="F82" s="21"/>
      <c r="G82" s="21"/>
      <c r="H82" s="21"/>
      <c r="I82" s="21"/>
    </row>
    <row r="83" spans="1:9" x14ac:dyDescent="0.25">
      <c r="A83" s="21"/>
      <c r="C83" s="21"/>
      <c r="D83" s="21"/>
      <c r="E83" s="21"/>
      <c r="F83" s="21"/>
      <c r="G83" s="21"/>
      <c r="H83" s="21"/>
      <c r="I83" s="21"/>
    </row>
    <row r="84" spans="1:9" x14ac:dyDescent="0.25">
      <c r="A84" s="21"/>
      <c r="C84" s="21"/>
      <c r="D84" s="21"/>
      <c r="E84" s="21"/>
      <c r="F84" s="21"/>
      <c r="G84" s="21"/>
      <c r="H84" s="21"/>
      <c r="I84" s="21"/>
    </row>
    <row r="85" spans="1:9" x14ac:dyDescent="0.25">
      <c r="A85" s="21"/>
      <c r="C85" s="21"/>
      <c r="D85" s="21"/>
      <c r="E85" s="21"/>
      <c r="F85" s="21"/>
      <c r="G85" s="21"/>
      <c r="H85" s="21"/>
      <c r="I85" s="21"/>
    </row>
    <row r="86" spans="1:9" x14ac:dyDescent="0.25">
      <c r="A86" s="21"/>
      <c r="C86" s="21"/>
      <c r="D86" s="21"/>
      <c r="E86" s="21"/>
      <c r="F86" s="21"/>
      <c r="G86" s="21"/>
      <c r="H86" s="21"/>
      <c r="I86" s="21"/>
    </row>
    <row r="87" spans="1:9" x14ac:dyDescent="0.25">
      <c r="A87" s="21"/>
      <c r="C87" s="21"/>
      <c r="D87" s="21"/>
      <c r="E87" s="21"/>
      <c r="F87" s="21"/>
      <c r="G87" s="21"/>
      <c r="H87" s="21"/>
      <c r="I87" s="21"/>
    </row>
    <row r="88" spans="1:9" x14ac:dyDescent="0.25">
      <c r="A88" s="21"/>
      <c r="C88" s="21"/>
      <c r="D88" s="21"/>
      <c r="E88" s="21"/>
      <c r="F88" s="21"/>
      <c r="G88" s="21"/>
      <c r="H88" s="21"/>
      <c r="I88" s="21"/>
    </row>
    <row r="89" spans="1:9" x14ac:dyDescent="0.25">
      <c r="A89" s="21"/>
      <c r="C89" s="21"/>
      <c r="D89" s="21"/>
      <c r="E89" s="21"/>
      <c r="F89" s="21"/>
      <c r="G89" s="21"/>
      <c r="H89" s="21"/>
      <c r="I89" s="21"/>
    </row>
    <row r="90" spans="1:9" x14ac:dyDescent="0.25">
      <c r="A90" s="21"/>
      <c r="C90" s="21"/>
      <c r="D90" s="21"/>
      <c r="E90" s="21"/>
      <c r="F90" s="21"/>
      <c r="G90" s="21"/>
      <c r="H90" s="21"/>
      <c r="I90" s="21"/>
    </row>
    <row r="91" spans="1:9" x14ac:dyDescent="0.25">
      <c r="A91" s="21"/>
      <c r="C91" s="21"/>
      <c r="D91" s="21"/>
      <c r="E91" s="21"/>
      <c r="F91" s="21"/>
      <c r="G91" s="21"/>
      <c r="H91" s="21"/>
      <c r="I91" s="21"/>
    </row>
    <row r="92" spans="1:9" x14ac:dyDescent="0.25">
      <c r="A92" s="21"/>
      <c r="C92" s="21"/>
      <c r="D92" s="21"/>
      <c r="E92" s="21"/>
      <c r="F92" s="21"/>
      <c r="G92" s="21"/>
      <c r="H92" s="21"/>
      <c r="I92" s="21"/>
    </row>
    <row r="93" spans="1:9" x14ac:dyDescent="0.25">
      <c r="A93" s="21"/>
      <c r="C93" s="21"/>
      <c r="D93" s="21"/>
      <c r="E93" s="21"/>
      <c r="F93" s="21"/>
      <c r="G93" s="21"/>
      <c r="H93" s="21"/>
      <c r="I93" s="21"/>
    </row>
    <row r="94" spans="1:9" x14ac:dyDescent="0.25">
      <c r="A94" s="21"/>
      <c r="C94" s="21"/>
      <c r="D94" s="21"/>
      <c r="E94" s="21"/>
      <c r="F94" s="21"/>
      <c r="G94" s="21"/>
      <c r="H94" s="21"/>
      <c r="I94" s="21"/>
    </row>
    <row r="95" spans="1:9" x14ac:dyDescent="0.25">
      <c r="A95" s="21"/>
      <c r="C95" s="21"/>
      <c r="D95" s="21"/>
      <c r="E95" s="21"/>
      <c r="F95" s="21"/>
      <c r="G95" s="21"/>
      <c r="H95" s="21"/>
      <c r="I95" s="21"/>
    </row>
    <row r="96" spans="1:9" x14ac:dyDescent="0.25">
      <c r="A96" s="21"/>
      <c r="C96" s="21"/>
      <c r="D96" s="21"/>
      <c r="E96" s="21"/>
      <c r="F96" s="21"/>
      <c r="G96" s="21"/>
      <c r="H96" s="21"/>
      <c r="I96" s="21"/>
    </row>
    <row r="97" spans="3:9" x14ac:dyDescent="0.25">
      <c r="C97" s="24"/>
      <c r="D97" s="24"/>
      <c r="E97" s="24"/>
      <c r="F97" s="24"/>
      <c r="G97" s="24"/>
      <c r="H97" s="24"/>
      <c r="I97" s="24"/>
    </row>
    <row r="100" spans="3:9" x14ac:dyDescent="0.25">
      <c r="E100" s="21"/>
      <c r="H100" s="21"/>
    </row>
    <row r="102" spans="3:9" x14ac:dyDescent="0.25">
      <c r="F102" s="21"/>
    </row>
  </sheetData>
  <mergeCells count="12">
    <mergeCell ref="B45:D45"/>
    <mergeCell ref="A32:B33"/>
    <mergeCell ref="C32:C33"/>
    <mergeCell ref="B42:E42"/>
    <mergeCell ref="B43:D43"/>
    <mergeCell ref="B44:D44"/>
    <mergeCell ref="A11:U11"/>
    <mergeCell ref="A12:U12"/>
    <mergeCell ref="A28:B28"/>
    <mergeCell ref="A30:B30"/>
    <mergeCell ref="A31:B31"/>
    <mergeCell ref="C31:D31"/>
  </mergeCells>
  <pageMargins left="0.31496062992125984" right="0.31496062992125984" top="0.55118110236220474" bottom="0.35433070866141736" header="0.31496062992125984" footer="0.31496062992125984"/>
  <pageSetup paperSize="14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C68"/>
  <sheetViews>
    <sheetView zoomScale="80" zoomScaleNormal="80" workbookViewId="0">
      <selection activeCell="A8" sqref="A8:U8"/>
    </sheetView>
  </sheetViews>
  <sheetFormatPr defaultRowHeight="15" x14ac:dyDescent="0.25"/>
  <cols>
    <col min="1" max="1" width="5.85546875" customWidth="1"/>
    <col min="2" max="2" width="29.5703125" style="51" customWidth="1"/>
    <col min="3" max="3" width="8.7109375" customWidth="1"/>
    <col min="4" max="4" width="9.5703125" customWidth="1"/>
    <col min="5" max="5" width="9.140625" customWidth="1"/>
    <col min="6" max="6" width="10.140625" customWidth="1"/>
    <col min="7" max="7" width="6.5703125" customWidth="1"/>
    <col min="8" max="8" width="7.42578125" customWidth="1"/>
    <col min="9" max="9" width="7.85546875" customWidth="1"/>
    <col min="10" max="10" width="10.7109375" customWidth="1"/>
    <col min="11" max="11" width="11.140625" customWidth="1"/>
    <col min="12" max="12" width="10" customWidth="1"/>
    <col min="13" max="13" width="9.5703125" customWidth="1"/>
    <col min="14" max="14" width="12.85546875" customWidth="1"/>
    <col min="15" max="15" width="10.5703125" customWidth="1"/>
    <col min="16" max="16" width="9.5703125" customWidth="1"/>
    <col min="17" max="17" width="12.42578125" customWidth="1"/>
    <col min="18" max="18" width="12" customWidth="1"/>
    <col min="19" max="19" width="10.5703125" customWidth="1"/>
    <col min="20" max="20" width="13.7109375" customWidth="1"/>
    <col min="21" max="21" width="13.85546875" customWidth="1"/>
    <col min="22" max="22" width="8" customWidth="1"/>
    <col min="23" max="23" width="40.140625" customWidth="1"/>
  </cols>
  <sheetData>
    <row r="1" spans="1:54" x14ac:dyDescent="0.25">
      <c r="A1" s="245" t="s">
        <v>95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spans="1:54" x14ac:dyDescent="0.2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</row>
    <row r="3" spans="1:54" x14ac:dyDescent="0.25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</row>
    <row r="4" spans="1:54" x14ac:dyDescent="0.2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</row>
    <row r="5" spans="1:54" x14ac:dyDescent="0.25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</row>
    <row r="6" spans="1:54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</row>
    <row r="8" spans="1:54" ht="18" customHeight="1" x14ac:dyDescent="0.25">
      <c r="A8" s="244" t="s">
        <v>88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7"/>
    </row>
    <row r="9" spans="1:54" s="51" customFormat="1" ht="18" x14ac:dyDescent="0.25">
      <c r="A9" s="223" t="s">
        <v>86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50"/>
    </row>
    <row r="10" spans="1:54" s="51" customFormat="1" ht="16.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52"/>
      <c r="L10" s="48"/>
      <c r="M10" s="48"/>
      <c r="N10" s="48"/>
      <c r="O10" s="48"/>
      <c r="P10" s="48"/>
      <c r="Q10" s="48"/>
      <c r="R10" s="48"/>
      <c r="S10" s="53"/>
      <c r="T10" s="54"/>
      <c r="U10" s="54"/>
      <c r="V10" s="53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50"/>
    </row>
    <row r="11" spans="1:54" s="62" customFormat="1" ht="36" customHeight="1" x14ac:dyDescent="0.25">
      <c r="A11" s="55" t="s">
        <v>42</v>
      </c>
      <c r="B11" s="9" t="s">
        <v>1</v>
      </c>
      <c r="C11" s="9" t="s">
        <v>44</v>
      </c>
      <c r="D11" s="9" t="s">
        <v>45</v>
      </c>
      <c r="E11" s="9" t="s">
        <v>46</v>
      </c>
      <c r="F11" s="56" t="s">
        <v>47</v>
      </c>
      <c r="G11" s="9" t="s">
        <v>48</v>
      </c>
      <c r="H11" s="9" t="s">
        <v>49</v>
      </c>
      <c r="I11" s="9" t="s">
        <v>50</v>
      </c>
      <c r="J11" s="56" t="s">
        <v>51</v>
      </c>
      <c r="K11" s="57" t="s">
        <v>52</v>
      </c>
      <c r="L11" s="9" t="s">
        <v>53</v>
      </c>
      <c r="M11" s="9" t="s">
        <v>54</v>
      </c>
      <c r="N11" s="9" t="s">
        <v>55</v>
      </c>
      <c r="O11" s="56" t="s">
        <v>56</v>
      </c>
      <c r="P11" s="9" t="s">
        <v>57</v>
      </c>
      <c r="Q11" s="9" t="s">
        <v>58</v>
      </c>
      <c r="R11" s="9" t="s">
        <v>59</v>
      </c>
      <c r="S11" s="56" t="s">
        <v>60</v>
      </c>
      <c r="T11" s="57" t="s">
        <v>61</v>
      </c>
      <c r="U11" s="58" t="s">
        <v>62</v>
      </c>
      <c r="V11" s="59"/>
      <c r="W11" s="59"/>
      <c r="X11" s="59"/>
      <c r="Y11" s="60"/>
      <c r="Z11" s="60"/>
      <c r="AA11" s="60"/>
      <c r="AB11" s="60"/>
      <c r="AC11" s="60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59"/>
      <c r="AQ11" s="59"/>
      <c r="AR11" s="246"/>
      <c r="AS11" s="246"/>
      <c r="AT11" s="246"/>
      <c r="AU11" s="246"/>
      <c r="AV11" s="246"/>
      <c r="AW11" s="246"/>
      <c r="AX11" s="246"/>
      <c r="AY11" s="246"/>
      <c r="AZ11" s="246"/>
      <c r="BA11" s="61"/>
    </row>
    <row r="12" spans="1:54" s="51" customFormat="1" ht="20.25" customHeight="1" x14ac:dyDescent="0.25">
      <c r="A12" s="28">
        <v>1</v>
      </c>
      <c r="B12" s="63" t="s">
        <v>63</v>
      </c>
      <c r="C12" s="64">
        <v>362</v>
      </c>
      <c r="D12" s="64">
        <v>362</v>
      </c>
      <c r="E12" s="64">
        <v>362</v>
      </c>
      <c r="F12" s="64">
        <v>362</v>
      </c>
      <c r="G12" s="64">
        <v>362</v>
      </c>
      <c r="H12" s="64">
        <v>362</v>
      </c>
      <c r="I12" s="64">
        <v>362</v>
      </c>
      <c r="J12" s="64">
        <v>362</v>
      </c>
      <c r="K12" s="64">
        <v>362</v>
      </c>
      <c r="L12" s="64">
        <v>372</v>
      </c>
      <c r="M12" s="64">
        <v>372</v>
      </c>
      <c r="N12" s="64">
        <v>372</v>
      </c>
      <c r="O12" s="64">
        <v>372</v>
      </c>
      <c r="P12" s="64">
        <v>374</v>
      </c>
      <c r="Q12" s="64">
        <v>374</v>
      </c>
      <c r="R12" s="64">
        <v>374</v>
      </c>
      <c r="S12" s="64">
        <v>374</v>
      </c>
      <c r="T12" s="64" t="s">
        <v>89</v>
      </c>
      <c r="U12" s="64">
        <v>374</v>
      </c>
      <c r="V12" s="49"/>
      <c r="W12" s="49"/>
      <c r="X12" s="49"/>
      <c r="Y12" s="49"/>
      <c r="Z12" s="49"/>
      <c r="AA12" s="49"/>
      <c r="AB12" s="49"/>
      <c r="AC12" s="49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7"/>
      <c r="AO12" s="247"/>
      <c r="AP12" s="65"/>
      <c r="AQ12" s="65"/>
      <c r="AR12" s="247"/>
      <c r="AS12" s="247"/>
      <c r="AT12" s="247"/>
      <c r="AU12" s="247"/>
      <c r="AV12" s="247"/>
      <c r="AW12" s="247"/>
      <c r="AX12" s="247"/>
      <c r="AY12" s="247"/>
      <c r="AZ12" s="247"/>
      <c r="BA12" s="50"/>
    </row>
    <row r="13" spans="1:54" s="62" customFormat="1" ht="20.25" customHeight="1" x14ac:dyDescent="0.25">
      <c r="A13" s="37">
        <v>2</v>
      </c>
      <c r="B13" s="66" t="s">
        <v>64</v>
      </c>
      <c r="C13" s="32">
        <v>1874</v>
      </c>
      <c r="D13" s="32">
        <v>1678</v>
      </c>
      <c r="E13" s="32">
        <v>1883</v>
      </c>
      <c r="F13" s="67">
        <f t="shared" ref="F13:F18" si="0">SUM(C13:E13)</f>
        <v>5435</v>
      </c>
      <c r="G13" s="32">
        <v>1846</v>
      </c>
      <c r="H13" s="32">
        <v>1811</v>
      </c>
      <c r="I13" s="32">
        <v>1552</v>
      </c>
      <c r="J13" s="67">
        <f t="shared" ref="J13:J18" si="1">SUM(G13:I13)</f>
        <v>5209</v>
      </c>
      <c r="K13" s="35">
        <f t="shared" ref="K13:K18" si="2">SUM(F13+J13)</f>
        <v>10644</v>
      </c>
      <c r="L13" s="32">
        <v>1647</v>
      </c>
      <c r="M13" s="32">
        <v>1519</v>
      </c>
      <c r="N13" s="37">
        <v>1499</v>
      </c>
      <c r="O13" s="67">
        <f t="shared" ref="O13:O18" si="3">SUM(L13:N13)</f>
        <v>4665</v>
      </c>
      <c r="P13" s="37">
        <v>1548</v>
      </c>
      <c r="Q13" s="37">
        <v>1348</v>
      </c>
      <c r="R13" s="68">
        <v>1512</v>
      </c>
      <c r="S13" s="67">
        <f t="shared" ref="S13:S18" si="4">SUM(P13:R13)</f>
        <v>4408</v>
      </c>
      <c r="T13" s="35">
        <f t="shared" ref="T13:T18" si="5">SUM(O13+S13)</f>
        <v>9073</v>
      </c>
      <c r="U13" s="69">
        <f>SUM(F13+J13+O13+S13)</f>
        <v>19717</v>
      </c>
      <c r="V13" s="61"/>
      <c r="W13" s="61"/>
      <c r="X13" s="61"/>
      <c r="Y13" s="70"/>
      <c r="Z13" s="70"/>
      <c r="AA13" s="70"/>
      <c r="AB13" s="70"/>
      <c r="AC13" s="7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71"/>
      <c r="AQ13" s="71"/>
      <c r="AR13" s="240"/>
      <c r="AS13" s="240"/>
      <c r="AT13" s="240"/>
      <c r="AU13" s="240"/>
      <c r="AV13" s="229"/>
      <c r="AW13" s="229"/>
      <c r="AX13" s="229"/>
      <c r="AY13" s="229"/>
      <c r="AZ13" s="229"/>
      <c r="BA13" s="61"/>
    </row>
    <row r="14" spans="1:54" s="62" customFormat="1" ht="20.25" customHeight="1" x14ac:dyDescent="0.25">
      <c r="A14" s="37">
        <v>3</v>
      </c>
      <c r="B14" s="66" t="s">
        <v>65</v>
      </c>
      <c r="C14" s="32">
        <v>1824</v>
      </c>
      <c r="D14" s="32">
        <v>1680</v>
      </c>
      <c r="E14" s="32">
        <v>1871</v>
      </c>
      <c r="F14" s="67">
        <f t="shared" si="0"/>
        <v>5375</v>
      </c>
      <c r="G14" s="32">
        <v>1877</v>
      </c>
      <c r="H14" s="32">
        <v>1830</v>
      </c>
      <c r="I14" s="32">
        <v>1526</v>
      </c>
      <c r="J14" s="67">
        <f t="shared" si="1"/>
        <v>5233</v>
      </c>
      <c r="K14" s="35">
        <f t="shared" si="2"/>
        <v>10608</v>
      </c>
      <c r="L14" s="32">
        <v>1687</v>
      </c>
      <c r="M14" s="32">
        <v>1545</v>
      </c>
      <c r="N14" s="37">
        <v>1454</v>
      </c>
      <c r="O14" s="67">
        <f t="shared" si="3"/>
        <v>4686</v>
      </c>
      <c r="P14" s="37">
        <v>1553</v>
      </c>
      <c r="Q14" s="37">
        <v>1399</v>
      </c>
      <c r="R14" s="68">
        <v>1483</v>
      </c>
      <c r="S14" s="67">
        <f t="shared" si="4"/>
        <v>4435</v>
      </c>
      <c r="T14" s="35">
        <f t="shared" si="5"/>
        <v>9121</v>
      </c>
      <c r="U14" s="69">
        <f t="shared" ref="U14:U18" si="6">SUM(F14+J14+O14+S14)</f>
        <v>19729</v>
      </c>
      <c r="V14" s="61"/>
      <c r="W14" s="61"/>
      <c r="X14" s="61"/>
      <c r="Y14" s="70"/>
      <c r="Z14" s="70"/>
      <c r="AA14" s="70"/>
      <c r="AB14" s="70"/>
      <c r="AC14" s="7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71"/>
      <c r="AQ14" s="71"/>
      <c r="AR14" s="240"/>
      <c r="AS14" s="240"/>
      <c r="AT14" s="240"/>
      <c r="AU14" s="240"/>
      <c r="AV14" s="229"/>
      <c r="AW14" s="229"/>
      <c r="AX14" s="229"/>
      <c r="AY14" s="229"/>
      <c r="AZ14" s="229"/>
      <c r="BA14" s="61"/>
    </row>
    <row r="15" spans="1:54" s="62" customFormat="1" ht="20.25" customHeight="1" x14ac:dyDescent="0.25">
      <c r="A15" s="28">
        <v>4</v>
      </c>
      <c r="B15" s="66" t="s">
        <v>66</v>
      </c>
      <c r="C15" s="32">
        <v>17</v>
      </c>
      <c r="D15" s="32">
        <v>7</v>
      </c>
      <c r="E15" s="32">
        <v>9</v>
      </c>
      <c r="F15" s="67">
        <f t="shared" si="0"/>
        <v>33</v>
      </c>
      <c r="G15" s="32">
        <v>11</v>
      </c>
      <c r="H15" s="32">
        <v>10</v>
      </c>
      <c r="I15" s="32">
        <v>11</v>
      </c>
      <c r="J15" s="67">
        <f t="shared" si="1"/>
        <v>32</v>
      </c>
      <c r="K15" s="35">
        <f t="shared" si="2"/>
        <v>65</v>
      </c>
      <c r="L15" s="32">
        <v>17</v>
      </c>
      <c r="M15" s="32">
        <v>9</v>
      </c>
      <c r="N15" s="37">
        <v>18</v>
      </c>
      <c r="O15" s="67">
        <f t="shared" si="3"/>
        <v>44</v>
      </c>
      <c r="P15" s="37">
        <v>12</v>
      </c>
      <c r="Q15" s="37">
        <v>13</v>
      </c>
      <c r="R15" s="68">
        <v>16</v>
      </c>
      <c r="S15" s="67">
        <f t="shared" si="4"/>
        <v>41</v>
      </c>
      <c r="T15" s="35">
        <f t="shared" si="5"/>
        <v>85</v>
      </c>
      <c r="U15" s="69">
        <f t="shared" si="6"/>
        <v>150</v>
      </c>
      <c r="V15" s="61"/>
      <c r="W15" s="61"/>
      <c r="X15" s="61"/>
      <c r="Y15" s="70"/>
      <c r="Z15" s="70"/>
      <c r="AA15" s="70"/>
      <c r="AB15" s="70"/>
      <c r="AC15" s="7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71"/>
      <c r="AQ15" s="71"/>
      <c r="AR15" s="240"/>
      <c r="AS15" s="240"/>
      <c r="AT15" s="240"/>
      <c r="AU15" s="240"/>
      <c r="AV15" s="229"/>
      <c r="AW15" s="229"/>
      <c r="AX15" s="229"/>
      <c r="AY15" s="229"/>
      <c r="AZ15" s="229"/>
      <c r="BA15" s="61"/>
    </row>
    <row r="16" spans="1:54" s="62" customFormat="1" ht="20.25" customHeight="1" x14ac:dyDescent="0.25">
      <c r="A16" s="37">
        <v>5</v>
      </c>
      <c r="B16" s="66" t="s">
        <v>67</v>
      </c>
      <c r="C16" s="32">
        <v>34</v>
      </c>
      <c r="D16" s="32">
        <v>33</v>
      </c>
      <c r="E16" s="32">
        <v>40</v>
      </c>
      <c r="F16" s="67">
        <f t="shared" si="0"/>
        <v>107</v>
      </c>
      <c r="G16" s="32">
        <v>37</v>
      </c>
      <c r="H16" s="32">
        <v>32</v>
      </c>
      <c r="I16" s="32">
        <v>24</v>
      </c>
      <c r="J16" s="67">
        <f t="shared" si="1"/>
        <v>93</v>
      </c>
      <c r="K16" s="35">
        <f t="shared" si="2"/>
        <v>200</v>
      </c>
      <c r="L16" s="32">
        <v>39</v>
      </c>
      <c r="M16" s="32">
        <v>32</v>
      </c>
      <c r="N16" s="37">
        <v>33</v>
      </c>
      <c r="O16" s="67">
        <f t="shared" si="3"/>
        <v>104</v>
      </c>
      <c r="P16" s="37">
        <v>58</v>
      </c>
      <c r="Q16" s="37">
        <v>35</v>
      </c>
      <c r="R16" s="68">
        <v>43</v>
      </c>
      <c r="S16" s="67">
        <f t="shared" si="4"/>
        <v>136</v>
      </c>
      <c r="T16" s="35">
        <f t="shared" si="5"/>
        <v>240</v>
      </c>
      <c r="U16" s="69">
        <f t="shared" si="6"/>
        <v>440</v>
      </c>
      <c r="V16" s="61"/>
      <c r="W16" s="61"/>
      <c r="X16" s="61"/>
      <c r="Y16" s="70"/>
      <c r="Z16" s="70"/>
      <c r="AA16" s="70"/>
      <c r="AB16" s="70"/>
      <c r="AC16" s="7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71"/>
      <c r="AQ16" s="71"/>
      <c r="AR16" s="240"/>
      <c r="AS16" s="240"/>
      <c r="AT16" s="240"/>
      <c r="AU16" s="240"/>
      <c r="AV16" s="229"/>
      <c r="AW16" s="229"/>
      <c r="AX16" s="229"/>
      <c r="AY16" s="229"/>
      <c r="AZ16" s="229"/>
      <c r="BA16" s="61"/>
    </row>
    <row r="17" spans="1:757" s="62" customFormat="1" ht="20.25" customHeight="1" x14ac:dyDescent="0.25">
      <c r="A17" s="37">
        <v>6</v>
      </c>
      <c r="B17" s="66" t="s">
        <v>68</v>
      </c>
      <c r="C17" s="32">
        <v>6498</v>
      </c>
      <c r="D17" s="32">
        <v>5979</v>
      </c>
      <c r="E17" s="32">
        <v>6903</v>
      </c>
      <c r="F17" s="67">
        <f t="shared" si="0"/>
        <v>19380</v>
      </c>
      <c r="G17" s="32">
        <v>6529</v>
      </c>
      <c r="H17" s="32">
        <v>6813</v>
      </c>
      <c r="I17" s="32">
        <v>5680</v>
      </c>
      <c r="J17" s="67">
        <f t="shared" si="1"/>
        <v>19022</v>
      </c>
      <c r="K17" s="35">
        <f t="shared" si="2"/>
        <v>38402</v>
      </c>
      <c r="L17" s="32">
        <v>5843</v>
      </c>
      <c r="M17" s="32">
        <v>5275</v>
      </c>
      <c r="N17" s="37">
        <v>5150</v>
      </c>
      <c r="O17" s="67">
        <f t="shared" si="3"/>
        <v>16268</v>
      </c>
      <c r="P17" s="37">
        <v>5640</v>
      </c>
      <c r="Q17" s="37">
        <v>4991</v>
      </c>
      <c r="R17" s="68">
        <v>5572</v>
      </c>
      <c r="S17" s="67">
        <f t="shared" si="4"/>
        <v>16203</v>
      </c>
      <c r="T17" s="35">
        <f t="shared" si="5"/>
        <v>32471</v>
      </c>
      <c r="U17" s="69">
        <f t="shared" si="6"/>
        <v>70873</v>
      </c>
      <c r="V17" s="61"/>
      <c r="W17" s="61"/>
      <c r="X17" s="61"/>
      <c r="Y17" s="70"/>
      <c r="Z17" s="70"/>
      <c r="AA17" s="70"/>
      <c r="AB17" s="70"/>
      <c r="AC17" s="7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71"/>
      <c r="AQ17" s="71"/>
      <c r="AR17" s="240"/>
      <c r="AS17" s="240"/>
      <c r="AT17" s="240"/>
      <c r="AU17" s="240"/>
      <c r="AV17" s="229"/>
      <c r="AW17" s="229"/>
      <c r="AX17" s="229"/>
      <c r="AY17" s="229"/>
      <c r="AZ17" s="229"/>
      <c r="BA17" s="61"/>
    </row>
    <row r="18" spans="1:757" s="62" customFormat="1" ht="20.25" customHeight="1" x14ac:dyDescent="0.25">
      <c r="A18" s="28">
        <v>7</v>
      </c>
      <c r="B18" s="66" t="s">
        <v>69</v>
      </c>
      <c r="C18" s="32">
        <v>6700</v>
      </c>
      <c r="D18" s="32">
        <v>6379</v>
      </c>
      <c r="E18" s="32">
        <v>7145</v>
      </c>
      <c r="F18" s="67">
        <f t="shared" si="0"/>
        <v>20224</v>
      </c>
      <c r="G18" s="32">
        <v>7104</v>
      </c>
      <c r="H18" s="32">
        <v>7382</v>
      </c>
      <c r="I18" s="32">
        <v>5619</v>
      </c>
      <c r="J18" s="67">
        <f t="shared" si="1"/>
        <v>20105</v>
      </c>
      <c r="K18" s="35">
        <f t="shared" si="2"/>
        <v>40329</v>
      </c>
      <c r="L18" s="32">
        <v>6293</v>
      </c>
      <c r="M18" s="32">
        <v>5521</v>
      </c>
      <c r="N18" s="37">
        <v>5200</v>
      </c>
      <c r="O18" s="67">
        <f t="shared" si="3"/>
        <v>17014</v>
      </c>
      <c r="P18" s="37">
        <v>5720</v>
      </c>
      <c r="Q18" s="37">
        <v>5265</v>
      </c>
      <c r="R18" s="68">
        <v>5700</v>
      </c>
      <c r="S18" s="67">
        <f t="shared" si="4"/>
        <v>16685</v>
      </c>
      <c r="T18" s="35">
        <f t="shared" si="5"/>
        <v>33699</v>
      </c>
      <c r="U18" s="69">
        <f t="shared" si="6"/>
        <v>74028</v>
      </c>
      <c r="V18" s="61"/>
      <c r="W18" s="61"/>
      <c r="X18" s="61"/>
      <c r="Y18" s="70"/>
      <c r="Z18" s="70"/>
      <c r="AA18" s="70"/>
      <c r="AB18" s="70"/>
      <c r="AC18" s="70"/>
      <c r="AD18" s="240"/>
      <c r="AE18" s="240"/>
      <c r="AF18" s="240"/>
      <c r="AG18" s="240"/>
      <c r="AH18" s="240"/>
      <c r="AI18" s="240"/>
      <c r="AJ18" s="240"/>
      <c r="AK18" s="240"/>
      <c r="AL18" s="243"/>
      <c r="AM18" s="241"/>
      <c r="AN18" s="241"/>
      <c r="AO18" s="241"/>
      <c r="AP18" s="72"/>
      <c r="AQ18" s="71"/>
      <c r="AR18" s="240"/>
      <c r="AS18" s="240"/>
      <c r="AT18" s="240"/>
      <c r="AU18" s="240"/>
      <c r="AV18" s="229"/>
      <c r="AW18" s="229"/>
      <c r="AX18" s="229"/>
      <c r="AY18" s="229"/>
      <c r="AZ18" s="229"/>
      <c r="BA18" s="61"/>
    </row>
    <row r="19" spans="1:757" s="78" customFormat="1" ht="20.25" customHeight="1" x14ac:dyDescent="0.25">
      <c r="A19" s="37">
        <v>8</v>
      </c>
      <c r="B19" s="197" t="s">
        <v>70</v>
      </c>
      <c r="C19" s="198">
        <f>(((C17/31)/362)*100)</f>
        <v>57.904116913206202</v>
      </c>
      <c r="D19" s="198">
        <f>(((D17/29)/362)*100)</f>
        <v>56.95370546770814</v>
      </c>
      <c r="E19" s="198">
        <f>(((E17/31)/362)*100)</f>
        <v>61.513099269292461</v>
      </c>
      <c r="F19" s="73">
        <f>(((F17/91)/362)*100)</f>
        <v>58.830672090340599</v>
      </c>
      <c r="G19" s="198">
        <f>(((G17/30)/362)*100)</f>
        <v>60.119705340699817</v>
      </c>
      <c r="H19" s="198">
        <f>(((H17/31)/362)*100)</f>
        <v>60.711103190162184</v>
      </c>
      <c r="I19" s="198">
        <f>(((I17/30)/362)*100)</f>
        <v>52.302025782688766</v>
      </c>
      <c r="J19" s="73">
        <f>(((J17/91)/362)*100)</f>
        <v>57.743913545018522</v>
      </c>
      <c r="K19" s="74">
        <f>(((K17/182)/362)*100)</f>
        <v>58.287292817679557</v>
      </c>
      <c r="L19" s="198">
        <f>(((L17/31)/L12)*100)</f>
        <v>50.66770724939299</v>
      </c>
      <c r="M19" s="198">
        <f>(((M17/31)/372)*100)</f>
        <v>45.742282344779746</v>
      </c>
      <c r="N19" s="198">
        <f>(((N17/30)/372)*100)</f>
        <v>46.146953405017918</v>
      </c>
      <c r="O19" s="73">
        <f>(((O17/92)/372)*100)</f>
        <v>47.533894343151005</v>
      </c>
      <c r="P19" s="198">
        <f>(((P17/31)/374)*100)</f>
        <v>48.645851302397794</v>
      </c>
      <c r="Q19" s="198">
        <f>(((Q17/30)/374)*100)</f>
        <v>44.48306595365419</v>
      </c>
      <c r="R19" s="198">
        <f>(((R17/31)/374)*100)</f>
        <v>48.059341038468176</v>
      </c>
      <c r="S19" s="73">
        <f>(((S17/92)/374)*100)</f>
        <v>47.090792838874684</v>
      </c>
      <c r="T19" s="74">
        <f>(T17/((92*372)+(92*374))*100)</f>
        <v>47.311749621167969</v>
      </c>
      <c r="U19" s="198">
        <f>(U17/((182*362)+(92*372)+(92*374))*100)</f>
        <v>52.687412649796308</v>
      </c>
      <c r="V19" s="75"/>
      <c r="W19" s="75">
        <v>30</v>
      </c>
      <c r="X19" s="75"/>
      <c r="Y19" s="75"/>
      <c r="Z19" s="75"/>
      <c r="AA19" s="75"/>
      <c r="AB19" s="75"/>
      <c r="AC19" s="75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76"/>
      <c r="AQ19" s="76"/>
      <c r="AR19" s="242"/>
      <c r="AS19" s="242"/>
      <c r="AT19" s="242"/>
      <c r="AU19" s="242"/>
      <c r="AV19" s="242"/>
      <c r="AW19" s="242"/>
      <c r="AX19" s="242"/>
      <c r="AY19" s="242"/>
      <c r="AZ19" s="242"/>
      <c r="BA19" s="77"/>
    </row>
    <row r="20" spans="1:757" s="78" customFormat="1" ht="20.25" customHeight="1" x14ac:dyDescent="0.25">
      <c r="A20" s="37">
        <v>9</v>
      </c>
      <c r="B20" s="197" t="s">
        <v>71</v>
      </c>
      <c r="C20" s="199">
        <f>(((C17/31)*31)/C14)</f>
        <v>3.5625</v>
      </c>
      <c r="D20" s="199">
        <f>(((D17/29)*29)/D14)</f>
        <v>3.5589285714285714</v>
      </c>
      <c r="E20" s="199">
        <f>(((E17/31)*31)/E14)</f>
        <v>3.689470871191876</v>
      </c>
      <c r="F20" s="79">
        <f>(((F17/91)*91)/F14)</f>
        <v>3.6055813953488371</v>
      </c>
      <c r="G20" s="199">
        <f>(((G17/30)*30)/G14)</f>
        <v>3.4784230154501863</v>
      </c>
      <c r="H20" s="199">
        <f>(((H17/31)*31)/H14)</f>
        <v>3.722950819672131</v>
      </c>
      <c r="I20" s="199">
        <f>(((I17/30)*30)/I14)</f>
        <v>3.7221494102228045</v>
      </c>
      <c r="J20" s="79">
        <f>(((J17/91)*91)/J14)</f>
        <v>3.635008599273839</v>
      </c>
      <c r="K20" s="80">
        <f>(((K17/182)*182)/K14)</f>
        <v>3.6200980392156863</v>
      </c>
      <c r="L20" s="199">
        <f>(((L17/31)*31)/L14)</f>
        <v>3.4635447540011857</v>
      </c>
      <c r="M20" s="199">
        <f>(((M17/31)*31)/M14)</f>
        <v>3.4142394822006472</v>
      </c>
      <c r="N20" s="199">
        <f>(((N17/30)*30)/N14)</f>
        <v>3.5419532324621734</v>
      </c>
      <c r="O20" s="79">
        <f>(((O17/92)*92)/O14)</f>
        <v>3.4716175842936408</v>
      </c>
      <c r="P20" s="199">
        <f>(((P17/31)*31)/P14)</f>
        <v>3.6316806181584029</v>
      </c>
      <c r="Q20" s="199">
        <f>(((Q17/30)*30)/Q14)</f>
        <v>3.5675482487491066</v>
      </c>
      <c r="R20" s="199">
        <f>(((R17/31)*31)/R14)</f>
        <v>3.7572488199595413</v>
      </c>
      <c r="S20" s="79">
        <f>(((S17/92)*92)/S14)</f>
        <v>3.6534385569334837</v>
      </c>
      <c r="T20" s="74">
        <f>SUM(((T17/184)*184)/T14)</f>
        <v>3.5600263129042866</v>
      </c>
      <c r="U20" s="198">
        <f>SUM(((U17/366)*366)/U14)</f>
        <v>3.5923260175376348</v>
      </c>
      <c r="V20" s="75"/>
      <c r="W20" s="75">
        <v>31</v>
      </c>
      <c r="X20" s="75"/>
      <c r="Y20" s="75"/>
      <c r="Z20" s="75"/>
      <c r="AA20" s="75"/>
      <c r="AB20" s="75"/>
      <c r="AC20" s="75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76"/>
      <c r="AQ20" s="76"/>
      <c r="AR20" s="242"/>
      <c r="AS20" s="242"/>
      <c r="AT20" s="242"/>
      <c r="AU20" s="242"/>
      <c r="AV20" s="242"/>
      <c r="AW20" s="242"/>
      <c r="AX20" s="242"/>
      <c r="AY20" s="242"/>
      <c r="AZ20" s="242"/>
      <c r="BA20" s="77"/>
    </row>
    <row r="21" spans="1:757" s="78" customFormat="1" ht="20.25" customHeight="1" x14ac:dyDescent="0.25">
      <c r="A21" s="28">
        <v>10</v>
      </c>
      <c r="B21" s="197" t="s">
        <v>72</v>
      </c>
      <c r="C21" s="200">
        <f>((C12-(C17/31))*31/C14)</f>
        <v>2.5899122807017543</v>
      </c>
      <c r="D21" s="200">
        <f>((D12-(D17/29))*29/D14)</f>
        <v>2.6898809523809524</v>
      </c>
      <c r="E21" s="200">
        <f>((E12-(E17/31))*31/E14)</f>
        <v>2.3083912346338855</v>
      </c>
      <c r="F21" s="81">
        <f>((F12-(F17/91))*91/F14)</f>
        <v>2.5231627906976746</v>
      </c>
      <c r="G21" s="200">
        <f>((G12-(G17/30))*30/G14)</f>
        <v>2.3074054342035164</v>
      </c>
      <c r="H21" s="200">
        <f>((H12-(H17/31))*31/H14)</f>
        <v>2.4092896174863387</v>
      </c>
      <c r="I21" s="200">
        <f>((I12-(I17/30))*30/I14)</f>
        <v>3.3944954128440368</v>
      </c>
      <c r="J21" s="81">
        <f>((J12-(J17/91))*91/J14)</f>
        <v>2.6600420408943246</v>
      </c>
      <c r="K21" s="82">
        <f>((K12-(K17/182))*182/K14)</f>
        <v>2.590686274509804</v>
      </c>
      <c r="L21" s="200">
        <f>((L12-(L17/31))*31/L14)</f>
        <v>3.3722584469472436</v>
      </c>
      <c r="M21" s="200">
        <f>((M12-(M17/31))*31/M14)</f>
        <v>4.0498381877022656</v>
      </c>
      <c r="N21" s="200">
        <f>((N12-(N17/30))*30/N14)</f>
        <v>4.1334250343878951</v>
      </c>
      <c r="O21" s="81">
        <f>((O12-(O17/92))*92/O14)</f>
        <v>3.8318395219803669</v>
      </c>
      <c r="P21" s="200">
        <f>((P12-(P17/31))*31/P14)</f>
        <v>3.8338699291693494</v>
      </c>
      <c r="Q21" s="200">
        <f>((Q12-(Q17/30))*30/Q14)</f>
        <v>4.4524660471765545</v>
      </c>
      <c r="R21" s="200">
        <f>((R12-(R17/31))*31/R14)</f>
        <v>4.0606877950101143</v>
      </c>
      <c r="S21" s="81">
        <f>((S12-(S17/92))*92/S14)</f>
        <v>4.1048478015783543</v>
      </c>
      <c r="T21" s="74">
        <f>SUM(((374-(T17/184))*184)/T14)</f>
        <v>3.9847604429338888</v>
      </c>
      <c r="U21" s="198">
        <f>SUM(((374-(U17/366))*366)/U14)</f>
        <v>3.3458867656748947</v>
      </c>
      <c r="V21" s="75"/>
      <c r="W21" s="75"/>
      <c r="X21" s="75"/>
      <c r="Y21" s="75"/>
      <c r="Z21" s="75"/>
      <c r="AA21" s="75"/>
      <c r="AB21" s="75"/>
      <c r="AC21" s="75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76"/>
      <c r="AQ21" s="76"/>
      <c r="AR21" s="242"/>
      <c r="AS21" s="242"/>
      <c r="AT21" s="242"/>
      <c r="AU21" s="242"/>
      <c r="AV21" s="242"/>
      <c r="AW21" s="242"/>
      <c r="AX21" s="242"/>
      <c r="AY21" s="242"/>
      <c r="AZ21" s="242"/>
      <c r="BA21" s="77"/>
    </row>
    <row r="22" spans="1:757" s="78" customFormat="1" ht="20.25" customHeight="1" x14ac:dyDescent="0.25">
      <c r="A22" s="37">
        <v>11</v>
      </c>
      <c r="B22" s="197" t="s">
        <v>73</v>
      </c>
      <c r="C22" s="200">
        <f>C14/C12</f>
        <v>5.0386740331491708</v>
      </c>
      <c r="D22" s="200">
        <f>D14/D12</f>
        <v>4.6408839779005522</v>
      </c>
      <c r="E22" s="200">
        <f>E14/E12</f>
        <v>5.1685082872928181</v>
      </c>
      <c r="F22" s="81">
        <f>F14/F12</f>
        <v>14.848066298342541</v>
      </c>
      <c r="G22" s="200">
        <f t="shared" ref="G22:S22" si="7">G14/G12</f>
        <v>5.1850828729281764</v>
      </c>
      <c r="H22" s="200">
        <f t="shared" si="7"/>
        <v>5.05524861878453</v>
      </c>
      <c r="I22" s="200">
        <f t="shared" si="7"/>
        <v>4.2154696132596685</v>
      </c>
      <c r="J22" s="81">
        <f t="shared" si="7"/>
        <v>14.455801104972375</v>
      </c>
      <c r="K22" s="82">
        <f t="shared" si="7"/>
        <v>29.303867403314918</v>
      </c>
      <c r="L22" s="200">
        <f t="shared" si="7"/>
        <v>4.53494623655914</v>
      </c>
      <c r="M22" s="200">
        <f t="shared" si="7"/>
        <v>4.153225806451613</v>
      </c>
      <c r="N22" s="200">
        <f>N14/N12</f>
        <v>3.9086021505376345</v>
      </c>
      <c r="O22" s="81">
        <f t="shared" si="7"/>
        <v>12.596774193548388</v>
      </c>
      <c r="P22" s="200">
        <f t="shared" si="7"/>
        <v>4.1524064171122994</v>
      </c>
      <c r="Q22" s="200">
        <f>Q14/Q12</f>
        <v>3.7406417112299466</v>
      </c>
      <c r="R22" s="200">
        <f>R14/R12</f>
        <v>3.96524064171123</v>
      </c>
      <c r="S22" s="81">
        <f t="shared" si="7"/>
        <v>11.858288770053475</v>
      </c>
      <c r="T22" s="74">
        <f>SUM((O14/372)+(S14/374))</f>
        <v>24.455062963601861</v>
      </c>
      <c r="U22" s="198">
        <f>SUM((K14/362)+(O14/372)+(S14/374))</f>
        <v>53.758930366916786</v>
      </c>
      <c r="V22" s="75"/>
      <c r="W22" s="75"/>
      <c r="X22" s="75"/>
      <c r="Y22" s="75"/>
      <c r="Z22" s="75"/>
      <c r="AA22" s="75"/>
      <c r="AB22" s="75"/>
      <c r="AC22" s="75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76"/>
      <c r="AQ22" s="76"/>
      <c r="AR22" s="242"/>
      <c r="AS22" s="242"/>
      <c r="AT22" s="242"/>
      <c r="AU22" s="242"/>
      <c r="AV22" s="242"/>
      <c r="AW22" s="242"/>
      <c r="AX22" s="242"/>
      <c r="AY22" s="242"/>
      <c r="AZ22" s="242"/>
      <c r="BA22" s="77" t="s">
        <v>74</v>
      </c>
    </row>
    <row r="23" spans="1:757" s="62" customFormat="1" ht="20.25" customHeight="1" x14ac:dyDescent="0.25">
      <c r="A23" s="37">
        <v>12</v>
      </c>
      <c r="B23" s="66" t="s">
        <v>75</v>
      </c>
      <c r="C23" s="201">
        <f>((C16/C14)*1000)</f>
        <v>18.640350877192983</v>
      </c>
      <c r="D23" s="201">
        <f t="shared" ref="D23:S23" si="8">((D16/D14)*1000)</f>
        <v>19.642857142857142</v>
      </c>
      <c r="E23" s="201">
        <f t="shared" si="8"/>
        <v>21.378941742383752</v>
      </c>
      <c r="F23" s="83">
        <f t="shared" si="8"/>
        <v>19.906976744186046</v>
      </c>
      <c r="G23" s="201">
        <f t="shared" si="8"/>
        <v>19.712306872669153</v>
      </c>
      <c r="H23" s="201">
        <f t="shared" si="8"/>
        <v>17.486338797814209</v>
      </c>
      <c r="I23" s="201">
        <f t="shared" si="8"/>
        <v>15.727391874180864</v>
      </c>
      <c r="J23" s="83">
        <f t="shared" si="8"/>
        <v>17.7718326008026</v>
      </c>
      <c r="K23" s="84">
        <f t="shared" si="8"/>
        <v>18.85369532428356</v>
      </c>
      <c r="L23" s="201">
        <f t="shared" si="8"/>
        <v>23.117960877296976</v>
      </c>
      <c r="M23" s="201">
        <f t="shared" si="8"/>
        <v>20.711974110032362</v>
      </c>
      <c r="N23" s="201">
        <f>((N16/N14)*1000)</f>
        <v>22.696011004126547</v>
      </c>
      <c r="O23" s="83">
        <f t="shared" si="8"/>
        <v>22.193768672641912</v>
      </c>
      <c r="P23" s="201">
        <f t="shared" si="8"/>
        <v>37.347070186735351</v>
      </c>
      <c r="Q23" s="201">
        <f>((Q16/Q14)*1000)</f>
        <v>25.017869907076481</v>
      </c>
      <c r="R23" s="201">
        <f>((R16/R14)*1000)</f>
        <v>28.995279838165878</v>
      </c>
      <c r="S23" s="83">
        <f t="shared" si="8"/>
        <v>30.665163472378804</v>
      </c>
      <c r="T23" s="84">
        <f>((T16/T14)*1000)</f>
        <v>26.312904286810657</v>
      </c>
      <c r="U23" s="202">
        <f>((U16/U14)*1000)</f>
        <v>22.302194738709513</v>
      </c>
      <c r="V23" s="85"/>
      <c r="W23" s="85"/>
      <c r="X23" s="85"/>
      <c r="Y23" s="85"/>
      <c r="Z23" s="85"/>
      <c r="AA23" s="85"/>
      <c r="AB23" s="85"/>
      <c r="AC23" s="85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72"/>
      <c r="AQ23" s="72"/>
      <c r="AR23" s="241"/>
      <c r="AS23" s="241"/>
      <c r="AT23" s="241"/>
      <c r="AU23" s="241"/>
      <c r="AV23" s="241"/>
      <c r="AW23" s="241"/>
      <c r="AX23" s="241"/>
      <c r="AY23" s="241"/>
      <c r="AZ23" s="241"/>
      <c r="BA23" s="61"/>
    </row>
    <row r="24" spans="1:757" s="62" customFormat="1" ht="20.25" customHeight="1" x14ac:dyDescent="0.25">
      <c r="A24" s="28">
        <v>13</v>
      </c>
      <c r="B24" s="66" t="s">
        <v>76</v>
      </c>
      <c r="C24" s="201">
        <f>(((C15+C16)/C14)*1000)</f>
        <v>27.960526315789473</v>
      </c>
      <c r="D24" s="201">
        <f t="shared" ref="D24:S24" si="9">(((D15+D16)/D14)*1000)</f>
        <v>23.809523809523807</v>
      </c>
      <c r="E24" s="201">
        <f t="shared" si="9"/>
        <v>26.189203634420096</v>
      </c>
      <c r="F24" s="83">
        <f t="shared" si="9"/>
        <v>26.046511627906977</v>
      </c>
      <c r="G24" s="201">
        <f t="shared" si="9"/>
        <v>25.572722429408628</v>
      </c>
      <c r="H24" s="201">
        <f t="shared" si="9"/>
        <v>22.950819672131146</v>
      </c>
      <c r="I24" s="201">
        <f t="shared" si="9"/>
        <v>22.935779816513762</v>
      </c>
      <c r="J24" s="83">
        <f t="shared" si="9"/>
        <v>23.886871775272308</v>
      </c>
      <c r="K24" s="84">
        <f t="shared" si="9"/>
        <v>24.981146304675718</v>
      </c>
      <c r="L24" s="201">
        <f t="shared" si="9"/>
        <v>33.19502074688797</v>
      </c>
      <c r="M24" s="201">
        <f t="shared" si="9"/>
        <v>26.537216828478964</v>
      </c>
      <c r="N24" s="201">
        <f>(((N15+N16)/N14)*1000)</f>
        <v>35.075653370013754</v>
      </c>
      <c r="O24" s="83">
        <f t="shared" si="9"/>
        <v>31.58344003414426</v>
      </c>
      <c r="P24" s="201">
        <f t="shared" si="9"/>
        <v>45.07405022537025</v>
      </c>
      <c r="Q24" s="201">
        <f>(((Q15+Q16)/Q14)*1000)</f>
        <v>34.310221586847746</v>
      </c>
      <c r="R24" s="201">
        <f>(((R15+R16)/R14)*1000)</f>
        <v>39.784221173297368</v>
      </c>
      <c r="S24" s="83">
        <f t="shared" si="9"/>
        <v>39.909808342728297</v>
      </c>
      <c r="T24" s="84">
        <f>(((T15+T16)/T14)*1000)</f>
        <v>35.632057888389433</v>
      </c>
      <c r="U24" s="202">
        <f>(((U15+U16)/U14)*1000)</f>
        <v>29.905215672360484</v>
      </c>
      <c r="V24" s="85"/>
      <c r="W24" s="85"/>
      <c r="X24" s="85"/>
      <c r="Y24" s="85"/>
      <c r="Z24" s="85"/>
      <c r="AA24" s="85"/>
      <c r="AB24" s="85"/>
      <c r="AC24" s="85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72"/>
      <c r="AQ24" s="72"/>
      <c r="AR24" s="241"/>
      <c r="AS24" s="241"/>
      <c r="AT24" s="241"/>
      <c r="AU24" s="241"/>
      <c r="AV24" s="241"/>
      <c r="AW24" s="241"/>
      <c r="AX24" s="241"/>
      <c r="AY24" s="241"/>
      <c r="AZ24" s="241"/>
      <c r="BA24" s="61"/>
      <c r="BD24" s="239"/>
      <c r="BE24" s="240"/>
      <c r="BF24" s="240"/>
      <c r="BG24" s="240"/>
    </row>
    <row r="25" spans="1:757" s="62" customFormat="1" ht="20.25" customHeight="1" x14ac:dyDescent="0.25">
      <c r="A25" s="37">
        <v>14</v>
      </c>
      <c r="B25" s="66" t="s">
        <v>77</v>
      </c>
      <c r="C25" s="32">
        <v>8</v>
      </c>
      <c r="D25" s="32">
        <v>12</v>
      </c>
      <c r="E25" s="32">
        <v>11</v>
      </c>
      <c r="F25" s="67">
        <f>SUM(C25:E25)</f>
        <v>31</v>
      </c>
      <c r="G25" s="32">
        <v>5</v>
      </c>
      <c r="H25" s="32">
        <v>5</v>
      </c>
      <c r="I25" s="32">
        <v>14</v>
      </c>
      <c r="J25" s="67">
        <f>SUM(G25:I25)</f>
        <v>24</v>
      </c>
      <c r="K25" s="35">
        <f>SUM(F25+J25)</f>
        <v>55</v>
      </c>
      <c r="L25" s="32">
        <v>23</v>
      </c>
      <c r="M25" s="86">
        <v>18</v>
      </c>
      <c r="N25" s="87">
        <v>12</v>
      </c>
      <c r="O25" s="67">
        <f>SUM(L25:N25)</f>
        <v>53</v>
      </c>
      <c r="P25" s="87">
        <v>22</v>
      </c>
      <c r="Q25" s="87">
        <v>11</v>
      </c>
      <c r="R25" s="68">
        <v>6</v>
      </c>
      <c r="S25" s="88">
        <f>SUM(P25:R25)</f>
        <v>39</v>
      </c>
      <c r="T25" s="89">
        <f>SUM(O25+S25)</f>
        <v>92</v>
      </c>
      <c r="U25" s="69">
        <f>SUM(F25+J25+O25+S25)</f>
        <v>147</v>
      </c>
      <c r="W25" s="90"/>
      <c r="X25" s="70"/>
      <c r="Y25" s="70"/>
      <c r="Z25" s="70"/>
      <c r="AA25" s="70"/>
      <c r="AB25" s="70"/>
      <c r="AC25" s="7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71"/>
      <c r="AQ25" s="71"/>
      <c r="AR25" s="240"/>
      <c r="AS25" s="240"/>
      <c r="AT25" s="240"/>
      <c r="AU25" s="240"/>
      <c r="AV25" s="240"/>
      <c r="AW25" s="240"/>
      <c r="AX25" s="240"/>
      <c r="AY25" s="240"/>
      <c r="AZ25" s="240"/>
      <c r="BA25" s="61"/>
      <c r="BD25" s="239"/>
      <c r="BE25" s="240"/>
      <c r="BF25" s="240"/>
      <c r="BG25" s="240"/>
    </row>
    <row r="26" spans="1:757" s="51" customFormat="1" ht="20.25" customHeight="1" x14ac:dyDescent="0.25">
      <c r="A26" s="37">
        <v>15</v>
      </c>
      <c r="B26" s="63" t="s">
        <v>78</v>
      </c>
      <c r="C26" s="86">
        <v>1048</v>
      </c>
      <c r="D26" s="86">
        <v>902</v>
      </c>
      <c r="E26" s="86">
        <v>961</v>
      </c>
      <c r="F26" s="67">
        <f t="shared" ref="F26:F37" si="10">SUM(C26:E26)</f>
        <v>2911</v>
      </c>
      <c r="G26" s="86">
        <v>1017</v>
      </c>
      <c r="H26" s="86">
        <v>936</v>
      </c>
      <c r="I26" s="86">
        <v>786</v>
      </c>
      <c r="J26" s="67">
        <f t="shared" ref="J26:J37" si="11">SUM(G26:I26)</f>
        <v>2739</v>
      </c>
      <c r="K26" s="35">
        <f t="shared" ref="K26:K37" si="12">SUM(F26+J26)</f>
        <v>5650</v>
      </c>
      <c r="L26" s="86">
        <v>902</v>
      </c>
      <c r="M26" s="86">
        <v>779</v>
      </c>
      <c r="N26" s="87">
        <v>812</v>
      </c>
      <c r="O26" s="67">
        <f t="shared" ref="O26:O38" si="13">SUM(L26:N26)</f>
        <v>2493</v>
      </c>
      <c r="P26" s="87">
        <v>833</v>
      </c>
      <c r="Q26" s="87">
        <v>810</v>
      </c>
      <c r="R26" s="68">
        <v>838</v>
      </c>
      <c r="S26" s="88">
        <f t="shared" ref="S26:S38" si="14">SUM(P26:R26)</f>
        <v>2481</v>
      </c>
      <c r="T26" s="89">
        <f t="shared" ref="T26:T38" si="15">SUM(O26+S26)</f>
        <v>4974</v>
      </c>
      <c r="U26" s="69">
        <f t="shared" ref="U26:U37" si="16">SUM(F26+J26+O26+S26)</f>
        <v>10624</v>
      </c>
      <c r="W26" s="91"/>
      <c r="X26" s="92"/>
      <c r="Y26" s="92"/>
      <c r="Z26" s="92"/>
      <c r="AA26" s="92"/>
      <c r="AB26" s="92"/>
      <c r="AC26" s="92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93"/>
      <c r="AQ26" s="93"/>
      <c r="AR26" s="234"/>
      <c r="AS26" s="234"/>
      <c r="AT26" s="234"/>
      <c r="AU26" s="234"/>
      <c r="AV26" s="234"/>
      <c r="AW26" s="234"/>
      <c r="AX26" s="234"/>
      <c r="AY26" s="234"/>
      <c r="AZ26" s="234"/>
      <c r="BA26" s="50"/>
      <c r="BD26" s="237"/>
      <c r="BE26" s="238"/>
      <c r="BF26" s="238"/>
      <c r="BG26" s="238"/>
    </row>
    <row r="27" spans="1:757" s="51" customFormat="1" ht="20.25" customHeight="1" x14ac:dyDescent="0.25">
      <c r="A27" s="28">
        <v>16</v>
      </c>
      <c r="B27" s="63" t="s">
        <v>79</v>
      </c>
      <c r="C27" s="86">
        <v>645</v>
      </c>
      <c r="D27" s="86">
        <v>641</v>
      </c>
      <c r="E27" s="86">
        <v>784</v>
      </c>
      <c r="F27" s="67">
        <f t="shared" si="10"/>
        <v>2070</v>
      </c>
      <c r="G27" s="86">
        <v>747</v>
      </c>
      <c r="H27" s="86">
        <v>765</v>
      </c>
      <c r="I27" s="86">
        <v>631</v>
      </c>
      <c r="J27" s="67">
        <f t="shared" si="11"/>
        <v>2143</v>
      </c>
      <c r="K27" s="35">
        <f t="shared" si="12"/>
        <v>4213</v>
      </c>
      <c r="L27" s="86">
        <v>656</v>
      </c>
      <c r="M27" s="86">
        <v>670</v>
      </c>
      <c r="N27" s="87">
        <v>544</v>
      </c>
      <c r="O27" s="67">
        <f t="shared" si="13"/>
        <v>1870</v>
      </c>
      <c r="P27" s="87">
        <v>609</v>
      </c>
      <c r="Q27" s="87">
        <v>480</v>
      </c>
      <c r="R27" s="68">
        <v>521</v>
      </c>
      <c r="S27" s="88">
        <f t="shared" si="14"/>
        <v>1610</v>
      </c>
      <c r="T27" s="89">
        <f t="shared" si="15"/>
        <v>3480</v>
      </c>
      <c r="U27" s="69">
        <f t="shared" si="16"/>
        <v>7693</v>
      </c>
      <c r="W27" s="91"/>
      <c r="X27" s="92"/>
      <c r="Y27" s="92"/>
      <c r="Z27" s="92"/>
      <c r="AA27" s="92"/>
      <c r="AB27" s="92"/>
      <c r="AC27" s="92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50"/>
      <c r="BD27" s="94"/>
      <c r="BE27" s="95"/>
      <c r="BF27" s="95"/>
      <c r="BG27" s="95"/>
    </row>
    <row r="28" spans="1:757" s="51" customFormat="1" ht="20.25" customHeight="1" x14ac:dyDescent="0.25">
      <c r="A28" s="37">
        <v>17</v>
      </c>
      <c r="B28" s="63" t="s">
        <v>80</v>
      </c>
      <c r="C28" s="86">
        <v>0</v>
      </c>
      <c r="D28" s="86">
        <v>0</v>
      </c>
      <c r="E28" s="86">
        <v>0</v>
      </c>
      <c r="F28" s="67">
        <f t="shared" si="10"/>
        <v>0</v>
      </c>
      <c r="G28" s="86">
        <v>0</v>
      </c>
      <c r="H28" s="86">
        <v>0</v>
      </c>
      <c r="I28" s="86">
        <v>0</v>
      </c>
      <c r="J28" s="67">
        <f t="shared" si="11"/>
        <v>0</v>
      </c>
      <c r="K28" s="35">
        <f t="shared" si="12"/>
        <v>0</v>
      </c>
      <c r="L28" s="86">
        <v>0</v>
      </c>
      <c r="M28" s="86">
        <v>0</v>
      </c>
      <c r="N28" s="87">
        <v>0</v>
      </c>
      <c r="O28" s="67">
        <f t="shared" si="13"/>
        <v>0</v>
      </c>
      <c r="P28" s="87">
        <v>0</v>
      </c>
      <c r="Q28" s="87">
        <v>0</v>
      </c>
      <c r="R28" s="68">
        <v>0</v>
      </c>
      <c r="S28" s="88">
        <f t="shared" si="14"/>
        <v>0</v>
      </c>
      <c r="T28" s="89">
        <f t="shared" si="15"/>
        <v>0</v>
      </c>
      <c r="U28" s="69">
        <f t="shared" si="16"/>
        <v>0</v>
      </c>
      <c r="W28" s="91"/>
      <c r="X28" s="92"/>
      <c r="Y28" s="92"/>
      <c r="Z28" s="92"/>
      <c r="AA28" s="92"/>
      <c r="AB28" s="92"/>
      <c r="AC28" s="92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93"/>
      <c r="AQ28" s="93"/>
      <c r="AR28" s="234"/>
      <c r="AS28" s="234"/>
      <c r="AT28" s="234"/>
      <c r="AU28" s="234"/>
      <c r="AV28" s="234"/>
      <c r="AW28" s="234"/>
      <c r="AX28" s="234"/>
      <c r="AY28" s="234"/>
      <c r="AZ28" s="234"/>
      <c r="BA28" s="50"/>
      <c r="BD28" s="237"/>
      <c r="BE28" s="238"/>
      <c r="BF28" s="238"/>
      <c r="BG28" s="238"/>
    </row>
    <row r="29" spans="1:757" s="51" customFormat="1" ht="20.25" customHeight="1" x14ac:dyDescent="0.25">
      <c r="A29" s="37">
        <v>18</v>
      </c>
      <c r="B29" s="63" t="s">
        <v>81</v>
      </c>
      <c r="C29" s="86">
        <v>20</v>
      </c>
      <c r="D29" s="86">
        <v>34</v>
      </c>
      <c r="E29" s="86">
        <v>16</v>
      </c>
      <c r="F29" s="67">
        <f t="shared" si="10"/>
        <v>70</v>
      </c>
      <c r="G29" s="86">
        <v>20</v>
      </c>
      <c r="H29" s="86">
        <v>25</v>
      </c>
      <c r="I29" s="86">
        <v>26</v>
      </c>
      <c r="J29" s="67">
        <f t="shared" si="11"/>
        <v>71</v>
      </c>
      <c r="K29" s="35">
        <f t="shared" si="12"/>
        <v>141</v>
      </c>
      <c r="L29" s="86">
        <v>39</v>
      </c>
      <c r="M29" s="86">
        <v>30</v>
      </c>
      <c r="N29" s="87">
        <v>43</v>
      </c>
      <c r="O29" s="67">
        <f t="shared" si="13"/>
        <v>112</v>
      </c>
      <c r="P29" s="87">
        <v>34</v>
      </c>
      <c r="Q29" s="87">
        <v>35</v>
      </c>
      <c r="R29" s="68">
        <v>22</v>
      </c>
      <c r="S29" s="88">
        <f t="shared" si="14"/>
        <v>91</v>
      </c>
      <c r="T29" s="89">
        <f t="shared" si="15"/>
        <v>203</v>
      </c>
      <c r="U29" s="69">
        <f t="shared" si="16"/>
        <v>344</v>
      </c>
      <c r="V29" s="92"/>
      <c r="W29" s="91"/>
      <c r="X29" s="92"/>
      <c r="Y29" s="92"/>
      <c r="Z29" s="92"/>
      <c r="AA29" s="92"/>
      <c r="AB29" s="92"/>
      <c r="AC29" s="92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93"/>
      <c r="AQ29" s="93"/>
      <c r="AR29" s="234"/>
      <c r="AS29" s="234"/>
      <c r="AT29" s="234"/>
      <c r="AU29" s="234"/>
      <c r="AV29" s="234"/>
      <c r="AW29" s="234"/>
      <c r="AX29" s="234"/>
      <c r="AY29" s="234"/>
      <c r="AZ29" s="234"/>
      <c r="BA29" s="50"/>
      <c r="BD29" s="235"/>
      <c r="BE29" s="236"/>
      <c r="BF29" s="236"/>
      <c r="BG29" s="236"/>
    </row>
    <row r="30" spans="1:757" s="51" customFormat="1" ht="20.25" customHeight="1" x14ac:dyDescent="0.25">
      <c r="A30" s="28">
        <v>19</v>
      </c>
      <c r="B30" s="63" t="s">
        <v>32</v>
      </c>
      <c r="C30" s="86">
        <v>0</v>
      </c>
      <c r="D30" s="86">
        <v>0</v>
      </c>
      <c r="E30" s="86">
        <v>0</v>
      </c>
      <c r="F30" s="67">
        <f t="shared" si="10"/>
        <v>0</v>
      </c>
      <c r="G30" s="86">
        <v>0</v>
      </c>
      <c r="H30" s="86">
        <v>0</v>
      </c>
      <c r="I30" s="86">
        <v>0</v>
      </c>
      <c r="J30" s="67">
        <f t="shared" si="11"/>
        <v>0</v>
      </c>
      <c r="K30" s="35">
        <f t="shared" si="12"/>
        <v>0</v>
      </c>
      <c r="L30" s="86">
        <v>0</v>
      </c>
      <c r="M30" s="86">
        <v>0</v>
      </c>
      <c r="N30" s="87">
        <v>0</v>
      </c>
      <c r="O30" s="67">
        <f t="shared" si="13"/>
        <v>0</v>
      </c>
      <c r="P30" s="87">
        <v>0</v>
      </c>
      <c r="Q30" s="87">
        <v>0</v>
      </c>
      <c r="R30" s="68">
        <v>0</v>
      </c>
      <c r="S30" s="88">
        <f t="shared" si="14"/>
        <v>0</v>
      </c>
      <c r="T30" s="89">
        <f t="shared" si="15"/>
        <v>0</v>
      </c>
      <c r="U30" s="69">
        <f t="shared" si="16"/>
        <v>0</v>
      </c>
      <c r="V30" s="92"/>
      <c r="W30" s="91"/>
      <c r="X30" s="92"/>
      <c r="Y30" s="92"/>
      <c r="Z30" s="92"/>
      <c r="AA30" s="92"/>
      <c r="AB30" s="92"/>
      <c r="AC30" s="92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50"/>
      <c r="BD30" s="96"/>
      <c r="BE30" s="97"/>
      <c r="BF30" s="97"/>
      <c r="BG30" s="97"/>
    </row>
    <row r="31" spans="1:757" s="51" customFormat="1" ht="30.75" customHeight="1" x14ac:dyDescent="0.25">
      <c r="A31" s="37">
        <v>20</v>
      </c>
      <c r="B31" s="63" t="s">
        <v>30</v>
      </c>
      <c r="C31" s="86">
        <v>0</v>
      </c>
      <c r="D31" s="86">
        <v>0</v>
      </c>
      <c r="E31" s="86">
        <v>0</v>
      </c>
      <c r="F31" s="67">
        <f t="shared" si="10"/>
        <v>0</v>
      </c>
      <c r="G31" s="86">
        <v>1</v>
      </c>
      <c r="H31" s="86">
        <v>0</v>
      </c>
      <c r="I31" s="86">
        <v>0</v>
      </c>
      <c r="J31" s="67">
        <f t="shared" si="11"/>
        <v>1</v>
      </c>
      <c r="K31" s="35">
        <f t="shared" si="12"/>
        <v>1</v>
      </c>
      <c r="L31" s="86">
        <v>0</v>
      </c>
      <c r="M31" s="86">
        <v>0</v>
      </c>
      <c r="N31" s="86">
        <v>0</v>
      </c>
      <c r="O31" s="67">
        <f t="shared" si="13"/>
        <v>0</v>
      </c>
      <c r="P31" s="87">
        <v>0</v>
      </c>
      <c r="Q31" s="87">
        <v>0</v>
      </c>
      <c r="R31" s="68">
        <v>0</v>
      </c>
      <c r="S31" s="88">
        <f t="shared" si="14"/>
        <v>0</v>
      </c>
      <c r="T31" s="89">
        <f t="shared" si="15"/>
        <v>0</v>
      </c>
      <c r="U31" s="69">
        <f t="shared" si="16"/>
        <v>1</v>
      </c>
      <c r="V31" s="92"/>
      <c r="W31" s="91"/>
      <c r="X31" s="92"/>
      <c r="Y31" s="92"/>
      <c r="Z31" s="92"/>
      <c r="AA31" s="92"/>
      <c r="AB31" s="92"/>
      <c r="AC31" s="92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50"/>
      <c r="BD31" s="96"/>
      <c r="BE31" s="97"/>
      <c r="BF31" s="97"/>
      <c r="BG31" s="97"/>
    </row>
    <row r="32" spans="1:757" s="98" customFormat="1" ht="20.25" customHeight="1" x14ac:dyDescent="0.25">
      <c r="A32" s="37">
        <v>21</v>
      </c>
      <c r="B32" s="63" t="s">
        <v>31</v>
      </c>
      <c r="C32" s="87">
        <v>109</v>
      </c>
      <c r="D32" s="86">
        <v>103</v>
      </c>
      <c r="E32" s="86">
        <v>108</v>
      </c>
      <c r="F32" s="67">
        <f t="shared" si="10"/>
        <v>320</v>
      </c>
      <c r="G32" s="87">
        <v>92</v>
      </c>
      <c r="H32" s="87">
        <v>104</v>
      </c>
      <c r="I32" s="87">
        <v>83</v>
      </c>
      <c r="J32" s="67">
        <f t="shared" si="11"/>
        <v>279</v>
      </c>
      <c r="K32" s="35">
        <f t="shared" si="12"/>
        <v>599</v>
      </c>
      <c r="L32" s="87">
        <v>90</v>
      </c>
      <c r="M32" s="87">
        <v>66</v>
      </c>
      <c r="N32" s="87">
        <v>55</v>
      </c>
      <c r="O32" s="67">
        <f t="shared" si="13"/>
        <v>211</v>
      </c>
      <c r="P32" s="87">
        <v>77</v>
      </c>
      <c r="Q32" s="87">
        <v>74</v>
      </c>
      <c r="R32" s="68">
        <v>101</v>
      </c>
      <c r="S32" s="88">
        <f t="shared" si="14"/>
        <v>252</v>
      </c>
      <c r="T32" s="89">
        <f t="shared" si="15"/>
        <v>463</v>
      </c>
      <c r="U32" s="69">
        <f t="shared" si="16"/>
        <v>1062</v>
      </c>
      <c r="V32" s="92"/>
      <c r="W32" s="91"/>
      <c r="X32" s="92"/>
      <c r="Y32" s="92"/>
      <c r="Z32" s="92"/>
      <c r="AA32" s="92"/>
      <c r="AB32" s="92"/>
      <c r="AC32" s="92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50"/>
      <c r="BB32" s="51"/>
      <c r="BC32" s="51"/>
      <c r="BD32" s="96"/>
      <c r="BE32" s="97"/>
      <c r="BF32" s="97"/>
      <c r="BG32" s="97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  <c r="VW32" s="51"/>
      <c r="VX32" s="51"/>
      <c r="VY32" s="51"/>
      <c r="VZ32" s="51"/>
      <c r="WA32" s="51"/>
      <c r="WB32" s="51"/>
      <c r="WC32" s="51"/>
      <c r="WD32" s="51"/>
      <c r="WE32" s="51"/>
      <c r="WF32" s="51"/>
      <c r="WG32" s="51"/>
      <c r="WH32" s="51"/>
      <c r="WI32" s="51"/>
      <c r="WJ32" s="51"/>
      <c r="WK32" s="51"/>
      <c r="WL32" s="51"/>
      <c r="WM32" s="51"/>
      <c r="WN32" s="51"/>
      <c r="WO32" s="51"/>
      <c r="WP32" s="51"/>
      <c r="WQ32" s="51"/>
      <c r="WR32" s="51"/>
      <c r="WS32" s="51"/>
      <c r="WT32" s="51"/>
      <c r="WU32" s="51"/>
      <c r="WV32" s="51"/>
      <c r="WW32" s="51"/>
      <c r="WX32" s="51"/>
      <c r="WY32" s="51"/>
      <c r="WZ32" s="51"/>
      <c r="XA32" s="51"/>
      <c r="XB32" s="51"/>
      <c r="XC32" s="51"/>
      <c r="XD32" s="51"/>
      <c r="XE32" s="51"/>
      <c r="XF32" s="51"/>
      <c r="XG32" s="51"/>
      <c r="XH32" s="51"/>
      <c r="XI32" s="51"/>
      <c r="XJ32" s="51"/>
      <c r="XK32" s="51"/>
      <c r="XL32" s="51"/>
      <c r="XM32" s="51"/>
      <c r="XN32" s="51"/>
      <c r="XO32" s="51"/>
      <c r="XP32" s="51"/>
      <c r="XQ32" s="51"/>
      <c r="XR32" s="51"/>
      <c r="XS32" s="51"/>
      <c r="XT32" s="51"/>
      <c r="XU32" s="51"/>
      <c r="XV32" s="51"/>
      <c r="XW32" s="51"/>
      <c r="XX32" s="51"/>
      <c r="XY32" s="51"/>
      <c r="XZ32" s="51"/>
      <c r="YA32" s="51"/>
      <c r="YB32" s="51"/>
      <c r="YC32" s="51"/>
      <c r="YD32" s="51"/>
      <c r="YE32" s="51"/>
      <c r="YF32" s="51"/>
      <c r="YG32" s="51"/>
      <c r="YH32" s="51"/>
      <c r="YI32" s="51"/>
      <c r="YJ32" s="51"/>
      <c r="YK32" s="51"/>
      <c r="YL32" s="51"/>
      <c r="YM32" s="51"/>
      <c r="YN32" s="51"/>
      <c r="YO32" s="51"/>
      <c r="YP32" s="51"/>
      <c r="YQ32" s="51"/>
      <c r="YR32" s="51"/>
      <c r="YS32" s="51"/>
      <c r="YT32" s="51"/>
      <c r="YU32" s="51"/>
      <c r="YV32" s="51"/>
      <c r="YW32" s="51"/>
      <c r="YX32" s="51"/>
      <c r="YY32" s="51"/>
      <c r="YZ32" s="51"/>
      <c r="ZA32" s="51"/>
      <c r="ZB32" s="51"/>
      <c r="ZC32" s="51"/>
      <c r="ZD32" s="51"/>
      <c r="ZE32" s="51"/>
      <c r="ZF32" s="51"/>
      <c r="ZG32" s="51"/>
      <c r="ZH32" s="51"/>
      <c r="ZI32" s="51"/>
      <c r="ZJ32" s="51"/>
      <c r="ZK32" s="51"/>
      <c r="ZL32" s="51"/>
      <c r="ZM32" s="51"/>
      <c r="ZN32" s="51"/>
      <c r="ZO32" s="51"/>
      <c r="ZP32" s="51"/>
      <c r="ZQ32" s="51"/>
      <c r="ZR32" s="51"/>
      <c r="ZS32" s="51"/>
      <c r="ZT32" s="51"/>
      <c r="ZU32" s="51"/>
      <c r="ZV32" s="51"/>
      <c r="ZW32" s="51"/>
      <c r="ZX32" s="51"/>
      <c r="ZY32" s="51"/>
      <c r="ZZ32" s="51"/>
      <c r="AAA32" s="51"/>
      <c r="AAB32" s="51"/>
      <c r="AAC32" s="51"/>
      <c r="AAD32" s="51"/>
      <c r="AAE32" s="51"/>
      <c r="AAF32" s="51"/>
      <c r="AAG32" s="51"/>
      <c r="AAH32" s="51"/>
      <c r="AAI32" s="51"/>
      <c r="AAJ32" s="51"/>
      <c r="AAK32" s="51"/>
      <c r="AAL32" s="51"/>
      <c r="AAM32" s="51"/>
      <c r="AAN32" s="51"/>
      <c r="AAO32" s="51"/>
      <c r="AAP32" s="51"/>
      <c r="AAQ32" s="51"/>
      <c r="AAR32" s="51"/>
      <c r="AAS32" s="51"/>
      <c r="AAT32" s="51"/>
      <c r="AAU32" s="51"/>
      <c r="AAV32" s="51"/>
      <c r="AAW32" s="51"/>
      <c r="AAX32" s="51"/>
      <c r="AAY32" s="51"/>
      <c r="AAZ32" s="51"/>
      <c r="ABA32" s="51"/>
      <c r="ABB32" s="51"/>
      <c r="ABC32" s="51"/>
      <c r="ABD32" s="51"/>
      <c r="ABE32" s="51"/>
      <c r="ABF32" s="51"/>
      <c r="ABG32" s="51"/>
      <c r="ABH32" s="51"/>
      <c r="ABI32" s="51"/>
      <c r="ABJ32" s="51"/>
      <c r="ABK32" s="51"/>
      <c r="ABL32" s="51"/>
      <c r="ABM32" s="51"/>
      <c r="ABN32" s="51"/>
      <c r="ABO32" s="51"/>
      <c r="ABP32" s="51"/>
      <c r="ABQ32" s="51"/>
      <c r="ABR32" s="51"/>
      <c r="ABS32" s="51"/>
      <c r="ABT32" s="51"/>
      <c r="ABU32" s="51"/>
      <c r="ABV32" s="51"/>
      <c r="ABW32" s="51"/>
      <c r="ABX32" s="51"/>
      <c r="ABY32" s="51"/>
      <c r="ABZ32" s="51"/>
      <c r="ACA32" s="51"/>
      <c r="ACB32" s="51"/>
      <c r="ACC32" s="51"/>
    </row>
    <row r="33" spans="1:59" s="51" customFormat="1" ht="20.25" customHeight="1" x14ac:dyDescent="0.25">
      <c r="A33" s="28">
        <v>22</v>
      </c>
      <c r="B33" s="63" t="s">
        <v>35</v>
      </c>
      <c r="C33" s="87">
        <v>2</v>
      </c>
      <c r="D33" s="86">
        <v>0</v>
      </c>
      <c r="E33" s="86">
        <v>0</v>
      </c>
      <c r="F33" s="67">
        <f t="shared" si="10"/>
        <v>2</v>
      </c>
      <c r="G33" s="87">
        <v>0</v>
      </c>
      <c r="H33" s="87">
        <v>0</v>
      </c>
      <c r="I33" s="87">
        <v>0</v>
      </c>
      <c r="J33" s="67">
        <f t="shared" si="11"/>
        <v>0</v>
      </c>
      <c r="K33" s="35">
        <f t="shared" si="12"/>
        <v>2</v>
      </c>
      <c r="L33" s="87">
        <v>0</v>
      </c>
      <c r="M33" s="87">
        <v>0</v>
      </c>
      <c r="N33" s="87">
        <v>0</v>
      </c>
      <c r="O33" s="67">
        <f t="shared" si="13"/>
        <v>0</v>
      </c>
      <c r="P33" s="87">
        <v>0</v>
      </c>
      <c r="Q33" s="87">
        <v>0</v>
      </c>
      <c r="R33" s="68">
        <v>0</v>
      </c>
      <c r="S33" s="88">
        <f t="shared" si="14"/>
        <v>0</v>
      </c>
      <c r="T33" s="89">
        <f t="shared" si="15"/>
        <v>0</v>
      </c>
      <c r="U33" s="69">
        <f t="shared" si="16"/>
        <v>2</v>
      </c>
      <c r="V33" s="92"/>
      <c r="W33" s="91"/>
      <c r="X33" s="92"/>
      <c r="Y33" s="92"/>
      <c r="Z33" s="92"/>
      <c r="AA33" s="92"/>
      <c r="AB33" s="92"/>
      <c r="AC33" s="92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50"/>
      <c r="BD33" s="96"/>
      <c r="BE33" s="97"/>
      <c r="BF33" s="97"/>
      <c r="BG33" s="97"/>
    </row>
    <row r="34" spans="1:59" s="51" customFormat="1" ht="20.25" customHeight="1" x14ac:dyDescent="0.25">
      <c r="A34" s="37">
        <v>23</v>
      </c>
      <c r="B34" s="63" t="s">
        <v>82</v>
      </c>
      <c r="C34" s="87">
        <v>0</v>
      </c>
      <c r="D34" s="86">
        <v>0</v>
      </c>
      <c r="E34" s="86">
        <v>0</v>
      </c>
      <c r="F34" s="67">
        <f t="shared" si="10"/>
        <v>0</v>
      </c>
      <c r="G34" s="87">
        <v>0</v>
      </c>
      <c r="H34" s="87">
        <v>0</v>
      </c>
      <c r="I34" s="87">
        <v>0</v>
      </c>
      <c r="J34" s="67">
        <f t="shared" si="11"/>
        <v>0</v>
      </c>
      <c r="K34" s="35">
        <f t="shared" si="12"/>
        <v>0</v>
      </c>
      <c r="L34" s="87">
        <v>0</v>
      </c>
      <c r="M34" s="87">
        <v>0</v>
      </c>
      <c r="N34" s="87">
        <v>0</v>
      </c>
      <c r="O34" s="67">
        <f t="shared" si="13"/>
        <v>0</v>
      </c>
      <c r="P34" s="87">
        <v>0</v>
      </c>
      <c r="Q34" s="87">
        <v>0</v>
      </c>
      <c r="R34" s="68">
        <v>0</v>
      </c>
      <c r="S34" s="88">
        <f t="shared" si="14"/>
        <v>0</v>
      </c>
      <c r="T34" s="89">
        <f t="shared" si="15"/>
        <v>0</v>
      </c>
      <c r="U34" s="69">
        <f t="shared" si="16"/>
        <v>0</v>
      </c>
      <c r="V34" s="92"/>
      <c r="W34" s="91"/>
      <c r="X34" s="92"/>
      <c r="Y34" s="92"/>
      <c r="Z34" s="92"/>
      <c r="AA34" s="92"/>
      <c r="AB34" s="92"/>
      <c r="AC34" s="92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50"/>
      <c r="BD34" s="96"/>
      <c r="BE34" s="97"/>
      <c r="BF34" s="97"/>
      <c r="BG34" s="97"/>
    </row>
    <row r="35" spans="1:59" s="51" customFormat="1" ht="20.25" customHeight="1" x14ac:dyDescent="0.25">
      <c r="A35" s="37">
        <v>24</v>
      </c>
      <c r="B35" s="63" t="s">
        <v>83</v>
      </c>
      <c r="C35" s="87">
        <v>0</v>
      </c>
      <c r="D35" s="86">
        <v>0</v>
      </c>
      <c r="E35" s="86">
        <v>0</v>
      </c>
      <c r="F35" s="67">
        <f t="shared" si="10"/>
        <v>0</v>
      </c>
      <c r="G35" s="87">
        <v>0</v>
      </c>
      <c r="H35" s="87">
        <v>0</v>
      </c>
      <c r="I35" s="87">
        <v>0</v>
      </c>
      <c r="J35" s="67">
        <f t="shared" si="11"/>
        <v>0</v>
      </c>
      <c r="K35" s="35">
        <f t="shared" si="12"/>
        <v>0</v>
      </c>
      <c r="L35" s="87">
        <v>0</v>
      </c>
      <c r="M35" s="87">
        <v>0</v>
      </c>
      <c r="N35" s="87">
        <v>0</v>
      </c>
      <c r="O35" s="67">
        <f t="shared" si="13"/>
        <v>0</v>
      </c>
      <c r="P35" s="87">
        <v>0</v>
      </c>
      <c r="Q35" s="87">
        <v>0</v>
      </c>
      <c r="R35" s="68">
        <v>0</v>
      </c>
      <c r="S35" s="88">
        <f t="shared" si="14"/>
        <v>0</v>
      </c>
      <c r="T35" s="89">
        <f t="shared" si="15"/>
        <v>0</v>
      </c>
      <c r="U35" s="69">
        <f t="shared" si="16"/>
        <v>0</v>
      </c>
      <c r="V35" s="92"/>
      <c r="W35" s="91"/>
      <c r="X35" s="92"/>
      <c r="Y35" s="92"/>
      <c r="Z35" s="92"/>
      <c r="AA35" s="92"/>
      <c r="AB35" s="92"/>
      <c r="AC35" s="92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50"/>
      <c r="BD35" s="96"/>
      <c r="BE35" s="97"/>
      <c r="BF35" s="97"/>
      <c r="BG35" s="97"/>
    </row>
    <row r="36" spans="1:59" s="51" customFormat="1" ht="20.25" customHeight="1" x14ac:dyDescent="0.25">
      <c r="A36" s="28">
        <v>25</v>
      </c>
      <c r="B36" s="63" t="s">
        <v>84</v>
      </c>
      <c r="C36" s="87">
        <v>0</v>
      </c>
      <c r="D36" s="86">
        <v>0</v>
      </c>
      <c r="E36" s="86">
        <v>2</v>
      </c>
      <c r="F36" s="67">
        <f t="shared" si="10"/>
        <v>2</v>
      </c>
      <c r="G36" s="87">
        <v>0</v>
      </c>
      <c r="H36" s="87">
        <v>0</v>
      </c>
      <c r="I36" s="87">
        <v>0</v>
      </c>
      <c r="J36" s="67">
        <f t="shared" si="11"/>
        <v>0</v>
      </c>
      <c r="K36" s="35">
        <f t="shared" si="12"/>
        <v>2</v>
      </c>
      <c r="L36" s="87">
        <v>0</v>
      </c>
      <c r="M36" s="87">
        <v>0</v>
      </c>
      <c r="N36" s="87">
        <v>0</v>
      </c>
      <c r="O36" s="67">
        <f t="shared" si="13"/>
        <v>0</v>
      </c>
      <c r="P36" s="87">
        <v>0</v>
      </c>
      <c r="Q36" s="87">
        <v>0</v>
      </c>
      <c r="R36" s="68">
        <v>1</v>
      </c>
      <c r="S36" s="88">
        <f t="shared" si="14"/>
        <v>1</v>
      </c>
      <c r="T36" s="89">
        <f t="shared" si="15"/>
        <v>1</v>
      </c>
      <c r="U36" s="69">
        <f t="shared" si="16"/>
        <v>3</v>
      </c>
      <c r="V36" s="92"/>
      <c r="W36" s="91"/>
      <c r="X36" s="92"/>
      <c r="Y36" s="92"/>
      <c r="Z36" s="92"/>
      <c r="AA36" s="92"/>
      <c r="AB36" s="92"/>
      <c r="AC36" s="92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50"/>
      <c r="BD36" s="96"/>
      <c r="BE36" s="97"/>
      <c r="BF36" s="97"/>
      <c r="BG36" s="97"/>
    </row>
    <row r="37" spans="1:59" s="51" customFormat="1" ht="20.25" customHeight="1" x14ac:dyDescent="0.25">
      <c r="A37" s="37">
        <v>26</v>
      </c>
      <c r="B37" s="99" t="s">
        <v>85</v>
      </c>
      <c r="C37" s="100">
        <v>34</v>
      </c>
      <c r="D37" s="101">
        <v>25</v>
      </c>
      <c r="E37" s="101">
        <v>34</v>
      </c>
      <c r="F37" s="67">
        <f t="shared" si="10"/>
        <v>93</v>
      </c>
      <c r="G37" s="100">
        <v>31</v>
      </c>
      <c r="H37" s="100">
        <v>40</v>
      </c>
      <c r="I37" s="87">
        <v>28</v>
      </c>
      <c r="J37" s="67">
        <f t="shared" si="11"/>
        <v>99</v>
      </c>
      <c r="K37" s="35">
        <f t="shared" si="12"/>
        <v>192</v>
      </c>
      <c r="L37" s="87">
        <v>24</v>
      </c>
      <c r="M37" s="100">
        <v>10</v>
      </c>
      <c r="N37" s="100">
        <v>0</v>
      </c>
      <c r="O37" s="67">
        <f t="shared" si="13"/>
        <v>34</v>
      </c>
      <c r="P37" s="87">
        <v>14</v>
      </c>
      <c r="Q37" s="100">
        <v>6</v>
      </c>
      <c r="R37" s="68">
        <v>14</v>
      </c>
      <c r="S37" s="88">
        <f t="shared" si="14"/>
        <v>34</v>
      </c>
      <c r="T37" s="89">
        <f t="shared" si="15"/>
        <v>68</v>
      </c>
      <c r="U37" s="69">
        <f t="shared" si="16"/>
        <v>260</v>
      </c>
      <c r="V37" s="92"/>
      <c r="W37" s="91"/>
      <c r="X37" s="92"/>
      <c r="Y37" s="92"/>
      <c r="Z37" s="92"/>
      <c r="AA37" s="92"/>
      <c r="AB37" s="92"/>
      <c r="AC37" s="92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50"/>
      <c r="BD37" s="96"/>
      <c r="BE37" s="97"/>
      <c r="BF37" s="97"/>
      <c r="BG37" s="97"/>
    </row>
    <row r="38" spans="1:59" s="105" customFormat="1" ht="20.25" customHeight="1" x14ac:dyDescent="0.25">
      <c r="A38" s="224" t="s">
        <v>90</v>
      </c>
      <c r="B38" s="224"/>
      <c r="C38" s="203">
        <v>31</v>
      </c>
      <c r="D38" s="203">
        <v>29</v>
      </c>
      <c r="E38" s="203">
        <v>31</v>
      </c>
      <c r="F38" s="203">
        <f>SUM(C38:E38)</f>
        <v>91</v>
      </c>
      <c r="G38" s="203">
        <v>30</v>
      </c>
      <c r="H38" s="203">
        <v>31</v>
      </c>
      <c r="I38" s="203">
        <v>30</v>
      </c>
      <c r="J38" s="203">
        <f>SUM(G38:I38)</f>
        <v>91</v>
      </c>
      <c r="K38" s="203">
        <f>SUM(F38+J38)</f>
        <v>182</v>
      </c>
      <c r="L38" s="203">
        <v>31</v>
      </c>
      <c r="M38" s="203">
        <v>31</v>
      </c>
      <c r="N38" s="203">
        <v>30</v>
      </c>
      <c r="O38" s="203">
        <f t="shared" si="13"/>
        <v>92</v>
      </c>
      <c r="P38" s="204">
        <v>31</v>
      </c>
      <c r="Q38" s="205">
        <v>30</v>
      </c>
      <c r="R38" s="206">
        <v>31</v>
      </c>
      <c r="S38" s="206">
        <f t="shared" si="14"/>
        <v>92</v>
      </c>
      <c r="T38" s="206">
        <f t="shared" si="15"/>
        <v>184</v>
      </c>
      <c r="U38" s="206">
        <f>SUM(K38+T38)</f>
        <v>366</v>
      </c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3"/>
      <c r="BD38" s="106"/>
      <c r="BE38" s="107"/>
      <c r="BF38" s="107"/>
      <c r="BG38" s="107"/>
    </row>
    <row r="39" spans="1:59" s="51" customFormat="1" ht="18" x14ac:dyDescent="0.25">
      <c r="A39" s="108"/>
      <c r="B39" s="61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10"/>
      <c r="Q39" s="62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92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50"/>
      <c r="BD39" s="96"/>
      <c r="BE39" s="97"/>
      <c r="BF39" s="97"/>
      <c r="BG39" s="97"/>
    </row>
    <row r="40" spans="1:59" s="51" customFormat="1" x14ac:dyDescent="0.25">
      <c r="A40" s="214" t="s">
        <v>92</v>
      </c>
      <c r="B40" s="214"/>
      <c r="C40" s="42">
        <v>366</v>
      </c>
      <c r="D40" s="43"/>
      <c r="E40"/>
      <c r="F40" s="70"/>
      <c r="G40" s="70"/>
      <c r="H40" s="70"/>
      <c r="I40" s="70"/>
      <c r="J40" s="70"/>
      <c r="K40" s="70"/>
      <c r="L40" s="70"/>
      <c r="M40" s="70"/>
      <c r="N40" s="112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113"/>
      <c r="AD40" s="113"/>
      <c r="AE40" s="113"/>
      <c r="AF40" s="113"/>
      <c r="AG40" s="113"/>
      <c r="AH40" s="113"/>
      <c r="AI40" s="114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95"/>
      <c r="AX40" s="94"/>
      <c r="AY40" s="115"/>
      <c r="AZ40" s="115"/>
      <c r="BA40" s="50"/>
    </row>
    <row r="41" spans="1:59" s="117" customFormat="1" x14ac:dyDescent="0.25">
      <c r="A41" s="214" t="s">
        <v>93</v>
      </c>
      <c r="B41" s="214"/>
      <c r="C41" s="215">
        <f>U14</f>
        <v>19729</v>
      </c>
      <c r="D41" s="215"/>
      <c r="E41"/>
      <c r="F41" s="226"/>
      <c r="H41" s="227"/>
      <c r="I41" s="225"/>
      <c r="J41" s="233"/>
      <c r="K41" s="119"/>
      <c r="L41" s="227"/>
      <c r="M41" s="227"/>
      <c r="N41" s="227"/>
      <c r="O41" s="227"/>
      <c r="P41" s="227"/>
      <c r="Q41" s="227"/>
      <c r="R41" s="229"/>
      <c r="S41" s="227"/>
      <c r="T41" s="118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61"/>
    </row>
    <row r="42" spans="1:59" s="117" customFormat="1" x14ac:dyDescent="0.25">
      <c r="A42" s="219" t="s">
        <v>94</v>
      </c>
      <c r="B42" s="219"/>
      <c r="C42" s="220">
        <f>C41/C40</f>
        <v>53.904371584699454</v>
      </c>
      <c r="D42" s="44"/>
      <c r="E42"/>
      <c r="F42" s="226"/>
      <c r="H42" s="227"/>
      <c r="I42" s="225"/>
      <c r="J42" s="233"/>
      <c r="K42" s="119"/>
      <c r="L42" s="227"/>
      <c r="M42" s="227"/>
      <c r="N42" s="227"/>
      <c r="O42" s="227"/>
      <c r="P42" s="227"/>
      <c r="Q42" s="227"/>
      <c r="R42" s="229"/>
      <c r="S42" s="227"/>
      <c r="T42" s="118"/>
      <c r="U42" s="61"/>
      <c r="V42" s="61"/>
      <c r="W42" s="61"/>
      <c r="X42" s="59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18"/>
      <c r="AX42" s="118"/>
      <c r="AY42" s="120"/>
      <c r="AZ42" s="120"/>
      <c r="BA42" s="118"/>
    </row>
    <row r="43" spans="1:59" s="51" customFormat="1" ht="18" x14ac:dyDescent="0.25">
      <c r="A43" s="219"/>
      <c r="B43" s="219"/>
      <c r="C43" s="220"/>
      <c r="D43" s="45"/>
      <c r="E43"/>
      <c r="F43" s="116"/>
      <c r="G43" s="121"/>
      <c r="H43" s="116"/>
      <c r="I43" s="122"/>
      <c r="J43" s="90"/>
      <c r="K43" s="90"/>
      <c r="L43" s="119"/>
      <c r="M43" s="123"/>
      <c r="N43" s="124"/>
      <c r="O43" s="125"/>
      <c r="P43" s="209"/>
      <c r="Q43" s="210"/>
      <c r="R43" s="210"/>
      <c r="S43" s="211"/>
      <c r="V43" s="61"/>
      <c r="W43" s="61"/>
      <c r="X43" s="59"/>
      <c r="Y43" s="120"/>
      <c r="Z43" s="120"/>
      <c r="AA43" s="120"/>
      <c r="AB43" s="120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7"/>
      <c r="AX43" s="127"/>
      <c r="AY43" s="126"/>
      <c r="AZ43" s="126"/>
      <c r="BA43" s="127"/>
    </row>
    <row r="44" spans="1:59" s="51" customFormat="1" ht="18" x14ac:dyDescent="0.25">
      <c r="A44" s="102"/>
      <c r="B44" s="128"/>
      <c r="C44" s="225"/>
      <c r="D44" s="225"/>
      <c r="E44" s="225"/>
      <c r="F44" s="116"/>
      <c r="G44" s="121"/>
      <c r="H44" s="116"/>
      <c r="I44" s="122"/>
      <c r="J44" s="90"/>
      <c r="K44" s="90"/>
      <c r="L44" s="119"/>
      <c r="M44" s="125"/>
      <c r="N44" s="124"/>
      <c r="O44" s="125"/>
      <c r="P44" s="209"/>
      <c r="Q44" s="210"/>
      <c r="R44" s="248" t="s">
        <v>103</v>
      </c>
      <c r="S44" s="248"/>
      <c r="T44" s="248"/>
      <c r="V44" s="129"/>
      <c r="W44" s="129"/>
      <c r="X44" s="130"/>
      <c r="Y44" s="70"/>
      <c r="Z44" s="70"/>
      <c r="AA44" s="70"/>
      <c r="AB44" s="70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95"/>
      <c r="AX44" s="94"/>
      <c r="AY44" s="115"/>
      <c r="AZ44" s="115"/>
      <c r="BA44" s="131"/>
    </row>
    <row r="45" spans="1:59" s="51" customFormat="1" ht="18" x14ac:dyDescent="0.25">
      <c r="A45" s="102"/>
      <c r="B45" s="128"/>
      <c r="C45" s="102"/>
      <c r="D45" s="102"/>
      <c r="E45" s="102"/>
      <c r="F45" s="116"/>
      <c r="G45" s="121"/>
      <c r="H45" s="116"/>
      <c r="I45" s="122"/>
      <c r="J45" s="90"/>
      <c r="K45" s="90"/>
      <c r="L45" s="119"/>
      <c r="M45" s="132"/>
      <c r="N45" s="124"/>
      <c r="O45" s="125"/>
      <c r="P45" s="209"/>
      <c r="Q45" s="210"/>
      <c r="R45" t="s">
        <v>104</v>
      </c>
      <c r="S45"/>
      <c r="T45"/>
      <c r="V45" s="129"/>
      <c r="W45" s="129"/>
      <c r="X45" s="130"/>
      <c r="Y45" s="70"/>
      <c r="Z45" s="70"/>
      <c r="AA45" s="70"/>
      <c r="AB45" s="70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95"/>
      <c r="AX45" s="94"/>
      <c r="AY45" s="115"/>
      <c r="AZ45" s="115"/>
      <c r="BA45" s="131"/>
    </row>
    <row r="46" spans="1:59" s="51" customFormat="1" ht="18" x14ac:dyDescent="0.25">
      <c r="A46" s="102"/>
      <c r="B46" s="128"/>
      <c r="C46" s="102"/>
      <c r="D46" s="102"/>
      <c r="E46" s="102"/>
      <c r="F46" s="116"/>
      <c r="G46" s="121"/>
      <c r="H46" s="116"/>
      <c r="I46" s="122"/>
      <c r="J46" s="90"/>
      <c r="K46" s="90"/>
      <c r="L46" s="119"/>
      <c r="M46" s="125"/>
      <c r="N46" s="124"/>
      <c r="O46" s="125"/>
      <c r="P46" s="209"/>
      <c r="Q46" s="210"/>
      <c r="R46"/>
      <c r="S46"/>
      <c r="T46"/>
      <c r="V46" s="129"/>
      <c r="W46" s="129"/>
      <c r="X46" s="130"/>
      <c r="Y46" s="70"/>
      <c r="Z46" s="70"/>
      <c r="AA46" s="70"/>
      <c r="AB46" s="70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95"/>
      <c r="AX46" s="94"/>
      <c r="AY46" s="115"/>
      <c r="AZ46" s="115"/>
      <c r="BA46" s="131"/>
    </row>
    <row r="47" spans="1:59" s="51" customFormat="1" ht="11.25" customHeight="1" x14ac:dyDescent="0.25">
      <c r="A47" s="102"/>
      <c r="B47" s="128"/>
      <c r="C47" s="102"/>
      <c r="D47" s="102"/>
      <c r="E47" s="102"/>
      <c r="F47" s="116"/>
      <c r="G47" s="121"/>
      <c r="H47" s="116"/>
      <c r="I47" s="122"/>
      <c r="J47" s="90"/>
      <c r="K47" s="90"/>
      <c r="L47" s="119"/>
      <c r="M47" s="125"/>
      <c r="N47" s="124"/>
      <c r="O47" s="125"/>
      <c r="P47" s="209"/>
      <c r="Q47" s="210"/>
      <c r="R47"/>
      <c r="S47"/>
      <c r="T47"/>
      <c r="V47" s="129"/>
      <c r="W47" s="129"/>
      <c r="X47" s="130"/>
      <c r="Y47" s="70"/>
      <c r="Z47" s="70"/>
      <c r="AA47" s="70"/>
      <c r="AB47" s="70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>
        <v>30</v>
      </c>
      <c r="AN47" s="113"/>
      <c r="AO47" s="113"/>
      <c r="AP47" s="113"/>
      <c r="AQ47" s="113"/>
      <c r="AR47" s="113"/>
      <c r="AS47" s="113"/>
      <c r="AT47" s="113"/>
      <c r="AU47" s="113"/>
      <c r="AV47" s="113"/>
      <c r="AW47" s="95"/>
      <c r="AX47" s="94"/>
      <c r="AY47" s="115"/>
      <c r="AZ47" s="115"/>
      <c r="BA47" s="131"/>
    </row>
    <row r="48" spans="1:59" s="51" customFormat="1" ht="18" hidden="1" x14ac:dyDescent="0.25">
      <c r="A48" s="102"/>
      <c r="F48" s="116"/>
      <c r="G48" s="121"/>
      <c r="H48" s="116"/>
      <c r="I48" s="133"/>
      <c r="J48" s="90"/>
      <c r="K48" s="90"/>
      <c r="L48" s="119"/>
      <c r="M48" s="132"/>
      <c r="N48" s="124"/>
      <c r="O48" s="125"/>
      <c r="P48" s="209"/>
      <c r="Q48" s="210"/>
      <c r="R48"/>
      <c r="S48"/>
      <c r="T48"/>
      <c r="V48" s="129"/>
      <c r="W48" s="129"/>
      <c r="X48" s="130"/>
      <c r="Y48" s="70"/>
      <c r="Z48" s="70"/>
      <c r="AA48" s="70"/>
      <c r="AB48" s="70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95"/>
      <c r="AX48" s="94"/>
      <c r="AY48" s="115"/>
      <c r="AZ48" s="115"/>
      <c r="BA48" s="131"/>
    </row>
    <row r="49" spans="1:53" s="51" customFormat="1" ht="20.25" hidden="1" customHeight="1" x14ac:dyDescent="0.25">
      <c r="A49" s="102"/>
      <c r="F49" s="116"/>
      <c r="G49" s="121"/>
      <c r="H49" s="116"/>
      <c r="I49" s="122"/>
      <c r="J49" s="90"/>
      <c r="K49" s="90"/>
      <c r="L49" s="119"/>
      <c r="M49" s="125"/>
      <c r="N49" s="124"/>
      <c r="O49" s="125"/>
      <c r="P49" s="209"/>
      <c r="Q49" s="210"/>
      <c r="R49" s="20"/>
      <c r="S49"/>
      <c r="T49"/>
      <c r="V49" s="129"/>
      <c r="W49" s="129"/>
      <c r="X49" s="130"/>
      <c r="Y49" s="70"/>
      <c r="Z49" s="70"/>
      <c r="AA49" s="70"/>
      <c r="AB49" s="70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95"/>
      <c r="AX49" s="94"/>
      <c r="AY49" s="115"/>
      <c r="AZ49" s="115"/>
      <c r="BA49" s="131"/>
    </row>
    <row r="50" spans="1:53" s="51" customFormat="1" ht="27.75" customHeight="1" x14ac:dyDescent="0.25">
      <c r="A50" s="102"/>
      <c r="F50" s="135"/>
      <c r="G50" s="121"/>
      <c r="H50" s="135"/>
      <c r="I50" s="122"/>
      <c r="J50" s="90"/>
      <c r="K50" s="90"/>
      <c r="L50" s="119"/>
      <c r="M50" s="125"/>
      <c r="N50" s="124"/>
      <c r="O50" s="125"/>
      <c r="P50" s="209"/>
      <c r="Q50" s="210"/>
      <c r="R50" s="20"/>
      <c r="S50"/>
      <c r="T50"/>
      <c r="V50" s="129"/>
      <c r="W50" s="129"/>
      <c r="X50" s="130"/>
      <c r="Y50" s="70"/>
      <c r="Z50" s="70"/>
      <c r="AA50" s="70"/>
      <c r="AB50" s="70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95"/>
      <c r="AX50" s="94"/>
      <c r="AY50" s="115"/>
      <c r="AZ50" s="115"/>
      <c r="BA50" s="131"/>
    </row>
    <row r="51" spans="1:53" s="51" customFormat="1" ht="18.75" x14ac:dyDescent="0.3">
      <c r="A51" s="102"/>
      <c r="B51" s="216" t="s">
        <v>100</v>
      </c>
      <c r="C51" s="217"/>
      <c r="D51" s="217"/>
      <c r="E51" s="218"/>
      <c r="F51" s="135"/>
      <c r="K51" s="136"/>
      <c r="L51" s="137"/>
      <c r="M51" s="138"/>
      <c r="N51" s="139"/>
      <c r="O51" s="138"/>
      <c r="P51" s="137"/>
      <c r="Q51" s="140"/>
      <c r="R51" s="249" t="s">
        <v>97</v>
      </c>
      <c r="S51" s="249"/>
      <c r="T51" s="249"/>
      <c r="U51" s="129"/>
      <c r="V51" s="129"/>
      <c r="W51" s="129"/>
      <c r="X51" s="130"/>
      <c r="Y51" s="70"/>
      <c r="Z51" s="70"/>
      <c r="AA51" s="70"/>
      <c r="AB51" s="70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95"/>
      <c r="AX51" s="94"/>
      <c r="AY51" s="115"/>
      <c r="AZ51" s="115"/>
      <c r="BA51" s="131"/>
    </row>
    <row r="52" spans="1:53" s="51" customFormat="1" ht="18" x14ac:dyDescent="0.25">
      <c r="A52" s="102"/>
      <c r="B52" s="216" t="s">
        <v>101</v>
      </c>
      <c r="C52" s="217"/>
      <c r="D52" s="218"/>
      <c r="E52" s="37"/>
      <c r="F52" s="135"/>
      <c r="K52" s="142"/>
      <c r="L52" s="142"/>
      <c r="M52" s="143"/>
      <c r="N52" s="142"/>
      <c r="O52" s="143"/>
      <c r="P52" s="122"/>
      <c r="Q52" s="144"/>
      <c r="R52" s="249" t="s">
        <v>98</v>
      </c>
      <c r="S52" s="249"/>
      <c r="T52" s="249"/>
      <c r="U52" s="129"/>
      <c r="V52" s="129"/>
      <c r="W52" s="129"/>
      <c r="X52" s="130"/>
      <c r="Y52" s="70"/>
      <c r="Z52" s="70"/>
      <c r="AA52" s="70"/>
      <c r="AB52" s="70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95"/>
      <c r="AX52" s="94"/>
      <c r="AY52" s="115"/>
      <c r="AZ52" s="115"/>
      <c r="BA52" s="131"/>
    </row>
    <row r="53" spans="1:53" s="51" customFormat="1" ht="27.75" customHeight="1" x14ac:dyDescent="0.25">
      <c r="A53" s="102"/>
      <c r="B53" s="216" t="s">
        <v>102</v>
      </c>
      <c r="C53" s="217"/>
      <c r="D53" s="218"/>
      <c r="E53" s="202"/>
      <c r="F53" s="148"/>
      <c r="K53" s="142"/>
      <c r="L53" s="142"/>
      <c r="M53" s="149"/>
      <c r="N53" s="149"/>
      <c r="O53" s="149"/>
      <c r="P53" s="122"/>
      <c r="Q53" s="144"/>
      <c r="R53" s="249" t="s">
        <v>99</v>
      </c>
      <c r="S53" s="249"/>
      <c r="T53" s="249"/>
      <c r="U53" s="129"/>
      <c r="V53" s="129"/>
      <c r="W53" s="129"/>
      <c r="X53" s="130"/>
      <c r="Y53" s="70"/>
      <c r="Z53" s="70"/>
      <c r="AA53" s="70"/>
      <c r="AB53" s="70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95"/>
      <c r="AX53" s="94"/>
      <c r="AY53" s="115"/>
      <c r="AZ53" s="115"/>
      <c r="BA53" s="131"/>
    </row>
    <row r="54" spans="1:53" s="51" customFormat="1" ht="18" x14ac:dyDescent="0.25">
      <c r="A54" s="102"/>
      <c r="B54" s="216" t="s">
        <v>105</v>
      </c>
      <c r="C54" s="217"/>
      <c r="D54" s="218"/>
      <c r="E54" s="202"/>
      <c r="F54" s="148"/>
      <c r="K54" s="150"/>
      <c r="L54" s="139"/>
      <c r="M54" s="151"/>
      <c r="N54" s="151"/>
      <c r="O54" s="151"/>
      <c r="P54" s="62"/>
      <c r="Q54" s="144"/>
      <c r="R54" s="145"/>
      <c r="S54" s="146"/>
      <c r="T54" s="146"/>
      <c r="U54" s="129"/>
      <c r="V54" s="129"/>
      <c r="W54" s="129"/>
      <c r="X54" s="130"/>
      <c r="Y54" s="70"/>
      <c r="Z54" s="70"/>
      <c r="AA54" s="70"/>
      <c r="AB54" s="70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95"/>
      <c r="AX54" s="94"/>
      <c r="AY54" s="115"/>
      <c r="AZ54" s="115"/>
      <c r="BA54" s="131"/>
    </row>
    <row r="55" spans="1:53" s="51" customFormat="1" ht="18" x14ac:dyDescent="0.25">
      <c r="A55" s="102"/>
      <c r="B55" s="128"/>
      <c r="C55" s="134"/>
      <c r="D55" s="134"/>
      <c r="E55" s="134"/>
      <c r="F55" s="135"/>
      <c r="G55" s="121"/>
      <c r="H55" s="135"/>
      <c r="I55" s="137"/>
      <c r="J55" s="230"/>
      <c r="K55" s="152"/>
      <c r="L55" s="231"/>
      <c r="M55" s="151"/>
      <c r="N55" s="151"/>
      <c r="O55" s="151"/>
      <c r="P55" s="62"/>
      <c r="Q55" s="231"/>
      <c r="R55" s="232"/>
      <c r="S55" s="146"/>
      <c r="T55" s="146"/>
      <c r="U55" s="129"/>
      <c r="V55" s="129"/>
      <c r="W55" s="129"/>
      <c r="X55" s="130"/>
      <c r="Y55" s="70"/>
      <c r="Z55" s="70"/>
      <c r="AA55" s="70"/>
      <c r="AB55" s="70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95"/>
      <c r="AX55" s="94"/>
      <c r="AY55" s="115"/>
      <c r="AZ55" s="115"/>
      <c r="BA55" s="131"/>
    </row>
    <row r="56" spans="1:53" s="51" customFormat="1" ht="18" x14ac:dyDescent="0.25">
      <c r="A56" s="102"/>
      <c r="B56" s="128"/>
      <c r="C56" s="134"/>
      <c r="D56" s="134"/>
      <c r="E56" s="134"/>
      <c r="F56" s="135"/>
      <c r="G56" s="121"/>
      <c r="H56" s="135"/>
      <c r="I56" s="230"/>
      <c r="J56" s="230"/>
      <c r="K56" s="152"/>
      <c r="L56" s="231"/>
      <c r="M56" s="151"/>
      <c r="N56" s="151"/>
      <c r="O56" s="151"/>
      <c r="P56" s="62"/>
      <c r="Q56" s="231"/>
      <c r="R56" s="232"/>
      <c r="S56" s="146"/>
      <c r="T56" s="146"/>
      <c r="U56" s="129"/>
      <c r="V56" s="129"/>
      <c r="W56" s="129"/>
      <c r="X56" s="130"/>
      <c r="Y56" s="70"/>
      <c r="Z56" s="225"/>
      <c r="AA56" s="226"/>
      <c r="AB56" s="227"/>
      <c r="AC56" s="228"/>
      <c r="AD56" s="221"/>
      <c r="AE56" s="228"/>
      <c r="AF56" s="221"/>
      <c r="AG56" s="222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95"/>
      <c r="AX56" s="94"/>
      <c r="AY56" s="115"/>
      <c r="AZ56" s="115"/>
      <c r="BA56" s="131"/>
    </row>
    <row r="57" spans="1:53" s="51" customFormat="1" ht="18" x14ac:dyDescent="0.25">
      <c r="A57" s="102"/>
      <c r="B57" s="128"/>
      <c r="C57" s="134"/>
      <c r="D57" s="134"/>
      <c r="E57" s="134"/>
      <c r="F57" s="135"/>
      <c r="G57" s="121"/>
      <c r="H57" s="135"/>
      <c r="I57" s="230"/>
      <c r="J57" s="122"/>
      <c r="K57" s="122"/>
      <c r="L57" s="137"/>
      <c r="M57" s="151"/>
      <c r="N57" s="151"/>
      <c r="O57" s="151"/>
      <c r="P57" s="62"/>
      <c r="Q57" s="140"/>
      <c r="R57" s="154"/>
      <c r="S57" s="146"/>
      <c r="T57" s="146"/>
      <c r="U57" s="129"/>
      <c r="V57" s="129"/>
      <c r="W57" s="129"/>
      <c r="X57" s="130"/>
      <c r="Y57" s="70"/>
      <c r="Z57" s="225"/>
      <c r="AA57" s="226"/>
      <c r="AB57" s="227"/>
      <c r="AC57" s="228"/>
      <c r="AD57" s="221"/>
      <c r="AE57" s="228"/>
      <c r="AF57" s="221"/>
      <c r="AG57" s="222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95"/>
      <c r="AX57" s="94"/>
      <c r="AY57" s="115"/>
      <c r="AZ57" s="115"/>
      <c r="BA57" s="131"/>
    </row>
    <row r="58" spans="1:53" s="51" customFormat="1" ht="18" x14ac:dyDescent="0.25">
      <c r="A58" s="102"/>
      <c r="B58" s="128"/>
      <c r="C58" s="134"/>
      <c r="D58" s="134"/>
      <c r="E58" s="134"/>
      <c r="F58" s="135"/>
      <c r="G58" s="121"/>
      <c r="H58" s="135"/>
      <c r="I58" s="122"/>
      <c r="J58" s="122"/>
      <c r="K58" s="122"/>
      <c r="L58" s="137"/>
      <c r="M58" s="151"/>
      <c r="N58" s="151"/>
      <c r="O58" s="151"/>
      <c r="P58" s="62"/>
      <c r="Q58" s="140"/>
      <c r="R58" s="154"/>
      <c r="S58" s="146"/>
      <c r="T58" s="146"/>
      <c r="U58" s="129"/>
      <c r="V58" s="129"/>
      <c r="W58" s="129"/>
      <c r="X58" s="130"/>
      <c r="Y58" s="70"/>
      <c r="Z58" s="155"/>
      <c r="AA58" s="108"/>
      <c r="AB58" s="156"/>
      <c r="AC58" s="157"/>
      <c r="AD58" s="158"/>
      <c r="AE58" s="159"/>
      <c r="AF58" s="160"/>
      <c r="AG58" s="161"/>
      <c r="AH58" s="113"/>
      <c r="AI58" s="162"/>
      <c r="AJ58" s="113"/>
      <c r="AK58" s="113"/>
      <c r="AL58" s="162"/>
      <c r="AM58" s="113"/>
      <c r="AN58" s="113"/>
      <c r="AO58" s="162"/>
      <c r="AP58" s="162"/>
      <c r="AQ58" s="162"/>
      <c r="AR58" s="162"/>
      <c r="AS58" s="162"/>
      <c r="AT58" s="162"/>
      <c r="AU58" s="113"/>
      <c r="AV58" s="113"/>
      <c r="AW58" s="95"/>
      <c r="AX58" s="95"/>
      <c r="AY58" s="95"/>
      <c r="AZ58" s="95"/>
      <c r="BA58" s="131"/>
    </row>
    <row r="59" spans="1:53" s="62" customFormat="1" ht="18" x14ac:dyDescent="0.25">
      <c r="A59" s="102"/>
      <c r="B59" s="128"/>
      <c r="C59" s="163"/>
      <c r="D59" s="164"/>
      <c r="E59" s="164"/>
      <c r="F59" s="116"/>
      <c r="G59" s="121"/>
      <c r="H59" s="165"/>
      <c r="I59" s="122"/>
      <c r="J59" s="122"/>
      <c r="K59" s="122"/>
      <c r="L59" s="137"/>
      <c r="M59" s="166"/>
      <c r="N59" s="139"/>
      <c r="O59" s="138"/>
      <c r="P59" s="137"/>
      <c r="Q59" s="140"/>
      <c r="R59" s="154"/>
      <c r="S59" s="146"/>
      <c r="T59" s="146"/>
      <c r="U59" s="129"/>
      <c r="V59" s="129"/>
      <c r="W59" s="129"/>
      <c r="X59" s="130"/>
      <c r="Y59" s="70"/>
      <c r="Z59" s="155"/>
      <c r="AA59" s="108"/>
      <c r="AB59" s="167"/>
      <c r="AC59" s="168"/>
      <c r="AD59" s="169"/>
      <c r="AE59" s="155"/>
      <c r="AF59" s="170"/>
      <c r="AG59" s="171"/>
      <c r="AH59" s="70"/>
      <c r="AI59" s="172"/>
      <c r="AJ59" s="70"/>
      <c r="AK59" s="70"/>
      <c r="AL59" s="172"/>
      <c r="AM59" s="70"/>
      <c r="AN59" s="70"/>
      <c r="AO59" s="172"/>
      <c r="AP59" s="172"/>
      <c r="AQ59" s="172"/>
      <c r="AR59" s="172"/>
      <c r="AS59" s="172"/>
      <c r="AT59" s="172"/>
      <c r="AU59" s="70"/>
      <c r="AV59" s="70"/>
      <c r="AW59" s="71"/>
      <c r="AX59" s="71"/>
      <c r="AY59" s="71"/>
      <c r="AZ59" s="71"/>
      <c r="BA59" s="130"/>
    </row>
    <row r="60" spans="1:53" s="51" customFormat="1" ht="18" x14ac:dyDescent="0.25">
      <c r="A60" s="102"/>
      <c r="B60" s="128"/>
      <c r="C60" s="147"/>
      <c r="D60" s="164"/>
      <c r="E60" s="164"/>
      <c r="F60" s="116"/>
      <c r="G60" s="121"/>
      <c r="H60" s="165"/>
      <c r="I60" s="122"/>
      <c r="J60" s="122"/>
      <c r="K60" s="122"/>
      <c r="L60" s="137"/>
      <c r="M60" s="166"/>
      <c r="N60" s="139"/>
      <c r="O60" s="138"/>
      <c r="P60" s="137"/>
      <c r="Q60" s="140"/>
      <c r="R60" s="154"/>
      <c r="S60" s="146"/>
      <c r="T60" s="146"/>
      <c r="U60" s="129"/>
      <c r="V60" s="129"/>
      <c r="W60" s="129"/>
      <c r="X60" s="130"/>
      <c r="Y60" s="70"/>
      <c r="Z60" s="155"/>
      <c r="AA60" s="108"/>
      <c r="AB60" s="167"/>
      <c r="AC60" s="157"/>
      <c r="AD60" s="158"/>
      <c r="AE60" s="47"/>
      <c r="AF60" s="160"/>
      <c r="AG60" s="161"/>
      <c r="AH60" s="113"/>
      <c r="AI60" s="17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95"/>
      <c r="AX60" s="94"/>
      <c r="AY60" s="115"/>
      <c r="AZ60" s="115"/>
      <c r="BA60" s="50"/>
    </row>
    <row r="61" spans="1:53" s="51" customFormat="1" ht="18" x14ac:dyDescent="0.25">
      <c r="A61" s="102"/>
      <c r="B61" s="128"/>
      <c r="C61" s="147"/>
      <c r="D61" s="164"/>
      <c r="E61" s="164"/>
      <c r="F61" s="116"/>
      <c r="G61" s="121"/>
      <c r="H61" s="165"/>
      <c r="I61" s="122"/>
      <c r="J61" s="133"/>
      <c r="K61" s="133"/>
      <c r="L61" s="137"/>
      <c r="M61" s="166"/>
      <c r="N61" s="139"/>
      <c r="O61" s="138"/>
      <c r="P61" s="137"/>
      <c r="Q61" s="140"/>
      <c r="R61" s="137"/>
      <c r="S61" s="146"/>
      <c r="T61" s="146"/>
      <c r="U61" s="129"/>
      <c r="V61" s="129"/>
      <c r="W61" s="129"/>
      <c r="X61" s="130"/>
      <c r="Y61" s="70"/>
      <c r="Z61" s="155"/>
      <c r="AA61" s="108"/>
      <c r="AB61" s="167"/>
      <c r="AC61" s="157"/>
      <c r="AD61" s="158"/>
      <c r="AE61" s="47"/>
      <c r="AF61" s="160"/>
      <c r="AG61" s="161"/>
      <c r="AH61" s="113"/>
      <c r="AI61" s="17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95"/>
      <c r="AX61" s="94"/>
      <c r="AY61" s="115"/>
      <c r="AZ61" s="115"/>
      <c r="BA61" s="50"/>
    </row>
    <row r="62" spans="1:53" s="51" customFormat="1" ht="18" x14ac:dyDescent="0.25">
      <c r="A62" s="102"/>
      <c r="B62" s="128"/>
      <c r="C62" s="147"/>
      <c r="D62" s="164"/>
      <c r="E62" s="164"/>
      <c r="F62" s="116"/>
      <c r="G62" s="121"/>
      <c r="H62" s="165"/>
      <c r="I62" s="133"/>
      <c r="J62" s="122"/>
      <c r="K62" s="122"/>
      <c r="L62" s="137"/>
      <c r="M62" s="166"/>
      <c r="N62" s="139"/>
      <c r="O62" s="138"/>
      <c r="P62" s="137"/>
      <c r="Q62" s="140"/>
      <c r="R62" s="137"/>
      <c r="S62" s="146"/>
      <c r="T62" s="146"/>
      <c r="U62" s="129"/>
      <c r="V62" s="129"/>
      <c r="W62" s="129"/>
      <c r="X62" s="130"/>
      <c r="Y62" s="70"/>
      <c r="Z62" s="174"/>
      <c r="AA62" s="108"/>
      <c r="AB62" s="167"/>
      <c r="AC62" s="157"/>
      <c r="AD62" s="158"/>
      <c r="AE62" s="47"/>
      <c r="AF62" s="160"/>
      <c r="AG62" s="153"/>
      <c r="AH62" s="113"/>
      <c r="AI62" s="17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95"/>
      <c r="AX62" s="94"/>
      <c r="AY62" s="115"/>
      <c r="AZ62" s="115"/>
      <c r="BA62" s="50"/>
    </row>
    <row r="63" spans="1:53" s="51" customFormat="1" ht="18" x14ac:dyDescent="0.25">
      <c r="A63" s="102"/>
      <c r="B63" s="128"/>
      <c r="C63" s="147"/>
      <c r="D63" s="175"/>
      <c r="E63" s="175"/>
      <c r="F63" s="116"/>
      <c r="G63" s="121"/>
      <c r="H63" s="176"/>
      <c r="I63" s="122"/>
      <c r="J63" s="122"/>
      <c r="K63" s="122"/>
      <c r="L63" s="137"/>
      <c r="M63" s="138"/>
      <c r="N63" s="139"/>
      <c r="O63" s="138"/>
      <c r="P63" s="137"/>
      <c r="Q63" s="140"/>
      <c r="R63" s="137"/>
      <c r="S63" s="146"/>
      <c r="T63" s="146"/>
      <c r="U63" s="129"/>
      <c r="V63" s="129"/>
      <c r="W63" s="129"/>
      <c r="X63" s="130"/>
      <c r="Y63" s="70"/>
      <c r="Z63" s="155"/>
      <c r="AA63" s="108"/>
      <c r="AB63" s="167"/>
      <c r="AC63" s="157"/>
      <c r="AD63" s="158"/>
      <c r="AE63" s="47"/>
      <c r="AF63" s="160"/>
      <c r="AG63" s="153"/>
      <c r="AH63" s="113"/>
      <c r="AI63" s="114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95"/>
      <c r="AX63" s="94"/>
      <c r="AY63" s="115"/>
      <c r="AZ63" s="115"/>
      <c r="BA63" s="50"/>
    </row>
    <row r="64" spans="1:53" s="51" customFormat="1" ht="18" x14ac:dyDescent="0.25">
      <c r="A64" s="102"/>
      <c r="B64" s="128"/>
      <c r="C64" s="147"/>
      <c r="D64" s="175"/>
      <c r="E64" s="175"/>
      <c r="F64" s="116"/>
      <c r="G64" s="121"/>
      <c r="H64" s="176"/>
      <c r="I64" s="122"/>
      <c r="J64" s="122"/>
      <c r="K64" s="122"/>
      <c r="L64" s="137"/>
      <c r="M64" s="138"/>
      <c r="N64" s="139"/>
      <c r="O64" s="138"/>
      <c r="P64" s="137"/>
      <c r="Q64" s="140"/>
      <c r="R64" s="137"/>
      <c r="S64" s="146"/>
      <c r="T64" s="146"/>
      <c r="U64" s="129"/>
      <c r="V64" s="129"/>
      <c r="W64" s="129"/>
      <c r="X64" s="130"/>
      <c r="Y64" s="70"/>
      <c r="Z64" s="155"/>
      <c r="AA64" s="108"/>
      <c r="AB64" s="167"/>
      <c r="AC64" s="157"/>
      <c r="AD64" s="158"/>
      <c r="AE64" s="47"/>
      <c r="AF64" s="160"/>
      <c r="AG64" s="153"/>
      <c r="AH64" s="113"/>
      <c r="AI64" s="114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95"/>
      <c r="AX64" s="94"/>
      <c r="AY64" s="115"/>
      <c r="AZ64" s="115"/>
      <c r="BA64" s="50"/>
    </row>
    <row r="65" spans="1:53" s="51" customFormat="1" ht="18" x14ac:dyDescent="0.25">
      <c r="A65" s="102"/>
      <c r="B65" s="128"/>
      <c r="C65" s="147"/>
      <c r="D65" s="175"/>
      <c r="E65" s="175"/>
      <c r="F65" s="116"/>
      <c r="G65" s="121"/>
      <c r="H65" s="176"/>
      <c r="I65" s="122"/>
      <c r="J65" s="146"/>
      <c r="K65" s="146"/>
      <c r="L65" s="141"/>
      <c r="M65" s="141"/>
      <c r="N65" s="141"/>
      <c r="O65" s="141"/>
      <c r="P65" s="141"/>
      <c r="Q65" s="177"/>
      <c r="R65" s="178"/>
      <c r="S65" s="146"/>
      <c r="T65" s="146"/>
      <c r="U65" s="129"/>
      <c r="V65" s="129"/>
      <c r="W65" s="129"/>
      <c r="X65" s="130"/>
      <c r="Y65" s="70"/>
      <c r="Z65" s="155"/>
      <c r="AA65" s="108"/>
      <c r="AB65" s="179"/>
      <c r="AC65" s="157"/>
      <c r="AD65" s="158"/>
      <c r="AE65" s="153"/>
      <c r="AF65" s="160"/>
      <c r="AG65" s="153"/>
      <c r="AH65" s="113"/>
      <c r="AI65" s="114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95"/>
      <c r="AX65" s="94"/>
      <c r="AY65" s="115"/>
      <c r="AZ65" s="115"/>
      <c r="BA65" s="50"/>
    </row>
    <row r="66" spans="1:53" s="51" customFormat="1" ht="18" x14ac:dyDescent="0.25">
      <c r="A66" s="102"/>
      <c r="B66" s="128"/>
      <c r="C66" s="147"/>
      <c r="D66" s="175"/>
      <c r="E66" s="175"/>
      <c r="F66" s="116"/>
      <c r="G66" s="121"/>
      <c r="H66" s="176"/>
      <c r="I66" s="122"/>
      <c r="J66" s="146"/>
      <c r="K66" s="146"/>
      <c r="L66" s="141"/>
      <c r="M66" s="141"/>
      <c r="N66" s="141"/>
      <c r="O66" s="141"/>
      <c r="P66" s="141"/>
      <c r="Q66" s="177"/>
      <c r="R66" s="178"/>
      <c r="S66" s="146"/>
      <c r="T66" s="146"/>
      <c r="U66" s="129"/>
      <c r="V66" s="129"/>
      <c r="W66" s="129"/>
      <c r="X66" s="130"/>
      <c r="Y66" s="70"/>
      <c r="Z66" s="155"/>
      <c r="AA66" s="108"/>
      <c r="AB66" s="179"/>
      <c r="AC66" s="157"/>
      <c r="AD66" s="158"/>
      <c r="AE66" s="153"/>
      <c r="AF66" s="160"/>
      <c r="AG66" s="153"/>
      <c r="AH66" s="113"/>
      <c r="AI66" s="114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95"/>
      <c r="AX66" s="94"/>
      <c r="AY66" s="115"/>
      <c r="AZ66" s="115"/>
      <c r="BA66" s="50"/>
    </row>
    <row r="67" spans="1:53" s="51" customFormat="1" ht="18" x14ac:dyDescent="0.25">
      <c r="A67" s="102"/>
      <c r="B67" s="180"/>
      <c r="C67" s="103"/>
      <c r="D67" s="175"/>
      <c r="E67" s="181"/>
      <c r="F67" s="116"/>
      <c r="G67" s="25"/>
      <c r="H67" s="182"/>
      <c r="I67" s="183"/>
      <c r="J67" s="184"/>
      <c r="K67" s="184"/>
      <c r="L67" s="184"/>
      <c r="M67" s="184"/>
      <c r="N67" s="184"/>
      <c r="O67" s="185"/>
      <c r="P67" s="186"/>
      <c r="Q67" s="187"/>
      <c r="R67" s="188"/>
      <c r="S67" s="184"/>
      <c r="T67" s="184"/>
      <c r="U67" s="50"/>
      <c r="V67" s="50"/>
      <c r="W67" s="50"/>
      <c r="X67" s="131"/>
      <c r="Y67" s="113"/>
      <c r="Z67" s="189"/>
      <c r="AA67" s="50"/>
      <c r="AB67" s="50"/>
      <c r="AC67" s="50"/>
      <c r="AD67" s="50"/>
      <c r="AE67" s="50"/>
      <c r="AF67" s="190"/>
      <c r="AG67" s="191"/>
      <c r="AH67" s="113"/>
      <c r="AI67" s="114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95"/>
      <c r="AX67" s="94"/>
      <c r="AY67" s="115"/>
      <c r="AZ67" s="115"/>
      <c r="BA67" s="50"/>
    </row>
    <row r="68" spans="1:53" s="51" customFormat="1" ht="18.75" x14ac:dyDescent="0.3">
      <c r="A68" s="192"/>
      <c r="B68" s="184"/>
      <c r="C68" s="193"/>
      <c r="D68" s="193"/>
      <c r="E68" s="193"/>
      <c r="F68" s="110"/>
      <c r="G68" s="194"/>
      <c r="H68" s="195"/>
      <c r="I68" s="183"/>
      <c r="J68" s="184"/>
      <c r="K68" s="184"/>
      <c r="L68" s="184"/>
      <c r="M68" s="184"/>
      <c r="N68" s="184"/>
      <c r="O68" s="185"/>
      <c r="P68" s="196"/>
      <c r="Q68" s="187"/>
      <c r="R68" s="188"/>
      <c r="U68" s="50"/>
      <c r="V68" s="50"/>
      <c r="W68" s="50"/>
      <c r="X68" s="131"/>
      <c r="Y68" s="113"/>
      <c r="Z68" s="189"/>
      <c r="AA68" s="50"/>
      <c r="AB68" s="50"/>
      <c r="AC68" s="50"/>
      <c r="AD68" s="50"/>
      <c r="AE68" s="50"/>
      <c r="AF68" s="190"/>
      <c r="AG68" s="191"/>
      <c r="AH68" s="113"/>
      <c r="AI68" s="114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95"/>
      <c r="AX68" s="94"/>
      <c r="AY68" s="115"/>
      <c r="AZ68" s="115"/>
      <c r="BA68" s="50"/>
    </row>
  </sheetData>
  <mergeCells count="134">
    <mergeCell ref="A8:U8"/>
    <mergeCell ref="A1:U5"/>
    <mergeCell ref="B51:E51"/>
    <mergeCell ref="B52:D52"/>
    <mergeCell ref="B53:D53"/>
    <mergeCell ref="B54:D54"/>
    <mergeCell ref="AV11:AZ11"/>
    <mergeCell ref="AD12:AG12"/>
    <mergeCell ref="AH12:AK12"/>
    <mergeCell ref="AL12:AO12"/>
    <mergeCell ref="AR12:AU12"/>
    <mergeCell ref="AV12:AZ12"/>
    <mergeCell ref="AD11:AG11"/>
    <mergeCell ref="AH11:AK11"/>
    <mergeCell ref="AL11:AO11"/>
    <mergeCell ref="AR11:AU11"/>
    <mergeCell ref="AD13:AG13"/>
    <mergeCell ref="AH13:AK13"/>
    <mergeCell ref="AL13:AO13"/>
    <mergeCell ref="AR13:AU13"/>
    <mergeCell ref="AV13:AZ13"/>
    <mergeCell ref="AD14:AG14"/>
    <mergeCell ref="AH14:AK14"/>
    <mergeCell ref="AL14:AO14"/>
    <mergeCell ref="AR14:AU14"/>
    <mergeCell ref="AV14:AZ14"/>
    <mergeCell ref="AD15:AG15"/>
    <mergeCell ref="AH15:AK15"/>
    <mergeCell ref="AL15:AO15"/>
    <mergeCell ref="AR15:AU15"/>
    <mergeCell ref="AV15:AZ15"/>
    <mergeCell ref="AD16:AG16"/>
    <mergeCell ref="AH16:AK16"/>
    <mergeCell ref="AL16:AO16"/>
    <mergeCell ref="AR16:AU16"/>
    <mergeCell ref="AV16:AZ16"/>
    <mergeCell ref="AD17:AG17"/>
    <mergeCell ref="AH17:AK17"/>
    <mergeCell ref="AL17:AO17"/>
    <mergeCell ref="AR17:AU17"/>
    <mergeCell ref="AV17:AZ17"/>
    <mergeCell ref="AD18:AG18"/>
    <mergeCell ref="AH18:AK18"/>
    <mergeCell ref="AL18:AO18"/>
    <mergeCell ref="AR18:AU18"/>
    <mergeCell ref="AV18:AZ18"/>
    <mergeCell ref="AD19:AG19"/>
    <mergeCell ref="AH19:AK19"/>
    <mergeCell ref="AL19:AO19"/>
    <mergeCell ref="AR19:AU19"/>
    <mergeCell ref="AV19:AZ19"/>
    <mergeCell ref="AD20:AG20"/>
    <mergeCell ref="AH20:AK20"/>
    <mergeCell ref="AL20:AO20"/>
    <mergeCell ref="AR20:AU20"/>
    <mergeCell ref="AV20:AZ20"/>
    <mergeCell ref="AD21:AG21"/>
    <mergeCell ref="AH21:AK21"/>
    <mergeCell ref="AL21:AO21"/>
    <mergeCell ref="AR21:AU21"/>
    <mergeCell ref="AV21:AZ21"/>
    <mergeCell ref="AD22:AG22"/>
    <mergeCell ref="AH22:AK22"/>
    <mergeCell ref="AL22:AO22"/>
    <mergeCell ref="AR22:AU22"/>
    <mergeCell ref="AV22:AZ22"/>
    <mergeCell ref="AD23:AG23"/>
    <mergeCell ref="AH23:AK23"/>
    <mergeCell ref="AL23:AO23"/>
    <mergeCell ref="AR23:AU23"/>
    <mergeCell ref="AV23:AZ23"/>
    <mergeCell ref="AD24:AG24"/>
    <mergeCell ref="AH24:AK24"/>
    <mergeCell ref="AL24:AO24"/>
    <mergeCell ref="AR24:AU24"/>
    <mergeCell ref="AV24:AZ24"/>
    <mergeCell ref="AD26:AG26"/>
    <mergeCell ref="AH26:AK26"/>
    <mergeCell ref="AL26:AO26"/>
    <mergeCell ref="AR26:AU26"/>
    <mergeCell ref="AV26:AZ26"/>
    <mergeCell ref="BD26:BG26"/>
    <mergeCell ref="BD24:BG24"/>
    <mergeCell ref="AD25:AG25"/>
    <mergeCell ref="AH25:AK25"/>
    <mergeCell ref="AL25:AO25"/>
    <mergeCell ref="AR25:AU25"/>
    <mergeCell ref="AV25:AZ25"/>
    <mergeCell ref="BD25:BG25"/>
    <mergeCell ref="AD29:AG29"/>
    <mergeCell ref="AH29:AK29"/>
    <mergeCell ref="AL29:AO29"/>
    <mergeCell ref="AR29:AU29"/>
    <mergeCell ref="AV29:AZ29"/>
    <mergeCell ref="BD29:BG29"/>
    <mergeCell ref="AD28:AG28"/>
    <mergeCell ref="AH28:AK28"/>
    <mergeCell ref="AL28:AO28"/>
    <mergeCell ref="AR28:AU28"/>
    <mergeCell ref="AV28:AZ28"/>
    <mergeCell ref="BD28:BG28"/>
    <mergeCell ref="J41:J42"/>
    <mergeCell ref="L41:L42"/>
    <mergeCell ref="M41:M42"/>
    <mergeCell ref="N41:N42"/>
    <mergeCell ref="O41:O42"/>
    <mergeCell ref="P41:P42"/>
    <mergeCell ref="F41:F42"/>
    <mergeCell ref="H41:H42"/>
    <mergeCell ref="I41:I42"/>
    <mergeCell ref="AF56:AF57"/>
    <mergeCell ref="AG56:AG57"/>
    <mergeCell ref="A9:U9"/>
    <mergeCell ref="A38:B38"/>
    <mergeCell ref="A40:B40"/>
    <mergeCell ref="A41:B41"/>
    <mergeCell ref="C41:D41"/>
    <mergeCell ref="A42:B43"/>
    <mergeCell ref="C42:C43"/>
    <mergeCell ref="Z56:Z57"/>
    <mergeCell ref="AA56:AA57"/>
    <mergeCell ref="AB56:AB57"/>
    <mergeCell ref="AC56:AC57"/>
    <mergeCell ref="AD56:AD57"/>
    <mergeCell ref="AE56:AE57"/>
    <mergeCell ref="Q41:Q42"/>
    <mergeCell ref="R41:R42"/>
    <mergeCell ref="S41:S42"/>
    <mergeCell ref="C44:E44"/>
    <mergeCell ref="J55:J56"/>
    <mergeCell ref="L55:L56"/>
    <mergeCell ref="Q55:Q56"/>
    <mergeCell ref="R55:R56"/>
    <mergeCell ref="I56:I57"/>
  </mergeCells>
  <pageMargins left="1.08" right="0.15748031496062992" top="0.17" bottom="0.11811023622047245" header="0.15748031496062992" footer="0.11811023622047245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rawat jalan 2024</vt:lpstr>
      <vt:lpstr>rawat inap 2024</vt:lpstr>
      <vt:lpstr>'rawat jalan 2024'!Print_Area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</dc:creator>
  <cp:lastModifiedBy>rsudkraa@hotmail.com</cp:lastModifiedBy>
  <cp:lastPrinted>2025-10-27T01:22:07Z</cp:lastPrinted>
  <dcterms:created xsi:type="dcterms:W3CDTF">2025-10-25T05:08:15Z</dcterms:created>
  <dcterms:modified xsi:type="dcterms:W3CDTF">2025-10-27T01:22:37Z</dcterms:modified>
</cp:coreProperties>
</file>