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5600" windowHeight="8145" tabRatio="545"/>
  </bookViews>
  <sheets>
    <sheet name="Sheet1" sheetId="1" r:id="rId1"/>
    <sheet name="Sheet3" sheetId="3" r:id="rId2"/>
    <sheet name="Sheet5" sheetId="6" r:id="rId3"/>
  </sheets>
  <definedNames>
    <definedName name="_xlnm.Print_Area" localSheetId="0">Sheet1!$A$1:$U$114</definedName>
    <definedName name="_xlnm.Print_Titles" localSheetId="0">Sheet1!$4:$7</definedName>
  </definedNames>
  <calcPr calcId="144525"/>
</workbook>
</file>

<file path=xl/calcChain.xml><?xml version="1.0" encoding="utf-8"?>
<calcChain xmlns="http://schemas.openxmlformats.org/spreadsheetml/2006/main">
  <c r="R20" i="1" l="1"/>
  <c r="S44" i="1" l="1"/>
  <c r="I92" i="1"/>
  <c r="R74" i="1" l="1"/>
  <c r="H75" i="1"/>
  <c r="R44" i="1" l="1"/>
  <c r="K58" i="1"/>
  <c r="L39" i="1" l="1"/>
  <c r="R43" i="1"/>
  <c r="R42" i="1"/>
  <c r="R41" i="1"/>
  <c r="R40" i="1"/>
  <c r="P39" i="1"/>
  <c r="N39" i="1"/>
  <c r="J39" i="1"/>
  <c r="H39" i="1"/>
  <c r="J32" i="1"/>
  <c r="H32" i="1"/>
  <c r="G32" i="1"/>
  <c r="R19" i="1"/>
  <c r="R18" i="1"/>
  <c r="P8" i="1"/>
  <c r="N8" i="1"/>
  <c r="L8" i="1"/>
  <c r="J8" i="1"/>
  <c r="R13" i="1"/>
  <c r="K36" i="1"/>
  <c r="K32" i="1"/>
  <c r="K20" i="1"/>
  <c r="H8" i="1"/>
  <c r="R8" i="1" s="1"/>
  <c r="R17" i="1"/>
  <c r="M8" i="1"/>
  <c r="R57" i="1"/>
  <c r="R45" i="1"/>
  <c r="H58" i="1"/>
  <c r="H62" i="1"/>
  <c r="H87" i="1"/>
  <c r="M58" i="1"/>
  <c r="O58" i="1" s="1"/>
  <c r="Q58" i="1" s="1"/>
  <c r="K39" i="1"/>
  <c r="S39" i="1" s="1"/>
  <c r="O8" i="1" l="1"/>
  <c r="M20" i="1"/>
  <c r="O20" i="1" s="1"/>
  <c r="Q20" i="1" s="1"/>
  <c r="S20" i="1"/>
  <c r="K92" i="1"/>
  <c r="M32" i="1"/>
  <c r="O32" i="1" s="1"/>
  <c r="Q32" i="1" s="1"/>
  <c r="S32" i="1"/>
  <c r="M36" i="1"/>
  <c r="O36" i="1" s="1"/>
  <c r="Q36" i="1" s="1"/>
  <c r="S36" i="1"/>
  <c r="S58" i="1"/>
  <c r="R39" i="1"/>
  <c r="M92" i="1" l="1"/>
  <c r="Q8" i="1"/>
  <c r="O92" i="1"/>
  <c r="R75" i="1"/>
  <c r="Q92" i="1" l="1"/>
  <c r="S8" i="1"/>
  <c r="S92" i="1" s="1"/>
  <c r="R32" i="1"/>
  <c r="R63" i="1"/>
  <c r="R62" i="1"/>
  <c r="N58" i="1"/>
  <c r="L58" i="1"/>
  <c r="R58" i="1" s="1"/>
  <c r="P87" i="1"/>
  <c r="N87" i="1"/>
  <c r="L87" i="1"/>
  <c r="R90" i="1"/>
  <c r="R76" i="1"/>
  <c r="L92" i="1" l="1"/>
  <c r="N92" i="1"/>
  <c r="R72" i="1"/>
  <c r="J92" i="1"/>
  <c r="P92" i="1"/>
  <c r="R87" i="1"/>
  <c r="H92" i="1"/>
  <c r="R14" i="1" l="1"/>
  <c r="R15" i="1"/>
  <c r="R16" i="1"/>
  <c r="R25" i="1"/>
  <c r="R33" i="1"/>
  <c r="R34" i="1"/>
  <c r="R37" i="1"/>
  <c r="R89" i="1"/>
  <c r="R88" i="1"/>
  <c r="R86" i="1"/>
  <c r="R85" i="1"/>
  <c r="R84" i="1"/>
  <c r="R83" i="1"/>
  <c r="R82" i="1"/>
  <c r="R81" i="1"/>
  <c r="R80" i="1"/>
  <c r="R79" i="1"/>
  <c r="R78" i="1"/>
  <c r="R77" i="1"/>
  <c r="R69" i="1"/>
  <c r="R67" i="1"/>
  <c r="R66" i="1"/>
  <c r="R65" i="1"/>
  <c r="R64" i="1"/>
  <c r="R60" i="1"/>
  <c r="R59" i="1"/>
  <c r="R12" i="1"/>
  <c r="R11" i="1"/>
  <c r="R10" i="1"/>
  <c r="R9" i="1"/>
  <c r="P85" i="1" l="1"/>
  <c r="N85" i="1"/>
  <c r="L85" i="1"/>
  <c r="J85" i="1"/>
  <c r="R92" i="1" l="1"/>
</calcChain>
</file>

<file path=xl/sharedStrings.xml><?xml version="1.0" encoding="utf-8"?>
<sst xmlns="http://schemas.openxmlformats.org/spreadsheetml/2006/main" count="1203" uniqueCount="606">
  <si>
    <t>Tujuan</t>
  </si>
  <si>
    <t>Indikator Sasaran</t>
  </si>
  <si>
    <t>Kode</t>
  </si>
  <si>
    <t>Program dan Kegiatan</t>
  </si>
  <si>
    <t>Target</t>
  </si>
  <si>
    <t>Rp</t>
  </si>
  <si>
    <t>Target Kinerja Program dan Kerangka Pendanaan</t>
  </si>
  <si>
    <t>Lokasi</t>
  </si>
  <si>
    <t xml:space="preserve">Data Capaian pada Tahun Awal Perencanaan </t>
  </si>
  <si>
    <t xml:space="preserve">Indikator Kinerja Program (outcome) dan Kegiatan (output) </t>
  </si>
  <si>
    <t>Sasaran</t>
  </si>
  <si>
    <t>Tahun - 1 (2014)</t>
  </si>
  <si>
    <t>Tahun - 5 (2018)</t>
  </si>
  <si>
    <t>Tahun - 4 (2017)</t>
  </si>
  <si>
    <t>Tahun - 3 (2016)</t>
  </si>
  <si>
    <t>Tahun - 2 (2015)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</si>
  <si>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</si>
  <si>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</si>
  <si>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</si>
  <si>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Dinas/Operasional</t>
  </si>
  <si>
    <t>Penyediaan Jasa Administrasi Keuangan</t>
  </si>
  <si>
    <t>Penyediaan Barang Cetakan dan Penggandaan</t>
  </si>
  <si>
    <t>Penyediaan Komponen Instalasi Listrik/Penerangan Bangunan Kantor</t>
  </si>
  <si>
    <t>Penyediaan Peralatan Rumah Tangga</t>
  </si>
  <si>
    <t>Penyediaan Bahan Bacaan dan Peraturan Perundang-Undangan</t>
  </si>
  <si>
    <t>Penyediaan Makanan dan Minuman Rapat dan Tamu</t>
  </si>
  <si>
    <t>Rapat-Rapat Koordinasi dan Konsultasi Ke Dalam / Luar Daerah</t>
  </si>
  <si>
    <t>Program Peningkatan Sarana dan Prasarana Aparatur</t>
  </si>
  <si>
    <t>Pengadaan Kendaraan Dinas/Operasional</t>
  </si>
  <si>
    <t xml:space="preserve">Pengadaan perlengkapan Gedung kantor </t>
  </si>
  <si>
    <t>Pengadaan Komputer</t>
  </si>
  <si>
    <t>Pemeliharaan Rutin/Berkala Gedung Kantor</t>
  </si>
  <si>
    <t>Pemeliharaan Rutin/Berkala Kendaraan Dinas/Operasional</t>
  </si>
  <si>
    <t>Pemeliharaan Rutin/Berkala Peralatan Gedung Kantor</t>
  </si>
  <si>
    <t>Pemeliharaan Rutin/Berkala Mebeleur</t>
  </si>
  <si>
    <t>Program Peningkatan Pengembangan Sistem Pelaporan Capaian Kinerja dan Keuangan</t>
  </si>
  <si>
    <t>Penyusunan Laporan Capaian Kinerja dan Ikhtisar Realisasi Kinerja SKPD</t>
  </si>
  <si>
    <t>Penyusunan Laporan Pengelolaan Keuangan SKPD</t>
  </si>
  <si>
    <t>Penyusunan Standar Operasional Prosedur (SOP) Badan Kepegawaian Daerah Kab. Karanganyar</t>
  </si>
  <si>
    <t>Program Peningkatan dan Pengembangan Pengelolaan Keuangan Daerah</t>
  </si>
  <si>
    <t>Penyusunan Rencana Kerja dan Anggaran dan Dokumen Pelaksanaan Anggaran SKPD</t>
  </si>
  <si>
    <t>Diklat Pimpinan Tingkat II</t>
  </si>
  <si>
    <t>Diklat Pimpinan Tingkat III</t>
  </si>
  <si>
    <t>Diklat Pimpinan Tingkat IV</t>
  </si>
  <si>
    <t>Seleksi Peserta Diklat Instansi</t>
  </si>
  <si>
    <t>Program Peningkatan Kapasitas Sumberdaya Aparatur</t>
  </si>
  <si>
    <t>Pendidikan dan Pelatihan Prajabatan Bagi Calon PNS Daerah</t>
  </si>
  <si>
    <t>Diklat Teknis Tugas dan Fungsi Bagi PNSD</t>
  </si>
  <si>
    <t>Pelatihan Team Building</t>
  </si>
  <si>
    <t>Program Pembinaan dan Pengembangan Aparatur</t>
  </si>
  <si>
    <t>Penyusunan Rencana Pembinaan Karir PNS</t>
  </si>
  <si>
    <t>Seleksi Penerimaan Calon PNS</t>
  </si>
  <si>
    <t>Penempatan PNS</t>
  </si>
  <si>
    <t>Penataan Sistem Administrasi Kenaikan Pangkat Otomatis PNS</t>
  </si>
  <si>
    <t>Pengelolaan Sistem Informasi Kepegawaian Daerah</t>
  </si>
  <si>
    <t>Seleksi Penerimaan Calon Peserta Tugas Belajar Praja IPDN</t>
  </si>
  <si>
    <t>Proses Penanganan Kasus-Kasus Pelanggaran Disiplin PNS</t>
  </si>
  <si>
    <t>Ujian Dinas Kenaikan Pangkat Golongan / Penyesuaian Ijasah</t>
  </si>
  <si>
    <t>Penyusunan LP2P PNS Kabupaten Karanganyar</t>
  </si>
  <si>
    <t>Penyelesaian Ijin Perkawinan dan Perceraian</t>
  </si>
  <si>
    <t>Penyelesaian Kartu-kartu Pegawai</t>
  </si>
  <si>
    <t xml:space="preserve">Sosialisasi Peraturan Perundang-undangan Bidang Kepegawaian dan Pembinaan PNS </t>
  </si>
  <si>
    <t>Penyelesaian Ajuan Pensiun PNS</t>
  </si>
  <si>
    <t>Pemberian Piagam Penghargaan Jasa Pengabdian PNS " SATYA LENCANA KARYA SATYA "</t>
  </si>
  <si>
    <t>Pemeliharaan File Kepegawaian bagi seluruh PNS Kabupaten Karanganyar</t>
  </si>
  <si>
    <t>Uji Kompetensi Jabatan</t>
  </si>
  <si>
    <t>Penataan dan Pemerataan PNS</t>
  </si>
  <si>
    <t>Penyelesaian Ijin Belajar dan Ijin Penggunaan Gelar PNS</t>
  </si>
  <si>
    <t>Penilaian Prestasi Kerja PNS</t>
  </si>
  <si>
    <t>360 terbitan</t>
  </si>
  <si>
    <t>-</t>
  </si>
  <si>
    <t>20 meja dan 32 kursi</t>
  </si>
  <si>
    <t>2 orang</t>
  </si>
  <si>
    <t>20 orang</t>
  </si>
  <si>
    <t>25 orang</t>
  </si>
  <si>
    <t>47 orang</t>
  </si>
  <si>
    <t>60 orang</t>
  </si>
  <si>
    <t>5 orang</t>
  </si>
  <si>
    <t>750 orang</t>
  </si>
  <si>
    <t>11.926 orang</t>
  </si>
  <si>
    <t>40 peserta</t>
  </si>
  <si>
    <t>61 SKPD</t>
  </si>
  <si>
    <t>10.000 PNS</t>
  </si>
  <si>
    <t>420 orang</t>
  </si>
  <si>
    <t>11.926 file dan 1.000 buah</t>
  </si>
  <si>
    <t>4.000 PNS</t>
  </si>
  <si>
    <t>110 orang</t>
  </si>
  <si>
    <t>7 orang</t>
  </si>
  <si>
    <t>12 orang</t>
  </si>
  <si>
    <t>21 orang</t>
  </si>
  <si>
    <t>58 orang</t>
  </si>
  <si>
    <t>46 orang Tenaga Honorer KI &amp; 447 orang Tenaga Honorer KII</t>
  </si>
  <si>
    <t>3.000 orang</t>
  </si>
  <si>
    <t>950 orang</t>
  </si>
  <si>
    <t>12.482 orang</t>
  </si>
  <si>
    <t>30 ajuan</t>
  </si>
  <si>
    <t>9500 WP &amp; 39 pejabat</t>
  </si>
  <si>
    <t>8.965 kartu</t>
  </si>
  <si>
    <t>3.650 orang</t>
  </si>
  <si>
    <t>450 orang</t>
  </si>
  <si>
    <t>100 orang</t>
  </si>
  <si>
    <t>9.800 file &amp; 1.500 buah</t>
  </si>
  <si>
    <t>5 tugas belajar, 500 ijin belajar, 500 ijin pemakaian gelar, 16 keterangan belajar &amp;25 penggunaan gelar</t>
  </si>
  <si>
    <t xml:space="preserve">4.000 orang </t>
  </si>
  <si>
    <t>327 orang</t>
  </si>
  <si>
    <t>1 unit</t>
  </si>
  <si>
    <t>6 jenis</t>
  </si>
  <si>
    <t>17 unit</t>
  </si>
  <si>
    <t>3 jenis</t>
  </si>
  <si>
    <t>4 jenis</t>
  </si>
  <si>
    <t>5 SOP</t>
  </si>
  <si>
    <t>Kab. Karanganyar</t>
  </si>
  <si>
    <t>282 orang</t>
  </si>
  <si>
    <t>Program Pendidikan Kedinasan</t>
  </si>
  <si>
    <t xml:space="preserve">RENCANA PROGRAM DAN KEGIATAN, INDIKATOR KINERJA, KELOMPOK SASARAN DAN PENDANAAN INDIKATIF </t>
  </si>
  <si>
    <t>3 orang</t>
  </si>
  <si>
    <t xml:space="preserve">Unit kerja </t>
  </si>
  <si>
    <t>Terpilihnya pejabat struktural yang memenuhi Kompetensi</t>
  </si>
  <si>
    <t>Jumlah surat menyurat dinas</t>
  </si>
  <si>
    <t>Jumlah pembayaran perijinan Kendaraan Dinas/Operasional</t>
  </si>
  <si>
    <t>Jumlah PNS yang mengikuti Pelatihan Team Building</t>
  </si>
  <si>
    <t>Jumlah PNS yang lulus seleksi Diklat Pim II</t>
  </si>
  <si>
    <t>Jumlah PNS yang lulus seleksi Diklat Pim III</t>
  </si>
  <si>
    <t>Jumlah PNSyang lulus seleksi Diklat Pim IV</t>
  </si>
  <si>
    <t xml:space="preserve">Jumlah PNS yang lulus seleksi Diklat </t>
  </si>
  <si>
    <t>Jumlah CPNS yg lulus Diklat Prajabatan</t>
  </si>
  <si>
    <t>Jumlah RKA/RKPA &amp; DPA/DPPA yang tersusun</t>
  </si>
  <si>
    <t>Jumlah Laporan Pengelolaan Keuangan yang tersusun</t>
  </si>
  <si>
    <t>Jumlah Laporan Capaian Kinerja dan Ikhtisar Realisasi Kinerja yang tersusun</t>
  </si>
  <si>
    <t>Jumlah mebeleur yang dipelihara</t>
  </si>
  <si>
    <t>Jumlah peralatan gedung kantor yang dipelihara</t>
  </si>
  <si>
    <t>Jumlah Kendaraan Dinas/Operasional yang dipelihara</t>
  </si>
  <si>
    <t>Jumlah bagian gedung kantor yang dipelihara</t>
  </si>
  <si>
    <t>Jumlah Komputer dan perlengkapannya yang dibeli</t>
  </si>
  <si>
    <t>Jumlah perlengkapan gedung kantor yang dibeli</t>
  </si>
  <si>
    <t>Jumlah Rapat Koordinasi dan Konsultasi Ke Dalam / Luar Daerah yang dilaksanakan</t>
  </si>
  <si>
    <t>Jumlah Makanan dan Minuman Rapat dan Tamu yang disediakan</t>
  </si>
  <si>
    <t>Jumlah  Bahan Bacaan dan Peraturan Perundang-Undangan yang disediakan</t>
  </si>
  <si>
    <t>Jumlah Peralatan Rumah Tangga yang dibeli</t>
  </si>
  <si>
    <t>Jumlah Komponen Instalasi Listrik/Penerangan Bangunan Kantor yang tersedia</t>
  </si>
  <si>
    <t>Jumlah barang cetakan dan penggandaan yang tersedia</t>
  </si>
  <si>
    <t>Jumlah tenaga kontrak dan pengurus/penyimpan barang yang terbayar</t>
  </si>
  <si>
    <t>Terpeliharanya File Kepegawaian bagi seluruh PNS Kabupaten Karanganyar</t>
  </si>
  <si>
    <t>Terwujudnya hak-hak kepegawaian PNS</t>
  </si>
  <si>
    <t>Terpenuhinya kebutuhan CPNS sesuai dengan kebutuhan riil pegawai</t>
  </si>
  <si>
    <t>Meningkatnya
kelengkapan Adm.
Kepegawaian</t>
  </si>
  <si>
    <t>Meningkatnya pengetahuan PNS tentang peraturan perundang-undangan bidang kepegawaian</t>
  </si>
  <si>
    <t>Jumlah ajuan Perkawinan maupun Perceraiannya terselesaikan</t>
  </si>
  <si>
    <t>Jumlah PNS yang melaporkan pajak-pajak pribadinya</t>
  </si>
  <si>
    <t>Terlaksananya PNS yang mengikuti Ujian Dinas Kenaikan Pangkat Golongan / Penyesuaian Ijasah</t>
  </si>
  <si>
    <t>Jumlah PNS yang ditata sesuai dengan analisis jabatan</t>
  </si>
  <si>
    <t>Terisinya jabatan struktural dan jabatan fungsional yang kosong</t>
  </si>
  <si>
    <t>Meningkatnya pembinaan PNS berdasarkan sistem prestasi kerja</t>
  </si>
  <si>
    <t>Jumlah SOP BKD yang tersusun</t>
  </si>
  <si>
    <t>200 orang</t>
  </si>
  <si>
    <t>No.</t>
  </si>
  <si>
    <t>Tahun 2011</t>
  </si>
  <si>
    <t>Tahun 2012</t>
  </si>
  <si>
    <t>Realisasi</t>
  </si>
  <si>
    <t>Terisinya jabatan struktural yg kosong</t>
  </si>
  <si>
    <t>48 orang</t>
  </si>
  <si>
    <t>93 jab. struktural &amp; 241 jab. fungsional</t>
  </si>
  <si>
    <t>265 jab. struktural &amp; 250 jab. fungsional</t>
  </si>
  <si>
    <t>940 orang</t>
  </si>
  <si>
    <t>284 orang</t>
  </si>
  <si>
    <t>46 orang K I &amp; 463 orang K II</t>
  </si>
  <si>
    <t>46 orang K I</t>
  </si>
  <si>
    <t>Meningkatkan kesejahteraan PNS</t>
  </si>
  <si>
    <t>2.251 orang</t>
  </si>
  <si>
    <t>1.920 orang</t>
  </si>
  <si>
    <t>12.482 PNS</t>
  </si>
  <si>
    <t>12.429 PNS</t>
  </si>
  <si>
    <t>12.075  PNS</t>
  </si>
  <si>
    <t xml:space="preserve">11.992 PNS </t>
  </si>
  <si>
    <t>PNS dengan masa kerja 10, 20 &amp; 30 th yg berdedikasi baik mendapatkan penghargaan Satya lencana Karya Satya dari Presiden RI</t>
  </si>
  <si>
    <t>183 orang</t>
  </si>
  <si>
    <t>140 orang</t>
  </si>
  <si>
    <t>160 orang</t>
  </si>
  <si>
    <t>Terselesaikannya ajuan ijin perkawi-nan dan perceraian</t>
  </si>
  <si>
    <t>6 ajuan</t>
  </si>
  <si>
    <t>18 ajuan</t>
  </si>
  <si>
    <t>25 ajuan</t>
  </si>
  <si>
    <t>PNSD yang berhak pensiun</t>
  </si>
  <si>
    <t>374 orang</t>
  </si>
  <si>
    <t>405 orang</t>
  </si>
  <si>
    <t>440 orang</t>
  </si>
  <si>
    <t>435 orang</t>
  </si>
  <si>
    <t>PNS Kabupaten Karanganyar memiliki kartu-kartu kepegawaian</t>
  </si>
  <si>
    <t>2.444 orang</t>
  </si>
  <si>
    <t>284 kartu dan 7.659 kartu KPE</t>
  </si>
  <si>
    <t>546 kartu &amp; 0 kartu KPE</t>
  </si>
  <si>
    <t>Terisinya formasi PNS seluruh SKPD</t>
  </si>
  <si>
    <t>2.000 orang</t>
  </si>
  <si>
    <t>1.213 orang</t>
  </si>
  <si>
    <t xml:space="preserve">2.500 orang </t>
  </si>
  <si>
    <t>300 orang</t>
  </si>
  <si>
    <t>120 orang</t>
  </si>
  <si>
    <t>63 orang</t>
  </si>
  <si>
    <t>32 orang</t>
  </si>
  <si>
    <t>50 orang</t>
  </si>
  <si>
    <t>240 orang</t>
  </si>
  <si>
    <t>2 kegiatan</t>
  </si>
  <si>
    <t>12.075 PNS</t>
  </si>
  <si>
    <t>0 PNS</t>
  </si>
  <si>
    <t>Meningkatnya Disiplin PNSD</t>
  </si>
  <si>
    <t>42 SKPD</t>
  </si>
  <si>
    <t>Meningkatkan pendapatan negara di sektor pajak</t>
  </si>
  <si>
    <t>5.838 orang</t>
  </si>
  <si>
    <t>8.249 orang</t>
  </si>
  <si>
    <t>10.100 WP PNS dan 33 orang (pejabat)</t>
  </si>
  <si>
    <t>1 orang</t>
  </si>
  <si>
    <t>Pejabat struktural eselon III yang lulus Diklat Pim III</t>
  </si>
  <si>
    <t>8 orang</t>
  </si>
  <si>
    <t>180 orang</t>
  </si>
  <si>
    <t>16 angktn (672 orang)</t>
  </si>
  <si>
    <t>Meningkatnya kemampuan SDM PNS dalam melaksanakan tugas</t>
  </si>
  <si>
    <t>6 orang</t>
  </si>
  <si>
    <t>52 orang</t>
  </si>
  <si>
    <t>Program/Kegiatan</t>
  </si>
  <si>
    <t>Tahun 2009</t>
  </si>
  <si>
    <t>Tahun 2010</t>
  </si>
  <si>
    <t>Tahun 2013</t>
  </si>
  <si>
    <t>A</t>
  </si>
  <si>
    <t>B</t>
  </si>
  <si>
    <t>23 orang</t>
  </si>
  <si>
    <t xml:space="preserve">36 orang </t>
  </si>
  <si>
    <t xml:space="preserve">872 org </t>
  </si>
  <si>
    <t xml:space="preserve">40 orang </t>
  </si>
  <si>
    <t xml:space="preserve">52 orang </t>
  </si>
  <si>
    <t xml:space="preserve">53 orang </t>
  </si>
  <si>
    <t xml:space="preserve">849 jbtn </t>
  </si>
  <si>
    <t>887 org</t>
  </si>
  <si>
    <t xml:space="preserve">12000 org </t>
  </si>
  <si>
    <t>3.230 ajuan</t>
  </si>
  <si>
    <t xml:space="preserve">11510 PNS </t>
  </si>
  <si>
    <t xml:space="preserve">11860 org </t>
  </si>
  <si>
    <t xml:space="preserve">225 org </t>
  </si>
  <si>
    <t xml:space="preserve">1 laporan </t>
  </si>
  <si>
    <t xml:space="preserve">5 ajuan </t>
  </si>
  <si>
    <t xml:space="preserve">10 ajuan </t>
  </si>
  <si>
    <t>52 org x 2 angkt</t>
  </si>
  <si>
    <t xml:space="preserve">350 ajuan </t>
  </si>
  <si>
    <t xml:space="preserve">200 org </t>
  </si>
  <si>
    <t xml:space="preserve">215  org </t>
  </si>
  <si>
    <t>804 org</t>
  </si>
  <si>
    <t>56 orang</t>
  </si>
  <si>
    <t>65 orang</t>
  </si>
  <si>
    <t>53 orang</t>
  </si>
  <si>
    <t>847 jbtn</t>
  </si>
  <si>
    <t>718 org</t>
  </si>
  <si>
    <t>917  org</t>
  </si>
  <si>
    <t>3230 ajuan</t>
  </si>
  <si>
    <t>11366 PNS</t>
  </si>
  <si>
    <t>11842 org</t>
  </si>
  <si>
    <t>58 org</t>
  </si>
  <si>
    <t>7 ajuan</t>
  </si>
  <si>
    <t>1 laporan</t>
  </si>
  <si>
    <t>5 ajuan</t>
  </si>
  <si>
    <t>364 ajuan</t>
  </si>
  <si>
    <t>111 org</t>
  </si>
  <si>
    <t>0 orang</t>
  </si>
  <si>
    <t>Pendidikan dan Pelatihan fungsional bagi PNS  Daerah</t>
  </si>
  <si>
    <t>4 orang</t>
  </si>
  <si>
    <t xml:space="preserve">230 org </t>
  </si>
  <si>
    <t>230 org</t>
  </si>
  <si>
    <t xml:space="preserve">20 orang </t>
  </si>
  <si>
    <t>114 orang</t>
  </si>
  <si>
    <t xml:space="preserve">56  jbtn </t>
  </si>
  <si>
    <t>52  jbtn</t>
  </si>
  <si>
    <t>713 org</t>
  </si>
  <si>
    <t>290 org</t>
  </si>
  <si>
    <t xml:space="preserve">45 SKPD </t>
  </si>
  <si>
    <t>45 SKPD</t>
  </si>
  <si>
    <t>3000 org</t>
  </si>
  <si>
    <t>2054 org</t>
  </si>
  <si>
    <t xml:space="preserve">11.510 PNS </t>
  </si>
  <si>
    <t>11.510 PNS</t>
  </si>
  <si>
    <t>12.461 PNS</t>
  </si>
  <si>
    <t xml:space="preserve">12.446 PNS </t>
  </si>
  <si>
    <t xml:space="preserve">71 org </t>
  </si>
  <si>
    <t>41 org</t>
  </si>
  <si>
    <t>9.533 PNS</t>
  </si>
  <si>
    <t>11 ajuan</t>
  </si>
  <si>
    <t xml:space="preserve">4 jenis kartu </t>
  </si>
  <si>
    <t>4 jeins kartu</t>
  </si>
  <si>
    <t>355 ajuan</t>
  </si>
  <si>
    <t>0 org</t>
  </si>
  <si>
    <t xml:space="preserve">73  org </t>
  </si>
  <si>
    <t>70 org</t>
  </si>
  <si>
    <t>No</t>
  </si>
  <si>
    <t>Indikator Kinerja</t>
  </si>
  <si>
    <t>Renc.</t>
  </si>
  <si>
    <t>Real.</t>
  </si>
  <si>
    <t>%</t>
  </si>
  <si>
    <t>Pengangkatan CPNSD Formasi Tahun 2011</t>
  </si>
  <si>
    <t>867 orang</t>
  </si>
  <si>
    <t>718 orang</t>
  </si>
  <si>
    <t>713 orang</t>
  </si>
  <si>
    <t>290 orang</t>
  </si>
  <si>
    <t>3.400 orang</t>
  </si>
  <si>
    <t>2.246 orang</t>
  </si>
  <si>
    <t>2.054 orang</t>
  </si>
  <si>
    <t>Sajian Informasi Kepegawaian meliputi, data formasi PNS, data kebutuhan formasi PNS, Surat Ijin Belajar, Surat Ijin Pemakaian Gelar PNS Kab. Karanganyar</t>
  </si>
  <si>
    <t>11.366 PNS</t>
  </si>
  <si>
    <t>10 ajuan</t>
  </si>
  <si>
    <t>16 ajuan</t>
  </si>
  <si>
    <t>350 orang</t>
  </si>
  <si>
    <t>364 orang</t>
  </si>
  <si>
    <t>355 orang</t>
  </si>
  <si>
    <t>1363 orang</t>
  </si>
  <si>
    <t>281 orang</t>
  </si>
  <si>
    <t>12.000 orang</t>
  </si>
  <si>
    <t>917 orang</t>
  </si>
  <si>
    <t>7.500 orang</t>
  </si>
  <si>
    <t>706 orang</t>
  </si>
  <si>
    <t>PNSD yang lulus ujian dinas dan penyesuai-an ijasah</t>
  </si>
  <si>
    <t>150 orang</t>
  </si>
  <si>
    <t>26 orang</t>
  </si>
  <si>
    <t>75 orang</t>
  </si>
  <si>
    <t>41 orang</t>
  </si>
  <si>
    <t xml:space="preserve">Tersedianya calon pejabat sesuai eselonnya </t>
  </si>
  <si>
    <t>215 orang</t>
  </si>
  <si>
    <t>73 orang</t>
  </si>
  <si>
    <t>70 orang</t>
  </si>
  <si>
    <t>10 orang</t>
  </si>
  <si>
    <t>9.000 orang</t>
  </si>
  <si>
    <t>9.533 orang</t>
  </si>
  <si>
    <t>PNS yg menguasai Peraturan UU bidang kepegawaian</t>
  </si>
  <si>
    <t>Pejabat struktural eselon II yang lulus Diklat Pim</t>
  </si>
  <si>
    <t>126 orang</t>
  </si>
  <si>
    <t>230 orang</t>
  </si>
  <si>
    <t>Pejabat struktural eselon IV yang lulus Diklat Pim IV</t>
  </si>
  <si>
    <t>Pejabat struktural yang bisa mengikuti Diklat</t>
  </si>
  <si>
    <t>207 keg.</t>
  </si>
  <si>
    <t>36 keg.</t>
  </si>
  <si>
    <t>CPNS gol. I dan II dengan lulus Diklat Prajabatan</t>
  </si>
  <si>
    <t>872 orang</t>
  </si>
  <si>
    <t>804 orang</t>
  </si>
  <si>
    <t>40 orang</t>
  </si>
  <si>
    <t>18 orang</t>
  </si>
  <si>
    <t>78 orang</t>
  </si>
  <si>
    <t>Meningkatkan kemampuan PNS dalam melaksanakan tugas</t>
  </si>
  <si>
    <t xml:space="preserve">Upacara pembukaan dan penutupan praktek lapangan nindya praja IPDN Tahun 2011/2012 </t>
  </si>
  <si>
    <t>7 angktn/282 orang</t>
  </si>
  <si>
    <t xml:space="preserve">84 jab struktural &amp; 197 jab fungsional </t>
  </si>
  <si>
    <t>CAPAIN KINERJA PELAYANAN BADAN KEPEGAIAN DAERAH KABUPATEN KARANGANYAR</t>
  </si>
  <si>
    <t>TAHUN 2009-2013</t>
  </si>
  <si>
    <t>URUSAN WAJIB</t>
  </si>
  <si>
    <t>46 orang tenaga honorer K I &amp; 447 orang tenaga honorerK II</t>
  </si>
  <si>
    <t>Penyusunan Standar Operasional Prosedur (SOP) Badan Kepegawaian Daerah Kabupaten Karanganyar</t>
  </si>
  <si>
    <t xml:space="preserve">Penyusunan Standar Operasional Prosedur (SOP) Penilaian Kinerja Individu Atas Pelaksanaan Tugas dan Fungsi Pemerintah Tingkat Kabupaten  </t>
  </si>
  <si>
    <t>Penyusunan Standar Operasional Prosedur (SOP) standar Kompetensi Jabatan Struktural Tingkat Kabupaten</t>
  </si>
  <si>
    <t>1 SOP</t>
  </si>
  <si>
    <t>366 orang</t>
  </si>
  <si>
    <t>85 orang</t>
  </si>
  <si>
    <t xml:space="preserve">5.250 file &amp; 1.500 buah </t>
  </si>
  <si>
    <t>6.0256 orang</t>
  </si>
  <si>
    <t>4.000 orang</t>
  </si>
  <si>
    <t>4 tugas belajar, 217 izin belajar, 362 izin pemakaian gelar, 16 keterangan belajar &amp; 25 penggunaan gelar</t>
  </si>
  <si>
    <t>9500 WP &amp; 39 Pjbt</t>
  </si>
  <si>
    <t>9500 WP &amp; 35 Pjbt</t>
  </si>
  <si>
    <t>24 orang</t>
  </si>
  <si>
    <t>Peningkatan dukungan teknis administrasi kesekretariatan</t>
  </si>
  <si>
    <t>Meningkatkan dukungan teknis adminisitrasi keuangan</t>
  </si>
  <si>
    <t>Meningkatnya dukungan sarana dan prasarana aparatur</t>
  </si>
  <si>
    <t>Mewujudkan PNS yang disiplin, berkomitmen, loyal serta sejahtera lahir batin untuk mendukung kinerja yang profesional</t>
  </si>
  <si>
    <t>Jumlah gedung yang terbangun</t>
  </si>
  <si>
    <t>1.900 surat</t>
  </si>
  <si>
    <t>2.100 surat</t>
  </si>
  <si>
    <t>2.300 surat</t>
  </si>
  <si>
    <t>1.700 surat</t>
  </si>
  <si>
    <t>1.500 surat</t>
  </si>
  <si>
    <t>1.200 surat dinas</t>
  </si>
  <si>
    <t>4 buah</t>
  </si>
  <si>
    <t>16 unit</t>
  </si>
  <si>
    <t>325 rim</t>
  </si>
  <si>
    <t>120 buah</t>
  </si>
  <si>
    <t>1000 dos</t>
  </si>
  <si>
    <t>90 kali</t>
  </si>
  <si>
    <t>110 kali</t>
  </si>
  <si>
    <t>200 buah</t>
  </si>
  <si>
    <t>400 buah</t>
  </si>
  <si>
    <t>300 buah</t>
  </si>
  <si>
    <t>Jumlah Kendaraan roda 2 dan roda 4 untuk kepentingan Dinas/ Operasional yang dibeli</t>
  </si>
  <si>
    <t>8 unit</t>
  </si>
  <si>
    <t>10.500 PNS</t>
  </si>
  <si>
    <t>11.000 PNS</t>
  </si>
  <si>
    <t>11.500 PNS</t>
  </si>
  <si>
    <t>12.000 PNS</t>
  </si>
  <si>
    <t>40 ajuan</t>
  </si>
  <si>
    <t>45 ajuan</t>
  </si>
  <si>
    <t>50 ajuan</t>
  </si>
  <si>
    <t>3.000 kartu</t>
  </si>
  <si>
    <t>5.000 kartu</t>
  </si>
  <si>
    <t>7.000 kartu</t>
  </si>
  <si>
    <t>9.000 kartu</t>
  </si>
  <si>
    <t>220 orang</t>
  </si>
  <si>
    <t>260 orang</t>
  </si>
  <si>
    <t>350 ajuan</t>
  </si>
  <si>
    <t>400 ajuan</t>
  </si>
  <si>
    <t>450 ajuan</t>
  </si>
  <si>
    <t>500 ajuan</t>
  </si>
  <si>
    <t>Penyelesaian Ajuan Cuti PNS</t>
  </si>
  <si>
    <t>Penyelesaian Pelanggaran Disiplin PNS</t>
  </si>
  <si>
    <t>Uji Kesehatan PNS</t>
  </si>
  <si>
    <t>Bimbingan Konseling</t>
  </si>
  <si>
    <t>Pemilihan PNS Teladan</t>
  </si>
  <si>
    <t>Jumlah PNS yang mengikuti uji kesehatan PNS</t>
  </si>
  <si>
    <t>Jumlah PNS yang menjalani Bimbingan Konseling</t>
  </si>
  <si>
    <t>Jumlah PNS teladan yang terpilih</t>
  </si>
  <si>
    <t>Jumlah pelanggaran disipli PNS yg terselesaikan</t>
  </si>
  <si>
    <t>60 ajuan</t>
  </si>
  <si>
    <t>70 ajuan</t>
  </si>
  <si>
    <t>80 ajuan</t>
  </si>
  <si>
    <t>10 PNS</t>
  </si>
  <si>
    <t>20 PNS</t>
  </si>
  <si>
    <t>30 PNS</t>
  </si>
  <si>
    <t>40 PNS</t>
  </si>
  <si>
    <t>50 PNS</t>
  </si>
  <si>
    <t xml:space="preserve">20 PNS </t>
  </si>
  <si>
    <t>15 PNS</t>
  </si>
  <si>
    <t xml:space="preserve">Tersedianya PNS yang terampil, jujur dan profesional serta menguasia ilmu pengetahuan dan teknologi
</t>
  </si>
  <si>
    <t xml:space="preserve">Meningkatkan kualitas Sumber Daya Manusia Aparatur melalui pendidikan dan Pelatihan
</t>
  </si>
  <si>
    <t>201 orang</t>
  </si>
  <si>
    <t>15 unit</t>
  </si>
  <si>
    <t>31 unit</t>
  </si>
  <si>
    <t>33 unit</t>
  </si>
  <si>
    <t>6 bagian</t>
  </si>
  <si>
    <t>4 bagian</t>
  </si>
  <si>
    <t>375 CPNS formasi umum</t>
  </si>
  <si>
    <t>445 CPNS formasi umum</t>
  </si>
  <si>
    <t>510 CPNS formasi umum</t>
  </si>
  <si>
    <t>100 PNS</t>
  </si>
  <si>
    <t>200 PNS</t>
  </si>
  <si>
    <t>75 PNS</t>
  </si>
  <si>
    <t>150 PNS</t>
  </si>
  <si>
    <t xml:space="preserve">Terwujudnya data kepegawaian yg valid sebagai daya dukung ketersediaan pegawai yg berkualitas &amp; memadai
</t>
  </si>
  <si>
    <t xml:space="preserve">Meningkatnya kualitas pengembangan karir PNS </t>
  </si>
  <si>
    <t xml:space="preserve">Meningkatnya kualitas rekrutmen pegawai dan sistem informasi dan pengelolaan data kepegawaian </t>
  </si>
  <si>
    <t>11.816 orang</t>
  </si>
  <si>
    <t>11.868 orang</t>
  </si>
  <si>
    <t>11.917 orang</t>
  </si>
  <si>
    <t>11.967 orang</t>
  </si>
  <si>
    <t>50 peserta</t>
  </si>
  <si>
    <t>410 orang</t>
  </si>
  <si>
    <t>2.000 Guru</t>
  </si>
  <si>
    <t>500 PNS</t>
  </si>
  <si>
    <t>400 PNS</t>
  </si>
  <si>
    <t>250 PNS</t>
  </si>
  <si>
    <t>1.046 ajuan</t>
  </si>
  <si>
    <t>Jumlah ajuan tugas belajar, izin belajar, izin pemakaian gelar, keterangan belajar dan penggunaan gelar</t>
  </si>
  <si>
    <t>1.125 ajuan</t>
  </si>
  <si>
    <t>900 ajuan</t>
  </si>
  <si>
    <t>Digitalisasi Arsip Kepegawaian</t>
  </si>
  <si>
    <t>Jumlah arsip kepegawaian yang dibuat dalam format digital</t>
  </si>
  <si>
    <t>Terkelolanya Sistem Informasi Kepegawaian Daerah</t>
  </si>
  <si>
    <t>Jumlah peserta yang lolos seleksi administrasi</t>
  </si>
  <si>
    <t>4.000 file</t>
  </si>
  <si>
    <t>3.500 file</t>
  </si>
  <si>
    <t>Peningkatan pelayanan administrasi kepegawaian</t>
  </si>
  <si>
    <t>Terwujudnya hak-hak pegawai yang naik pangkat tepat waktu</t>
  </si>
  <si>
    <t>Pembekalan PNS pra Purna Tugas</t>
  </si>
  <si>
    <t>Jumlah PNS yang mengikuti pembekalan untuk memasuki purna tugas</t>
  </si>
  <si>
    <t>450 PNS</t>
  </si>
  <si>
    <t>1.000 orang</t>
  </si>
  <si>
    <t>1.085 orang</t>
  </si>
  <si>
    <t>1.165 orang</t>
  </si>
  <si>
    <t>1.220 orang</t>
  </si>
  <si>
    <t>460 orang</t>
  </si>
  <si>
    <t>475 orang</t>
  </si>
  <si>
    <t>490 orang</t>
  </si>
  <si>
    <t>530 orang</t>
  </si>
  <si>
    <t>1.284 orang</t>
  </si>
  <si>
    <t>2.042 orang</t>
  </si>
  <si>
    <t>1.500 orang</t>
  </si>
  <si>
    <t>1.300 orang</t>
  </si>
  <si>
    <t>11  SOP</t>
  </si>
  <si>
    <t>50 buah</t>
  </si>
  <si>
    <t>11.816 file dan 1.000 buah</t>
  </si>
  <si>
    <t>11.868 file dan 1.000 buah</t>
  </si>
  <si>
    <t>11.917 file dan 1.000 buah</t>
  </si>
  <si>
    <t>Ketersediaan Jasa Komunikasi, Sumber Daya Air, Listrik dan Internet</t>
  </si>
  <si>
    <t>Terwujudnya kualitas pelayanan pensiun dan penempatan pegawai</t>
  </si>
  <si>
    <t>7 buah</t>
  </si>
  <si>
    <t>6 buah</t>
  </si>
  <si>
    <t>58 buah</t>
  </si>
  <si>
    <t>70 buah</t>
  </si>
  <si>
    <t>BELANJA TIDAK LANGSUNG</t>
  </si>
  <si>
    <t>Belanja Bantuan Keuangan Kepada Provinsi</t>
  </si>
  <si>
    <t>Belanja Bantuan Keuangan Kepada Provinsi/ Kabupaten/ Kota dan Pemerintahan Desa</t>
  </si>
  <si>
    <t>500 orang</t>
  </si>
  <si>
    <t xml:space="preserve">Belanja Bantuan Biaya Fasilitasi Kenaikan Pangkat PNS </t>
  </si>
  <si>
    <t>Kondisi Kinerja pada akhir periode Renstra SKPD</t>
  </si>
  <si>
    <t>281 jabatan</t>
  </si>
  <si>
    <t>719 jabatan</t>
  </si>
  <si>
    <t>370 jabatan</t>
  </si>
  <si>
    <t>408 jabatan</t>
  </si>
  <si>
    <t>396 jabatan</t>
  </si>
  <si>
    <t>401 jabatan</t>
  </si>
  <si>
    <t>460 CPNS formasi umum</t>
  </si>
  <si>
    <t>Jumlah penegakan
disiplin PNS</t>
  </si>
  <si>
    <t>59.453 file dan 5.000 buah</t>
  </si>
  <si>
    <t>Meningkatnya kualitas pengelolaan penatausahaan dan  administrasi kesekretariatan</t>
  </si>
  <si>
    <t>1.120 ajuan</t>
  </si>
  <si>
    <t>11.816 PNS</t>
  </si>
  <si>
    <t>11.868 PNS</t>
  </si>
  <si>
    <t>11.917 PNS</t>
  </si>
  <si>
    <t>11.926 PNS</t>
  </si>
  <si>
    <t xml:space="preserve">PNS yg bekerja atas dasar religiusitas, penuh kesadaran tanggungjawab, berakhlak mulia, inovatif dengan perundang-undangan yang berlaku
</t>
  </si>
  <si>
    <t>JUMLAH TOTAL</t>
  </si>
  <si>
    <t>189 buah</t>
  </si>
  <si>
    <t>865 dos</t>
  </si>
  <si>
    <t>Tersedianya pelayanan administrasi kesekretariatan yang berkualitas</t>
  </si>
  <si>
    <t>Tersedianya dukungan sarana dan prasarana yang prima</t>
  </si>
  <si>
    <t>Tersedianya laporan-laporan administrasi dan keuangan yang akuntabel</t>
  </si>
  <si>
    <t>Jumlah PNS yang yang terampil, jujur dan profesional serta menguasai ilmu pengetahuan dan teknologi</t>
  </si>
  <si>
    <t>Terwujudnya kesejahteraan dan pengembangan pegawai sesuai dengan kompetensinya</t>
  </si>
  <si>
    <t>Peningkatan kualitas rekrutmen pegawai serta sistem informasi dan pengelolaan data kepegawaian yang akurat menuju penataan pegawai yang profesional dan proporsional</t>
  </si>
  <si>
    <t>Rasio pelanggaran displin PNS serta jumlah PNS yang memahami perundang-undangan dibidang kepegawaian</t>
  </si>
  <si>
    <t>Meningkatnya jumlah PNS memperoleh kebahagiaan lahir batin  untuk mencapai kepuasan etos kerja yang optimal</t>
  </si>
  <si>
    <t>Jumlah PNS yang mendapatkan hak pensiun serta penempatan pegawai</t>
  </si>
  <si>
    <t>Jumlah PNS yang naik pangkat tepat waktu</t>
  </si>
  <si>
    <t>Pembina Utama Muda</t>
  </si>
  <si>
    <t>49 orang</t>
  </si>
  <si>
    <t>Jumlah PNS paham materi diklat teknis tugas dan fungsi</t>
  </si>
  <si>
    <t>11.926 file dan 800 buah</t>
  </si>
  <si>
    <t>2.600 PNS</t>
  </si>
  <si>
    <t>21 ajuan</t>
  </si>
  <si>
    <t>2.150 kartu</t>
  </si>
  <si>
    <t>1.019 orang</t>
  </si>
  <si>
    <t>Penyediaan ATK</t>
  </si>
  <si>
    <t>Terpenuhinya kebutuhan alat-alat tulis kantor</t>
  </si>
  <si>
    <t>56 jenis</t>
  </si>
  <si>
    <t>720 terbitan</t>
  </si>
  <si>
    <t>1215 dos</t>
  </si>
  <si>
    <t>43 kali</t>
  </si>
  <si>
    <t>4  SOP</t>
  </si>
  <si>
    <t>75 jenis</t>
  </si>
  <si>
    <t>65 jenis</t>
  </si>
  <si>
    <t>70 jenis</t>
  </si>
  <si>
    <t>60 jenis</t>
  </si>
  <si>
    <t xml:space="preserve">Terwujudnya  PNS yang bahagia lahir batin untuk mencapai kepuasan etos kerja yang optimal
</t>
  </si>
  <si>
    <t>Seleksi Terbuka Jabatan Pimpinan Tinggi Pratama</t>
  </si>
  <si>
    <t>Pendataan Ulang Pegawai Negeri Sipil</t>
  </si>
  <si>
    <t>Terisinya seluruh jabatan sesuai kompetensi</t>
  </si>
  <si>
    <t>4 jabatan</t>
  </si>
  <si>
    <t>6 jabatan</t>
  </si>
  <si>
    <t>Data terbaru PNS di lingkungan Kabupaten Karanganyar</t>
  </si>
  <si>
    <t>2.000 PNS</t>
  </si>
  <si>
    <t>11.419 PNS</t>
  </si>
  <si>
    <t>2.500 PNS</t>
  </si>
  <si>
    <t>2.200 PNS</t>
  </si>
  <si>
    <t>Diklat Kepemimpinan Tingkat II</t>
  </si>
  <si>
    <t>Diklat Kepemimpinan Tingkat IV</t>
  </si>
  <si>
    <t>Diklat Kepemimpinan Tingkat III</t>
  </si>
  <si>
    <t>Diklat Teknis Manajemen Kepegawaian</t>
  </si>
  <si>
    <t>Diklat Teknis Pengelolaan Aset</t>
  </si>
  <si>
    <t>Diklat Teknis Paten</t>
  </si>
  <si>
    <t xml:space="preserve">Diklat Teknis Aplikasi SIPKD Berbasis Akrual </t>
  </si>
  <si>
    <t>Diklat Teknis Kearsipan</t>
  </si>
  <si>
    <t>Diklat Teknis Perencanaan Pembangunan Daerah</t>
  </si>
  <si>
    <t>Diklat Teknis  Rencana Kerja (Renja)</t>
  </si>
  <si>
    <t>Diklat Teknis Penyusunan Pengendalian dan Evaluasi</t>
  </si>
  <si>
    <t>Diklat Teknis Keprotokolan</t>
  </si>
  <si>
    <t>Diklat Teknis Bendahara Keuangan</t>
  </si>
  <si>
    <t>30 orang</t>
  </si>
  <si>
    <t>61 SKPD (kasus)</t>
  </si>
  <si>
    <t>2  SOP</t>
  </si>
  <si>
    <t>NIP. 19611128 198211 1 001</t>
  </si>
  <si>
    <t>Drs. SISWANTO M.M.</t>
  </si>
  <si>
    <t>Terisinya formsi PNS pada seluruh SKPD Kabupaten Karanganyar</t>
  </si>
  <si>
    <t>PNS yang memahami manajeman Kepegawaian</t>
  </si>
  <si>
    <t>PNS yang memahami pengelolaan aset</t>
  </si>
  <si>
    <t>PNS yang memahami aplikasi SIPKD berbasis akrual</t>
  </si>
  <si>
    <t>PNS yang memahami teknis kearsipan</t>
  </si>
  <si>
    <t>PNS yang memahami perencanaan pembangunan daerah</t>
  </si>
  <si>
    <t>PNS yang memahami penyusunan pengendalian dan evaluasi</t>
  </si>
  <si>
    <t>PNS yang memahami penyusunan Rencana Kerja (Renja)</t>
  </si>
  <si>
    <t>PNS yang memahami teknis keprotokolan</t>
  </si>
  <si>
    <t>PNS yang memahami teknis bendahara keuangan</t>
  </si>
  <si>
    <t>PNS yang memahami teknis paten</t>
  </si>
  <si>
    <t>Pembangunan Gedung Kantor</t>
  </si>
  <si>
    <t>9 Jenis</t>
  </si>
  <si>
    <t>Pelaksanaan Pemindahan Gedung Kantor</t>
  </si>
  <si>
    <t>1 jenis</t>
  </si>
  <si>
    <t>Terwujudnya kelancaran dan kenyamanan kerja</t>
  </si>
  <si>
    <t>1 gedung</t>
  </si>
  <si>
    <t>Pengadaan Alat-alat Studio</t>
  </si>
  <si>
    <t>Jumlah alat-alat studio yang tersedia</t>
  </si>
  <si>
    <t>6 unit</t>
  </si>
  <si>
    <t>9 unit</t>
  </si>
  <si>
    <t>22 unit</t>
  </si>
  <si>
    <t>30 unit</t>
  </si>
  <si>
    <t>8 jenis</t>
  </si>
  <si>
    <t>11 jenis</t>
  </si>
  <si>
    <t>1 unit (lanjutan)</t>
  </si>
  <si>
    <t>7 jenis</t>
  </si>
  <si>
    <t>56 buah</t>
  </si>
  <si>
    <t>KABUPATEN KARANGANYAR</t>
  </si>
  <si>
    <t>1 Unit</t>
  </si>
  <si>
    <t>60 unit</t>
  </si>
  <si>
    <t>Karanganyar,      Februari 2017</t>
  </si>
  <si>
    <t>SUMBER DAYA MANUSIA</t>
  </si>
  <si>
    <t>BADAN KEPEGAWAIAN DAN PENGEMBANGAN SUMBER DAYA MANUSIA KABUPATEN KARANGANYAR TAHUN 2014-2018</t>
  </si>
  <si>
    <t>KEPALA BADAN KEPEGAWAIAN DAN PENGEMBANGAN</t>
  </si>
  <si>
    <t>BKPSDM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</si>
</sst>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Tahoma"/>
      <family val="2"/>
    </font>
    <font>
      <sz val="7"/>
      <color theme="1"/>
      <name val="Tahoma"/>
      <family val="2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1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3" fillId="0" borderId="0">
      <alignment vertical="top"/>
    </xf>
    <xf numFmtId="0" fontId="25" fillId="0" borderId="0" applyFill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58">
    <xf numFmtId="0" fontId="0" fillId="0" borderId="0" xfId="0"/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2" applyFont="1" applyFill="1" applyBorder="1" applyAlignment="1">
      <alignment horizontal="left" vertical="top" wrapText="1"/>
    </xf>
    <xf numFmtId="41" fontId="14" fillId="0" borderId="1" xfId="3" applyNumberFormat="1" applyFont="1" applyFill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NumberFormat="1" applyFont="1" applyBorder="1" applyAlignment="1">
      <alignment horizontal="left" vertical="top" wrapText="1"/>
    </xf>
    <xf numFmtId="41" fontId="14" fillId="0" borderId="1" xfId="1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top" wrapText="1"/>
    </xf>
    <xf numFmtId="41" fontId="14" fillId="0" borderId="0" xfId="3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164" fontId="14" fillId="0" borderId="1" xfId="6" applyNumberFormat="1" applyFont="1" applyFill="1" applyBorder="1" applyAlignment="1">
      <alignment horizontal="center" vertical="top" wrapText="1"/>
    </xf>
    <xf numFmtId="164" fontId="14" fillId="0" borderId="1" xfId="6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9" fontId="14" fillId="0" borderId="1" xfId="6" applyNumberFormat="1" applyFont="1" applyFill="1" applyBorder="1" applyAlignment="1">
      <alignment horizontal="center" vertical="top" wrapText="1"/>
    </xf>
    <xf numFmtId="0" fontId="14" fillId="0" borderId="1" xfId="6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41" fontId="12" fillId="0" borderId="1" xfId="1" applyFont="1" applyFill="1" applyBorder="1" applyAlignment="1">
      <alignment horizontal="left" vertical="top" wrapText="1"/>
    </xf>
    <xf numFmtId="41" fontId="14" fillId="0" borderId="1" xfId="1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41" fontId="5" fillId="0" borderId="1" xfId="1" applyFont="1" applyFill="1" applyBorder="1" applyAlignment="1">
      <alignment horizontal="left" vertical="top" wrapText="1"/>
    </xf>
    <xf numFmtId="41" fontId="4" fillId="0" borderId="1" xfId="1" applyFont="1" applyFill="1" applyBorder="1" applyAlignment="1">
      <alignment horizontal="left" vertical="top" wrapText="1"/>
    </xf>
    <xf numFmtId="41" fontId="2" fillId="0" borderId="1" xfId="7" applyFont="1" applyFill="1" applyBorder="1" applyAlignment="1">
      <alignment horizontal="left" vertical="top" wrapText="1"/>
    </xf>
    <xf numFmtId="41" fontId="14" fillId="0" borderId="1" xfId="7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41" fontId="24" fillId="0" borderId="1" xfId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41" fontId="17" fillId="0" borderId="4" xfId="1" applyFont="1" applyFill="1" applyBorder="1" applyAlignment="1">
      <alignment horizontal="left" vertical="top" wrapText="1"/>
    </xf>
    <xf numFmtId="41" fontId="18" fillId="0" borderId="4" xfId="1" applyNumberFormat="1" applyFont="1" applyFill="1" applyBorder="1" applyAlignment="1">
      <alignment horizontal="left" vertical="top" wrapText="1"/>
    </xf>
    <xf numFmtId="41" fontId="18" fillId="0" borderId="4" xfId="1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top" wrapText="1"/>
    </xf>
    <xf numFmtId="41" fontId="22" fillId="0" borderId="1" xfId="1" applyFont="1" applyFill="1" applyBorder="1" applyAlignment="1">
      <alignment horizontal="left" vertical="top" wrapText="1"/>
    </xf>
    <xf numFmtId="41" fontId="12" fillId="0" borderId="0" xfId="1" applyFont="1" applyFill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1" fontId="17" fillId="0" borderId="1" xfId="1" applyFont="1" applyFill="1" applyBorder="1" applyAlignment="1">
      <alignment horizontal="left" vertical="top" wrapText="1"/>
    </xf>
    <xf numFmtId="41" fontId="18" fillId="0" borderId="1" xfId="1" applyNumberFormat="1" applyFont="1" applyFill="1" applyBorder="1" applyAlignment="1">
      <alignment horizontal="left" vertical="top" wrapText="1"/>
    </xf>
    <xf numFmtId="41" fontId="18" fillId="0" borderId="1" xfId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41" fontId="14" fillId="0" borderId="2" xfId="2" applyNumberFormat="1" applyFont="1" applyFill="1" applyBorder="1" applyAlignment="1">
      <alignment horizontal="left" vertical="top" wrapText="1"/>
    </xf>
    <xf numFmtId="41" fontId="14" fillId="0" borderId="2" xfId="1" applyFont="1" applyFill="1" applyBorder="1" applyAlignment="1">
      <alignment horizontal="left" vertical="top" wrapText="1"/>
    </xf>
    <xf numFmtId="41" fontId="8" fillId="0" borderId="1" xfId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41" fontId="3" fillId="0" borderId="1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left" vertical="top" wrapText="1"/>
    </xf>
    <xf numFmtId="41" fontId="18" fillId="0" borderId="1" xfId="2" applyNumberFormat="1" applyFont="1" applyFill="1" applyBorder="1" applyAlignment="1">
      <alignment horizontal="left" vertical="top" wrapText="1"/>
    </xf>
    <xf numFmtId="43" fontId="18" fillId="0" borderId="1" xfId="1" applyNumberFormat="1" applyFont="1" applyFill="1" applyBorder="1" applyAlignment="1">
      <alignment horizontal="left" vertical="top" wrapText="1"/>
    </xf>
    <xf numFmtId="41" fontId="14" fillId="0" borderId="1" xfId="2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1" fontId="7" fillId="0" borderId="1" xfId="1" applyFont="1" applyFill="1" applyBorder="1" applyAlignment="1">
      <alignment horizontal="left" vertical="top" wrapText="1"/>
    </xf>
    <xf numFmtId="41" fontId="6" fillId="0" borderId="1" xfId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41" fontId="24" fillId="0" borderId="1" xfId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41" fontId="12" fillId="0" borderId="0" xfId="1" applyFont="1" applyFill="1" applyBorder="1" applyAlignment="1">
      <alignment horizontal="left" vertical="top" wrapText="1"/>
    </xf>
    <xf numFmtId="41" fontId="14" fillId="0" borderId="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41" fontId="12" fillId="0" borderId="5" xfId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1" fontId="12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3" fontId="26" fillId="0" borderId="0" xfId="5" applyNumberFormat="1" applyFont="1" applyFill="1" applyAlignment="1" applyProtection="1">
      <alignment horizontal="left" vertical="center"/>
    </xf>
    <xf numFmtId="3" fontId="27" fillId="0" borderId="0" xfId="5" applyNumberFormat="1" applyFont="1" applyFill="1" applyAlignment="1" applyProtection="1">
      <alignment horizontal="left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1" fontId="24" fillId="0" borderId="1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8">
    <cellStyle name="Comma" xfId="6" builtinId="3"/>
    <cellStyle name="Comma [0]" xfId="1" builtinId="6"/>
    <cellStyle name="Comma [0] 3" xfId="7"/>
    <cellStyle name="Comma 2" xfId="3"/>
    <cellStyle name="Normal" xfId="0" builtinId="0"/>
    <cellStyle name="Normal 15" xfId="4"/>
    <cellStyle name="Normal 2" xfId="5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view="pageBreakPreview" topLeftCell="A94" zoomScale="55" zoomScaleNormal="70" zoomScaleSheetLayoutView="55" workbookViewId="0">
      <selection activeCell="N110" sqref="N110"/>
    </sheetView>
  </sheetViews>
  <sheetFormatPr defaultRowHeight="15" x14ac:dyDescent="0.25"/>
  <cols>
    <col min="1" max="1" width="13.5703125" style="81" customWidth="1"/>
    <col min="2" max="2" width="15.7109375" style="81" customWidth="1"/>
    <col min="3" max="3" width="16.140625" style="47" customWidth="1"/>
    <col min="4" max="4" width="9.140625" style="47"/>
    <col min="5" max="5" width="17.5703125" style="47" customWidth="1"/>
    <col min="6" max="6" width="23" style="47" customWidth="1"/>
    <col min="7" max="7" width="15.85546875" style="67" customWidth="1"/>
    <col min="8" max="8" width="11.7109375" style="47" customWidth="1"/>
    <col min="9" max="9" width="16.7109375" style="47" customWidth="1"/>
    <col min="10" max="10" width="11.7109375" style="67" customWidth="1"/>
    <col min="11" max="11" width="14.7109375" style="67" customWidth="1"/>
    <col min="12" max="12" width="11.7109375" style="47" customWidth="1"/>
    <col min="13" max="13" width="14.7109375" style="67" customWidth="1"/>
    <col min="14" max="14" width="11.7109375" style="47" customWidth="1"/>
    <col min="15" max="15" width="14.7109375" style="47" customWidth="1"/>
    <col min="16" max="16" width="11.7109375" style="47" customWidth="1"/>
    <col min="17" max="17" width="16.42578125" style="47" customWidth="1"/>
    <col min="18" max="18" width="13" style="67" customWidth="1"/>
    <col min="19" max="19" width="16.5703125" style="47" customWidth="1"/>
    <col min="20" max="20" width="10.7109375" style="82" customWidth="1"/>
    <col min="21" max="21" width="12.85546875" style="82" customWidth="1"/>
    <col min="22" max="16384" width="9.140625" style="47"/>
  </cols>
  <sheetData>
    <row r="1" spans="1:21" ht="18.75" x14ac:dyDescent="0.25">
      <c r="A1" s="151" t="s">
        <v>114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8.75" x14ac:dyDescent="0.25">
      <c r="A2" s="151" t="s">
        <v>603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4" spans="1:21" s="83" customFormat="1" ht="15" customHeight="1" x14ac:dyDescent="0.25">
      <c r="A4" s="153" t="s">
        <v>0</v>
      </c>
      <c r="B4" s="153" t="s">
        <v>10</v>
      </c>
      <c r="C4" s="152" t="s">
        <v>1</v>
      </c>
      <c r="D4" s="152" t="s">
        <v>2</v>
      </c>
      <c r="E4" s="152" t="s">
        <v>3</v>
      </c>
      <c r="F4" s="120" t="s">
        <v>9</v>
      </c>
      <c r="G4" s="130" t="s">
        <v>8</v>
      </c>
      <c r="H4" s="152" t="s">
        <v>6</v>
      </c>
      <c r="I4" s="152"/>
      <c r="J4" s="152"/>
      <c r="K4" s="152"/>
      <c r="L4" s="152"/>
      <c r="M4" s="152"/>
      <c r="N4" s="152"/>
      <c r="O4" s="152"/>
      <c r="P4" s="152"/>
      <c r="Q4" s="152"/>
      <c r="R4" s="126" t="s">
        <v>492</v>
      </c>
      <c r="S4" s="127"/>
      <c r="T4" s="152" t="s">
        <v>116</v>
      </c>
      <c r="U4" s="152" t="s">
        <v>7</v>
      </c>
    </row>
    <row r="5" spans="1:21" s="83" customFormat="1" x14ac:dyDescent="0.25">
      <c r="A5" s="153"/>
      <c r="B5" s="153"/>
      <c r="C5" s="152"/>
      <c r="D5" s="152"/>
      <c r="E5" s="152"/>
      <c r="F5" s="121"/>
      <c r="G5" s="130"/>
      <c r="H5" s="152" t="s">
        <v>11</v>
      </c>
      <c r="I5" s="152"/>
      <c r="J5" s="152" t="s">
        <v>15</v>
      </c>
      <c r="K5" s="152"/>
      <c r="L5" s="152" t="s">
        <v>14</v>
      </c>
      <c r="M5" s="152"/>
      <c r="N5" s="152" t="s">
        <v>13</v>
      </c>
      <c r="O5" s="152"/>
      <c r="P5" s="152" t="s">
        <v>12</v>
      </c>
      <c r="Q5" s="152"/>
      <c r="R5" s="128"/>
      <c r="S5" s="129"/>
      <c r="T5" s="152"/>
      <c r="U5" s="152"/>
    </row>
    <row r="6" spans="1:21" s="83" customFormat="1" x14ac:dyDescent="0.25">
      <c r="A6" s="153"/>
      <c r="B6" s="153"/>
      <c r="C6" s="152"/>
      <c r="D6" s="152"/>
      <c r="E6" s="152"/>
      <c r="F6" s="122"/>
      <c r="G6" s="130"/>
      <c r="H6" s="53" t="s">
        <v>4</v>
      </c>
      <c r="I6" s="53" t="s">
        <v>5</v>
      </c>
      <c r="J6" s="54" t="s">
        <v>4</v>
      </c>
      <c r="K6" s="54" t="s">
        <v>5</v>
      </c>
      <c r="L6" s="53" t="s">
        <v>4</v>
      </c>
      <c r="M6" s="54" t="s">
        <v>5</v>
      </c>
      <c r="N6" s="53" t="s">
        <v>4</v>
      </c>
      <c r="O6" s="53" t="s">
        <v>5</v>
      </c>
      <c r="P6" s="53" t="s">
        <v>4</v>
      </c>
      <c r="Q6" s="53" t="s">
        <v>5</v>
      </c>
      <c r="R6" s="54" t="s">
        <v>4</v>
      </c>
      <c r="S6" s="53" t="s">
        <v>5</v>
      </c>
      <c r="T6" s="152"/>
      <c r="U6" s="152"/>
    </row>
    <row r="7" spans="1:21" s="84" customFormat="1" ht="18.75" customHeight="1" thickBot="1" x14ac:dyDescent="0.3">
      <c r="A7" s="55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7">
        <v>7</v>
      </c>
      <c r="H7" s="58">
        <v>8</v>
      </c>
      <c r="I7" s="56">
        <v>9</v>
      </c>
      <c r="J7" s="57">
        <v>10</v>
      </c>
      <c r="K7" s="58">
        <v>11</v>
      </c>
      <c r="L7" s="56">
        <v>12</v>
      </c>
      <c r="M7" s="57">
        <v>13</v>
      </c>
      <c r="N7" s="58">
        <v>14</v>
      </c>
      <c r="O7" s="56">
        <v>15</v>
      </c>
      <c r="P7" s="57">
        <v>16</v>
      </c>
      <c r="Q7" s="58">
        <v>17</v>
      </c>
      <c r="R7" s="56">
        <v>18</v>
      </c>
      <c r="S7" s="57">
        <v>19</v>
      </c>
      <c r="T7" s="58">
        <v>20</v>
      </c>
      <c r="U7" s="56">
        <v>21</v>
      </c>
    </row>
    <row r="8" spans="1:21" s="85" customFormat="1" ht="105.75" thickTop="1" x14ac:dyDescent="0.25">
      <c r="A8" s="59" t="s">
        <v>362</v>
      </c>
      <c r="B8" s="59" t="s">
        <v>502</v>
      </c>
      <c r="C8" s="60" t="s">
        <v>512</v>
      </c>
      <c r="D8" s="60"/>
      <c r="E8" s="61" t="s">
        <v>16</v>
      </c>
      <c r="F8" s="60"/>
      <c r="G8" s="62">
        <v>3110</v>
      </c>
      <c r="H8" s="63">
        <f>1500+4+16+2+56+325+70+200+720+1215+43</f>
        <v>4151</v>
      </c>
      <c r="I8" s="64">
        <v>230557067</v>
      </c>
      <c r="J8" s="62">
        <f>1700+4+31+2+60+325+120+300+720+1000+110</f>
        <v>4372</v>
      </c>
      <c r="K8" s="64">
        <v>274581000</v>
      </c>
      <c r="L8" s="62">
        <f>1900+4+33+2+65+325+120+400+720+1000+110</f>
        <v>4679</v>
      </c>
      <c r="M8" s="64">
        <f>K8+(K8*10/100)</f>
        <v>302039100</v>
      </c>
      <c r="N8" s="62">
        <f>2100+4+33+2+70+325+120+400+720+1000+110</f>
        <v>4884</v>
      </c>
      <c r="O8" s="64">
        <f>M8+(M8*10/100)</f>
        <v>332243010</v>
      </c>
      <c r="P8" s="62">
        <f>2300+4+33+2+755+325+120+400+720+1000+110</f>
        <v>5769</v>
      </c>
      <c r="Q8" s="64">
        <f>O8+(O8*10/100)</f>
        <v>365467311</v>
      </c>
      <c r="R8" s="64">
        <f>H8+J8+L8+N8+P8</f>
        <v>23855</v>
      </c>
      <c r="S8" s="64">
        <f>I8+K8+M8+O8+Q8</f>
        <v>1504887488</v>
      </c>
      <c r="T8" s="65"/>
      <c r="U8" s="65"/>
    </row>
    <row r="9" spans="1:21" ht="42.75" customHeight="1" x14ac:dyDescent="0.25">
      <c r="A9" s="41"/>
      <c r="B9" s="41"/>
      <c r="C9" s="42"/>
      <c r="D9" s="42"/>
      <c r="E9" s="43" t="s">
        <v>17</v>
      </c>
      <c r="F9" s="42" t="s">
        <v>118</v>
      </c>
      <c r="G9" s="44" t="s">
        <v>372</v>
      </c>
      <c r="H9" s="45" t="s">
        <v>371</v>
      </c>
      <c r="I9" s="32"/>
      <c r="J9" s="44" t="s">
        <v>370</v>
      </c>
      <c r="K9" s="44"/>
      <c r="L9" s="44" t="s">
        <v>367</v>
      </c>
      <c r="M9" s="44"/>
      <c r="N9" s="44" t="s">
        <v>368</v>
      </c>
      <c r="O9" s="44"/>
      <c r="P9" s="44" t="s">
        <v>369</v>
      </c>
      <c r="Q9" s="44"/>
      <c r="R9" s="66">
        <f>1500+1700+1900+2100+2300</f>
        <v>9500</v>
      </c>
      <c r="S9" s="32"/>
      <c r="T9" s="157" t="s">
        <v>605</v>
      </c>
      <c r="U9" s="46" t="s">
        <v>111</v>
      </c>
    </row>
    <row r="10" spans="1:21" s="81" customFormat="1" ht="67.5" customHeight="1" x14ac:dyDescent="0.25">
      <c r="A10" s="41"/>
      <c r="B10" s="41"/>
      <c r="C10" s="41"/>
      <c r="D10" s="41"/>
      <c r="E10" s="41" t="s">
        <v>18</v>
      </c>
      <c r="F10" s="41" t="s">
        <v>481</v>
      </c>
      <c r="G10" s="32" t="s">
        <v>109</v>
      </c>
      <c r="H10" s="45" t="s">
        <v>373</v>
      </c>
      <c r="I10" s="32"/>
      <c r="J10" s="45" t="s">
        <v>373</v>
      </c>
      <c r="K10" s="32"/>
      <c r="L10" s="45" t="s">
        <v>373</v>
      </c>
      <c r="M10" s="32"/>
      <c r="N10" s="45" t="s">
        <v>373</v>
      </c>
      <c r="O10" s="32"/>
      <c r="P10" s="45" t="s">
        <v>373</v>
      </c>
      <c r="Q10" s="32"/>
      <c r="R10" s="32">
        <f>4*5</f>
        <v>20</v>
      </c>
      <c r="S10" s="32"/>
      <c r="T10" s="157" t="s">
        <v>605</v>
      </c>
      <c r="U10" s="38" t="s">
        <v>111</v>
      </c>
    </row>
    <row r="11" spans="1:21" ht="84.75" customHeight="1" x14ac:dyDescent="0.25">
      <c r="A11" s="41"/>
      <c r="B11" s="41"/>
      <c r="C11" s="43"/>
      <c r="D11" s="42"/>
      <c r="E11" s="43" t="s">
        <v>19</v>
      </c>
      <c r="F11" s="42" t="s">
        <v>119</v>
      </c>
      <c r="G11" s="44" t="s">
        <v>374</v>
      </c>
      <c r="H11" s="45" t="s">
        <v>374</v>
      </c>
      <c r="I11" s="32"/>
      <c r="J11" s="44" t="s">
        <v>425</v>
      </c>
      <c r="K11" s="44"/>
      <c r="L11" s="44" t="s">
        <v>426</v>
      </c>
      <c r="M11" s="44"/>
      <c r="N11" s="44" t="s">
        <v>426</v>
      </c>
      <c r="O11" s="44"/>
      <c r="P11" s="44" t="s">
        <v>426</v>
      </c>
      <c r="Q11" s="44"/>
      <c r="R11" s="44">
        <f>17+31+33+33+33</f>
        <v>147</v>
      </c>
      <c r="S11" s="32"/>
      <c r="T11" s="157" t="s">
        <v>605</v>
      </c>
      <c r="U11" s="46" t="s">
        <v>111</v>
      </c>
    </row>
    <row r="12" spans="1:21" ht="69" customHeight="1" x14ac:dyDescent="0.25">
      <c r="A12" s="41"/>
      <c r="B12" s="41"/>
      <c r="C12" s="42"/>
      <c r="D12" s="42"/>
      <c r="E12" s="43" t="s">
        <v>20</v>
      </c>
      <c r="F12" s="42" t="s">
        <v>141</v>
      </c>
      <c r="G12" s="44" t="s">
        <v>115</v>
      </c>
      <c r="H12" s="45" t="s">
        <v>72</v>
      </c>
      <c r="I12" s="32"/>
      <c r="J12" s="45" t="s">
        <v>72</v>
      </c>
      <c r="K12" s="44"/>
      <c r="L12" s="45" t="s">
        <v>72</v>
      </c>
      <c r="M12" s="44"/>
      <c r="N12" s="45" t="s">
        <v>72</v>
      </c>
      <c r="O12" s="44"/>
      <c r="P12" s="45" t="s">
        <v>72</v>
      </c>
      <c r="Q12" s="44"/>
      <c r="R12" s="44">
        <f>3*5</f>
        <v>15</v>
      </c>
      <c r="S12" s="32"/>
      <c r="T12" s="157" t="s">
        <v>605</v>
      </c>
      <c r="U12" s="46" t="s">
        <v>111</v>
      </c>
    </row>
    <row r="13" spans="1:21" ht="60.75" customHeight="1" x14ac:dyDescent="0.25">
      <c r="A13" s="41"/>
      <c r="B13" s="41"/>
      <c r="C13" s="42"/>
      <c r="D13" s="42"/>
      <c r="E13" s="43" t="s">
        <v>530</v>
      </c>
      <c r="F13" s="42" t="s">
        <v>531</v>
      </c>
      <c r="G13" s="44">
        <v>0</v>
      </c>
      <c r="H13" s="45" t="s">
        <v>532</v>
      </c>
      <c r="I13" s="32"/>
      <c r="J13" s="45" t="s">
        <v>540</v>
      </c>
      <c r="K13" s="44"/>
      <c r="L13" s="45" t="s">
        <v>538</v>
      </c>
      <c r="M13" s="44"/>
      <c r="N13" s="45" t="s">
        <v>539</v>
      </c>
      <c r="O13" s="44"/>
      <c r="P13" s="45" t="s">
        <v>537</v>
      </c>
      <c r="Q13" s="44"/>
      <c r="R13" s="44">
        <f>56+60+65+70+75</f>
        <v>326</v>
      </c>
      <c r="S13" s="32"/>
      <c r="T13" s="157" t="s">
        <v>605</v>
      </c>
      <c r="U13" s="46" t="s">
        <v>111</v>
      </c>
    </row>
    <row r="14" spans="1:21" ht="60.75" customHeight="1" x14ac:dyDescent="0.25">
      <c r="A14" s="41"/>
      <c r="B14" s="41"/>
      <c r="C14" s="42"/>
      <c r="D14" s="42"/>
      <c r="E14" s="43" t="s">
        <v>21</v>
      </c>
      <c r="F14" s="42" t="s">
        <v>140</v>
      </c>
      <c r="G14" s="44" t="s">
        <v>375</v>
      </c>
      <c r="H14" s="45" t="s">
        <v>375</v>
      </c>
      <c r="I14" s="32"/>
      <c r="J14" s="45" t="s">
        <v>375</v>
      </c>
      <c r="K14" s="44"/>
      <c r="L14" s="45" t="s">
        <v>375</v>
      </c>
      <c r="M14" s="44"/>
      <c r="N14" s="45" t="s">
        <v>375</v>
      </c>
      <c r="O14" s="44"/>
      <c r="P14" s="45" t="s">
        <v>375</v>
      </c>
      <c r="Q14" s="44"/>
      <c r="R14" s="44">
        <f>325*5</f>
        <v>1625</v>
      </c>
      <c r="S14" s="32"/>
      <c r="T14" s="157" t="s">
        <v>605</v>
      </c>
      <c r="U14" s="46" t="s">
        <v>111</v>
      </c>
    </row>
    <row r="15" spans="1:21" ht="84.75" customHeight="1" x14ac:dyDescent="0.25">
      <c r="A15" s="41"/>
      <c r="B15" s="41"/>
      <c r="C15" s="42"/>
      <c r="D15" s="42"/>
      <c r="E15" s="43" t="s">
        <v>22</v>
      </c>
      <c r="F15" s="42" t="s">
        <v>139</v>
      </c>
      <c r="G15" s="44" t="s">
        <v>485</v>
      </c>
      <c r="H15" s="45" t="s">
        <v>486</v>
      </c>
      <c r="I15" s="32"/>
      <c r="J15" s="44" t="s">
        <v>376</v>
      </c>
      <c r="K15" s="44"/>
      <c r="L15" s="44" t="s">
        <v>376</v>
      </c>
      <c r="N15" s="44" t="s">
        <v>376</v>
      </c>
      <c r="O15" s="44"/>
      <c r="P15" s="44" t="s">
        <v>376</v>
      </c>
      <c r="Q15" s="44"/>
      <c r="R15" s="44">
        <f>70+120+120+120+120</f>
        <v>550</v>
      </c>
      <c r="S15" s="32"/>
      <c r="T15" s="157" t="s">
        <v>605</v>
      </c>
      <c r="U15" s="46" t="s">
        <v>111</v>
      </c>
    </row>
    <row r="16" spans="1:21" s="81" customFormat="1" ht="53.25" customHeight="1" x14ac:dyDescent="0.25">
      <c r="A16" s="41"/>
      <c r="B16" s="41"/>
      <c r="C16" s="41"/>
      <c r="D16" s="41"/>
      <c r="E16" s="41" t="s">
        <v>23</v>
      </c>
      <c r="F16" s="41" t="s">
        <v>138</v>
      </c>
      <c r="G16" s="32" t="s">
        <v>510</v>
      </c>
      <c r="H16" s="45" t="s">
        <v>380</v>
      </c>
      <c r="I16" s="32"/>
      <c r="J16" s="45" t="s">
        <v>382</v>
      </c>
      <c r="K16" s="32"/>
      <c r="L16" s="45" t="s">
        <v>381</v>
      </c>
      <c r="M16" s="32"/>
      <c r="N16" s="45" t="s">
        <v>381</v>
      </c>
      <c r="O16" s="32"/>
      <c r="P16" s="45" t="s">
        <v>381</v>
      </c>
      <c r="Q16" s="32"/>
      <c r="R16" s="32">
        <f>200+300+400+400+400</f>
        <v>1700</v>
      </c>
      <c r="S16" s="32"/>
      <c r="T16" s="157" t="s">
        <v>605</v>
      </c>
      <c r="U16" s="38" t="s">
        <v>111</v>
      </c>
    </row>
    <row r="17" spans="1:21" ht="91.5" customHeight="1" x14ac:dyDescent="0.25">
      <c r="A17" s="41"/>
      <c r="B17" s="41"/>
      <c r="C17" s="42"/>
      <c r="D17" s="42"/>
      <c r="E17" s="43" t="s">
        <v>24</v>
      </c>
      <c r="F17" s="42" t="s">
        <v>137</v>
      </c>
      <c r="G17" s="44" t="s">
        <v>69</v>
      </c>
      <c r="H17" s="45" t="s">
        <v>533</v>
      </c>
      <c r="I17" s="32"/>
      <c r="J17" s="45" t="s">
        <v>533</v>
      </c>
      <c r="K17" s="44"/>
      <c r="L17" s="45" t="s">
        <v>533</v>
      </c>
      <c r="M17" s="44"/>
      <c r="N17" s="45" t="s">
        <v>533</v>
      </c>
      <c r="O17" s="44"/>
      <c r="P17" s="45" t="s">
        <v>533</v>
      </c>
      <c r="Q17" s="44"/>
      <c r="R17" s="44">
        <f>720*5</f>
        <v>3600</v>
      </c>
      <c r="S17" s="32"/>
      <c r="T17" s="157" t="s">
        <v>605</v>
      </c>
      <c r="U17" s="46" t="s">
        <v>111</v>
      </c>
    </row>
    <row r="18" spans="1:21" ht="77.25" customHeight="1" x14ac:dyDescent="0.25">
      <c r="A18" s="41"/>
      <c r="B18" s="41"/>
      <c r="C18" s="42"/>
      <c r="D18" s="42"/>
      <c r="E18" s="43" t="s">
        <v>25</v>
      </c>
      <c r="F18" s="42" t="s">
        <v>136</v>
      </c>
      <c r="G18" s="44" t="s">
        <v>511</v>
      </c>
      <c r="H18" s="45" t="s">
        <v>534</v>
      </c>
      <c r="I18" s="32"/>
      <c r="J18" s="45" t="s">
        <v>377</v>
      </c>
      <c r="K18" s="44"/>
      <c r="L18" s="45" t="s">
        <v>377</v>
      </c>
      <c r="M18" s="44"/>
      <c r="N18" s="45" t="s">
        <v>377</v>
      </c>
      <c r="O18" s="44"/>
      <c r="P18" s="45" t="s">
        <v>377</v>
      </c>
      <c r="Q18" s="44"/>
      <c r="R18" s="44">
        <f>5215</f>
        <v>5215</v>
      </c>
      <c r="S18" s="32"/>
      <c r="T18" s="157" t="s">
        <v>605</v>
      </c>
      <c r="U18" s="46" t="s">
        <v>111</v>
      </c>
    </row>
    <row r="19" spans="1:21" ht="88.5" customHeight="1" x14ac:dyDescent="0.25">
      <c r="A19" s="41"/>
      <c r="B19" s="41"/>
      <c r="C19" s="42"/>
      <c r="D19" s="42"/>
      <c r="E19" s="43" t="s">
        <v>26</v>
      </c>
      <c r="F19" s="42" t="s">
        <v>135</v>
      </c>
      <c r="G19" s="32" t="s">
        <v>378</v>
      </c>
      <c r="H19" s="45" t="s">
        <v>535</v>
      </c>
      <c r="I19" s="32"/>
      <c r="J19" s="44" t="s">
        <v>379</v>
      </c>
      <c r="K19" s="44"/>
      <c r="L19" s="44" t="s">
        <v>379</v>
      </c>
      <c r="M19" s="44"/>
      <c r="N19" s="44" t="s">
        <v>379</v>
      </c>
      <c r="O19" s="44"/>
      <c r="P19" s="44" t="s">
        <v>379</v>
      </c>
      <c r="Q19" s="44"/>
      <c r="R19" s="44">
        <f>43+110+110+110+110</f>
        <v>483</v>
      </c>
      <c r="S19" s="32"/>
      <c r="T19" s="157" t="s">
        <v>605</v>
      </c>
      <c r="U19" s="46" t="s">
        <v>111</v>
      </c>
    </row>
    <row r="20" spans="1:21" s="85" customFormat="1" ht="75" x14ac:dyDescent="0.25">
      <c r="A20" s="68"/>
      <c r="B20" s="68" t="s">
        <v>364</v>
      </c>
      <c r="C20" s="69" t="s">
        <v>513</v>
      </c>
      <c r="D20" s="69"/>
      <c r="E20" s="70" t="s">
        <v>27</v>
      </c>
      <c r="F20" s="69"/>
      <c r="G20" s="71">
        <v>103</v>
      </c>
      <c r="H20" s="72">
        <v>91</v>
      </c>
      <c r="I20" s="73">
        <v>2192096200</v>
      </c>
      <c r="J20" s="71">
        <v>36</v>
      </c>
      <c r="K20" s="64">
        <f>I20+(I20*10/100)</f>
        <v>2411305820</v>
      </c>
      <c r="L20" s="71">
        <v>54</v>
      </c>
      <c r="M20" s="64">
        <f>K20+(K20*10/100)</f>
        <v>2652436402</v>
      </c>
      <c r="N20" s="71">
        <v>110</v>
      </c>
      <c r="O20" s="64">
        <f>M20+(M20*10/100)</f>
        <v>2917680042.1999998</v>
      </c>
      <c r="P20" s="71">
        <v>110</v>
      </c>
      <c r="Q20" s="64">
        <f>O20+(O20*10/100)</f>
        <v>3209448046.4200001</v>
      </c>
      <c r="R20" s="73">
        <f>H20+J20+L20+N20+P20</f>
        <v>401</v>
      </c>
      <c r="S20" s="64">
        <f>I20+K20+M20+O20+Q20</f>
        <v>13382966510.620001</v>
      </c>
      <c r="T20" s="157"/>
      <c r="U20" s="74"/>
    </row>
    <row r="21" spans="1:21" ht="33" customHeight="1" x14ac:dyDescent="0.25">
      <c r="A21" s="41"/>
      <c r="B21" s="41"/>
      <c r="C21" s="42"/>
      <c r="D21" s="42"/>
      <c r="E21" s="75" t="s">
        <v>581</v>
      </c>
      <c r="F21" s="42" t="s">
        <v>366</v>
      </c>
      <c r="G21" s="49" t="s">
        <v>70</v>
      </c>
      <c r="H21" s="45" t="s">
        <v>105</v>
      </c>
      <c r="I21" s="32"/>
      <c r="J21" s="51">
        <v>0</v>
      </c>
      <c r="K21" s="44"/>
      <c r="L21" s="49" t="s">
        <v>595</v>
      </c>
      <c r="M21" s="44"/>
      <c r="N21" s="44">
        <v>0</v>
      </c>
      <c r="O21" s="44"/>
      <c r="P21" s="44">
        <v>0</v>
      </c>
      <c r="Q21" s="44"/>
      <c r="R21" s="44">
        <v>3</v>
      </c>
      <c r="S21" s="32"/>
      <c r="T21" s="157" t="s">
        <v>605</v>
      </c>
      <c r="U21" s="46" t="s">
        <v>111</v>
      </c>
    </row>
    <row r="22" spans="1:21" ht="64.5" customHeight="1" x14ac:dyDescent="0.25">
      <c r="A22" s="41"/>
      <c r="B22" s="41"/>
      <c r="C22" s="42"/>
      <c r="D22" s="42"/>
      <c r="E22" s="5" t="s">
        <v>28</v>
      </c>
      <c r="F22" s="42" t="s">
        <v>383</v>
      </c>
      <c r="G22" s="44" t="s">
        <v>105</v>
      </c>
      <c r="H22" s="76">
        <v>0</v>
      </c>
      <c r="I22" s="77"/>
      <c r="J22" s="51" t="s">
        <v>599</v>
      </c>
      <c r="K22" s="44"/>
      <c r="L22" s="49" t="s">
        <v>589</v>
      </c>
      <c r="M22" s="44"/>
      <c r="N22" s="44" t="s">
        <v>384</v>
      </c>
      <c r="O22" s="44"/>
      <c r="P22" s="78" t="s">
        <v>70</v>
      </c>
      <c r="Q22" s="44"/>
      <c r="R22" s="44">
        <v>14</v>
      </c>
      <c r="S22" s="32"/>
      <c r="T22" s="157" t="s">
        <v>605</v>
      </c>
      <c r="U22" s="46" t="s">
        <v>111</v>
      </c>
    </row>
    <row r="23" spans="1:21" ht="48" customHeight="1" x14ac:dyDescent="0.25">
      <c r="A23" s="41"/>
      <c r="B23" s="41"/>
      <c r="C23" s="42"/>
      <c r="D23" s="42"/>
      <c r="E23" s="43" t="s">
        <v>29</v>
      </c>
      <c r="F23" s="42" t="s">
        <v>134</v>
      </c>
      <c r="G23" s="44" t="s">
        <v>106</v>
      </c>
      <c r="H23" s="45" t="s">
        <v>594</v>
      </c>
      <c r="I23" s="32"/>
      <c r="J23" s="51" t="s">
        <v>384</v>
      </c>
      <c r="K23" s="44"/>
      <c r="L23" s="45" t="s">
        <v>582</v>
      </c>
      <c r="M23" s="44"/>
      <c r="N23" s="45" t="s">
        <v>593</v>
      </c>
      <c r="O23" s="44"/>
      <c r="P23" s="45" t="s">
        <v>593</v>
      </c>
      <c r="Q23" s="44"/>
      <c r="R23" s="44">
        <v>39</v>
      </c>
      <c r="S23" s="32"/>
      <c r="T23" s="157" t="s">
        <v>605</v>
      </c>
      <c r="U23" s="46" t="s">
        <v>111</v>
      </c>
    </row>
    <row r="24" spans="1:21" ht="45" x14ac:dyDescent="0.25">
      <c r="A24" s="41"/>
      <c r="B24" s="41"/>
      <c r="C24" s="42"/>
      <c r="D24" s="42"/>
      <c r="E24" s="43" t="s">
        <v>30</v>
      </c>
      <c r="F24" s="42" t="s">
        <v>133</v>
      </c>
      <c r="G24" s="44" t="s">
        <v>107</v>
      </c>
      <c r="H24" s="45">
        <v>0</v>
      </c>
      <c r="I24" s="32"/>
      <c r="J24" s="52" t="s">
        <v>384</v>
      </c>
      <c r="K24" s="44"/>
      <c r="L24" s="49" t="s">
        <v>590</v>
      </c>
      <c r="M24" s="44"/>
      <c r="N24" s="44" t="s">
        <v>384</v>
      </c>
      <c r="O24" s="44"/>
      <c r="P24" s="44" t="s">
        <v>384</v>
      </c>
      <c r="Q24" s="44"/>
      <c r="R24" s="44">
        <v>31</v>
      </c>
      <c r="S24" s="32"/>
      <c r="T24" s="157" t="s">
        <v>605</v>
      </c>
      <c r="U24" s="46" t="s">
        <v>111</v>
      </c>
    </row>
    <row r="25" spans="1:21" ht="46.5" customHeight="1" x14ac:dyDescent="0.25">
      <c r="A25" s="41"/>
      <c r="B25" s="41"/>
      <c r="C25" s="42"/>
      <c r="D25" s="42"/>
      <c r="E25" s="43" t="s">
        <v>31</v>
      </c>
      <c r="F25" s="42" t="s">
        <v>132</v>
      </c>
      <c r="G25" s="44" t="s">
        <v>427</v>
      </c>
      <c r="H25" s="45" t="s">
        <v>428</v>
      </c>
      <c r="I25" s="32"/>
      <c r="J25" s="51" t="s">
        <v>384</v>
      </c>
      <c r="K25" s="44"/>
      <c r="L25" s="45" t="s">
        <v>428</v>
      </c>
      <c r="M25" s="44"/>
      <c r="N25" s="45" t="s">
        <v>428</v>
      </c>
      <c r="O25" s="44"/>
      <c r="P25" s="45" t="s">
        <v>428</v>
      </c>
      <c r="Q25" s="44"/>
      <c r="R25" s="44">
        <f>20</f>
        <v>20</v>
      </c>
      <c r="S25" s="32"/>
      <c r="T25" s="157" t="s">
        <v>605</v>
      </c>
      <c r="U25" s="46" t="s">
        <v>111</v>
      </c>
    </row>
    <row r="26" spans="1:21" ht="63.75" customHeight="1" x14ac:dyDescent="0.25">
      <c r="A26" s="41"/>
      <c r="B26" s="41"/>
      <c r="C26" s="42"/>
      <c r="D26" s="42"/>
      <c r="E26" s="43" t="s">
        <v>32</v>
      </c>
      <c r="F26" s="42" t="s">
        <v>131</v>
      </c>
      <c r="G26" s="44" t="s">
        <v>424</v>
      </c>
      <c r="H26" s="45" t="s">
        <v>374</v>
      </c>
      <c r="I26" s="32"/>
      <c r="J26" s="52" t="s">
        <v>428</v>
      </c>
      <c r="K26" s="44"/>
      <c r="L26" s="49" t="s">
        <v>374</v>
      </c>
      <c r="M26" s="44"/>
      <c r="N26" s="49" t="s">
        <v>591</v>
      </c>
      <c r="O26" s="44"/>
      <c r="P26" s="49" t="s">
        <v>592</v>
      </c>
      <c r="Q26" s="44"/>
      <c r="R26" s="44">
        <v>100</v>
      </c>
      <c r="S26" s="32"/>
      <c r="T26" s="157" t="s">
        <v>605</v>
      </c>
      <c r="U26" s="46" t="s">
        <v>111</v>
      </c>
    </row>
    <row r="27" spans="1:21" ht="61.5" customHeight="1" x14ac:dyDescent="0.25">
      <c r="A27" s="41"/>
      <c r="B27" s="41"/>
      <c r="C27" s="42"/>
      <c r="D27" s="42"/>
      <c r="E27" s="43" t="s">
        <v>33</v>
      </c>
      <c r="F27" s="42" t="s">
        <v>130</v>
      </c>
      <c r="G27" s="44" t="s">
        <v>108</v>
      </c>
      <c r="H27" s="45" t="s">
        <v>108</v>
      </c>
      <c r="I27" s="32"/>
      <c r="J27" s="51" t="s">
        <v>425</v>
      </c>
      <c r="K27" s="44"/>
      <c r="L27" s="49" t="s">
        <v>596</v>
      </c>
      <c r="M27" s="44"/>
      <c r="N27" s="49" t="s">
        <v>596</v>
      </c>
      <c r="O27" s="44"/>
      <c r="P27" s="49" t="s">
        <v>596</v>
      </c>
      <c r="Q27" s="44"/>
      <c r="R27" s="44">
        <v>29</v>
      </c>
      <c r="S27" s="32"/>
      <c r="T27" s="157" t="s">
        <v>605</v>
      </c>
      <c r="U27" s="46" t="s">
        <v>111</v>
      </c>
    </row>
    <row r="28" spans="1:21" ht="34.5" customHeight="1" x14ac:dyDescent="0.25">
      <c r="A28" s="41"/>
      <c r="B28" s="41"/>
      <c r="C28" s="42"/>
      <c r="D28" s="42"/>
      <c r="E28" s="43" t="s">
        <v>587</v>
      </c>
      <c r="F28" s="79" t="s">
        <v>588</v>
      </c>
      <c r="G28" s="49" t="s">
        <v>70</v>
      </c>
      <c r="H28" s="49" t="s">
        <v>108</v>
      </c>
      <c r="I28" s="32"/>
      <c r="J28" s="51" t="s">
        <v>600</v>
      </c>
      <c r="K28" s="44"/>
      <c r="L28" s="49" t="s">
        <v>584</v>
      </c>
      <c r="M28" s="44"/>
      <c r="N28" s="49" t="s">
        <v>108</v>
      </c>
      <c r="O28" s="44"/>
      <c r="P28" s="49" t="s">
        <v>108</v>
      </c>
      <c r="Q28" s="44"/>
      <c r="R28" s="44">
        <v>10</v>
      </c>
      <c r="S28" s="32"/>
      <c r="T28" s="157" t="s">
        <v>605</v>
      </c>
      <c r="U28" s="46" t="s">
        <v>111</v>
      </c>
    </row>
    <row r="29" spans="1:21" ht="61.5" customHeight="1" x14ac:dyDescent="0.25">
      <c r="A29" s="41"/>
      <c r="B29" s="41"/>
      <c r="C29" s="42"/>
      <c r="D29" s="42"/>
      <c r="E29" s="43" t="s">
        <v>583</v>
      </c>
      <c r="F29" s="79" t="s">
        <v>585</v>
      </c>
      <c r="G29" s="49" t="s">
        <v>70</v>
      </c>
      <c r="H29" s="45">
        <v>0</v>
      </c>
      <c r="I29" s="32"/>
      <c r="J29" s="51" t="s">
        <v>477</v>
      </c>
      <c r="K29" s="44"/>
      <c r="L29" s="80" t="s">
        <v>586</v>
      </c>
      <c r="M29" s="44"/>
      <c r="N29" s="49" t="s">
        <v>70</v>
      </c>
      <c r="O29" s="44"/>
      <c r="P29" s="49" t="s">
        <v>70</v>
      </c>
      <c r="Q29" s="44"/>
      <c r="R29" s="44">
        <v>2</v>
      </c>
      <c r="S29" s="32"/>
      <c r="T29" s="157" t="s">
        <v>605</v>
      </c>
      <c r="U29" s="46" t="s">
        <v>111</v>
      </c>
    </row>
    <row r="30" spans="1:21" ht="46.5" customHeight="1" x14ac:dyDescent="0.25">
      <c r="A30" s="41"/>
      <c r="B30" s="41"/>
      <c r="C30" s="42"/>
      <c r="D30" s="42"/>
      <c r="E30" s="43" t="s">
        <v>34</v>
      </c>
      <c r="F30" s="42" t="s">
        <v>129</v>
      </c>
      <c r="G30" s="32" t="s">
        <v>71</v>
      </c>
      <c r="H30" s="45" t="s">
        <v>597</v>
      </c>
      <c r="I30" s="32"/>
      <c r="J30" s="52">
        <v>0</v>
      </c>
      <c r="K30" s="44"/>
      <c r="L30" s="50" t="s">
        <v>70</v>
      </c>
      <c r="M30" s="44"/>
      <c r="N30" s="44" t="s">
        <v>477</v>
      </c>
      <c r="O30" s="44"/>
      <c r="P30" s="44" t="s">
        <v>477</v>
      </c>
      <c r="Q30" s="44"/>
      <c r="R30" s="44">
        <v>156</v>
      </c>
      <c r="S30" s="32"/>
      <c r="T30" s="157" t="s">
        <v>605</v>
      </c>
      <c r="U30" s="46" t="s">
        <v>111</v>
      </c>
    </row>
    <row r="31" spans="1:21" x14ac:dyDescent="0.25">
      <c r="A31" s="41"/>
      <c r="B31" s="41"/>
      <c r="C31" s="42"/>
      <c r="D31" s="42"/>
      <c r="E31" s="43"/>
      <c r="F31" s="42"/>
      <c r="G31" s="44"/>
      <c r="H31" s="45"/>
      <c r="I31" s="32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157"/>
      <c r="U31" s="46"/>
    </row>
    <row r="32" spans="1:21" s="85" customFormat="1" ht="92.25" customHeight="1" x14ac:dyDescent="0.25">
      <c r="A32" s="68"/>
      <c r="B32" s="68" t="s">
        <v>363</v>
      </c>
      <c r="C32" s="70" t="s">
        <v>514</v>
      </c>
      <c r="D32" s="69"/>
      <c r="E32" s="70" t="s">
        <v>35</v>
      </c>
      <c r="F32" s="69"/>
      <c r="G32" s="71">
        <f>6+4+5</f>
        <v>15</v>
      </c>
      <c r="H32" s="72">
        <f>7+8</f>
        <v>15</v>
      </c>
      <c r="I32" s="73">
        <v>152000000</v>
      </c>
      <c r="J32" s="71">
        <f>6+15</f>
        <v>21</v>
      </c>
      <c r="K32" s="64">
        <f>I32+(I32*10/100)</f>
        <v>167200000</v>
      </c>
      <c r="L32" s="71">
        <v>12</v>
      </c>
      <c r="M32" s="64">
        <f>K32+(K32*10/100)</f>
        <v>183920000</v>
      </c>
      <c r="N32" s="71">
        <v>10</v>
      </c>
      <c r="O32" s="64">
        <f>M32+(M32*10/100)</f>
        <v>202312000</v>
      </c>
      <c r="P32" s="71">
        <v>10</v>
      </c>
      <c r="Q32" s="64">
        <f>O32+(O32*10/100)</f>
        <v>222543200</v>
      </c>
      <c r="R32" s="73">
        <f>H32+J32+L32+N32+P32</f>
        <v>68</v>
      </c>
      <c r="S32" s="64">
        <f>I32+K32+M32+O32+Q32</f>
        <v>927975200</v>
      </c>
      <c r="T32" s="157"/>
      <c r="U32" s="74"/>
    </row>
    <row r="33" spans="1:21" ht="75" x14ac:dyDescent="0.25">
      <c r="A33" s="41"/>
      <c r="B33" s="41"/>
      <c r="C33" s="42"/>
      <c r="D33" s="42"/>
      <c r="E33" s="43" t="s">
        <v>36</v>
      </c>
      <c r="F33" s="42" t="s">
        <v>128</v>
      </c>
      <c r="G33" s="44" t="s">
        <v>484</v>
      </c>
      <c r="H33" s="45" t="s">
        <v>483</v>
      </c>
      <c r="I33" s="32"/>
      <c r="J33" s="42" t="s">
        <v>484</v>
      </c>
      <c r="K33" s="44"/>
      <c r="L33" s="42" t="s">
        <v>484</v>
      </c>
      <c r="M33" s="44"/>
      <c r="N33" s="42" t="s">
        <v>484</v>
      </c>
      <c r="O33" s="44"/>
      <c r="P33" s="42" t="s">
        <v>484</v>
      </c>
      <c r="Q33" s="44"/>
      <c r="R33" s="44">
        <f>7+6+6+6+6</f>
        <v>31</v>
      </c>
      <c r="S33" s="32"/>
      <c r="T33" s="157" t="s">
        <v>605</v>
      </c>
      <c r="U33" s="46" t="s">
        <v>111</v>
      </c>
    </row>
    <row r="34" spans="1:21" s="81" customFormat="1" ht="60" x14ac:dyDescent="0.25">
      <c r="A34" s="41"/>
      <c r="B34" s="41"/>
      <c r="C34" s="41"/>
      <c r="D34" s="41"/>
      <c r="E34" s="41" t="s">
        <v>37</v>
      </c>
      <c r="F34" s="41" t="s">
        <v>127</v>
      </c>
      <c r="G34" s="32" t="s">
        <v>373</v>
      </c>
      <c r="H34" s="45" t="s">
        <v>373</v>
      </c>
      <c r="I34" s="32"/>
      <c r="J34" s="45" t="s">
        <v>373</v>
      </c>
      <c r="K34" s="32"/>
      <c r="L34" s="45" t="s">
        <v>373</v>
      </c>
      <c r="M34" s="32"/>
      <c r="N34" s="45" t="s">
        <v>373</v>
      </c>
      <c r="O34" s="32"/>
      <c r="P34" s="45" t="s">
        <v>373</v>
      </c>
      <c r="Q34" s="32"/>
      <c r="R34" s="32">
        <f>4*5</f>
        <v>20</v>
      </c>
      <c r="S34" s="32"/>
      <c r="T34" s="157" t="s">
        <v>605</v>
      </c>
      <c r="U34" s="38" t="s">
        <v>111</v>
      </c>
    </row>
    <row r="35" spans="1:21" ht="108" customHeight="1" x14ac:dyDescent="0.25">
      <c r="A35" s="41"/>
      <c r="B35" s="41"/>
      <c r="C35" s="42"/>
      <c r="D35" s="42"/>
      <c r="E35" s="43" t="s">
        <v>38</v>
      </c>
      <c r="F35" s="86" t="s">
        <v>153</v>
      </c>
      <c r="G35" s="44" t="s">
        <v>110</v>
      </c>
      <c r="H35" s="45" t="s">
        <v>536</v>
      </c>
      <c r="I35" s="32"/>
      <c r="J35" s="45" t="s">
        <v>476</v>
      </c>
      <c r="K35" s="32"/>
      <c r="L35" s="45" t="s">
        <v>567</v>
      </c>
      <c r="M35" s="32"/>
      <c r="N35" s="45">
        <v>0</v>
      </c>
      <c r="O35" s="32"/>
      <c r="P35" s="45">
        <v>0</v>
      </c>
      <c r="Q35" s="32"/>
      <c r="R35" s="32">
        <v>17</v>
      </c>
      <c r="S35" s="32"/>
      <c r="T35" s="157" t="s">
        <v>605</v>
      </c>
      <c r="U35" s="46" t="s">
        <v>111</v>
      </c>
    </row>
    <row r="36" spans="1:21" s="85" customFormat="1" ht="88.5" customHeight="1" x14ac:dyDescent="0.25">
      <c r="A36" s="68"/>
      <c r="B36" s="68"/>
      <c r="C36" s="70"/>
      <c r="D36" s="69"/>
      <c r="E36" s="70" t="s">
        <v>39</v>
      </c>
      <c r="F36" s="69"/>
      <c r="G36" s="71"/>
      <c r="H36" s="72">
        <v>50</v>
      </c>
      <c r="I36" s="73">
        <v>70000000</v>
      </c>
      <c r="J36" s="71">
        <v>50</v>
      </c>
      <c r="K36" s="64">
        <f>I36+(I36*10/100)</f>
        <v>77000000</v>
      </c>
      <c r="L36" s="71">
        <v>50</v>
      </c>
      <c r="M36" s="64">
        <f>K36+(K36*10/100)</f>
        <v>84700000</v>
      </c>
      <c r="N36" s="71">
        <v>50</v>
      </c>
      <c r="O36" s="64">
        <f>M36+(M36*10/100)</f>
        <v>93170000</v>
      </c>
      <c r="P36" s="71">
        <v>50</v>
      </c>
      <c r="Q36" s="64">
        <f>O36+(O36*10/100)</f>
        <v>102487000</v>
      </c>
      <c r="R36" s="73">
        <v>250</v>
      </c>
      <c r="S36" s="64">
        <f>I36+K36+M36+O36+Q36</f>
        <v>427357000</v>
      </c>
      <c r="T36" s="157"/>
      <c r="U36" s="74"/>
    </row>
    <row r="37" spans="1:21" ht="96.75" customHeight="1" x14ac:dyDescent="0.25">
      <c r="A37" s="41"/>
      <c r="B37" s="41"/>
      <c r="C37" s="42"/>
      <c r="D37" s="42"/>
      <c r="E37" s="43" t="s">
        <v>40</v>
      </c>
      <c r="F37" s="42" t="s">
        <v>126</v>
      </c>
      <c r="G37" s="44" t="s">
        <v>477</v>
      </c>
      <c r="H37" s="45" t="s">
        <v>477</v>
      </c>
      <c r="I37" s="32"/>
      <c r="J37" s="45" t="s">
        <v>477</v>
      </c>
      <c r="K37" s="44"/>
      <c r="L37" s="45" t="s">
        <v>477</v>
      </c>
      <c r="M37" s="44"/>
      <c r="N37" s="45" t="s">
        <v>477</v>
      </c>
      <c r="O37" s="44"/>
      <c r="P37" s="45" t="s">
        <v>477</v>
      </c>
      <c r="Q37" s="44"/>
      <c r="R37" s="44">
        <f>50*5</f>
        <v>250</v>
      </c>
      <c r="S37" s="32"/>
      <c r="T37" s="157" t="s">
        <v>605</v>
      </c>
      <c r="U37" s="46" t="s">
        <v>111</v>
      </c>
    </row>
    <row r="38" spans="1:21" ht="15" customHeight="1" x14ac:dyDescent="0.25">
      <c r="A38" s="41"/>
      <c r="B38" s="41"/>
      <c r="C38" s="42"/>
      <c r="D38" s="42"/>
      <c r="E38" s="43"/>
      <c r="F38" s="42"/>
      <c r="G38" s="44"/>
      <c r="H38" s="45"/>
      <c r="I38" s="32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157"/>
      <c r="U38" s="46"/>
    </row>
    <row r="39" spans="1:21" s="85" customFormat="1" ht="124.5" customHeight="1" x14ac:dyDescent="0.25">
      <c r="A39" s="68" t="s">
        <v>422</v>
      </c>
      <c r="B39" s="68" t="s">
        <v>421</v>
      </c>
      <c r="C39" s="87" t="s">
        <v>515</v>
      </c>
      <c r="D39" s="69"/>
      <c r="E39" s="87" t="s">
        <v>113</v>
      </c>
      <c r="F39" s="69"/>
      <c r="G39" s="71">
        <v>502</v>
      </c>
      <c r="H39" s="88">
        <f>22+25+47</f>
        <v>94</v>
      </c>
      <c r="I39" s="73">
        <v>316073000</v>
      </c>
      <c r="J39" s="71">
        <f>8</f>
        <v>8</v>
      </c>
      <c r="K39" s="73">
        <f>I39+(I39*10/100)</f>
        <v>347680300</v>
      </c>
      <c r="L39" s="71">
        <f>3+5+40+48</f>
        <v>96</v>
      </c>
      <c r="M39" s="73">
        <v>1266308000</v>
      </c>
      <c r="N39" s="71">
        <f>3+6+40+49</f>
        <v>98</v>
      </c>
      <c r="O39" s="73">
        <v>1295853000</v>
      </c>
      <c r="P39" s="71">
        <f>3+6+40+49</f>
        <v>98</v>
      </c>
      <c r="Q39" s="73">
        <v>1295853000</v>
      </c>
      <c r="R39" s="73">
        <f>H39+J39+L39+N39+P39</f>
        <v>394</v>
      </c>
      <c r="S39" s="64">
        <f>I39+K39+M39+O39+Q39</f>
        <v>4521767300</v>
      </c>
      <c r="T39" s="157"/>
      <c r="U39" s="74"/>
    </row>
    <row r="40" spans="1:21" ht="46.5" customHeight="1" x14ac:dyDescent="0.25">
      <c r="A40" s="41"/>
      <c r="B40" s="41"/>
      <c r="C40" s="42"/>
      <c r="D40" s="42"/>
      <c r="E40" s="5" t="s">
        <v>552</v>
      </c>
      <c r="F40" s="42" t="s">
        <v>121</v>
      </c>
      <c r="G40" s="44" t="s">
        <v>72</v>
      </c>
      <c r="H40" s="6" t="s">
        <v>72</v>
      </c>
      <c r="I40" s="32"/>
      <c r="J40" s="36" t="s">
        <v>115</v>
      </c>
      <c r="K40" s="44"/>
      <c r="L40" s="44" t="s">
        <v>115</v>
      </c>
      <c r="M40" s="44"/>
      <c r="N40" s="44" t="s">
        <v>115</v>
      </c>
      <c r="O40" s="44"/>
      <c r="P40" s="44" t="s">
        <v>115</v>
      </c>
      <c r="Q40" s="44"/>
      <c r="R40" s="44">
        <f>2+3+3+3+3</f>
        <v>14</v>
      </c>
      <c r="S40" s="32"/>
      <c r="T40" s="157" t="s">
        <v>605</v>
      </c>
      <c r="U40" s="46" t="s">
        <v>111</v>
      </c>
    </row>
    <row r="41" spans="1:21" ht="45.75" customHeight="1" x14ac:dyDescent="0.25">
      <c r="A41" s="41"/>
      <c r="B41" s="41"/>
      <c r="C41" s="42"/>
      <c r="D41" s="42"/>
      <c r="E41" s="5" t="s">
        <v>554</v>
      </c>
      <c r="F41" s="42" t="s">
        <v>122</v>
      </c>
      <c r="G41" s="44" t="s">
        <v>87</v>
      </c>
      <c r="H41" s="6" t="s">
        <v>73</v>
      </c>
      <c r="I41" s="32"/>
      <c r="J41" s="36" t="s">
        <v>77</v>
      </c>
      <c r="K41" s="44"/>
      <c r="L41" s="44" t="s">
        <v>77</v>
      </c>
      <c r="M41" s="44"/>
      <c r="N41" s="44" t="s">
        <v>216</v>
      </c>
      <c r="O41" s="44"/>
      <c r="P41" s="44" t="s">
        <v>216</v>
      </c>
      <c r="Q41" s="44"/>
      <c r="R41" s="44">
        <f>20+5+5+6+6</f>
        <v>42</v>
      </c>
      <c r="S41" s="32"/>
      <c r="T41" s="157" t="s">
        <v>605</v>
      </c>
      <c r="U41" s="46" t="s">
        <v>111</v>
      </c>
    </row>
    <row r="42" spans="1:21" ht="44.25" customHeight="1" x14ac:dyDescent="0.25">
      <c r="A42" s="41"/>
      <c r="B42" s="41"/>
      <c r="C42" s="42"/>
      <c r="D42" s="42"/>
      <c r="E42" s="5" t="s">
        <v>553</v>
      </c>
      <c r="F42" s="42" t="s">
        <v>123</v>
      </c>
      <c r="G42" s="44" t="s">
        <v>88</v>
      </c>
      <c r="H42" s="6" t="s">
        <v>74</v>
      </c>
      <c r="I42" s="32"/>
      <c r="J42" s="36" t="s">
        <v>70</v>
      </c>
      <c r="K42" s="44"/>
      <c r="L42" s="44" t="s">
        <v>338</v>
      </c>
      <c r="M42" s="44"/>
      <c r="N42" s="44" t="s">
        <v>338</v>
      </c>
      <c r="O42" s="44"/>
      <c r="P42" s="44" t="s">
        <v>338</v>
      </c>
      <c r="Q42" s="44"/>
      <c r="R42" s="44">
        <f>25+120</f>
        <v>145</v>
      </c>
      <c r="S42" s="32"/>
      <c r="T42" s="157" t="s">
        <v>605</v>
      </c>
      <c r="U42" s="46" t="s">
        <v>111</v>
      </c>
    </row>
    <row r="43" spans="1:21" ht="34.5" customHeight="1" x14ac:dyDescent="0.25">
      <c r="A43" s="41"/>
      <c r="B43" s="41"/>
      <c r="C43" s="42"/>
      <c r="D43" s="42"/>
      <c r="E43" s="5" t="s">
        <v>44</v>
      </c>
      <c r="F43" s="42" t="s">
        <v>124</v>
      </c>
      <c r="G43" s="44" t="s">
        <v>89</v>
      </c>
      <c r="H43" s="6" t="s">
        <v>75</v>
      </c>
      <c r="I43" s="32"/>
      <c r="J43" s="36" t="s">
        <v>70</v>
      </c>
      <c r="K43" s="44"/>
      <c r="L43" s="44" t="s">
        <v>160</v>
      </c>
      <c r="M43" s="44"/>
      <c r="N43" s="44" t="s">
        <v>523</v>
      </c>
      <c r="O43" s="44"/>
      <c r="P43" s="44" t="s">
        <v>523</v>
      </c>
      <c r="Q43" s="44"/>
      <c r="R43" s="44">
        <f>47+48+49+49</f>
        <v>193</v>
      </c>
      <c r="S43" s="32"/>
      <c r="T43" s="157" t="s">
        <v>605</v>
      </c>
      <c r="U43" s="46" t="s">
        <v>111</v>
      </c>
    </row>
    <row r="44" spans="1:21" s="85" customFormat="1" ht="75" x14ac:dyDescent="0.25">
      <c r="A44" s="68"/>
      <c r="B44" s="68"/>
      <c r="C44" s="70"/>
      <c r="D44" s="69"/>
      <c r="E44" s="70" t="s">
        <v>45</v>
      </c>
      <c r="F44" s="69"/>
      <c r="G44" s="71"/>
      <c r="H44" s="72">
        <v>261</v>
      </c>
      <c r="I44" s="73">
        <v>1073763000</v>
      </c>
      <c r="J44" s="71">
        <v>220</v>
      </c>
      <c r="K44" s="73">
        <v>1181139300</v>
      </c>
      <c r="L44" s="71">
        <v>510</v>
      </c>
      <c r="M44" s="73">
        <v>2239000000</v>
      </c>
      <c r="N44" s="71">
        <v>500</v>
      </c>
      <c r="O44" s="73">
        <v>2239000000</v>
      </c>
      <c r="P44" s="71">
        <v>560</v>
      </c>
      <c r="Q44" s="89">
        <v>2379000000</v>
      </c>
      <c r="R44" s="73">
        <f>H44+J44+L44+N44+P44</f>
        <v>2051</v>
      </c>
      <c r="S44" s="64">
        <f>I44+K44+M44+O44+Q44</f>
        <v>9111902300</v>
      </c>
      <c r="T44" s="157"/>
      <c r="U44" s="74"/>
    </row>
    <row r="45" spans="1:21" ht="63.75" customHeight="1" x14ac:dyDescent="0.25">
      <c r="A45" s="41"/>
      <c r="B45" s="41"/>
      <c r="C45" s="42"/>
      <c r="D45" s="42"/>
      <c r="E45" s="43" t="s">
        <v>46</v>
      </c>
      <c r="F45" s="42" t="s">
        <v>125</v>
      </c>
      <c r="G45" s="44" t="s">
        <v>112</v>
      </c>
      <c r="H45" s="36" t="s">
        <v>423</v>
      </c>
      <c r="I45" s="37"/>
      <c r="J45" s="38" t="s">
        <v>316</v>
      </c>
      <c r="K45" s="37"/>
      <c r="L45" s="38" t="s">
        <v>154</v>
      </c>
      <c r="M45" s="37"/>
      <c r="N45" s="38" t="s">
        <v>154</v>
      </c>
      <c r="O45" s="37"/>
      <c r="P45" s="38" t="s">
        <v>154</v>
      </c>
      <c r="Q45" s="37"/>
      <c r="R45" s="38">
        <f>201+150+200+200+200</f>
        <v>951</v>
      </c>
      <c r="S45" s="32"/>
      <c r="T45" s="157" t="s">
        <v>605</v>
      </c>
      <c r="U45" s="46" t="s">
        <v>111</v>
      </c>
    </row>
    <row r="46" spans="1:21" ht="44.25" customHeight="1" x14ac:dyDescent="0.25">
      <c r="A46" s="41"/>
      <c r="B46" s="41"/>
      <c r="C46" s="42"/>
      <c r="D46" s="42"/>
      <c r="E46" s="43" t="s">
        <v>555</v>
      </c>
      <c r="F46" s="79" t="s">
        <v>571</v>
      </c>
      <c r="G46" s="44"/>
      <c r="H46" s="90">
        <v>0</v>
      </c>
      <c r="I46" s="37"/>
      <c r="J46" s="90">
        <v>0</v>
      </c>
      <c r="K46" s="37"/>
      <c r="L46" s="38" t="s">
        <v>338</v>
      </c>
      <c r="M46" s="37"/>
      <c r="N46" s="90">
        <v>0</v>
      </c>
      <c r="O46" s="37"/>
      <c r="P46" s="38" t="s">
        <v>338</v>
      </c>
      <c r="Q46" s="37"/>
      <c r="R46" s="48">
        <v>80</v>
      </c>
      <c r="S46" s="32"/>
      <c r="T46" s="157" t="s">
        <v>605</v>
      </c>
      <c r="U46" s="46" t="s">
        <v>111</v>
      </c>
    </row>
    <row r="47" spans="1:21" ht="32.25" customHeight="1" x14ac:dyDescent="0.25">
      <c r="A47" s="41"/>
      <c r="B47" s="41"/>
      <c r="C47" s="42"/>
      <c r="D47" s="42"/>
      <c r="E47" s="43" t="s">
        <v>556</v>
      </c>
      <c r="F47" s="79" t="s">
        <v>572</v>
      </c>
      <c r="G47" s="44"/>
      <c r="H47" s="90">
        <v>0</v>
      </c>
      <c r="I47" s="37"/>
      <c r="J47" s="90">
        <v>0</v>
      </c>
      <c r="K47" s="37"/>
      <c r="L47" s="38" t="s">
        <v>338</v>
      </c>
      <c r="M47" s="37"/>
      <c r="N47" s="90">
        <v>0</v>
      </c>
      <c r="O47" s="37"/>
      <c r="P47" s="90">
        <v>0</v>
      </c>
      <c r="Q47" s="37"/>
      <c r="R47" s="48">
        <v>40</v>
      </c>
      <c r="S47" s="32"/>
      <c r="T47" s="157" t="s">
        <v>605</v>
      </c>
      <c r="U47" s="46" t="s">
        <v>111</v>
      </c>
    </row>
    <row r="48" spans="1:21" ht="33" customHeight="1" x14ac:dyDescent="0.25">
      <c r="A48" s="41"/>
      <c r="B48" s="41"/>
      <c r="C48" s="42"/>
      <c r="D48" s="42"/>
      <c r="E48" s="43" t="s">
        <v>557</v>
      </c>
      <c r="F48" s="79" t="s">
        <v>580</v>
      </c>
      <c r="G48" s="44"/>
      <c r="H48" s="90">
        <v>0</v>
      </c>
      <c r="I48" s="37"/>
      <c r="J48" s="90">
        <v>0</v>
      </c>
      <c r="K48" s="37"/>
      <c r="L48" s="38" t="s">
        <v>565</v>
      </c>
      <c r="M48" s="37"/>
      <c r="N48" s="90">
        <v>0</v>
      </c>
      <c r="O48" s="37"/>
      <c r="P48" s="90">
        <v>0</v>
      </c>
      <c r="Q48" s="37"/>
      <c r="R48" s="48">
        <v>30</v>
      </c>
      <c r="S48" s="32"/>
      <c r="T48" s="157" t="s">
        <v>605</v>
      </c>
      <c r="U48" s="46" t="s">
        <v>111</v>
      </c>
    </row>
    <row r="49" spans="1:21" ht="48.75" customHeight="1" x14ac:dyDescent="0.25">
      <c r="A49" s="41"/>
      <c r="B49" s="41"/>
      <c r="C49" s="42"/>
      <c r="D49" s="42"/>
      <c r="E49" s="43" t="s">
        <v>558</v>
      </c>
      <c r="F49" s="79" t="s">
        <v>573</v>
      </c>
      <c r="G49" s="44"/>
      <c r="H49" s="90">
        <v>0</v>
      </c>
      <c r="I49" s="37"/>
      <c r="J49" s="90">
        <v>0</v>
      </c>
      <c r="K49" s="37"/>
      <c r="L49" s="40" t="s">
        <v>338</v>
      </c>
      <c r="M49" s="37"/>
      <c r="N49" s="90">
        <v>0</v>
      </c>
      <c r="O49" s="37"/>
      <c r="P49" s="90">
        <v>0</v>
      </c>
      <c r="Q49" s="37"/>
      <c r="R49" s="48">
        <v>40</v>
      </c>
      <c r="S49" s="32"/>
      <c r="T49" s="157" t="s">
        <v>605</v>
      </c>
      <c r="U49" s="46" t="s">
        <v>111</v>
      </c>
    </row>
    <row r="50" spans="1:21" ht="30" customHeight="1" x14ac:dyDescent="0.25">
      <c r="A50" s="41"/>
      <c r="B50" s="41"/>
      <c r="C50" s="42"/>
      <c r="D50" s="42"/>
      <c r="E50" s="43" t="s">
        <v>559</v>
      </c>
      <c r="F50" s="79" t="s">
        <v>574</v>
      </c>
      <c r="G50" s="44"/>
      <c r="H50" s="90">
        <v>0</v>
      </c>
      <c r="I50" s="37"/>
      <c r="J50" s="90">
        <v>0</v>
      </c>
      <c r="K50" s="37"/>
      <c r="L50" s="90">
        <v>0</v>
      </c>
      <c r="M50" s="37"/>
      <c r="N50" s="39" t="s">
        <v>338</v>
      </c>
      <c r="O50" s="37"/>
      <c r="P50" s="90">
        <v>0</v>
      </c>
      <c r="Q50" s="37"/>
      <c r="R50" s="48">
        <v>40</v>
      </c>
      <c r="S50" s="32"/>
      <c r="T50" s="157" t="s">
        <v>605</v>
      </c>
      <c r="U50" s="46" t="s">
        <v>111</v>
      </c>
    </row>
    <row r="51" spans="1:21" ht="61.5" customHeight="1" x14ac:dyDescent="0.25">
      <c r="A51" s="41"/>
      <c r="B51" s="41"/>
      <c r="C51" s="42"/>
      <c r="D51" s="42"/>
      <c r="E51" s="43" t="s">
        <v>560</v>
      </c>
      <c r="F51" s="79" t="s">
        <v>575</v>
      </c>
      <c r="G51" s="44"/>
      <c r="H51" s="90">
        <v>0</v>
      </c>
      <c r="I51" s="37"/>
      <c r="J51" s="90">
        <v>0</v>
      </c>
      <c r="K51" s="37"/>
      <c r="L51" s="90">
        <v>0</v>
      </c>
      <c r="M51" s="37"/>
      <c r="N51" s="39" t="s">
        <v>338</v>
      </c>
      <c r="O51" s="37"/>
      <c r="P51" s="39" t="s">
        <v>338</v>
      </c>
      <c r="Q51" s="37"/>
      <c r="R51" s="48">
        <v>80</v>
      </c>
      <c r="S51" s="32"/>
      <c r="T51" s="157" t="s">
        <v>605</v>
      </c>
      <c r="U51" s="46" t="s">
        <v>111</v>
      </c>
    </row>
    <row r="52" spans="1:21" ht="45.75" customHeight="1" x14ac:dyDescent="0.25">
      <c r="A52" s="41"/>
      <c r="B52" s="41"/>
      <c r="C52" s="42"/>
      <c r="D52" s="42"/>
      <c r="E52" s="43" t="s">
        <v>561</v>
      </c>
      <c r="F52" s="79" t="s">
        <v>577</v>
      </c>
      <c r="G52" s="44"/>
      <c r="H52" s="90">
        <v>0</v>
      </c>
      <c r="I52" s="37"/>
      <c r="J52" s="90">
        <v>0</v>
      </c>
      <c r="K52" s="37"/>
      <c r="L52" s="90">
        <v>0</v>
      </c>
      <c r="M52" s="37"/>
      <c r="N52" s="39" t="s">
        <v>76</v>
      </c>
      <c r="O52" s="37"/>
      <c r="P52" s="90">
        <v>0</v>
      </c>
      <c r="Q52" s="37"/>
      <c r="R52" s="48">
        <v>60</v>
      </c>
      <c r="S52" s="32"/>
      <c r="T52" s="157" t="s">
        <v>605</v>
      </c>
      <c r="U52" s="46" t="s">
        <v>111</v>
      </c>
    </row>
    <row r="53" spans="1:21" ht="64.5" customHeight="1" x14ac:dyDescent="0.25">
      <c r="A53" s="41"/>
      <c r="B53" s="41"/>
      <c r="C53" s="42"/>
      <c r="D53" s="42"/>
      <c r="E53" s="43" t="s">
        <v>562</v>
      </c>
      <c r="F53" s="79" t="s">
        <v>576</v>
      </c>
      <c r="G53" s="44"/>
      <c r="H53" s="90">
        <v>0</v>
      </c>
      <c r="I53" s="37"/>
      <c r="J53" s="90">
        <v>0</v>
      </c>
      <c r="K53" s="37"/>
      <c r="L53" s="90">
        <v>0</v>
      </c>
      <c r="M53" s="37"/>
      <c r="N53" s="90">
        <v>0</v>
      </c>
      <c r="O53" s="37"/>
      <c r="P53" s="39" t="s">
        <v>338</v>
      </c>
      <c r="Q53" s="37"/>
      <c r="R53" s="48">
        <v>40</v>
      </c>
      <c r="S53" s="32"/>
      <c r="T53" s="157" t="s">
        <v>605</v>
      </c>
      <c r="U53" s="46" t="s">
        <v>111</v>
      </c>
    </row>
    <row r="54" spans="1:21" ht="30.75" customHeight="1" x14ac:dyDescent="0.25">
      <c r="A54" s="41"/>
      <c r="B54" s="41"/>
      <c r="C54" s="42"/>
      <c r="D54" s="42"/>
      <c r="E54" s="43" t="s">
        <v>563</v>
      </c>
      <c r="F54" s="79" t="s">
        <v>578</v>
      </c>
      <c r="G54" s="44"/>
      <c r="H54" s="90">
        <v>0</v>
      </c>
      <c r="I54" s="37"/>
      <c r="J54" s="90">
        <v>0</v>
      </c>
      <c r="K54" s="37"/>
      <c r="L54" s="90">
        <v>0</v>
      </c>
      <c r="M54" s="37"/>
      <c r="N54" s="90">
        <v>0</v>
      </c>
      <c r="O54" s="37"/>
      <c r="P54" s="39" t="s">
        <v>338</v>
      </c>
      <c r="Q54" s="37"/>
      <c r="R54" s="48">
        <v>40</v>
      </c>
      <c r="S54" s="32"/>
      <c r="T54" s="157" t="s">
        <v>605</v>
      </c>
      <c r="U54" s="46" t="s">
        <v>111</v>
      </c>
    </row>
    <row r="55" spans="1:21" ht="45" x14ac:dyDescent="0.25">
      <c r="A55" s="41"/>
      <c r="B55" s="41"/>
      <c r="C55" s="42"/>
      <c r="D55" s="42"/>
      <c r="E55" s="43" t="s">
        <v>564</v>
      </c>
      <c r="F55" s="79" t="s">
        <v>579</v>
      </c>
      <c r="G55" s="44"/>
      <c r="H55" s="90">
        <v>0</v>
      </c>
      <c r="I55" s="37"/>
      <c r="J55" s="90">
        <v>0</v>
      </c>
      <c r="K55" s="37"/>
      <c r="L55" s="90">
        <v>0</v>
      </c>
      <c r="M55" s="37"/>
      <c r="N55" s="90">
        <v>0</v>
      </c>
      <c r="O55" s="37"/>
      <c r="P55" s="39" t="s">
        <v>338</v>
      </c>
      <c r="Q55" s="37"/>
      <c r="R55" s="48">
        <v>40</v>
      </c>
      <c r="S55" s="32"/>
      <c r="T55" s="157" t="s">
        <v>605</v>
      </c>
      <c r="U55" s="46" t="s">
        <v>111</v>
      </c>
    </row>
    <row r="56" spans="1:21" ht="57.75" customHeight="1" x14ac:dyDescent="0.25">
      <c r="A56" s="41"/>
      <c r="B56" s="41"/>
      <c r="C56" s="42"/>
      <c r="D56" s="42"/>
      <c r="E56" s="43" t="s">
        <v>47</v>
      </c>
      <c r="F56" s="42" t="s">
        <v>524</v>
      </c>
      <c r="G56" s="44" t="s">
        <v>196</v>
      </c>
      <c r="H56" s="40" t="s">
        <v>76</v>
      </c>
      <c r="I56" s="37"/>
      <c r="J56" s="40" t="s">
        <v>324</v>
      </c>
      <c r="K56" s="37"/>
      <c r="L56" s="40" t="s">
        <v>100</v>
      </c>
      <c r="M56" s="37"/>
      <c r="N56" s="40" t="s">
        <v>100</v>
      </c>
      <c r="O56" s="37"/>
      <c r="P56" s="40" t="s">
        <v>100</v>
      </c>
      <c r="Q56" s="37"/>
      <c r="R56" s="48">
        <v>370</v>
      </c>
      <c r="S56" s="32"/>
      <c r="T56" s="157" t="s">
        <v>605</v>
      </c>
      <c r="U56" s="46" t="s">
        <v>111</v>
      </c>
    </row>
    <row r="57" spans="1:21" ht="60" customHeight="1" x14ac:dyDescent="0.25">
      <c r="A57" s="41"/>
      <c r="B57" s="41"/>
      <c r="C57" s="42"/>
      <c r="D57" s="42"/>
      <c r="E57" s="5" t="s">
        <v>48</v>
      </c>
      <c r="F57" s="42" t="s">
        <v>120</v>
      </c>
      <c r="G57" s="44" t="s">
        <v>90</v>
      </c>
      <c r="H57" s="36">
        <v>0</v>
      </c>
      <c r="I57" s="37"/>
      <c r="J57" s="36" t="s">
        <v>76</v>
      </c>
      <c r="K57" s="37"/>
      <c r="L57" s="36" t="s">
        <v>76</v>
      </c>
      <c r="M57" s="37"/>
      <c r="N57" s="36" t="s">
        <v>76</v>
      </c>
      <c r="O57" s="37"/>
      <c r="P57" s="36" t="s">
        <v>76</v>
      </c>
      <c r="Q57" s="37"/>
      <c r="R57" s="40">
        <f>60*4</f>
        <v>240</v>
      </c>
      <c r="S57" s="32"/>
      <c r="T57" s="157" t="s">
        <v>605</v>
      </c>
      <c r="U57" s="46" t="s">
        <v>111</v>
      </c>
    </row>
    <row r="58" spans="1:21" s="85" customFormat="1" ht="153" customHeight="1" x14ac:dyDescent="0.25">
      <c r="A58" s="68" t="s">
        <v>436</v>
      </c>
      <c r="B58" s="68" t="s">
        <v>437</v>
      </c>
      <c r="C58" s="70" t="s">
        <v>516</v>
      </c>
      <c r="D58" s="69"/>
      <c r="E58" s="70" t="s">
        <v>49</v>
      </c>
      <c r="F58" s="69"/>
      <c r="G58" s="71">
        <v>281</v>
      </c>
      <c r="H58" s="72">
        <f>719+50</f>
        <v>769</v>
      </c>
      <c r="I58" s="73">
        <v>945216000</v>
      </c>
      <c r="J58" s="71">
        <v>474</v>
      </c>
      <c r="K58" s="73">
        <f>I58+(I58*10/100)</f>
        <v>1039737600</v>
      </c>
      <c r="L58" s="71">
        <f>408+200</f>
        <v>608</v>
      </c>
      <c r="M58" s="73">
        <f>K58+(K58*10/100)</f>
        <v>1143711360</v>
      </c>
      <c r="N58" s="71">
        <f>396+75</f>
        <v>471</v>
      </c>
      <c r="O58" s="73">
        <f>M58+(M58*10/100)</f>
        <v>1258082496</v>
      </c>
      <c r="P58" s="71">
        <v>557</v>
      </c>
      <c r="Q58" s="89">
        <f>O58+(O58*10/100)</f>
        <v>1383890745.5999999</v>
      </c>
      <c r="R58" s="73">
        <f>H58+J58+L58+N58+P58</f>
        <v>2879</v>
      </c>
      <c r="S58" s="64">
        <f>I58+K58+M58+O58+Q58</f>
        <v>5770638201.6000004</v>
      </c>
      <c r="T58" s="157"/>
      <c r="U58" s="74"/>
    </row>
    <row r="59" spans="1:21" ht="64.5" customHeight="1" x14ac:dyDescent="0.25">
      <c r="A59" s="41"/>
      <c r="B59" s="41"/>
      <c r="C59" s="42"/>
      <c r="D59" s="42"/>
      <c r="E59" s="43" t="s">
        <v>50</v>
      </c>
      <c r="F59" s="42" t="s">
        <v>151</v>
      </c>
      <c r="G59" s="44" t="s">
        <v>493</v>
      </c>
      <c r="H59" s="45" t="s">
        <v>494</v>
      </c>
      <c r="I59" s="32"/>
      <c r="J59" s="44" t="s">
        <v>495</v>
      </c>
      <c r="K59" s="44"/>
      <c r="L59" s="44" t="s">
        <v>496</v>
      </c>
      <c r="M59" s="44"/>
      <c r="N59" s="44" t="s">
        <v>497</v>
      </c>
      <c r="O59" s="44"/>
      <c r="P59" s="44" t="s">
        <v>498</v>
      </c>
      <c r="Q59" s="44"/>
      <c r="R59" s="44">
        <f>719+370+408+396+401</f>
        <v>2294</v>
      </c>
      <c r="S59" s="32"/>
      <c r="T59" s="157" t="s">
        <v>605</v>
      </c>
      <c r="U59" s="46" t="s">
        <v>111</v>
      </c>
    </row>
    <row r="60" spans="1:21" ht="45" x14ac:dyDescent="0.25">
      <c r="A60" s="41"/>
      <c r="B60" s="41"/>
      <c r="C60" s="42"/>
      <c r="D60" s="42"/>
      <c r="E60" s="43" t="s">
        <v>65</v>
      </c>
      <c r="F60" s="42" t="s">
        <v>117</v>
      </c>
      <c r="G60" s="44" t="s">
        <v>70</v>
      </c>
      <c r="H60" s="45" t="s">
        <v>418</v>
      </c>
      <c r="I60" s="32"/>
      <c r="J60" s="44" t="s">
        <v>432</v>
      </c>
      <c r="K60" s="44"/>
      <c r="L60" s="44" t="s">
        <v>433</v>
      </c>
      <c r="M60" s="44"/>
      <c r="N60" s="44" t="s">
        <v>434</v>
      </c>
      <c r="O60" s="44"/>
      <c r="P60" s="44" t="s">
        <v>435</v>
      </c>
      <c r="Q60" s="44"/>
      <c r="R60" s="44">
        <f>212+100+200+75+150</f>
        <v>737</v>
      </c>
      <c r="S60" s="32"/>
      <c r="T60" s="157" t="s">
        <v>605</v>
      </c>
      <c r="U60" s="46" t="s">
        <v>111</v>
      </c>
    </row>
    <row r="61" spans="1:21" ht="45" x14ac:dyDescent="0.25">
      <c r="A61" s="41"/>
      <c r="B61" s="41"/>
      <c r="C61" s="42"/>
      <c r="D61" s="42"/>
      <c r="E61" s="43" t="s">
        <v>542</v>
      </c>
      <c r="F61" s="91" t="s">
        <v>544</v>
      </c>
      <c r="G61" s="44" t="s">
        <v>70</v>
      </c>
      <c r="H61" s="45">
        <v>0</v>
      </c>
      <c r="I61" s="32"/>
      <c r="J61" s="92" t="s">
        <v>545</v>
      </c>
      <c r="K61" s="44"/>
      <c r="L61" s="44">
        <v>0</v>
      </c>
      <c r="M61" s="44"/>
      <c r="N61" s="44">
        <v>0</v>
      </c>
      <c r="O61" s="44"/>
      <c r="P61" s="93" t="s">
        <v>546</v>
      </c>
      <c r="Q61" s="44"/>
      <c r="R61" s="44">
        <v>10</v>
      </c>
      <c r="S61" s="32"/>
      <c r="T61" s="157" t="s">
        <v>605</v>
      </c>
      <c r="U61" s="46" t="s">
        <v>111</v>
      </c>
    </row>
    <row r="62" spans="1:21" ht="198.75" customHeight="1" x14ac:dyDescent="0.25">
      <c r="A62" s="41"/>
      <c r="B62" s="68" t="s">
        <v>438</v>
      </c>
      <c r="C62" s="69" t="s">
        <v>517</v>
      </c>
      <c r="D62" s="42"/>
      <c r="E62" s="42"/>
      <c r="F62" s="42"/>
      <c r="G62" s="71">
        <v>29688</v>
      </c>
      <c r="H62" s="72">
        <f>11926+40+60+4000+1120+3500+11926+800</f>
        <v>33372</v>
      </c>
      <c r="I62" s="73"/>
      <c r="J62" s="71">
        <v>44011</v>
      </c>
      <c r="K62" s="73"/>
      <c r="L62" s="71">
        <v>33056</v>
      </c>
      <c r="M62" s="73"/>
      <c r="N62" s="71">
        <v>33189</v>
      </c>
      <c r="O62" s="73"/>
      <c r="P62" s="73">
        <v>32863</v>
      </c>
      <c r="Q62" s="73"/>
      <c r="R62" s="73">
        <f>H62+J62+L62+N62+P62</f>
        <v>176491</v>
      </c>
      <c r="S62" s="73"/>
      <c r="T62" s="157"/>
      <c r="U62" s="46"/>
    </row>
    <row r="63" spans="1:21" ht="61.5" customHeight="1" x14ac:dyDescent="0.25">
      <c r="A63" s="41"/>
      <c r="B63" s="68"/>
      <c r="C63" s="42"/>
      <c r="D63" s="42"/>
      <c r="E63" s="43" t="s">
        <v>51</v>
      </c>
      <c r="F63" s="42" t="s">
        <v>144</v>
      </c>
      <c r="G63" s="44" t="s">
        <v>91</v>
      </c>
      <c r="H63" s="45">
        <v>0</v>
      </c>
      <c r="I63" s="32"/>
      <c r="J63" s="44" t="s">
        <v>429</v>
      </c>
      <c r="K63" s="44"/>
      <c r="L63" s="44" t="s">
        <v>499</v>
      </c>
      <c r="M63" s="44"/>
      <c r="N63" s="44" t="s">
        <v>430</v>
      </c>
      <c r="O63" s="44"/>
      <c r="P63" s="44" t="s">
        <v>431</v>
      </c>
      <c r="Q63" s="44"/>
      <c r="R63" s="44">
        <f>400+375+460+445+510</f>
        <v>2190</v>
      </c>
      <c r="S63" s="32"/>
      <c r="T63" s="157" t="s">
        <v>605</v>
      </c>
      <c r="U63" s="46" t="s">
        <v>111</v>
      </c>
    </row>
    <row r="64" spans="1:21" ht="66.75" customHeight="1" x14ac:dyDescent="0.25">
      <c r="A64" s="41"/>
      <c r="B64" s="41"/>
      <c r="C64" s="42"/>
      <c r="D64" s="42"/>
      <c r="E64" s="43" t="s">
        <v>54</v>
      </c>
      <c r="F64" s="42" t="s">
        <v>455</v>
      </c>
      <c r="G64" s="44" t="s">
        <v>94</v>
      </c>
      <c r="H64" s="45" t="s">
        <v>79</v>
      </c>
      <c r="I64" s="32"/>
      <c r="J64" s="44" t="s">
        <v>439</v>
      </c>
      <c r="K64" s="44"/>
      <c r="L64" s="44" t="s">
        <v>440</v>
      </c>
      <c r="M64" s="44"/>
      <c r="N64" s="44" t="s">
        <v>441</v>
      </c>
      <c r="O64" s="44"/>
      <c r="P64" s="44" t="s">
        <v>442</v>
      </c>
      <c r="Q64" s="44"/>
      <c r="R64" s="44">
        <f>11926+11816+11868+11917+11967</f>
        <v>59494</v>
      </c>
      <c r="S64" s="32"/>
      <c r="T64" s="157" t="s">
        <v>605</v>
      </c>
      <c r="U64" s="46" t="s">
        <v>111</v>
      </c>
    </row>
    <row r="65" spans="1:21" ht="72" customHeight="1" x14ac:dyDescent="0.25">
      <c r="A65" s="41"/>
      <c r="B65" s="41"/>
      <c r="C65" s="42"/>
      <c r="D65" s="42"/>
      <c r="E65" s="43" t="s">
        <v>55</v>
      </c>
      <c r="F65" s="42" t="s">
        <v>456</v>
      </c>
      <c r="G65" s="44" t="s">
        <v>80</v>
      </c>
      <c r="H65" s="45" t="s">
        <v>80</v>
      </c>
      <c r="I65" s="32"/>
      <c r="J65" s="44" t="s">
        <v>443</v>
      </c>
      <c r="K65" s="44"/>
      <c r="L65" s="44" t="s">
        <v>443</v>
      </c>
      <c r="M65" s="44"/>
      <c r="N65" s="44" t="s">
        <v>443</v>
      </c>
      <c r="O65" s="44"/>
      <c r="P65" s="44" t="s">
        <v>443</v>
      </c>
      <c r="Q65" s="44"/>
      <c r="R65" s="44">
        <f>40+50+50+50+50</f>
        <v>240</v>
      </c>
      <c r="S65" s="32"/>
      <c r="T65" s="157" t="s">
        <v>605</v>
      </c>
      <c r="U65" s="46" t="s">
        <v>111</v>
      </c>
    </row>
    <row r="66" spans="1:21" ht="81" customHeight="1" x14ac:dyDescent="0.25">
      <c r="A66" s="41"/>
      <c r="B66" s="41"/>
      <c r="C66" s="42"/>
      <c r="D66" s="42"/>
      <c r="E66" s="43" t="s">
        <v>57</v>
      </c>
      <c r="F66" s="42" t="s">
        <v>149</v>
      </c>
      <c r="G66" s="44" t="s">
        <v>104</v>
      </c>
      <c r="H66" s="45" t="s">
        <v>76</v>
      </c>
      <c r="I66" s="32"/>
      <c r="J66" s="44" t="s">
        <v>444</v>
      </c>
      <c r="K66" s="44"/>
      <c r="L66" s="44" t="s">
        <v>444</v>
      </c>
      <c r="M66" s="44"/>
      <c r="N66" s="44" t="s">
        <v>76</v>
      </c>
      <c r="O66" s="44"/>
      <c r="P66" s="44" t="s">
        <v>76</v>
      </c>
      <c r="Q66" s="44"/>
      <c r="R66" s="44">
        <f>60+410+410+60+60</f>
        <v>1000</v>
      </c>
      <c r="S66" s="32"/>
      <c r="T66" s="157" t="s">
        <v>605</v>
      </c>
      <c r="U66" s="46" t="s">
        <v>111</v>
      </c>
    </row>
    <row r="67" spans="1:21" ht="63" customHeight="1" x14ac:dyDescent="0.25">
      <c r="A67" s="41"/>
      <c r="B67" s="41"/>
      <c r="C67" s="42"/>
      <c r="D67" s="42"/>
      <c r="E67" s="43" t="s">
        <v>66</v>
      </c>
      <c r="F67" s="42" t="s">
        <v>150</v>
      </c>
      <c r="G67" s="44" t="s">
        <v>103</v>
      </c>
      <c r="H67" s="45" t="s">
        <v>85</v>
      </c>
      <c r="I67" s="32"/>
      <c r="J67" s="44" t="s">
        <v>445</v>
      </c>
      <c r="K67" s="44"/>
      <c r="L67" s="44" t="s">
        <v>446</v>
      </c>
      <c r="M67" s="44"/>
      <c r="N67" s="44" t="s">
        <v>447</v>
      </c>
      <c r="O67" s="44"/>
      <c r="P67" s="44" t="s">
        <v>448</v>
      </c>
      <c r="Q67" s="44"/>
      <c r="R67" s="44">
        <f>4000+2000+500+400+250</f>
        <v>7150</v>
      </c>
      <c r="S67" s="32"/>
      <c r="T67" s="157" t="s">
        <v>605</v>
      </c>
      <c r="U67" s="46" t="s">
        <v>111</v>
      </c>
    </row>
    <row r="68" spans="1:21" ht="66.75" customHeight="1" x14ac:dyDescent="0.25">
      <c r="A68" s="41"/>
      <c r="B68" s="41"/>
      <c r="C68" s="42"/>
      <c r="D68" s="42"/>
      <c r="E68" s="43" t="s">
        <v>67</v>
      </c>
      <c r="F68" s="42" t="s">
        <v>450</v>
      </c>
      <c r="G68" s="32" t="s">
        <v>449</v>
      </c>
      <c r="H68" s="45" t="s">
        <v>503</v>
      </c>
      <c r="I68" s="32"/>
      <c r="J68" s="44" t="s">
        <v>451</v>
      </c>
      <c r="K68" s="32"/>
      <c r="L68" s="44" t="s">
        <v>452</v>
      </c>
      <c r="M68" s="44"/>
      <c r="N68" s="44" t="s">
        <v>452</v>
      </c>
      <c r="O68" s="44"/>
      <c r="P68" s="44" t="s">
        <v>452</v>
      </c>
      <c r="Q68" s="44"/>
      <c r="R68" s="44">
        <v>4945</v>
      </c>
      <c r="S68" s="32"/>
      <c r="T68" s="157" t="s">
        <v>605</v>
      </c>
      <c r="U68" s="46" t="s">
        <v>111</v>
      </c>
    </row>
    <row r="69" spans="1:21" ht="66" customHeight="1" x14ac:dyDescent="0.25">
      <c r="A69" s="41"/>
      <c r="B69" s="41"/>
      <c r="C69" s="42"/>
      <c r="D69" s="42"/>
      <c r="E69" s="43" t="s">
        <v>453</v>
      </c>
      <c r="F69" s="42" t="s">
        <v>454</v>
      </c>
      <c r="G69" s="44" t="s">
        <v>70</v>
      </c>
      <c r="H69" s="45" t="s">
        <v>458</v>
      </c>
      <c r="I69" s="32"/>
      <c r="J69" s="44" t="s">
        <v>457</v>
      </c>
      <c r="K69" s="44"/>
      <c r="L69" s="44" t="s">
        <v>457</v>
      </c>
      <c r="M69" s="44"/>
      <c r="N69" s="44" t="s">
        <v>457</v>
      </c>
      <c r="O69" s="44"/>
      <c r="P69" s="44" t="s">
        <v>457</v>
      </c>
      <c r="Q69" s="44"/>
      <c r="R69" s="44">
        <f>3500+4000+4000+4000+4000</f>
        <v>19500</v>
      </c>
      <c r="S69" s="32"/>
      <c r="T69" s="157" t="s">
        <v>605</v>
      </c>
      <c r="U69" s="46" t="s">
        <v>111</v>
      </c>
    </row>
    <row r="70" spans="1:21" ht="87" customHeight="1" x14ac:dyDescent="0.25">
      <c r="A70" s="41"/>
      <c r="B70" s="41"/>
      <c r="C70" s="42"/>
      <c r="D70" s="42"/>
      <c r="E70" s="5" t="s">
        <v>64</v>
      </c>
      <c r="F70" s="42" t="s">
        <v>142</v>
      </c>
      <c r="G70" s="44" t="s">
        <v>101</v>
      </c>
      <c r="H70" s="6" t="s">
        <v>525</v>
      </c>
      <c r="I70" s="32"/>
      <c r="J70" s="6" t="s">
        <v>478</v>
      </c>
      <c r="K70" s="44"/>
      <c r="L70" s="6" t="s">
        <v>479</v>
      </c>
      <c r="M70" s="44"/>
      <c r="N70" s="6" t="s">
        <v>480</v>
      </c>
      <c r="O70" s="44"/>
      <c r="P70" s="6" t="s">
        <v>84</v>
      </c>
      <c r="Q70" s="44"/>
      <c r="R70" s="44" t="s">
        <v>501</v>
      </c>
      <c r="S70" s="32"/>
      <c r="T70" s="157" t="s">
        <v>605</v>
      </c>
      <c r="U70" s="46" t="s">
        <v>111</v>
      </c>
    </row>
    <row r="71" spans="1:21" ht="57.75" customHeight="1" x14ac:dyDescent="0.25">
      <c r="A71" s="41"/>
      <c r="B71" s="41"/>
      <c r="C71" s="42"/>
      <c r="D71" s="42"/>
      <c r="E71" s="5" t="s">
        <v>543</v>
      </c>
      <c r="F71" s="91" t="s">
        <v>547</v>
      </c>
      <c r="G71" s="44">
        <v>0</v>
      </c>
      <c r="H71" s="6">
        <v>0</v>
      </c>
      <c r="I71" s="32"/>
      <c r="J71" s="6" t="s">
        <v>549</v>
      </c>
      <c r="K71" s="44"/>
      <c r="L71" s="6" t="s">
        <v>548</v>
      </c>
      <c r="M71" s="44"/>
      <c r="N71" s="6" t="s">
        <v>550</v>
      </c>
      <c r="O71" s="44"/>
      <c r="P71" s="6" t="s">
        <v>551</v>
      </c>
      <c r="Q71" s="44"/>
      <c r="R71" s="92">
        <v>18119</v>
      </c>
      <c r="S71" s="32"/>
      <c r="T71" s="157" t="s">
        <v>605</v>
      </c>
      <c r="U71" s="46" t="s">
        <v>111</v>
      </c>
    </row>
    <row r="72" spans="1:21" s="95" customFormat="1" ht="154.5" customHeight="1" x14ac:dyDescent="0.25">
      <c r="A72" s="68" t="s">
        <v>365</v>
      </c>
      <c r="B72" s="68" t="s">
        <v>508</v>
      </c>
      <c r="C72" s="68" t="s">
        <v>518</v>
      </c>
      <c r="D72" s="68"/>
      <c r="E72" s="68"/>
      <c r="F72" s="68"/>
      <c r="G72" s="73">
        <v>3711</v>
      </c>
      <c r="H72" s="73">
        <v>2661</v>
      </c>
      <c r="I72" s="73"/>
      <c r="J72" s="71">
        <v>11877</v>
      </c>
      <c r="K72" s="73"/>
      <c r="L72" s="71">
        <v>11929</v>
      </c>
      <c r="M72" s="73"/>
      <c r="N72" s="71">
        <v>11978</v>
      </c>
      <c r="O72" s="73"/>
      <c r="P72" s="71">
        <v>11987</v>
      </c>
      <c r="Q72" s="73"/>
      <c r="R72" s="73">
        <f>H72+J72+L72+N72+P72</f>
        <v>50432</v>
      </c>
      <c r="S72" s="73"/>
      <c r="T72" s="157" t="s">
        <v>605</v>
      </c>
      <c r="U72" s="94"/>
    </row>
    <row r="73" spans="1:21" s="81" customFormat="1" ht="66.75" customHeight="1" x14ac:dyDescent="0.25">
      <c r="A73" s="68"/>
      <c r="B73" s="41"/>
      <c r="C73" s="41"/>
      <c r="D73" s="41"/>
      <c r="E73" s="41" t="s">
        <v>56</v>
      </c>
      <c r="F73" s="41" t="s">
        <v>500</v>
      </c>
      <c r="G73" s="32" t="s">
        <v>566</v>
      </c>
      <c r="H73" s="45" t="s">
        <v>81</v>
      </c>
      <c r="I73" s="32"/>
      <c r="J73" s="45" t="s">
        <v>81</v>
      </c>
      <c r="K73" s="32"/>
      <c r="L73" s="45" t="s">
        <v>81</v>
      </c>
      <c r="M73" s="32"/>
      <c r="N73" s="45" t="s">
        <v>81</v>
      </c>
      <c r="O73" s="32"/>
      <c r="P73" s="45" t="s">
        <v>81</v>
      </c>
      <c r="Q73" s="32"/>
      <c r="R73" s="32">
        <v>305</v>
      </c>
      <c r="S73" s="32"/>
      <c r="T73" s="157" t="s">
        <v>605</v>
      </c>
      <c r="U73" s="38" t="s">
        <v>111</v>
      </c>
    </row>
    <row r="74" spans="1:21" ht="92.25" customHeight="1" x14ac:dyDescent="0.25">
      <c r="A74" s="41"/>
      <c r="B74" s="41"/>
      <c r="C74" s="42"/>
      <c r="D74" s="42"/>
      <c r="E74" s="43" t="s">
        <v>61</v>
      </c>
      <c r="F74" s="42" t="s">
        <v>146</v>
      </c>
      <c r="G74" s="44" t="s">
        <v>98</v>
      </c>
      <c r="H74" s="45" t="s">
        <v>526</v>
      </c>
      <c r="I74" s="32"/>
      <c r="J74" s="44" t="s">
        <v>504</v>
      </c>
      <c r="K74" s="44"/>
      <c r="L74" s="44" t="s">
        <v>505</v>
      </c>
      <c r="M74" s="44"/>
      <c r="N74" s="44" t="s">
        <v>506</v>
      </c>
      <c r="O74" s="44"/>
      <c r="P74" s="44" t="s">
        <v>507</v>
      </c>
      <c r="Q74" s="44"/>
      <c r="R74" s="44">
        <f>2600+11816+11868+11917+11926</f>
        <v>50127</v>
      </c>
      <c r="S74" s="32"/>
      <c r="T74" s="157" t="s">
        <v>605</v>
      </c>
      <c r="U74" s="46" t="s">
        <v>111</v>
      </c>
    </row>
    <row r="75" spans="1:21" s="85" customFormat="1" ht="135" x14ac:dyDescent="0.25">
      <c r="A75" s="68"/>
      <c r="B75" s="68" t="s">
        <v>541</v>
      </c>
      <c r="C75" s="69" t="s">
        <v>519</v>
      </c>
      <c r="D75" s="69"/>
      <c r="E75" s="70"/>
      <c r="F75" s="69"/>
      <c r="G75" s="71">
        <v>18634</v>
      </c>
      <c r="H75" s="72">
        <f>10000+21+2150+100</f>
        <v>12271</v>
      </c>
      <c r="I75" s="73"/>
      <c r="J75" s="71">
        <v>26331</v>
      </c>
      <c r="K75" s="73"/>
      <c r="L75" s="71">
        <v>29063</v>
      </c>
      <c r="M75" s="73"/>
      <c r="N75" s="71">
        <v>31737</v>
      </c>
      <c r="O75" s="73"/>
      <c r="P75" s="71">
        <v>34412</v>
      </c>
      <c r="Q75" s="73"/>
      <c r="R75" s="73">
        <f>H75+J75+L75+N75+P75</f>
        <v>133814</v>
      </c>
      <c r="S75" s="73"/>
      <c r="T75" s="157"/>
      <c r="U75" s="74"/>
    </row>
    <row r="76" spans="1:21" ht="50.25" customHeight="1" x14ac:dyDescent="0.25">
      <c r="A76" s="41"/>
      <c r="B76" s="68"/>
      <c r="C76" s="42"/>
      <c r="D76" s="42"/>
      <c r="E76" s="43" t="s">
        <v>58</v>
      </c>
      <c r="F76" s="42" t="s">
        <v>148</v>
      </c>
      <c r="G76" s="44" t="s">
        <v>96</v>
      </c>
      <c r="H76" s="45" t="s">
        <v>82</v>
      </c>
      <c r="I76" s="32"/>
      <c r="J76" s="44" t="s">
        <v>385</v>
      </c>
      <c r="K76" s="44"/>
      <c r="L76" s="44" t="s">
        <v>386</v>
      </c>
      <c r="M76" s="44"/>
      <c r="N76" s="44" t="s">
        <v>387</v>
      </c>
      <c r="O76" s="44"/>
      <c r="P76" s="44" t="s">
        <v>388</v>
      </c>
      <c r="Q76" s="44"/>
      <c r="R76" s="44">
        <f>10000+10500+11000+11500+12000</f>
        <v>55000</v>
      </c>
      <c r="S76" s="32"/>
      <c r="T76" s="157" t="s">
        <v>605</v>
      </c>
      <c r="U76" s="46" t="s">
        <v>111</v>
      </c>
    </row>
    <row r="77" spans="1:21" ht="53.25" customHeight="1" x14ac:dyDescent="0.25">
      <c r="A77" s="41"/>
      <c r="B77" s="41"/>
      <c r="C77" s="42"/>
      <c r="D77" s="42"/>
      <c r="E77" s="43" t="s">
        <v>59</v>
      </c>
      <c r="F77" s="42" t="s">
        <v>147</v>
      </c>
      <c r="G77" s="44" t="s">
        <v>95</v>
      </c>
      <c r="H77" s="45" t="s">
        <v>527</v>
      </c>
      <c r="I77" s="32"/>
      <c r="J77" s="44" t="s">
        <v>95</v>
      </c>
      <c r="K77" s="44"/>
      <c r="L77" s="44" t="s">
        <v>389</v>
      </c>
      <c r="M77" s="44"/>
      <c r="N77" s="44" t="s">
        <v>390</v>
      </c>
      <c r="O77" s="44"/>
      <c r="P77" s="44" t="s">
        <v>391</v>
      </c>
      <c r="Q77" s="44"/>
      <c r="R77" s="44">
        <f>20+30+40+45+50</f>
        <v>185</v>
      </c>
      <c r="S77" s="32"/>
      <c r="T77" s="157" t="s">
        <v>605</v>
      </c>
      <c r="U77" s="46" t="s">
        <v>111</v>
      </c>
    </row>
    <row r="78" spans="1:21" ht="53.25" customHeight="1" x14ac:dyDescent="0.25">
      <c r="A78" s="41"/>
      <c r="B78" s="41"/>
      <c r="C78" s="42"/>
      <c r="D78" s="42"/>
      <c r="E78" s="43" t="s">
        <v>60</v>
      </c>
      <c r="F78" s="42" t="s">
        <v>145</v>
      </c>
      <c r="G78" s="44" t="s">
        <v>97</v>
      </c>
      <c r="H78" s="45" t="s">
        <v>528</v>
      </c>
      <c r="I78" s="32"/>
      <c r="J78" s="44" t="s">
        <v>392</v>
      </c>
      <c r="K78" s="44"/>
      <c r="L78" s="44" t="s">
        <v>393</v>
      </c>
      <c r="M78" s="44"/>
      <c r="N78" s="44" t="s">
        <v>394</v>
      </c>
      <c r="O78" s="44"/>
      <c r="P78" s="44" t="s">
        <v>395</v>
      </c>
      <c r="Q78" s="44"/>
      <c r="R78" s="44">
        <f>2000+3000+5000+7000+9000</f>
        <v>26000</v>
      </c>
      <c r="S78" s="32"/>
      <c r="T78" s="157" t="s">
        <v>605</v>
      </c>
      <c r="U78" s="46" t="s">
        <v>111</v>
      </c>
    </row>
    <row r="79" spans="1:21" ht="77.25" customHeight="1" x14ac:dyDescent="0.25">
      <c r="A79" s="41"/>
      <c r="B79" s="68"/>
      <c r="C79" s="42"/>
      <c r="D79" s="42"/>
      <c r="E79" s="43" t="s">
        <v>63</v>
      </c>
      <c r="F79" s="42" t="s">
        <v>143</v>
      </c>
      <c r="G79" s="44" t="s">
        <v>100</v>
      </c>
      <c r="H79" s="45" t="s">
        <v>100</v>
      </c>
      <c r="I79" s="32"/>
      <c r="J79" s="44" t="s">
        <v>176</v>
      </c>
      <c r="K79" s="44"/>
      <c r="L79" s="44" t="s">
        <v>213</v>
      </c>
      <c r="M79" s="44"/>
      <c r="N79" s="44" t="s">
        <v>396</v>
      </c>
      <c r="O79" s="44"/>
      <c r="P79" s="44" t="s">
        <v>397</v>
      </c>
      <c r="Q79" s="44"/>
      <c r="R79" s="44">
        <f>100+140+180+220+260</f>
        <v>900</v>
      </c>
      <c r="S79" s="32"/>
      <c r="T79" s="157" t="s">
        <v>605</v>
      </c>
      <c r="U79" s="46" t="s">
        <v>111</v>
      </c>
    </row>
    <row r="80" spans="1:21" ht="38.25" customHeight="1" x14ac:dyDescent="0.25">
      <c r="A80" s="41"/>
      <c r="B80" s="41"/>
      <c r="C80" s="42"/>
      <c r="D80" s="42"/>
      <c r="E80" s="43" t="s">
        <v>402</v>
      </c>
      <c r="F80" s="42" t="s">
        <v>143</v>
      </c>
      <c r="G80" s="44" t="s">
        <v>70</v>
      </c>
      <c r="H80" s="44">
        <v>0</v>
      </c>
      <c r="I80" s="32"/>
      <c r="J80" s="44" t="s">
        <v>398</v>
      </c>
      <c r="K80" s="44"/>
      <c r="L80" s="44" t="s">
        <v>399</v>
      </c>
      <c r="M80" s="44"/>
      <c r="N80" s="44" t="s">
        <v>400</v>
      </c>
      <c r="O80" s="44"/>
      <c r="P80" s="44" t="s">
        <v>401</v>
      </c>
      <c r="Q80" s="44"/>
      <c r="R80" s="44">
        <f>300+350+400+450+500</f>
        <v>2000</v>
      </c>
      <c r="S80" s="32"/>
      <c r="T80" s="157" t="s">
        <v>605</v>
      </c>
      <c r="U80" s="46" t="s">
        <v>111</v>
      </c>
    </row>
    <row r="81" spans="1:21" ht="45" x14ac:dyDescent="0.25">
      <c r="A81" s="41"/>
      <c r="B81" s="41"/>
      <c r="C81" s="42"/>
      <c r="D81" s="42"/>
      <c r="E81" s="42" t="s">
        <v>403</v>
      </c>
      <c r="F81" s="42" t="s">
        <v>410</v>
      </c>
      <c r="G81" s="44" t="s">
        <v>70</v>
      </c>
      <c r="H81" s="44">
        <v>0</v>
      </c>
      <c r="I81" s="44"/>
      <c r="J81" s="44" t="s">
        <v>391</v>
      </c>
      <c r="K81" s="44"/>
      <c r="L81" s="44" t="s">
        <v>411</v>
      </c>
      <c r="M81" s="44"/>
      <c r="N81" s="44" t="s">
        <v>412</v>
      </c>
      <c r="O81" s="44"/>
      <c r="P81" s="44" t="s">
        <v>413</v>
      </c>
      <c r="Q81" s="44"/>
      <c r="R81" s="44">
        <f>50+60+70+80</f>
        <v>260</v>
      </c>
      <c r="S81" s="32"/>
      <c r="T81" s="157" t="s">
        <v>605</v>
      </c>
      <c r="U81" s="46" t="s">
        <v>111</v>
      </c>
    </row>
    <row r="82" spans="1:21" ht="45" x14ac:dyDescent="0.25">
      <c r="A82" s="41"/>
      <c r="B82" s="41"/>
      <c r="C82" s="42"/>
      <c r="D82" s="42"/>
      <c r="E82" s="42" t="s">
        <v>404</v>
      </c>
      <c r="F82" s="42" t="s">
        <v>407</v>
      </c>
      <c r="G82" s="44" t="s">
        <v>70</v>
      </c>
      <c r="H82" s="44">
        <v>0</v>
      </c>
      <c r="I82" s="32"/>
      <c r="J82" s="44" t="s">
        <v>415</v>
      </c>
      <c r="K82" s="44"/>
      <c r="L82" s="44" t="s">
        <v>416</v>
      </c>
      <c r="M82" s="44"/>
      <c r="N82" s="44" t="s">
        <v>417</v>
      </c>
      <c r="O82" s="44"/>
      <c r="P82" s="44" t="s">
        <v>418</v>
      </c>
      <c r="Q82" s="44"/>
      <c r="R82" s="44">
        <f>10+20+30+40+50</f>
        <v>150</v>
      </c>
      <c r="S82" s="32"/>
      <c r="T82" s="157" t="s">
        <v>605</v>
      </c>
      <c r="U82" s="46" t="s">
        <v>111</v>
      </c>
    </row>
    <row r="83" spans="1:21" ht="45" x14ac:dyDescent="0.25">
      <c r="A83" s="41"/>
      <c r="B83" s="41"/>
      <c r="C83" s="42"/>
      <c r="D83" s="42"/>
      <c r="E83" s="42" t="s">
        <v>405</v>
      </c>
      <c r="F83" s="42" t="s">
        <v>408</v>
      </c>
      <c r="G83" s="44" t="s">
        <v>70</v>
      </c>
      <c r="H83" s="44">
        <v>0</v>
      </c>
      <c r="I83" s="44"/>
      <c r="J83" s="44" t="s">
        <v>414</v>
      </c>
      <c r="K83" s="44"/>
      <c r="L83" s="44" t="s">
        <v>419</v>
      </c>
      <c r="M83" s="44"/>
      <c r="N83" s="44" t="s">
        <v>416</v>
      </c>
      <c r="O83" s="44"/>
      <c r="P83" s="44" t="s">
        <v>417</v>
      </c>
      <c r="Q83" s="44"/>
      <c r="R83" s="44">
        <f>10+20+30+40</f>
        <v>100</v>
      </c>
      <c r="S83" s="32"/>
      <c r="T83" s="157" t="s">
        <v>605</v>
      </c>
      <c r="U83" s="46" t="s">
        <v>111</v>
      </c>
    </row>
    <row r="84" spans="1:21" ht="37.5" customHeight="1" x14ac:dyDescent="0.25">
      <c r="A84" s="41"/>
      <c r="B84" s="41"/>
      <c r="C84" s="42"/>
      <c r="D84" s="42"/>
      <c r="E84" s="42" t="s">
        <v>406</v>
      </c>
      <c r="F84" s="42" t="s">
        <v>409</v>
      </c>
      <c r="G84" s="44" t="s">
        <v>70</v>
      </c>
      <c r="H84" s="44">
        <v>0</v>
      </c>
      <c r="I84" s="44"/>
      <c r="J84" s="44" t="s">
        <v>420</v>
      </c>
      <c r="K84" s="44"/>
      <c r="L84" s="44" t="s">
        <v>420</v>
      </c>
      <c r="M84" s="44"/>
      <c r="N84" s="44" t="s">
        <v>420</v>
      </c>
      <c r="O84" s="44"/>
      <c r="P84" s="44" t="s">
        <v>420</v>
      </c>
      <c r="Q84" s="44"/>
      <c r="R84" s="44">
        <f>15+15+15+15</f>
        <v>60</v>
      </c>
      <c r="S84" s="32"/>
      <c r="T84" s="157" t="s">
        <v>605</v>
      </c>
      <c r="U84" s="46" t="s">
        <v>111</v>
      </c>
    </row>
    <row r="85" spans="1:21" ht="57" customHeight="1" x14ac:dyDescent="0.25">
      <c r="A85" s="41"/>
      <c r="B85" s="41"/>
      <c r="C85" s="42"/>
      <c r="D85" s="42"/>
      <c r="E85" s="43" t="s">
        <v>68</v>
      </c>
      <c r="F85" s="42" t="s">
        <v>152</v>
      </c>
      <c r="G85" s="44" t="s">
        <v>70</v>
      </c>
      <c r="H85" s="45" t="s">
        <v>154</v>
      </c>
      <c r="I85" s="32"/>
      <c r="J85" s="44" t="str">
        <f>J64</f>
        <v>11.816 orang</v>
      </c>
      <c r="K85" s="44"/>
      <c r="L85" s="44" t="str">
        <f>L64</f>
        <v>11.868 orang</v>
      </c>
      <c r="M85" s="44"/>
      <c r="N85" s="44" t="str">
        <f>N64</f>
        <v>11.917 orang</v>
      </c>
      <c r="O85" s="44"/>
      <c r="P85" s="44" t="str">
        <f>P64</f>
        <v>11.967 orang</v>
      </c>
      <c r="Q85" s="44"/>
      <c r="R85" s="44">
        <f>200+11816+11868+11917+11967</f>
        <v>47768</v>
      </c>
      <c r="S85" s="32"/>
      <c r="T85" s="157" t="s">
        <v>605</v>
      </c>
      <c r="U85" s="46" t="s">
        <v>111</v>
      </c>
    </row>
    <row r="86" spans="1:21" ht="60" customHeight="1" x14ac:dyDescent="0.25">
      <c r="A86" s="41"/>
      <c r="B86" s="41"/>
      <c r="C86" s="42"/>
      <c r="D86" s="42"/>
      <c r="E86" s="42" t="s">
        <v>461</v>
      </c>
      <c r="F86" s="42" t="s">
        <v>462</v>
      </c>
      <c r="G86" s="44" t="s">
        <v>70</v>
      </c>
      <c r="H86" s="45">
        <v>0</v>
      </c>
      <c r="I86" s="32"/>
      <c r="J86" s="44" t="s">
        <v>447</v>
      </c>
      <c r="K86" s="44"/>
      <c r="L86" s="44" t="s">
        <v>463</v>
      </c>
      <c r="M86" s="44"/>
      <c r="N86" s="44" t="s">
        <v>463</v>
      </c>
      <c r="O86" s="44"/>
      <c r="P86" s="44" t="s">
        <v>463</v>
      </c>
      <c r="Q86" s="44"/>
      <c r="R86" s="44">
        <f>400+450+450+450</f>
        <v>1750</v>
      </c>
      <c r="S86" s="32"/>
      <c r="T86" s="157" t="s">
        <v>605</v>
      </c>
      <c r="U86" s="46" t="s">
        <v>111</v>
      </c>
    </row>
    <row r="87" spans="1:21" s="85" customFormat="1" ht="96" customHeight="1" x14ac:dyDescent="0.25">
      <c r="A87" s="68" t="s">
        <v>459</v>
      </c>
      <c r="B87" s="68" t="s">
        <v>482</v>
      </c>
      <c r="C87" s="69" t="s">
        <v>520</v>
      </c>
      <c r="D87" s="69"/>
      <c r="E87" s="69"/>
      <c r="F87" s="69"/>
      <c r="G87" s="71">
        <v>1400</v>
      </c>
      <c r="H87" s="71">
        <f>1019+420</f>
        <v>1439</v>
      </c>
      <c r="I87" s="73"/>
      <c r="J87" s="71">
        <v>1460</v>
      </c>
      <c r="K87" s="73"/>
      <c r="L87" s="71">
        <f>1085+475</f>
        <v>1560</v>
      </c>
      <c r="M87" s="73"/>
      <c r="N87" s="71">
        <f>1165+490</f>
        <v>1655</v>
      </c>
      <c r="O87" s="73"/>
      <c r="P87" s="71">
        <f>1220+530</f>
        <v>1750</v>
      </c>
      <c r="Q87" s="73"/>
      <c r="R87" s="73">
        <f>H87+J87+L87+N87+P87</f>
        <v>7864</v>
      </c>
      <c r="S87" s="73"/>
      <c r="T87" s="157"/>
      <c r="U87" s="74"/>
    </row>
    <row r="88" spans="1:21" ht="53.25" customHeight="1" x14ac:dyDescent="0.25">
      <c r="A88" s="68"/>
      <c r="B88" s="68"/>
      <c r="C88" s="42"/>
      <c r="D88" s="42"/>
      <c r="E88" s="43" t="s">
        <v>52</v>
      </c>
      <c r="F88" s="79" t="s">
        <v>570</v>
      </c>
      <c r="G88" s="44" t="s">
        <v>93</v>
      </c>
      <c r="H88" s="45" t="s">
        <v>529</v>
      </c>
      <c r="I88" s="32"/>
      <c r="J88" s="44" t="s">
        <v>464</v>
      </c>
      <c r="K88" s="44"/>
      <c r="L88" s="44" t="s">
        <v>465</v>
      </c>
      <c r="M88" s="44"/>
      <c r="N88" s="44" t="s">
        <v>466</v>
      </c>
      <c r="O88" s="44"/>
      <c r="P88" s="44" t="s">
        <v>467</v>
      </c>
      <c r="Q88" s="44"/>
      <c r="R88" s="44">
        <f>750+1000+1085+1165+1220</f>
        <v>5220</v>
      </c>
      <c r="S88" s="32"/>
      <c r="T88" s="157" t="s">
        <v>605</v>
      </c>
      <c r="U88" s="46" t="s">
        <v>111</v>
      </c>
    </row>
    <row r="89" spans="1:21" ht="50.25" customHeight="1" x14ac:dyDescent="0.25">
      <c r="A89" s="41"/>
      <c r="B89" s="41"/>
      <c r="C89" s="42"/>
      <c r="D89" s="42"/>
      <c r="E89" s="43" t="s">
        <v>62</v>
      </c>
      <c r="F89" s="42" t="s">
        <v>143</v>
      </c>
      <c r="G89" s="44" t="s">
        <v>99</v>
      </c>
      <c r="H89" s="45" t="s">
        <v>83</v>
      </c>
      <c r="I89" s="32"/>
      <c r="J89" s="44" t="s">
        <v>468</v>
      </c>
      <c r="K89" s="44"/>
      <c r="L89" s="44" t="s">
        <v>469</v>
      </c>
      <c r="M89" s="44"/>
      <c r="N89" s="44" t="s">
        <v>470</v>
      </c>
      <c r="O89" s="44"/>
      <c r="P89" s="44" t="s">
        <v>471</v>
      </c>
      <c r="Q89" s="44"/>
      <c r="R89" s="44">
        <f>420+460+475+490+530</f>
        <v>2375</v>
      </c>
      <c r="S89" s="32"/>
      <c r="T89" s="157" t="s">
        <v>605</v>
      </c>
      <c r="U89" s="46" t="s">
        <v>111</v>
      </c>
    </row>
    <row r="90" spans="1:21" s="85" customFormat="1" ht="91.5" customHeight="1" x14ac:dyDescent="0.25">
      <c r="A90" s="68"/>
      <c r="B90" s="68" t="s">
        <v>460</v>
      </c>
      <c r="C90" s="69" t="s">
        <v>521</v>
      </c>
      <c r="D90" s="69"/>
      <c r="E90" s="69"/>
      <c r="F90" s="69"/>
      <c r="G90" s="71">
        <v>3000</v>
      </c>
      <c r="H90" s="71">
        <v>2500</v>
      </c>
      <c r="I90" s="73"/>
      <c r="J90" s="71">
        <v>1284</v>
      </c>
      <c r="K90" s="73"/>
      <c r="L90" s="71">
        <v>1300</v>
      </c>
      <c r="M90" s="73"/>
      <c r="N90" s="71">
        <v>1500</v>
      </c>
      <c r="O90" s="73"/>
      <c r="P90" s="71">
        <v>2024</v>
      </c>
      <c r="Q90" s="73"/>
      <c r="R90" s="73">
        <f>H90+J90+L90+N90+P90</f>
        <v>8608</v>
      </c>
      <c r="S90" s="73"/>
      <c r="T90" s="157"/>
      <c r="U90" s="74"/>
    </row>
    <row r="91" spans="1:21" ht="81.75" customHeight="1" x14ac:dyDescent="0.25">
      <c r="A91" s="41"/>
      <c r="B91" s="68"/>
      <c r="C91" s="42"/>
      <c r="D91" s="42"/>
      <c r="E91" s="43" t="s">
        <v>53</v>
      </c>
      <c r="F91" s="42" t="s">
        <v>143</v>
      </c>
      <c r="G91" s="44" t="s">
        <v>92</v>
      </c>
      <c r="H91" s="45" t="s">
        <v>192</v>
      </c>
      <c r="I91" s="32"/>
      <c r="J91" s="44" t="s">
        <v>472</v>
      </c>
      <c r="K91" s="44"/>
      <c r="L91" s="44" t="s">
        <v>475</v>
      </c>
      <c r="M91" s="44"/>
      <c r="N91" s="44" t="s">
        <v>474</v>
      </c>
      <c r="O91" s="44"/>
      <c r="P91" s="44" t="s">
        <v>473</v>
      </c>
      <c r="Q91" s="44"/>
      <c r="R91" s="44">
        <v>8608</v>
      </c>
      <c r="S91" s="32"/>
      <c r="T91" s="157" t="s">
        <v>605</v>
      </c>
      <c r="U91" s="46" t="s">
        <v>111</v>
      </c>
    </row>
    <row r="92" spans="1:21" s="97" customFormat="1" ht="26.25" customHeight="1" x14ac:dyDescent="0.25">
      <c r="A92" s="140" t="s">
        <v>509</v>
      </c>
      <c r="B92" s="141"/>
      <c r="C92" s="141"/>
      <c r="D92" s="141"/>
      <c r="E92" s="141"/>
      <c r="F92" s="141"/>
      <c r="G92" s="142"/>
      <c r="H92" s="96">
        <f>SUM(H8,H20,H32,H39,H58,H62,H72,H75,H87,H90,)</f>
        <v>57363</v>
      </c>
      <c r="I92" s="96">
        <f>I8+I20+I32+I36+I39+I44+I58</f>
        <v>4979705267</v>
      </c>
      <c r="J92" s="96">
        <f>SUM(J8,J20,J32,J39,J58,J62,J72,J75,J87,J90,)</f>
        <v>89874</v>
      </c>
      <c r="K92" s="96">
        <f>K8+K20+K32+K36+K39+K44+K58</f>
        <v>5498644020</v>
      </c>
      <c r="L92" s="96">
        <f>SUM(L8,L20,L32,L39,L58,L62,L72,L75,L87,L90,)</f>
        <v>82357</v>
      </c>
      <c r="M92" s="96">
        <f>M8+M20+M32+M36+M39+M44+M58</f>
        <v>7872114862</v>
      </c>
      <c r="N92" s="96">
        <f>SUM(N8,N20,N32,N39,N58,N62,N72,N75,N87,N90,)</f>
        <v>85632</v>
      </c>
      <c r="O92" s="96">
        <f>O8+O20+O32+O36+O39+O44+O58</f>
        <v>8338340548.1999998</v>
      </c>
      <c r="P92" s="96">
        <f>SUM(P8,P20,P32,P39,P58,P62,P72,P75,P87,P90,)</f>
        <v>89580</v>
      </c>
      <c r="Q92" s="96">
        <f>Q8+Q20+Q32+Q36+Q39+Q44+Q58</f>
        <v>8958689303.0200005</v>
      </c>
      <c r="R92" s="96">
        <f>SUM(R8,R20,R32,R39,R58,R62,R72,R75,R87,R90,)</f>
        <v>404806</v>
      </c>
      <c r="S92" s="96">
        <f>S8+S20+S32+S36+S39+S44+S58</f>
        <v>35647494000.220001</v>
      </c>
      <c r="T92" s="53"/>
      <c r="U92" s="53"/>
    </row>
    <row r="93" spans="1:21" s="97" customFormat="1" ht="26.25" customHeight="1" x14ac:dyDescent="0.25">
      <c r="A93" s="98"/>
      <c r="B93" s="98"/>
      <c r="C93" s="98"/>
      <c r="D93" s="98"/>
      <c r="E93" s="98"/>
      <c r="F93" s="98"/>
      <c r="G93" s="98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100"/>
      <c r="U93" s="100"/>
    </row>
    <row r="94" spans="1:21" x14ac:dyDescent="0.25">
      <c r="A94" s="101"/>
      <c r="B94" s="101"/>
      <c r="C94" s="102"/>
      <c r="D94" s="102"/>
      <c r="E94" s="33"/>
      <c r="F94" s="102"/>
      <c r="G94" s="103"/>
      <c r="H94" s="34"/>
      <c r="I94" s="104"/>
      <c r="J94" s="34"/>
      <c r="K94" s="103"/>
      <c r="L94" s="34"/>
      <c r="M94" s="103"/>
      <c r="N94" s="34"/>
      <c r="O94" s="103"/>
      <c r="P94" s="34"/>
      <c r="Q94" s="103"/>
      <c r="R94" s="103"/>
      <c r="S94" s="103"/>
      <c r="T94" s="105"/>
      <c r="U94" s="105"/>
    </row>
    <row r="95" spans="1:21" s="83" customFormat="1" ht="24.75" customHeight="1" x14ac:dyDescent="0.25">
      <c r="A95" s="131" t="s">
        <v>487</v>
      </c>
      <c r="B95" s="132"/>
      <c r="C95" s="132"/>
      <c r="D95" s="132"/>
      <c r="E95" s="132"/>
      <c r="F95" s="132"/>
      <c r="G95" s="133"/>
      <c r="H95" s="123" t="s">
        <v>6</v>
      </c>
      <c r="I95" s="125"/>
      <c r="J95" s="125"/>
      <c r="K95" s="125"/>
      <c r="L95" s="125"/>
      <c r="M95" s="125"/>
      <c r="N95" s="125"/>
      <c r="O95" s="125"/>
      <c r="P95" s="125"/>
      <c r="Q95" s="124"/>
      <c r="R95" s="126" t="s">
        <v>492</v>
      </c>
      <c r="S95" s="127"/>
      <c r="T95" s="120" t="s">
        <v>116</v>
      </c>
      <c r="U95" s="120" t="s">
        <v>7</v>
      </c>
    </row>
    <row r="96" spans="1:21" s="83" customFormat="1" ht="21.75" customHeight="1" x14ac:dyDescent="0.25">
      <c r="A96" s="134"/>
      <c r="B96" s="135"/>
      <c r="C96" s="135"/>
      <c r="D96" s="135"/>
      <c r="E96" s="135"/>
      <c r="F96" s="135"/>
      <c r="G96" s="136"/>
      <c r="H96" s="123" t="s">
        <v>11</v>
      </c>
      <c r="I96" s="124"/>
      <c r="J96" s="123" t="s">
        <v>15</v>
      </c>
      <c r="K96" s="124"/>
      <c r="L96" s="123" t="s">
        <v>14</v>
      </c>
      <c r="M96" s="124"/>
      <c r="N96" s="123" t="s">
        <v>13</v>
      </c>
      <c r="O96" s="124"/>
      <c r="P96" s="123" t="s">
        <v>12</v>
      </c>
      <c r="Q96" s="124"/>
      <c r="R96" s="128"/>
      <c r="S96" s="129"/>
      <c r="T96" s="121"/>
      <c r="U96" s="121"/>
    </row>
    <row r="97" spans="1:21" s="83" customFormat="1" ht="19.5" customHeight="1" x14ac:dyDescent="0.25">
      <c r="A97" s="137"/>
      <c r="B97" s="138"/>
      <c r="C97" s="138"/>
      <c r="D97" s="138"/>
      <c r="E97" s="138"/>
      <c r="F97" s="138"/>
      <c r="G97" s="139"/>
      <c r="H97" s="53" t="s">
        <v>4</v>
      </c>
      <c r="I97" s="53" t="s">
        <v>5</v>
      </c>
      <c r="J97" s="54" t="s">
        <v>4</v>
      </c>
      <c r="K97" s="54" t="s">
        <v>5</v>
      </c>
      <c r="L97" s="53" t="s">
        <v>4</v>
      </c>
      <c r="M97" s="54" t="s">
        <v>5</v>
      </c>
      <c r="N97" s="53" t="s">
        <v>4</v>
      </c>
      <c r="O97" s="53" t="s">
        <v>5</v>
      </c>
      <c r="P97" s="53" t="s">
        <v>4</v>
      </c>
      <c r="Q97" s="53" t="s">
        <v>5</v>
      </c>
      <c r="R97" s="54" t="s">
        <v>4</v>
      </c>
      <c r="S97" s="53" t="s">
        <v>5</v>
      </c>
      <c r="T97" s="122"/>
      <c r="U97" s="122"/>
    </row>
    <row r="98" spans="1:21" s="84" customFormat="1" ht="21.75" customHeight="1" x14ac:dyDescent="0.25">
      <c r="A98" s="148">
        <v>1</v>
      </c>
      <c r="B98" s="149"/>
      <c r="C98" s="149"/>
      <c r="D98" s="149"/>
      <c r="E98" s="149"/>
      <c r="F98" s="149"/>
      <c r="G98" s="150"/>
      <c r="H98" s="106">
        <v>2</v>
      </c>
      <c r="I98" s="106">
        <v>3</v>
      </c>
      <c r="J98" s="106">
        <v>4</v>
      </c>
      <c r="K98" s="106">
        <v>5</v>
      </c>
      <c r="L98" s="106">
        <v>6</v>
      </c>
      <c r="M98" s="106">
        <v>7</v>
      </c>
      <c r="N98" s="106">
        <v>8</v>
      </c>
      <c r="O98" s="106">
        <v>9</v>
      </c>
      <c r="P98" s="106">
        <v>10</v>
      </c>
      <c r="Q98" s="106">
        <v>11</v>
      </c>
      <c r="R98" s="106">
        <v>12</v>
      </c>
      <c r="S98" s="106">
        <v>13</v>
      </c>
      <c r="T98" s="106">
        <v>14</v>
      </c>
      <c r="U98" s="106">
        <v>15</v>
      </c>
    </row>
    <row r="99" spans="1:21" s="111" customFormat="1" ht="25.5" customHeight="1" x14ac:dyDescent="0.25">
      <c r="A99" s="146" t="s">
        <v>489</v>
      </c>
      <c r="B99" s="147"/>
      <c r="C99" s="147"/>
      <c r="D99" s="147"/>
      <c r="E99" s="147"/>
      <c r="F99" s="147"/>
      <c r="G99" s="14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8"/>
      <c r="S99" s="109"/>
      <c r="T99" s="107"/>
      <c r="U99" s="110"/>
    </row>
    <row r="100" spans="1:21" s="111" customFormat="1" ht="27" customHeight="1" x14ac:dyDescent="0.25">
      <c r="A100" s="146" t="s">
        <v>488</v>
      </c>
      <c r="B100" s="147"/>
      <c r="C100" s="147"/>
      <c r="D100" s="147"/>
      <c r="E100" s="147"/>
      <c r="F100" s="147"/>
      <c r="G100" s="14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8"/>
      <c r="S100" s="109"/>
      <c r="T100" s="107"/>
      <c r="U100" s="110"/>
    </row>
    <row r="101" spans="1:21" s="102" customFormat="1" ht="38.25" customHeight="1" x14ac:dyDescent="0.25">
      <c r="A101" s="143" t="s">
        <v>491</v>
      </c>
      <c r="B101" s="144"/>
      <c r="C101" s="144"/>
      <c r="D101" s="144"/>
      <c r="E101" s="144"/>
      <c r="F101" s="144"/>
      <c r="G101" s="145"/>
      <c r="H101" s="112" t="s">
        <v>490</v>
      </c>
      <c r="I101" s="44">
        <v>30256000</v>
      </c>
      <c r="J101" s="113" t="s">
        <v>70</v>
      </c>
      <c r="K101" s="113"/>
      <c r="L101" s="113" t="s">
        <v>70</v>
      </c>
      <c r="M101" s="113"/>
      <c r="N101" s="113" t="s">
        <v>70</v>
      </c>
      <c r="O101" s="113"/>
      <c r="P101" s="113" t="s">
        <v>70</v>
      </c>
      <c r="Q101" s="113"/>
      <c r="R101" s="113" t="s">
        <v>70</v>
      </c>
      <c r="S101" s="113"/>
      <c r="T101" s="157" t="s">
        <v>605</v>
      </c>
      <c r="U101" s="46" t="s">
        <v>111</v>
      </c>
    </row>
    <row r="102" spans="1:21" ht="27.95" customHeight="1" x14ac:dyDescent="0.25">
      <c r="A102" s="101"/>
      <c r="B102" s="101"/>
      <c r="C102" s="102"/>
      <c r="D102" s="102"/>
      <c r="E102" s="102"/>
      <c r="F102" s="102"/>
      <c r="G102" s="103"/>
      <c r="H102" s="102"/>
      <c r="I102" s="102"/>
      <c r="J102" s="103"/>
      <c r="K102" s="103"/>
      <c r="L102" s="102"/>
      <c r="M102" s="103"/>
      <c r="N102" s="102"/>
      <c r="O102" s="102"/>
      <c r="P102" s="102"/>
      <c r="Q102" s="102"/>
      <c r="R102" s="103"/>
      <c r="S102" s="102"/>
      <c r="T102" s="105"/>
      <c r="U102" s="105"/>
    </row>
    <row r="103" spans="1:21" ht="27.95" customHeight="1" x14ac:dyDescent="0.25">
      <c r="A103" s="101"/>
      <c r="B103" s="101"/>
      <c r="C103" s="102"/>
      <c r="D103" s="102"/>
      <c r="E103" s="102"/>
      <c r="F103" s="102"/>
      <c r="G103" s="103"/>
      <c r="H103" s="102"/>
      <c r="I103" s="102"/>
      <c r="J103" s="103"/>
      <c r="K103" s="103"/>
      <c r="L103" s="102"/>
      <c r="M103" s="103"/>
      <c r="N103" s="102"/>
      <c r="O103" s="102"/>
      <c r="P103" s="102"/>
      <c r="Q103" s="102"/>
      <c r="R103" s="103"/>
      <c r="S103" s="102"/>
      <c r="T103" s="105"/>
      <c r="U103" s="105"/>
    </row>
    <row r="104" spans="1:21" s="115" customFormat="1" ht="20.100000000000001" customHeight="1" x14ac:dyDescent="0.25">
      <c r="A104" s="114"/>
      <c r="B104" s="114"/>
      <c r="G104" s="116"/>
      <c r="J104" s="116"/>
      <c r="K104" s="116"/>
      <c r="M104" s="116"/>
      <c r="O104" s="118" t="s">
        <v>601</v>
      </c>
      <c r="T104" s="117"/>
      <c r="U104" s="117"/>
    </row>
    <row r="105" spans="1:21" s="115" customFormat="1" ht="20.100000000000001" customHeight="1" x14ac:dyDescent="0.25">
      <c r="A105" s="114"/>
      <c r="B105" s="114"/>
      <c r="G105" s="116"/>
      <c r="J105" s="116"/>
      <c r="K105" s="116"/>
      <c r="M105" s="116"/>
      <c r="O105" s="118" t="s">
        <v>604</v>
      </c>
      <c r="T105" s="117"/>
      <c r="U105" s="117"/>
    </row>
    <row r="106" spans="1:21" s="115" customFormat="1" ht="20.100000000000001" customHeight="1" x14ac:dyDescent="0.25">
      <c r="A106" s="114"/>
      <c r="B106" s="114"/>
      <c r="G106" s="116"/>
      <c r="J106" s="116"/>
      <c r="K106" s="116"/>
      <c r="M106" s="116"/>
      <c r="O106" s="118" t="s">
        <v>602</v>
      </c>
      <c r="T106" s="117"/>
      <c r="U106" s="117"/>
    </row>
    <row r="107" spans="1:21" s="115" customFormat="1" ht="20.100000000000001" customHeight="1" x14ac:dyDescent="0.25">
      <c r="A107" s="114"/>
      <c r="B107" s="114"/>
      <c r="G107" s="116"/>
      <c r="J107" s="116"/>
      <c r="K107" s="116"/>
      <c r="M107" s="116"/>
      <c r="O107" s="118" t="s">
        <v>598</v>
      </c>
      <c r="T107" s="117"/>
      <c r="U107" s="117"/>
    </row>
    <row r="108" spans="1:21" s="115" customFormat="1" ht="20.100000000000001" customHeight="1" x14ac:dyDescent="0.25">
      <c r="A108" s="114"/>
      <c r="B108" s="114"/>
      <c r="G108" s="116"/>
      <c r="J108" s="116"/>
      <c r="K108" s="116"/>
      <c r="M108" s="116"/>
      <c r="O108" s="118"/>
      <c r="T108" s="117"/>
      <c r="U108" s="117"/>
    </row>
    <row r="109" spans="1:21" s="115" customFormat="1" ht="20.100000000000001" customHeight="1" x14ac:dyDescent="0.25">
      <c r="A109" s="114"/>
      <c r="B109" s="114"/>
      <c r="G109" s="116"/>
      <c r="J109" s="116"/>
      <c r="K109" s="116"/>
      <c r="M109" s="116"/>
      <c r="O109" s="118"/>
      <c r="T109" s="117"/>
      <c r="U109" s="117"/>
    </row>
    <row r="110" spans="1:21" s="115" customFormat="1" ht="20.100000000000001" customHeight="1" x14ac:dyDescent="0.25">
      <c r="A110" s="114"/>
      <c r="B110" s="114"/>
      <c r="G110" s="116"/>
      <c r="J110" s="116"/>
      <c r="K110" s="116"/>
      <c r="M110" s="116"/>
      <c r="O110" s="118"/>
      <c r="T110" s="117"/>
      <c r="U110" s="117"/>
    </row>
    <row r="111" spans="1:21" s="115" customFormat="1" ht="20.100000000000001" customHeight="1" x14ac:dyDescent="0.25">
      <c r="A111" s="114"/>
      <c r="B111" s="114"/>
      <c r="G111" s="116"/>
      <c r="J111" s="116"/>
      <c r="K111" s="116"/>
      <c r="M111" s="116"/>
      <c r="O111" s="119" t="s">
        <v>569</v>
      </c>
      <c r="T111" s="117"/>
      <c r="U111" s="117"/>
    </row>
    <row r="112" spans="1:21" s="115" customFormat="1" ht="20.100000000000001" customHeight="1" x14ac:dyDescent="0.25">
      <c r="A112" s="114"/>
      <c r="B112" s="114"/>
      <c r="G112" s="116"/>
      <c r="J112" s="116"/>
      <c r="K112" s="116"/>
      <c r="M112" s="116"/>
      <c r="O112" s="118" t="s">
        <v>522</v>
      </c>
      <c r="T112" s="117"/>
      <c r="U112" s="117"/>
    </row>
    <row r="113" spans="1:21" s="115" customFormat="1" ht="20.100000000000001" customHeight="1" x14ac:dyDescent="0.25">
      <c r="A113" s="114"/>
      <c r="B113" s="114"/>
      <c r="G113" s="116"/>
      <c r="J113" s="116"/>
      <c r="K113" s="116"/>
      <c r="M113" s="116"/>
      <c r="O113" s="118" t="s">
        <v>568</v>
      </c>
      <c r="T113" s="117"/>
      <c r="U113" s="117"/>
    </row>
    <row r="114" spans="1:21" ht="60" customHeight="1" x14ac:dyDescent="0.25"/>
    <row r="115" spans="1:21" ht="60" customHeight="1" x14ac:dyDescent="0.25"/>
    <row r="116" spans="1:21" ht="60" customHeight="1" x14ac:dyDescent="0.25"/>
    <row r="117" spans="1:21" ht="60" customHeight="1" x14ac:dyDescent="0.25"/>
    <row r="118" spans="1:21" ht="60" customHeight="1" x14ac:dyDescent="0.25"/>
    <row r="119" spans="1:21" ht="60" customHeight="1" x14ac:dyDescent="0.25"/>
    <row r="120" spans="1:21" ht="60" customHeight="1" x14ac:dyDescent="0.25"/>
    <row r="121" spans="1:21" ht="60" customHeight="1" x14ac:dyDescent="0.25"/>
    <row r="122" spans="1:21" ht="60" customHeight="1" x14ac:dyDescent="0.25"/>
  </sheetData>
  <mergeCells count="33">
    <mergeCell ref="A1:U1"/>
    <mergeCell ref="H4:Q4"/>
    <mergeCell ref="T4:T6"/>
    <mergeCell ref="U4:U6"/>
    <mergeCell ref="F4:F6"/>
    <mergeCell ref="E4:E6"/>
    <mergeCell ref="H5:I5"/>
    <mergeCell ref="P5:Q5"/>
    <mergeCell ref="N5:O5"/>
    <mergeCell ref="L5:M5"/>
    <mergeCell ref="J5:K5"/>
    <mergeCell ref="D4:D6"/>
    <mergeCell ref="C4:C6"/>
    <mergeCell ref="B4:B6"/>
    <mergeCell ref="A2:U2"/>
    <mergeCell ref="A4:A6"/>
    <mergeCell ref="G4:G6"/>
    <mergeCell ref="A95:G97"/>
    <mergeCell ref="R4:S5"/>
    <mergeCell ref="A92:G92"/>
    <mergeCell ref="A101:G101"/>
    <mergeCell ref="A99:G99"/>
    <mergeCell ref="A100:G100"/>
    <mergeCell ref="A98:G98"/>
    <mergeCell ref="U95:U97"/>
    <mergeCell ref="H96:I96"/>
    <mergeCell ref="J96:K96"/>
    <mergeCell ref="L96:M96"/>
    <mergeCell ref="N96:O96"/>
    <mergeCell ref="P96:Q96"/>
    <mergeCell ref="H95:Q95"/>
    <mergeCell ref="T95:T97"/>
    <mergeCell ref="R95:S96"/>
  </mergeCells>
  <printOptions horizontalCentered="1"/>
  <pageMargins left="0.31496062992126" right="0.31496062992126" top="0.65" bottom="0.35433070866141703" header="0.31496062992126" footer="0.31496062992126"/>
  <pageSetup paperSize="120" scale="52" orientation="landscape" r:id="rId1"/>
  <headerFooter>
    <oddFooter>Page &amp;P of &amp;N</oddFooter>
  </headerFooter>
  <rowBreaks count="6" manualBreakCount="6">
    <brk id="19" max="20" man="1"/>
    <brk id="35" max="20" man="1"/>
    <brk id="51" max="20" man="1"/>
    <brk id="63" max="20" man="1"/>
    <brk id="74" max="20" man="1"/>
    <brk id="8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9" zoomScale="70" zoomScaleNormal="70" workbookViewId="0">
      <selection activeCell="K3" sqref="K3"/>
    </sheetView>
  </sheetViews>
  <sheetFormatPr defaultRowHeight="15" x14ac:dyDescent="0.25"/>
  <cols>
    <col min="1" max="1" width="4.5703125" style="10" customWidth="1"/>
    <col min="2" max="2" width="32.5703125" style="10" customWidth="1"/>
    <col min="3" max="10" width="17.7109375" style="11" customWidth="1"/>
    <col min="11" max="12" width="17.7109375" style="30" customWidth="1"/>
    <col min="13" max="16384" width="9.140625" style="11"/>
  </cols>
  <sheetData>
    <row r="1" spans="1:12" ht="18.75" x14ac:dyDescent="0.3">
      <c r="A1" s="154" t="s">
        <v>345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.75" x14ac:dyDescent="0.3">
      <c r="A2" s="154" t="s">
        <v>346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4" spans="1:12" ht="15" customHeight="1" x14ac:dyDescent="0.25">
      <c r="A4" s="155" t="s">
        <v>155</v>
      </c>
      <c r="B4" s="155" t="s">
        <v>218</v>
      </c>
      <c r="C4" s="155" t="s">
        <v>219</v>
      </c>
      <c r="D4" s="155"/>
      <c r="E4" s="155" t="s">
        <v>220</v>
      </c>
      <c r="F4" s="155"/>
      <c r="G4" s="155" t="s">
        <v>156</v>
      </c>
      <c r="H4" s="155"/>
      <c r="I4" s="155" t="s">
        <v>157</v>
      </c>
      <c r="J4" s="155"/>
      <c r="K4" s="155" t="s">
        <v>221</v>
      </c>
      <c r="L4" s="155"/>
    </row>
    <row r="5" spans="1:12" ht="18.75" customHeight="1" x14ac:dyDescent="0.25">
      <c r="A5" s="155"/>
      <c r="B5" s="155"/>
      <c r="C5" s="13" t="s">
        <v>4</v>
      </c>
      <c r="D5" s="13" t="s">
        <v>158</v>
      </c>
      <c r="E5" s="13" t="s">
        <v>4</v>
      </c>
      <c r="F5" s="13" t="s">
        <v>158</v>
      </c>
      <c r="G5" s="13" t="s">
        <v>4</v>
      </c>
      <c r="H5" s="13" t="s">
        <v>158</v>
      </c>
      <c r="I5" s="13" t="s">
        <v>4</v>
      </c>
      <c r="J5" s="13" t="s">
        <v>158</v>
      </c>
      <c r="K5" s="35" t="s">
        <v>4</v>
      </c>
      <c r="L5" s="35" t="s">
        <v>158</v>
      </c>
    </row>
    <row r="6" spans="1:12" s="12" customFormat="1" ht="12.75" customHeight="1" x14ac:dyDescent="0.25">
      <c r="A6" s="14">
        <v>1</v>
      </c>
      <c r="B6" s="14">
        <v>2</v>
      </c>
      <c r="C6" s="14"/>
      <c r="D6" s="14"/>
      <c r="E6" s="14"/>
      <c r="F6" s="14"/>
      <c r="G6" s="14">
        <v>5</v>
      </c>
      <c r="H6" s="14">
        <v>6</v>
      </c>
      <c r="I6" s="14">
        <v>7</v>
      </c>
      <c r="J6" s="14">
        <v>8</v>
      </c>
      <c r="K6" s="29"/>
      <c r="L6" s="29"/>
    </row>
    <row r="7" spans="1:12" ht="18.75" customHeight="1" x14ac:dyDescent="0.25">
      <c r="A7" s="15"/>
      <c r="B7" s="28" t="s">
        <v>347</v>
      </c>
      <c r="C7" s="15"/>
      <c r="D7" s="15"/>
      <c r="E7" s="15"/>
      <c r="F7" s="15"/>
      <c r="G7" s="15"/>
      <c r="H7" s="15"/>
      <c r="I7" s="15"/>
      <c r="J7" s="15"/>
      <c r="K7" s="27"/>
      <c r="L7" s="27"/>
    </row>
    <row r="8" spans="1:12" s="17" customFormat="1" x14ac:dyDescent="0.25">
      <c r="A8" s="8" t="s">
        <v>222</v>
      </c>
      <c r="B8" s="7" t="s">
        <v>113</v>
      </c>
      <c r="C8" s="16"/>
      <c r="D8" s="16"/>
      <c r="E8" s="16"/>
      <c r="F8" s="16"/>
      <c r="G8" s="16"/>
      <c r="H8" s="16"/>
      <c r="I8" s="16"/>
      <c r="J8" s="16"/>
      <c r="K8" s="26"/>
      <c r="L8" s="26"/>
    </row>
    <row r="9" spans="1:12" s="17" customFormat="1" x14ac:dyDescent="0.25">
      <c r="A9" s="8">
        <v>1</v>
      </c>
      <c r="B9" s="5" t="s">
        <v>41</v>
      </c>
      <c r="C9" s="2" t="s">
        <v>212</v>
      </c>
      <c r="D9" s="2" t="s">
        <v>212</v>
      </c>
      <c r="E9" s="18" t="s">
        <v>115</v>
      </c>
      <c r="F9" s="18" t="s">
        <v>115</v>
      </c>
      <c r="G9" s="18" t="s">
        <v>210</v>
      </c>
      <c r="H9" s="18" t="s">
        <v>210</v>
      </c>
      <c r="I9" s="18" t="s">
        <v>72</v>
      </c>
      <c r="J9" s="18" t="s">
        <v>72</v>
      </c>
      <c r="K9" s="2" t="s">
        <v>72</v>
      </c>
      <c r="L9" s="2" t="s">
        <v>72</v>
      </c>
    </row>
    <row r="10" spans="1:12" s="17" customFormat="1" x14ac:dyDescent="0.25">
      <c r="A10" s="8">
        <v>2</v>
      </c>
      <c r="B10" s="5" t="s">
        <v>42</v>
      </c>
      <c r="C10" s="2" t="s">
        <v>77</v>
      </c>
      <c r="D10" s="2" t="s">
        <v>77</v>
      </c>
      <c r="E10" s="18" t="s">
        <v>262</v>
      </c>
      <c r="F10" s="18" t="s">
        <v>77</v>
      </c>
      <c r="G10" s="18" t="s">
        <v>212</v>
      </c>
      <c r="H10" s="18" t="s">
        <v>212</v>
      </c>
      <c r="I10" s="18" t="s">
        <v>115</v>
      </c>
      <c r="J10" s="18" t="s">
        <v>115</v>
      </c>
      <c r="K10" s="2" t="s">
        <v>87</v>
      </c>
      <c r="L10" s="2" t="s">
        <v>87</v>
      </c>
    </row>
    <row r="11" spans="1:12" s="17" customFormat="1" x14ac:dyDescent="0.25">
      <c r="A11" s="8">
        <v>3</v>
      </c>
      <c r="B11" s="5" t="s">
        <v>43</v>
      </c>
      <c r="C11" s="2" t="s">
        <v>224</v>
      </c>
      <c r="D11" s="2" t="s">
        <v>224</v>
      </c>
      <c r="E11" s="18" t="s">
        <v>70</v>
      </c>
      <c r="F11" s="18" t="s">
        <v>70</v>
      </c>
      <c r="G11" s="18" t="s">
        <v>70</v>
      </c>
      <c r="H11" s="18" t="s">
        <v>70</v>
      </c>
      <c r="I11" s="18" t="s">
        <v>70</v>
      </c>
      <c r="J11" s="18" t="s">
        <v>70</v>
      </c>
      <c r="K11" s="26" t="s">
        <v>88</v>
      </c>
      <c r="L11" s="26" t="s">
        <v>88</v>
      </c>
    </row>
    <row r="12" spans="1:12" s="17" customFormat="1" x14ac:dyDescent="0.25">
      <c r="A12" s="8">
        <v>4</v>
      </c>
      <c r="B12" s="5" t="s">
        <v>44</v>
      </c>
      <c r="C12" s="2" t="s">
        <v>225</v>
      </c>
      <c r="D12" s="2" t="s">
        <v>212</v>
      </c>
      <c r="E12" s="18" t="s">
        <v>70</v>
      </c>
      <c r="F12" s="18" t="s">
        <v>70</v>
      </c>
      <c r="G12" s="18" t="s">
        <v>70</v>
      </c>
      <c r="H12" s="18" t="s">
        <v>70</v>
      </c>
      <c r="I12" s="18" t="s">
        <v>70</v>
      </c>
      <c r="J12" s="18" t="s">
        <v>70</v>
      </c>
      <c r="K12" s="2" t="s">
        <v>89</v>
      </c>
      <c r="L12" s="2" t="s">
        <v>89</v>
      </c>
    </row>
    <row r="13" spans="1:12" s="17" customFormat="1" ht="30" x14ac:dyDescent="0.25">
      <c r="A13" s="8" t="s">
        <v>223</v>
      </c>
      <c r="B13" s="3" t="s">
        <v>45</v>
      </c>
      <c r="C13" s="8"/>
      <c r="D13" s="8"/>
      <c r="E13" s="8"/>
      <c r="F13" s="8"/>
      <c r="G13" s="18"/>
      <c r="H13" s="18"/>
      <c r="I13" s="18"/>
      <c r="J13" s="18"/>
      <c r="K13" s="2"/>
      <c r="L13" s="2"/>
    </row>
    <row r="14" spans="1:12" s="17" customFormat="1" ht="30" x14ac:dyDescent="0.25">
      <c r="A14" s="8">
        <v>1</v>
      </c>
      <c r="B14" s="4" t="s">
        <v>46</v>
      </c>
      <c r="C14" s="2" t="s">
        <v>226</v>
      </c>
      <c r="D14" s="2" t="s">
        <v>244</v>
      </c>
      <c r="E14" s="18" t="s">
        <v>263</v>
      </c>
      <c r="F14" s="18" t="s">
        <v>264</v>
      </c>
      <c r="G14" s="18" t="s">
        <v>213</v>
      </c>
      <c r="H14" s="18" t="s">
        <v>213</v>
      </c>
      <c r="I14" s="18" t="s">
        <v>214</v>
      </c>
      <c r="J14" s="18" t="s">
        <v>214</v>
      </c>
      <c r="K14" s="26" t="s">
        <v>343</v>
      </c>
      <c r="L14" s="26" t="s">
        <v>343</v>
      </c>
    </row>
    <row r="15" spans="1:12" s="17" customFormat="1" ht="30" x14ac:dyDescent="0.25">
      <c r="A15" s="8">
        <v>2</v>
      </c>
      <c r="B15" s="4" t="s">
        <v>47</v>
      </c>
      <c r="C15" s="2" t="s">
        <v>227</v>
      </c>
      <c r="D15" s="2" t="s">
        <v>245</v>
      </c>
      <c r="E15" s="18" t="s">
        <v>265</v>
      </c>
      <c r="F15" s="18" t="s">
        <v>266</v>
      </c>
      <c r="G15" s="18" t="s">
        <v>70</v>
      </c>
      <c r="H15" s="18" t="s">
        <v>70</v>
      </c>
      <c r="I15" s="18" t="s">
        <v>216</v>
      </c>
      <c r="J15" s="18" t="s">
        <v>217</v>
      </c>
      <c r="K15" s="2" t="s">
        <v>86</v>
      </c>
      <c r="L15" s="2"/>
    </row>
    <row r="16" spans="1:12" s="17" customFormat="1" ht="30" x14ac:dyDescent="0.25">
      <c r="A16" s="8">
        <v>3</v>
      </c>
      <c r="B16" s="2" t="s">
        <v>261</v>
      </c>
      <c r="C16" s="2" t="s">
        <v>228</v>
      </c>
      <c r="D16" s="2" t="s">
        <v>246</v>
      </c>
      <c r="E16" s="18" t="s">
        <v>70</v>
      </c>
      <c r="F16" s="18" t="s">
        <v>70</v>
      </c>
      <c r="G16" s="18" t="s">
        <v>70</v>
      </c>
      <c r="H16" s="18" t="s">
        <v>70</v>
      </c>
      <c r="I16" s="18" t="s">
        <v>70</v>
      </c>
      <c r="J16" s="18" t="s">
        <v>70</v>
      </c>
      <c r="K16" s="2" t="s">
        <v>70</v>
      </c>
      <c r="L16" s="2" t="s">
        <v>70</v>
      </c>
    </row>
    <row r="17" spans="1:12" s="17" customFormat="1" x14ac:dyDescent="0.25">
      <c r="A17" s="9">
        <v>4</v>
      </c>
      <c r="B17" s="5" t="s">
        <v>48</v>
      </c>
      <c r="C17" s="2" t="s">
        <v>229</v>
      </c>
      <c r="D17" s="2" t="s">
        <v>247</v>
      </c>
      <c r="E17" s="18" t="s">
        <v>70</v>
      </c>
      <c r="F17" s="18" t="s">
        <v>70</v>
      </c>
      <c r="G17" s="18" t="s">
        <v>70</v>
      </c>
      <c r="H17" s="18" t="s">
        <v>70</v>
      </c>
      <c r="I17" s="18" t="s">
        <v>70</v>
      </c>
      <c r="J17" s="18" t="s">
        <v>70</v>
      </c>
      <c r="K17" s="26" t="s">
        <v>90</v>
      </c>
      <c r="L17" s="26" t="s">
        <v>90</v>
      </c>
    </row>
    <row r="18" spans="1:12" s="17" customFormat="1" ht="30" x14ac:dyDescent="0.25">
      <c r="A18" s="19"/>
      <c r="B18" s="3" t="s">
        <v>49</v>
      </c>
      <c r="C18" s="16"/>
      <c r="D18" s="16"/>
      <c r="E18" s="16"/>
      <c r="F18" s="16"/>
      <c r="G18" s="16"/>
      <c r="H18" s="16"/>
      <c r="I18" s="16"/>
      <c r="J18" s="16"/>
      <c r="K18" s="26"/>
      <c r="L18" s="26"/>
    </row>
    <row r="19" spans="1:12" s="17" customFormat="1" ht="45" x14ac:dyDescent="0.25">
      <c r="A19" s="8">
        <v>1</v>
      </c>
      <c r="B19" s="4" t="s">
        <v>50</v>
      </c>
      <c r="C19" s="2" t="s">
        <v>230</v>
      </c>
      <c r="D19" s="2" t="s">
        <v>248</v>
      </c>
      <c r="E19" s="18" t="s">
        <v>267</v>
      </c>
      <c r="F19" s="18" t="s">
        <v>268</v>
      </c>
      <c r="G19" s="18" t="s">
        <v>160</v>
      </c>
      <c r="H19" s="18" t="s">
        <v>160</v>
      </c>
      <c r="I19" s="2" t="s">
        <v>161</v>
      </c>
      <c r="J19" s="2" t="s">
        <v>162</v>
      </c>
      <c r="K19" s="1" t="s">
        <v>344</v>
      </c>
      <c r="L19" s="2"/>
    </row>
    <row r="20" spans="1:12" s="17" customFormat="1" ht="60" x14ac:dyDescent="0.25">
      <c r="A20" s="8">
        <v>2</v>
      </c>
      <c r="B20" s="4" t="s">
        <v>51</v>
      </c>
      <c r="C20" s="2" t="s">
        <v>231</v>
      </c>
      <c r="D20" s="2" t="s">
        <v>249</v>
      </c>
      <c r="E20" s="18" t="s">
        <v>269</v>
      </c>
      <c r="F20" s="18" t="s">
        <v>270</v>
      </c>
      <c r="G20" s="18" t="s">
        <v>163</v>
      </c>
      <c r="H20" s="18" t="s">
        <v>164</v>
      </c>
      <c r="I20" s="2" t="s">
        <v>165</v>
      </c>
      <c r="J20" s="2" t="s">
        <v>166</v>
      </c>
      <c r="K20" s="2" t="s">
        <v>348</v>
      </c>
      <c r="L20" s="2" t="s">
        <v>348</v>
      </c>
    </row>
    <row r="21" spans="1:12" s="17" customFormat="1" x14ac:dyDescent="0.25">
      <c r="A21" s="8">
        <v>3</v>
      </c>
      <c r="B21" s="4" t="s">
        <v>52</v>
      </c>
      <c r="C21" s="2" t="s">
        <v>232</v>
      </c>
      <c r="D21" s="2" t="s">
        <v>250</v>
      </c>
      <c r="E21" s="18" t="s">
        <v>271</v>
      </c>
      <c r="F21" s="18" t="s">
        <v>272</v>
      </c>
      <c r="G21" s="18" t="s">
        <v>192</v>
      </c>
      <c r="H21" s="18" t="s">
        <v>193</v>
      </c>
      <c r="I21" s="18" t="s">
        <v>194</v>
      </c>
      <c r="J21" s="18" t="s">
        <v>195</v>
      </c>
      <c r="K21" s="2" t="s">
        <v>93</v>
      </c>
      <c r="L21" s="2"/>
    </row>
    <row r="22" spans="1:12" s="17" customFormat="1" ht="30" x14ac:dyDescent="0.25">
      <c r="A22" s="8">
        <v>4</v>
      </c>
      <c r="B22" s="4" t="s">
        <v>53</v>
      </c>
      <c r="C22" s="2" t="s">
        <v>233</v>
      </c>
      <c r="D22" s="2" t="s">
        <v>251</v>
      </c>
      <c r="E22" s="18" t="s">
        <v>273</v>
      </c>
      <c r="F22" s="18" t="s">
        <v>274</v>
      </c>
      <c r="G22" s="18" t="s">
        <v>92</v>
      </c>
      <c r="H22" s="18" t="s">
        <v>168</v>
      </c>
      <c r="I22" s="18" t="s">
        <v>92</v>
      </c>
      <c r="J22" s="18" t="s">
        <v>169</v>
      </c>
      <c r="K22" s="2" t="s">
        <v>92</v>
      </c>
      <c r="L22" s="2"/>
    </row>
    <row r="23" spans="1:12" s="17" customFormat="1" ht="30" x14ac:dyDescent="0.25">
      <c r="A23" s="8">
        <v>5</v>
      </c>
      <c r="B23" s="4" t="s">
        <v>54</v>
      </c>
      <c r="C23" s="2" t="s">
        <v>234</v>
      </c>
      <c r="D23" s="2" t="s">
        <v>252</v>
      </c>
      <c r="E23" s="18" t="s">
        <v>275</v>
      </c>
      <c r="F23" s="18" t="s">
        <v>276</v>
      </c>
      <c r="G23" s="18" t="s">
        <v>170</v>
      </c>
      <c r="H23" s="18" t="s">
        <v>171</v>
      </c>
      <c r="I23" s="18" t="s">
        <v>172</v>
      </c>
      <c r="J23" s="18" t="s">
        <v>173</v>
      </c>
      <c r="K23" s="2" t="s">
        <v>94</v>
      </c>
      <c r="L23" s="2"/>
    </row>
    <row r="24" spans="1:12" s="17" customFormat="1" ht="47.25" customHeight="1" x14ac:dyDescent="0.25">
      <c r="A24" s="9">
        <v>6</v>
      </c>
      <c r="B24" s="4" t="s">
        <v>351</v>
      </c>
      <c r="C24" s="2"/>
      <c r="D24" s="2"/>
      <c r="E24" s="18"/>
      <c r="F24" s="18"/>
      <c r="G24" s="18"/>
      <c r="H24" s="18"/>
      <c r="I24" s="18"/>
      <c r="J24" s="18"/>
      <c r="K24" s="2" t="s">
        <v>352</v>
      </c>
      <c r="L24" s="2"/>
    </row>
    <row r="25" spans="1:12" s="17" customFormat="1" ht="30" x14ac:dyDescent="0.25">
      <c r="A25" s="9">
        <v>7</v>
      </c>
      <c r="B25" s="4" t="s">
        <v>56</v>
      </c>
      <c r="C25" s="2" t="s">
        <v>235</v>
      </c>
      <c r="D25" s="2" t="s">
        <v>253</v>
      </c>
      <c r="E25" s="18" t="s">
        <v>277</v>
      </c>
      <c r="F25" s="18" t="s">
        <v>278</v>
      </c>
      <c r="G25" s="18" t="s">
        <v>205</v>
      </c>
      <c r="H25" s="18" t="s">
        <v>205</v>
      </c>
      <c r="I25" s="18" t="s">
        <v>81</v>
      </c>
      <c r="J25" s="18" t="s">
        <v>81</v>
      </c>
      <c r="K25" s="2" t="s">
        <v>81</v>
      </c>
      <c r="L25" s="2"/>
    </row>
    <row r="26" spans="1:12" s="17" customFormat="1" ht="45.75" customHeight="1" x14ac:dyDescent="0.25">
      <c r="A26" s="9">
        <v>8</v>
      </c>
      <c r="B26" s="4" t="s">
        <v>349</v>
      </c>
      <c r="C26" s="2"/>
      <c r="D26" s="2"/>
      <c r="E26" s="18"/>
      <c r="F26" s="18"/>
      <c r="G26" s="18"/>
      <c r="H26" s="18"/>
      <c r="I26" s="18"/>
      <c r="J26" s="18"/>
      <c r="K26" s="2" t="s">
        <v>110</v>
      </c>
      <c r="L26" s="2"/>
    </row>
    <row r="27" spans="1:12" s="17" customFormat="1" ht="64.5" customHeight="1" x14ac:dyDescent="0.25">
      <c r="A27" s="9">
        <v>9</v>
      </c>
      <c r="B27" s="4" t="s">
        <v>350</v>
      </c>
      <c r="C27" s="2"/>
      <c r="D27" s="2"/>
      <c r="E27" s="18"/>
      <c r="F27" s="18"/>
      <c r="G27" s="18"/>
      <c r="H27" s="18"/>
      <c r="I27" s="18"/>
      <c r="J27" s="18"/>
      <c r="K27" s="2" t="s">
        <v>352</v>
      </c>
      <c r="L27" s="2"/>
    </row>
    <row r="28" spans="1:12" s="17" customFormat="1" ht="30" x14ac:dyDescent="0.25">
      <c r="A28" s="9">
        <v>10</v>
      </c>
      <c r="B28" s="4" t="s">
        <v>55</v>
      </c>
      <c r="C28" s="18" t="s">
        <v>70</v>
      </c>
      <c r="D28" s="18" t="s">
        <v>70</v>
      </c>
      <c r="E28" s="18" t="s">
        <v>70</v>
      </c>
      <c r="F28" s="18" t="s">
        <v>70</v>
      </c>
      <c r="G28" s="18" t="s">
        <v>70</v>
      </c>
      <c r="H28" s="18" t="s">
        <v>70</v>
      </c>
      <c r="I28" s="18" t="s">
        <v>70</v>
      </c>
      <c r="J28" s="18" t="s">
        <v>70</v>
      </c>
      <c r="K28" s="2" t="s">
        <v>338</v>
      </c>
      <c r="L28" s="2" t="s">
        <v>338</v>
      </c>
    </row>
    <row r="29" spans="1:12" s="17" customFormat="1" x14ac:dyDescent="0.25">
      <c r="A29" s="9">
        <v>11</v>
      </c>
      <c r="B29" s="4" t="s">
        <v>62</v>
      </c>
      <c r="C29" s="2" t="s">
        <v>241</v>
      </c>
      <c r="D29" s="2" t="s">
        <v>258</v>
      </c>
      <c r="E29" s="18" t="s">
        <v>241</v>
      </c>
      <c r="F29" s="18" t="s">
        <v>285</v>
      </c>
      <c r="G29" s="18" t="s">
        <v>183</v>
      </c>
      <c r="H29" s="18" t="s">
        <v>184</v>
      </c>
      <c r="I29" s="18" t="s">
        <v>185</v>
      </c>
      <c r="J29" s="18" t="s">
        <v>186</v>
      </c>
      <c r="K29" s="2" t="s">
        <v>99</v>
      </c>
      <c r="L29" s="2" t="s">
        <v>353</v>
      </c>
    </row>
    <row r="30" spans="1:12" s="17" customFormat="1" ht="30" x14ac:dyDescent="0.25">
      <c r="A30" s="9">
        <v>12</v>
      </c>
      <c r="B30" s="4" t="s">
        <v>57</v>
      </c>
      <c r="C30" s="2" t="s">
        <v>236</v>
      </c>
      <c r="D30" s="2" t="s">
        <v>254</v>
      </c>
      <c r="E30" s="18" t="s">
        <v>279</v>
      </c>
      <c r="F30" s="18" t="s">
        <v>280</v>
      </c>
      <c r="G30" s="18" t="s">
        <v>196</v>
      </c>
      <c r="H30" s="18" t="s">
        <v>197</v>
      </c>
      <c r="I30" s="18" t="s">
        <v>76</v>
      </c>
      <c r="J30" s="18" t="s">
        <v>198</v>
      </c>
      <c r="K30" s="2"/>
      <c r="L30" s="2"/>
    </row>
    <row r="31" spans="1:12" s="17" customFormat="1" ht="30" x14ac:dyDescent="0.25">
      <c r="A31" s="9">
        <v>13</v>
      </c>
      <c r="B31" s="4" t="s">
        <v>59</v>
      </c>
      <c r="C31" s="2" t="s">
        <v>239</v>
      </c>
      <c r="D31" s="2" t="s">
        <v>255</v>
      </c>
      <c r="E31" s="18" t="s">
        <v>239</v>
      </c>
      <c r="F31" s="18" t="s">
        <v>282</v>
      </c>
      <c r="G31" s="18" t="s">
        <v>179</v>
      </c>
      <c r="H31" s="18" t="s">
        <v>180</v>
      </c>
      <c r="I31" s="18" t="s">
        <v>179</v>
      </c>
      <c r="J31" s="18" t="s">
        <v>181</v>
      </c>
      <c r="K31" s="2" t="s">
        <v>73</v>
      </c>
      <c r="L31" s="2" t="s">
        <v>361</v>
      </c>
    </row>
    <row r="32" spans="1:12" s="17" customFormat="1" ht="45" x14ac:dyDescent="0.25">
      <c r="A32" s="9">
        <v>14</v>
      </c>
      <c r="B32" s="4" t="s">
        <v>61</v>
      </c>
      <c r="C32" s="2" t="s">
        <v>240</v>
      </c>
      <c r="D32" s="2" t="s">
        <v>240</v>
      </c>
      <c r="E32" s="18" t="s">
        <v>70</v>
      </c>
      <c r="F32" s="18" t="s">
        <v>70</v>
      </c>
      <c r="G32" s="18" t="s">
        <v>70</v>
      </c>
      <c r="H32" s="18" t="s">
        <v>70</v>
      </c>
      <c r="I32" s="18" t="s">
        <v>199</v>
      </c>
      <c r="J32" s="18" t="s">
        <v>200</v>
      </c>
      <c r="K32" s="2"/>
      <c r="L32" s="2"/>
    </row>
    <row r="33" spans="1:12" s="17" customFormat="1" ht="60" x14ac:dyDescent="0.25">
      <c r="A33" s="9">
        <v>15</v>
      </c>
      <c r="B33" s="18" t="s">
        <v>342</v>
      </c>
      <c r="C33" s="18" t="s">
        <v>70</v>
      </c>
      <c r="D33" s="18" t="s">
        <v>70</v>
      </c>
      <c r="E33" s="18" t="s">
        <v>70</v>
      </c>
      <c r="F33" s="18" t="s">
        <v>70</v>
      </c>
      <c r="G33" s="18" t="s">
        <v>70</v>
      </c>
      <c r="H33" s="18" t="s">
        <v>70</v>
      </c>
      <c r="I33" s="18" t="s">
        <v>201</v>
      </c>
      <c r="J33" s="18" t="s">
        <v>201</v>
      </c>
      <c r="K33" s="2" t="s">
        <v>70</v>
      </c>
      <c r="L33" s="31"/>
    </row>
    <row r="34" spans="1:12" s="17" customFormat="1" x14ac:dyDescent="0.25">
      <c r="A34" s="9">
        <v>16</v>
      </c>
      <c r="B34" s="4" t="s">
        <v>66</v>
      </c>
      <c r="C34" s="18" t="s">
        <v>70</v>
      </c>
      <c r="D34" s="18" t="s">
        <v>70</v>
      </c>
      <c r="E34" s="18" t="s">
        <v>70</v>
      </c>
      <c r="F34" s="18" t="s">
        <v>70</v>
      </c>
      <c r="G34" s="18" t="s">
        <v>70</v>
      </c>
      <c r="H34" s="18" t="s">
        <v>70</v>
      </c>
      <c r="I34" s="18" t="s">
        <v>202</v>
      </c>
      <c r="J34" s="18" t="s">
        <v>203</v>
      </c>
      <c r="K34" s="2" t="s">
        <v>357</v>
      </c>
      <c r="L34" s="31" t="s">
        <v>356</v>
      </c>
    </row>
    <row r="35" spans="1:12" s="17" customFormat="1" ht="33" customHeight="1" x14ac:dyDescent="0.25">
      <c r="A35" s="9">
        <v>17</v>
      </c>
      <c r="B35" s="4" t="s">
        <v>60</v>
      </c>
      <c r="C35" s="2" t="s">
        <v>238</v>
      </c>
      <c r="D35" s="2" t="s">
        <v>257</v>
      </c>
      <c r="E35" s="18" t="s">
        <v>283</v>
      </c>
      <c r="F35" s="18" t="s">
        <v>284</v>
      </c>
      <c r="G35" s="18" t="s">
        <v>78</v>
      </c>
      <c r="H35" s="18" t="s">
        <v>188</v>
      </c>
      <c r="I35" s="18" t="s">
        <v>189</v>
      </c>
      <c r="J35" s="18" t="s">
        <v>190</v>
      </c>
      <c r="K35" s="2"/>
      <c r="L35" s="31"/>
    </row>
    <row r="36" spans="1:12" s="17" customFormat="1" ht="45" x14ac:dyDescent="0.25">
      <c r="A36" s="9">
        <v>18</v>
      </c>
      <c r="B36" s="4" t="s">
        <v>63</v>
      </c>
      <c r="C36" s="2" t="s">
        <v>242</v>
      </c>
      <c r="D36" s="2" t="s">
        <v>259</v>
      </c>
      <c r="E36" s="18" t="s">
        <v>242</v>
      </c>
      <c r="F36" s="18" t="s">
        <v>286</v>
      </c>
      <c r="G36" s="18" t="s">
        <v>154</v>
      </c>
      <c r="H36" s="18" t="s">
        <v>175</v>
      </c>
      <c r="I36" s="18" t="s">
        <v>176</v>
      </c>
      <c r="J36" s="18" t="s">
        <v>177</v>
      </c>
      <c r="K36" s="2" t="s">
        <v>100</v>
      </c>
      <c r="L36" s="31" t="s">
        <v>354</v>
      </c>
    </row>
    <row r="37" spans="1:12" s="17" customFormat="1" ht="45" x14ac:dyDescent="0.25">
      <c r="A37" s="9">
        <v>19</v>
      </c>
      <c r="B37" s="5" t="s">
        <v>64</v>
      </c>
      <c r="C37" s="18" t="s">
        <v>70</v>
      </c>
      <c r="D37" s="18" t="s">
        <v>70</v>
      </c>
      <c r="E37" s="18" t="s">
        <v>70</v>
      </c>
      <c r="F37" s="18" t="s">
        <v>70</v>
      </c>
      <c r="G37" s="18" t="s">
        <v>70</v>
      </c>
      <c r="H37" s="18" t="s">
        <v>70</v>
      </c>
      <c r="I37" s="18" t="s">
        <v>70</v>
      </c>
      <c r="J37" s="18" t="s">
        <v>70</v>
      </c>
      <c r="K37" s="2" t="s">
        <v>101</v>
      </c>
      <c r="L37" s="31" t="s">
        <v>355</v>
      </c>
    </row>
    <row r="38" spans="1:12" s="17" customFormat="1" x14ac:dyDescent="0.25">
      <c r="A38" s="9">
        <v>20</v>
      </c>
      <c r="B38" s="4" t="s">
        <v>65</v>
      </c>
      <c r="C38" s="2" t="s">
        <v>243</v>
      </c>
      <c r="D38" s="2" t="s">
        <v>260</v>
      </c>
      <c r="E38" s="18" t="s">
        <v>287</v>
      </c>
      <c r="F38" s="18" t="s">
        <v>288</v>
      </c>
      <c r="G38" s="18" t="s">
        <v>70</v>
      </c>
      <c r="H38" s="18" t="s">
        <v>70</v>
      </c>
      <c r="I38" s="18" t="s">
        <v>70</v>
      </c>
      <c r="J38" s="18" t="s">
        <v>70</v>
      </c>
      <c r="K38" s="2" t="s">
        <v>70</v>
      </c>
      <c r="L38" s="2" t="s">
        <v>70</v>
      </c>
    </row>
    <row r="39" spans="1:12" s="17" customFormat="1" ht="45" x14ac:dyDescent="0.25">
      <c r="A39" s="9">
        <v>21</v>
      </c>
      <c r="B39" s="4" t="s">
        <v>58</v>
      </c>
      <c r="C39" s="2" t="s">
        <v>237</v>
      </c>
      <c r="D39" s="2" t="s">
        <v>256</v>
      </c>
      <c r="E39" s="18" t="s">
        <v>281</v>
      </c>
      <c r="F39" s="18" t="s">
        <v>281</v>
      </c>
      <c r="G39" s="18" t="s">
        <v>207</v>
      </c>
      <c r="H39" s="18" t="s">
        <v>208</v>
      </c>
      <c r="I39" s="18" t="s">
        <v>209</v>
      </c>
      <c r="J39" s="18" t="s">
        <v>209</v>
      </c>
      <c r="K39" s="26" t="s">
        <v>360</v>
      </c>
      <c r="L39" s="26" t="s">
        <v>359</v>
      </c>
    </row>
    <row r="40" spans="1:12" s="17" customFormat="1" ht="105" x14ac:dyDescent="0.25">
      <c r="A40" s="9">
        <v>22</v>
      </c>
      <c r="B40" s="4" t="s">
        <v>67</v>
      </c>
      <c r="C40" s="16"/>
      <c r="D40" s="16"/>
      <c r="E40" s="16"/>
      <c r="F40" s="16"/>
      <c r="G40" s="16"/>
      <c r="H40" s="16"/>
      <c r="I40" s="16"/>
      <c r="J40" s="16"/>
      <c r="K40" s="2" t="s">
        <v>102</v>
      </c>
      <c r="L40" s="2" t="s">
        <v>358</v>
      </c>
    </row>
  </sheetData>
  <mergeCells count="9">
    <mergeCell ref="A1:L1"/>
    <mergeCell ref="B4:B5"/>
    <mergeCell ref="E4:F4"/>
    <mergeCell ref="C4:D4"/>
    <mergeCell ref="K4:L4"/>
    <mergeCell ref="A2:L2"/>
    <mergeCell ref="A4:A5"/>
    <mergeCell ref="G4:H4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25" workbookViewId="0">
      <selection activeCell="I4" sqref="I4:J5"/>
    </sheetView>
  </sheetViews>
  <sheetFormatPr defaultRowHeight="15" x14ac:dyDescent="0.25"/>
  <cols>
    <col min="1" max="1" width="4.42578125" customWidth="1"/>
    <col min="2" max="2" width="16.85546875" customWidth="1"/>
    <col min="3" max="3" width="10.140625" customWidth="1"/>
    <col min="4" max="4" width="9.85546875" customWidth="1"/>
  </cols>
  <sheetData>
    <row r="1" spans="1:11" x14ac:dyDescent="0.25">
      <c r="A1" s="156" t="s">
        <v>289</v>
      </c>
      <c r="B1" s="156" t="s">
        <v>290</v>
      </c>
      <c r="C1" s="156">
        <v>2009</v>
      </c>
      <c r="D1" s="156"/>
      <c r="E1" s="156"/>
      <c r="F1" s="156">
        <v>2010</v>
      </c>
      <c r="G1" s="156"/>
      <c r="H1" s="156"/>
      <c r="I1" s="156">
        <v>2011</v>
      </c>
      <c r="J1" s="156"/>
      <c r="K1" s="156"/>
    </row>
    <row r="2" spans="1:11" x14ac:dyDescent="0.25">
      <c r="A2" s="156"/>
      <c r="B2" s="156"/>
      <c r="C2" s="20" t="s">
        <v>291</v>
      </c>
      <c r="D2" s="20" t="s">
        <v>292</v>
      </c>
      <c r="E2" s="20" t="s">
        <v>293</v>
      </c>
      <c r="F2" s="20" t="s">
        <v>291</v>
      </c>
      <c r="G2" s="20" t="s">
        <v>292</v>
      </c>
      <c r="H2" s="20" t="s">
        <v>293</v>
      </c>
      <c r="I2" s="20" t="s">
        <v>291</v>
      </c>
      <c r="J2" s="20" t="s">
        <v>292</v>
      </c>
      <c r="K2" s="20" t="s">
        <v>293</v>
      </c>
    </row>
    <row r="3" spans="1:11" x14ac:dyDescent="0.25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1">
        <v>11</v>
      </c>
    </row>
    <row r="4" spans="1:11" ht="31.5" x14ac:dyDescent="0.25">
      <c r="A4" s="22">
        <v>15</v>
      </c>
      <c r="B4" s="23" t="s">
        <v>328</v>
      </c>
      <c r="C4" s="24" t="s">
        <v>212</v>
      </c>
      <c r="D4" s="24" t="s">
        <v>212</v>
      </c>
      <c r="E4" s="25">
        <v>100</v>
      </c>
      <c r="F4" s="24" t="s">
        <v>115</v>
      </c>
      <c r="G4" s="24" t="s">
        <v>115</v>
      </c>
      <c r="H4" s="25">
        <v>100</v>
      </c>
      <c r="I4" s="24" t="s">
        <v>210</v>
      </c>
      <c r="J4" s="24" t="s">
        <v>210</v>
      </c>
      <c r="K4" s="25">
        <v>100</v>
      </c>
    </row>
    <row r="5" spans="1:11" ht="31.5" x14ac:dyDescent="0.25">
      <c r="A5" s="22">
        <v>16</v>
      </c>
      <c r="B5" s="23" t="s">
        <v>211</v>
      </c>
      <c r="C5" s="24" t="s">
        <v>77</v>
      </c>
      <c r="D5" s="24" t="s">
        <v>77</v>
      </c>
      <c r="E5" s="25">
        <v>100</v>
      </c>
      <c r="F5" s="24" t="s">
        <v>329</v>
      </c>
      <c r="G5" s="24" t="s">
        <v>330</v>
      </c>
      <c r="H5" s="25">
        <v>182.5</v>
      </c>
      <c r="I5" s="24" t="s">
        <v>212</v>
      </c>
      <c r="J5" s="24" t="s">
        <v>212</v>
      </c>
      <c r="K5" s="25">
        <v>100</v>
      </c>
    </row>
    <row r="6" spans="1:11" ht="31.5" x14ac:dyDescent="0.25">
      <c r="A6" s="22">
        <v>17</v>
      </c>
      <c r="B6" s="23" t="s">
        <v>331</v>
      </c>
      <c r="C6" s="24" t="s">
        <v>224</v>
      </c>
      <c r="D6" s="24" t="s">
        <v>224</v>
      </c>
      <c r="E6" s="25">
        <v>100</v>
      </c>
      <c r="F6" s="24" t="s">
        <v>70</v>
      </c>
      <c r="G6" s="24" t="s">
        <v>70</v>
      </c>
      <c r="H6" s="25" t="s">
        <v>70</v>
      </c>
      <c r="I6" s="24" t="s">
        <v>70</v>
      </c>
      <c r="J6" s="24" t="s">
        <v>70</v>
      </c>
      <c r="K6" s="25" t="s">
        <v>70</v>
      </c>
    </row>
    <row r="7" spans="1:11" ht="31.5" x14ac:dyDescent="0.25">
      <c r="A7" s="22">
        <v>16</v>
      </c>
      <c r="B7" s="23" t="s">
        <v>332</v>
      </c>
      <c r="C7" s="24" t="s">
        <v>333</v>
      </c>
      <c r="D7" s="24" t="s">
        <v>334</v>
      </c>
      <c r="E7" s="25">
        <v>17.399999999999999</v>
      </c>
      <c r="F7" s="24" t="s">
        <v>70</v>
      </c>
      <c r="G7" s="24" t="s">
        <v>70</v>
      </c>
      <c r="H7" s="25" t="s">
        <v>70</v>
      </c>
      <c r="I7" s="24" t="s">
        <v>70</v>
      </c>
      <c r="J7" s="24" t="s">
        <v>70</v>
      </c>
      <c r="K7" s="25" t="s">
        <v>70</v>
      </c>
    </row>
    <row r="8" spans="1:11" ht="31.5" x14ac:dyDescent="0.25">
      <c r="A8" s="22">
        <v>17</v>
      </c>
      <c r="B8" s="23" t="s">
        <v>335</v>
      </c>
      <c r="C8" s="24" t="s">
        <v>336</v>
      </c>
      <c r="D8" s="24" t="s">
        <v>337</v>
      </c>
      <c r="E8" s="25">
        <v>92.2</v>
      </c>
      <c r="F8" s="24" t="s">
        <v>330</v>
      </c>
      <c r="G8" s="24" t="s">
        <v>330</v>
      </c>
      <c r="H8" s="25">
        <v>100</v>
      </c>
      <c r="I8" s="24" t="s">
        <v>213</v>
      </c>
      <c r="J8" s="24" t="s">
        <v>213</v>
      </c>
      <c r="K8" s="25">
        <v>100</v>
      </c>
    </row>
    <row r="9" spans="1:11" ht="42" x14ac:dyDescent="0.25">
      <c r="A9" s="22">
        <v>18</v>
      </c>
      <c r="B9" s="23" t="s">
        <v>215</v>
      </c>
      <c r="C9" s="24" t="s">
        <v>338</v>
      </c>
      <c r="D9" s="24" t="s">
        <v>245</v>
      </c>
      <c r="E9" s="25">
        <v>140</v>
      </c>
      <c r="F9" s="24" t="s">
        <v>73</v>
      </c>
      <c r="G9" s="24" t="s">
        <v>266</v>
      </c>
      <c r="H9" s="25">
        <v>570</v>
      </c>
      <c r="I9" s="24" t="s">
        <v>339</v>
      </c>
      <c r="J9" s="24" t="s">
        <v>340</v>
      </c>
      <c r="K9" s="25">
        <v>433.3</v>
      </c>
    </row>
    <row r="10" spans="1:11" ht="42" x14ac:dyDescent="0.25">
      <c r="A10" s="22">
        <v>19</v>
      </c>
      <c r="B10" s="23" t="s">
        <v>341</v>
      </c>
      <c r="C10" s="24" t="s">
        <v>247</v>
      </c>
      <c r="D10" s="24" t="s">
        <v>247</v>
      </c>
      <c r="E10" s="25">
        <v>100</v>
      </c>
      <c r="F10" s="24" t="s">
        <v>70</v>
      </c>
      <c r="G10" s="24" t="s">
        <v>70</v>
      </c>
      <c r="H10" s="25" t="s">
        <v>70</v>
      </c>
      <c r="I10" s="24" t="s">
        <v>70</v>
      </c>
      <c r="J10" s="24" t="s">
        <v>70</v>
      </c>
      <c r="K10" s="25" t="s">
        <v>70</v>
      </c>
    </row>
    <row r="11" spans="1:11" ht="21" x14ac:dyDescent="0.25">
      <c r="A11" s="22">
        <v>1</v>
      </c>
      <c r="B11" s="23" t="s">
        <v>159</v>
      </c>
      <c r="C11" s="24" t="s">
        <v>77</v>
      </c>
      <c r="D11" s="24" t="s">
        <v>216</v>
      </c>
      <c r="E11" s="25">
        <v>120</v>
      </c>
      <c r="F11" s="24" t="s">
        <v>245</v>
      </c>
      <c r="G11" s="24" t="s">
        <v>213</v>
      </c>
      <c r="H11" s="25">
        <v>321.39999999999998</v>
      </c>
      <c r="I11" s="24" t="s">
        <v>160</v>
      </c>
      <c r="J11" s="24" t="s">
        <v>160</v>
      </c>
      <c r="K11" s="25">
        <v>100</v>
      </c>
    </row>
    <row r="12" spans="1:11" ht="21" x14ac:dyDescent="0.25">
      <c r="A12" s="22">
        <v>2</v>
      </c>
      <c r="B12" s="23" t="s">
        <v>294</v>
      </c>
      <c r="C12" s="24" t="s">
        <v>295</v>
      </c>
      <c r="D12" s="24" t="s">
        <v>296</v>
      </c>
      <c r="E12" s="25">
        <v>81</v>
      </c>
      <c r="F12" s="24" t="s">
        <v>297</v>
      </c>
      <c r="G12" s="24" t="s">
        <v>298</v>
      </c>
      <c r="H12" s="25">
        <v>40.700000000000003</v>
      </c>
      <c r="I12" s="24" t="s">
        <v>163</v>
      </c>
      <c r="J12" s="24" t="s">
        <v>164</v>
      </c>
      <c r="K12" s="25">
        <v>30.2</v>
      </c>
    </row>
    <row r="13" spans="1:11" ht="21" x14ac:dyDescent="0.25">
      <c r="A13" s="22">
        <v>3</v>
      </c>
      <c r="B13" s="23" t="s">
        <v>167</v>
      </c>
      <c r="C13" s="24" t="s">
        <v>299</v>
      </c>
      <c r="D13" s="24" t="s">
        <v>300</v>
      </c>
      <c r="E13" s="25">
        <v>66.099999999999994</v>
      </c>
      <c r="F13" s="24" t="s">
        <v>92</v>
      </c>
      <c r="G13" s="24" t="s">
        <v>301</v>
      </c>
      <c r="H13" s="25">
        <v>68</v>
      </c>
      <c r="I13" s="24" t="s">
        <v>92</v>
      </c>
      <c r="J13" s="24" t="s">
        <v>168</v>
      </c>
      <c r="K13" s="25">
        <v>75</v>
      </c>
    </row>
    <row r="14" spans="1:11" ht="84" x14ac:dyDescent="0.25">
      <c r="A14" s="22">
        <v>4</v>
      </c>
      <c r="B14" s="23" t="s">
        <v>302</v>
      </c>
      <c r="C14" s="24" t="s">
        <v>276</v>
      </c>
      <c r="D14" s="24" t="s">
        <v>303</v>
      </c>
      <c r="E14" s="25">
        <v>98.7</v>
      </c>
      <c r="F14" s="24" t="s">
        <v>276</v>
      </c>
      <c r="G14" s="24" t="s">
        <v>276</v>
      </c>
      <c r="H14" s="25">
        <v>100</v>
      </c>
      <c r="I14" s="24" t="s">
        <v>170</v>
      </c>
      <c r="J14" s="24" t="s">
        <v>171</v>
      </c>
      <c r="K14" s="25">
        <v>99.6</v>
      </c>
    </row>
    <row r="15" spans="1:11" ht="73.5" x14ac:dyDescent="0.25">
      <c r="A15" s="22">
        <v>5</v>
      </c>
      <c r="B15" s="23" t="s">
        <v>174</v>
      </c>
      <c r="C15" s="24" t="s">
        <v>154</v>
      </c>
      <c r="D15" s="24" t="s">
        <v>154</v>
      </c>
      <c r="E15" s="25">
        <v>100</v>
      </c>
      <c r="F15" s="24" t="s">
        <v>154</v>
      </c>
      <c r="G15" s="24" t="s">
        <v>154</v>
      </c>
      <c r="H15" s="25">
        <v>100</v>
      </c>
      <c r="I15" s="24" t="s">
        <v>154</v>
      </c>
      <c r="J15" s="24" t="s">
        <v>175</v>
      </c>
      <c r="K15" s="25">
        <v>91.5</v>
      </c>
    </row>
    <row r="16" spans="1:11" ht="31.5" x14ac:dyDescent="0.25">
      <c r="A16" s="22">
        <v>6</v>
      </c>
      <c r="B16" s="23" t="s">
        <v>178</v>
      </c>
      <c r="C16" s="24" t="s">
        <v>304</v>
      </c>
      <c r="D16" s="24" t="s">
        <v>305</v>
      </c>
      <c r="E16" s="25">
        <v>160</v>
      </c>
      <c r="F16" s="24" t="s">
        <v>304</v>
      </c>
      <c r="G16" s="24" t="s">
        <v>257</v>
      </c>
      <c r="H16" s="25">
        <v>50</v>
      </c>
      <c r="I16" s="24" t="s">
        <v>179</v>
      </c>
      <c r="J16" s="24" t="s">
        <v>180</v>
      </c>
      <c r="K16" s="25">
        <v>300</v>
      </c>
    </row>
    <row r="17" spans="1:11" ht="21" x14ac:dyDescent="0.25">
      <c r="A17" s="22">
        <v>7</v>
      </c>
      <c r="B17" s="23" t="s">
        <v>182</v>
      </c>
      <c r="C17" s="24" t="s">
        <v>306</v>
      </c>
      <c r="D17" s="24" t="s">
        <v>307</v>
      </c>
      <c r="E17" s="25">
        <v>104</v>
      </c>
      <c r="F17" s="24" t="s">
        <v>306</v>
      </c>
      <c r="G17" s="24" t="s">
        <v>308</v>
      </c>
      <c r="H17" s="25">
        <v>101.4</v>
      </c>
      <c r="I17" s="24" t="s">
        <v>183</v>
      </c>
      <c r="J17" s="24" t="s">
        <v>184</v>
      </c>
      <c r="K17" s="25">
        <v>108.3</v>
      </c>
    </row>
    <row r="18" spans="1:11" ht="42" x14ac:dyDescent="0.25">
      <c r="A18" s="22">
        <v>8</v>
      </c>
      <c r="B18" s="23" t="s">
        <v>187</v>
      </c>
      <c r="C18" s="24" t="s">
        <v>78</v>
      </c>
      <c r="D18" s="24" t="s">
        <v>309</v>
      </c>
      <c r="E18" s="25">
        <v>181</v>
      </c>
      <c r="F18" s="24" t="s">
        <v>310</v>
      </c>
      <c r="G18" s="24" t="s">
        <v>310</v>
      </c>
      <c r="H18" s="25">
        <v>100</v>
      </c>
      <c r="I18" s="24" t="s">
        <v>78</v>
      </c>
      <c r="J18" s="24" t="s">
        <v>188</v>
      </c>
      <c r="K18" s="25">
        <v>325.89999999999998</v>
      </c>
    </row>
    <row r="19" spans="1:11" ht="21" x14ac:dyDescent="0.25">
      <c r="A19" s="22">
        <v>9</v>
      </c>
      <c r="B19" s="23" t="s">
        <v>191</v>
      </c>
      <c r="C19" s="24" t="s">
        <v>311</v>
      </c>
      <c r="D19" s="24" t="s">
        <v>312</v>
      </c>
      <c r="E19" s="25">
        <v>7.6</v>
      </c>
      <c r="F19" s="24" t="s">
        <v>313</v>
      </c>
      <c r="G19" s="24" t="s">
        <v>314</v>
      </c>
      <c r="H19" s="25">
        <v>9.4</v>
      </c>
      <c r="I19" s="24" t="s">
        <v>192</v>
      </c>
      <c r="J19" s="24" t="s">
        <v>193</v>
      </c>
      <c r="K19" s="25">
        <v>60.7</v>
      </c>
    </row>
    <row r="20" spans="1:11" ht="31.5" x14ac:dyDescent="0.25">
      <c r="A20" s="22">
        <v>10</v>
      </c>
      <c r="B20" s="23" t="s">
        <v>315</v>
      </c>
      <c r="C20" s="24" t="s">
        <v>316</v>
      </c>
      <c r="D20" s="24" t="s">
        <v>317</v>
      </c>
      <c r="E20" s="25">
        <v>17.3</v>
      </c>
      <c r="F20" s="24" t="s">
        <v>318</v>
      </c>
      <c r="G20" s="24" t="s">
        <v>319</v>
      </c>
      <c r="H20" s="25">
        <v>57.7</v>
      </c>
      <c r="I20" s="24" t="s">
        <v>196</v>
      </c>
      <c r="J20" s="24" t="s">
        <v>197</v>
      </c>
      <c r="K20" s="25">
        <v>52.5</v>
      </c>
    </row>
    <row r="21" spans="1:11" ht="31.5" x14ac:dyDescent="0.25">
      <c r="A21" s="22">
        <v>11</v>
      </c>
      <c r="B21" s="23" t="s">
        <v>320</v>
      </c>
      <c r="C21" s="24" t="s">
        <v>321</v>
      </c>
      <c r="D21" s="24" t="s">
        <v>260</v>
      </c>
      <c r="E21" s="25">
        <v>0</v>
      </c>
      <c r="F21" s="24" t="s">
        <v>322</v>
      </c>
      <c r="G21" s="24" t="s">
        <v>323</v>
      </c>
      <c r="H21" s="25">
        <v>95.9</v>
      </c>
      <c r="I21" s="24" t="s">
        <v>88</v>
      </c>
      <c r="J21" s="24" t="s">
        <v>324</v>
      </c>
      <c r="K21" s="25">
        <v>83.3</v>
      </c>
    </row>
    <row r="22" spans="1:11" ht="21" x14ac:dyDescent="0.25">
      <c r="A22" s="22">
        <v>12</v>
      </c>
      <c r="B22" s="23" t="s">
        <v>204</v>
      </c>
      <c r="C22" s="24" t="s">
        <v>205</v>
      </c>
      <c r="D22" s="24" t="s">
        <v>205</v>
      </c>
      <c r="E22" s="25">
        <v>100</v>
      </c>
      <c r="F22" s="24" t="s">
        <v>272</v>
      </c>
      <c r="G22" s="24" t="s">
        <v>272</v>
      </c>
      <c r="H22" s="25">
        <v>100</v>
      </c>
      <c r="I22" s="24" t="s">
        <v>205</v>
      </c>
      <c r="J22" s="24" t="s">
        <v>205</v>
      </c>
      <c r="K22" s="25">
        <v>100</v>
      </c>
    </row>
    <row r="23" spans="1:11" ht="31.5" x14ac:dyDescent="0.25">
      <c r="A23" s="22">
        <v>13</v>
      </c>
      <c r="B23" s="23" t="s">
        <v>206</v>
      </c>
      <c r="C23" s="24" t="s">
        <v>325</v>
      </c>
      <c r="D23" s="24" t="s">
        <v>325</v>
      </c>
      <c r="E23" s="25">
        <v>100</v>
      </c>
      <c r="F23" s="24" t="s">
        <v>326</v>
      </c>
      <c r="G23" s="24" t="s">
        <v>326</v>
      </c>
      <c r="H23" s="25">
        <v>100</v>
      </c>
      <c r="I23" s="24" t="s">
        <v>207</v>
      </c>
      <c r="J23" s="24" t="s">
        <v>208</v>
      </c>
      <c r="K23" s="25">
        <v>141.30000000000001</v>
      </c>
    </row>
    <row r="24" spans="1:11" ht="31.5" x14ac:dyDescent="0.25">
      <c r="A24" s="22">
        <v>14</v>
      </c>
      <c r="B24" s="23" t="s">
        <v>327</v>
      </c>
      <c r="C24" s="24" t="s">
        <v>217</v>
      </c>
      <c r="D24" s="24" t="s">
        <v>217</v>
      </c>
      <c r="E24" s="25">
        <v>100</v>
      </c>
      <c r="F24" s="24" t="s">
        <v>70</v>
      </c>
      <c r="G24" s="24" t="s">
        <v>70</v>
      </c>
      <c r="H24" s="25" t="s">
        <v>70</v>
      </c>
      <c r="I24" s="24" t="s">
        <v>70</v>
      </c>
      <c r="J24" s="24" t="s">
        <v>70</v>
      </c>
      <c r="K24" s="25" t="s">
        <v>70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Sheet5</vt:lpstr>
      <vt:lpstr>Sheet1!Print_Area</vt:lpstr>
      <vt:lpstr>Sheet1!Print_Titles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Bag. Sekertariat</dc:creator>
  <cp:lastModifiedBy>compaq</cp:lastModifiedBy>
  <cp:lastPrinted>2017-02-01T07:02:27Z</cp:lastPrinted>
  <dcterms:created xsi:type="dcterms:W3CDTF">2013-11-19T00:39:40Z</dcterms:created>
  <dcterms:modified xsi:type="dcterms:W3CDTF">2017-02-01T07:03:23Z</dcterms:modified>
</cp:coreProperties>
</file>