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Lap Triwulan 2024\CK\September\"/>
    </mc:Choice>
  </mc:AlternateContent>
  <xr:revisionPtr revIDLastSave="0" documentId="13_ncr:1_{ED21A5A5-E65E-4812-8F6B-7183A5506EC6}" xr6:coauthVersionLast="45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Air Minum 2024" sheetId="55" r:id="rId1"/>
    <sheet name="Sanitasi 2024" sheetId="52" r:id="rId2"/>
  </sheets>
  <definedNames>
    <definedName name="A" localSheetId="0">#REF!</definedName>
    <definedName name="A" localSheetId="1">#REF!</definedName>
    <definedName name="A">#REF!</definedName>
    <definedName name="adssadadsa" localSheetId="0">#REF!</definedName>
    <definedName name="adssadadsa" localSheetId="1">#REF!</definedName>
    <definedName name="adssadadsa">#REF!</definedName>
    <definedName name="Excel_BuiltIn_Print_Area_1_1" localSheetId="0">#REF!</definedName>
    <definedName name="Excel_BuiltIn_Print_Area_1_1" localSheetId="1">#REF!</definedName>
    <definedName name="Excel_BuiltIn_Print_Area_1_1">#REF!</definedName>
    <definedName name="_xlnm.Print_Area" localSheetId="0">'Air Minum 2024'!$A$1:$W$51</definedName>
    <definedName name="_xlnm.Print_Area" localSheetId="1">'Sanitasi 2024'!$A$1:$AA$35</definedName>
    <definedName name="_xlnm.Print_Titles" localSheetId="0">'Air Minum 2024'!$10:$12</definedName>
    <definedName name="_xlnm.Print_Titles" localSheetId="1">'Sanitasi 2024'!$10:$13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34" i="55" l="1"/>
  <c r="M23" i="52" l="1"/>
  <c r="N16" i="55"/>
  <c r="N17" i="55"/>
  <c r="N18" i="55"/>
  <c r="N19" i="55"/>
  <c r="N20" i="55"/>
  <c r="N21" i="55"/>
  <c r="N22" i="55"/>
  <c r="N23" i="55"/>
  <c r="N24" i="55"/>
  <c r="N25" i="55"/>
  <c r="N26" i="55"/>
  <c r="N27" i="55"/>
  <c r="N28" i="55"/>
  <c r="N29" i="55"/>
  <c r="N30" i="55"/>
  <c r="N31" i="55"/>
  <c r="N32" i="55"/>
  <c r="N33" i="55"/>
  <c r="N15" i="55"/>
  <c r="L34" i="55"/>
  <c r="N34" i="55" s="1"/>
  <c r="H23" i="52" l="1"/>
  <c r="H34" i="55"/>
  <c r="J33" i="55"/>
  <c r="U33" i="55" s="1"/>
  <c r="J32" i="55"/>
  <c r="U32" i="55" s="1"/>
  <c r="J31" i="55"/>
  <c r="U31" i="55" s="1"/>
  <c r="J30" i="55"/>
  <c r="U30" i="55" s="1"/>
  <c r="O25" i="52" l="1"/>
  <c r="B3" i="52"/>
  <c r="O36" i="55"/>
  <c r="B2" i="52"/>
  <c r="J15" i="55" l="1"/>
  <c r="J16" i="55"/>
  <c r="U16" i="55" s="1"/>
  <c r="J17" i="55"/>
  <c r="U17" i="55" s="1"/>
  <c r="J18" i="55"/>
  <c r="U18" i="55" s="1"/>
  <c r="J19" i="55"/>
  <c r="J20" i="55"/>
  <c r="J21" i="55"/>
  <c r="J22" i="55"/>
  <c r="U22" i="55" s="1"/>
  <c r="J23" i="55"/>
  <c r="U23" i="55" s="1"/>
  <c r="J24" i="55"/>
  <c r="U24" i="55" s="1"/>
  <c r="J25" i="55"/>
  <c r="J26" i="55"/>
  <c r="J27" i="55"/>
  <c r="U27" i="55" s="1"/>
  <c r="J28" i="55"/>
  <c r="U28" i="55" s="1"/>
  <c r="J29" i="55"/>
  <c r="U29" i="55" s="1"/>
  <c r="L36" i="55"/>
  <c r="I36" i="55"/>
  <c r="H36" i="55"/>
  <c r="G36" i="55"/>
  <c r="F36" i="55"/>
  <c r="J34" i="55"/>
  <c r="U34" i="55" s="1"/>
  <c r="U19" i="55"/>
  <c r="U25" i="55" l="1"/>
  <c r="J36" i="55"/>
  <c r="U21" i="55"/>
  <c r="U26" i="55"/>
  <c r="U20" i="55"/>
  <c r="U15" i="55"/>
  <c r="U36" i="55" l="1"/>
  <c r="J16" i="52" l="1"/>
  <c r="J17" i="52"/>
  <c r="J18" i="52"/>
  <c r="J19" i="52"/>
  <c r="J20" i="52"/>
  <c r="J21" i="52"/>
  <c r="J22" i="52"/>
  <c r="J15" i="52"/>
  <c r="L19" i="52" l="1"/>
  <c r="N19" i="52" s="1"/>
  <c r="L22" i="52"/>
  <c r="N22" i="52" s="1"/>
  <c r="L18" i="52"/>
  <c r="N18" i="52" s="1"/>
  <c r="L21" i="52"/>
  <c r="N21" i="52" s="1"/>
  <c r="L17" i="52"/>
  <c r="N17" i="52" s="1"/>
  <c r="L15" i="52"/>
  <c r="N15" i="52" s="1"/>
  <c r="L20" i="52"/>
  <c r="N20" i="52" s="1"/>
  <c r="L16" i="52"/>
  <c r="N16" i="52" s="1"/>
  <c r="J23" i="52"/>
  <c r="L23" i="52" s="1"/>
  <c r="I25" i="52"/>
  <c r="H25" i="52"/>
  <c r="G25" i="52"/>
  <c r="F25" i="52"/>
  <c r="U16" i="52" l="1"/>
  <c r="U15" i="52"/>
  <c r="U21" i="52"/>
  <c r="U22" i="52"/>
  <c r="L25" i="52"/>
  <c r="U20" i="52"/>
  <c r="U17" i="52"/>
  <c r="U18" i="52"/>
  <c r="U19" i="52"/>
  <c r="U23" i="52"/>
  <c r="N25" i="52"/>
  <c r="J25" i="52"/>
  <c r="U25" i="52" l="1"/>
  <c r="M25" i="52"/>
  <c r="N36" i="55" l="1"/>
  <c r="M36" i="55"/>
</calcChain>
</file>

<file path=xl/sharedStrings.xml><?xml version="1.0" encoding="utf-8"?>
<sst xmlns="http://schemas.openxmlformats.org/spreadsheetml/2006/main" count="218" uniqueCount="82">
  <si>
    <t>Kabupaten</t>
  </si>
  <si>
    <t>No</t>
  </si>
  <si>
    <t>Satuan</t>
  </si>
  <si>
    <t>Jumlah</t>
  </si>
  <si>
    <t>Provinsi</t>
  </si>
  <si>
    <t>JUMLAH</t>
  </si>
  <si>
    <t>KABUPATEN KARANGANYAR</t>
  </si>
  <si>
    <t>Ya</t>
  </si>
  <si>
    <t>14a</t>
  </si>
  <si>
    <t>13b</t>
  </si>
  <si>
    <t>13a</t>
  </si>
  <si>
    <t>Tidak</t>
  </si>
  <si>
    <t>Kodefikasi Masalah</t>
  </si>
  <si>
    <t>Kesesuaian Sasaran dan Lokasi dengan RKPD</t>
  </si>
  <si>
    <t>Realisasi</t>
  </si>
  <si>
    <t>Pelaksanaan Kegiatan</t>
  </si>
  <si>
    <t>Perencanaan Kegiatan</t>
  </si>
  <si>
    <t>Jenis Kegiatan</t>
  </si>
  <si>
    <t>SKPD</t>
  </si>
  <si>
    <t>Swakelola</t>
  </si>
  <si>
    <t>Rp.</t>
  </si>
  <si>
    <t>%</t>
  </si>
  <si>
    <t>Keuangan</t>
  </si>
  <si>
    <t>Fisik (%)</t>
  </si>
  <si>
    <t>14b</t>
  </si>
  <si>
    <t>: DINAS PEKERJAAN UMUM</t>
  </si>
  <si>
    <t>: JAWA TENGAH</t>
  </si>
  <si>
    <t>: KARANGANYAR</t>
  </si>
  <si>
    <t>Kesesuaian antara DPA dengan Petunjuk Teknis</t>
  </si>
  <si>
    <t>Ö</t>
  </si>
  <si>
    <t>-</t>
  </si>
  <si>
    <t>Pendamping (Rp. Juta)</t>
  </si>
  <si>
    <t>Total         (Rp. Juta)</t>
  </si>
  <si>
    <t>Kontrak (Rp. Juta)</t>
  </si>
  <si>
    <t>Sisa Kontrak/ Keg.           (Rp. Juta)</t>
  </si>
  <si>
    <t>Paket</t>
  </si>
  <si>
    <t>DPUPR</t>
  </si>
  <si>
    <t>LAPORAN KEMAJUAN DANA ALOKASI KHUSUS (DAK) REGULER BIDANG AIR MINUM</t>
  </si>
  <si>
    <t>Air Minum</t>
  </si>
  <si>
    <t>Jumlah Penerima Manfaat (Jiwa)</t>
  </si>
  <si>
    <t>LAPORAN KEMAJUAN DANA ALOKASI KHUSUS (DAK) REGULER BIDANG SANITASI</t>
  </si>
  <si>
    <t>DAK
(Rp. Juta)</t>
  </si>
  <si>
    <t>Total
(Rp. Juta)</t>
  </si>
  <si>
    <t>Pendamping
(Rp. Juta)</t>
  </si>
  <si>
    <t>Kontrak 
(Rp. Juta)</t>
  </si>
  <si>
    <t>ASIHNO PURWADI, S.T.</t>
  </si>
  <si>
    <t>NIP. 19720828 199803 1 016</t>
  </si>
  <si>
    <t>Vol.</t>
  </si>
  <si>
    <t>TAHUN ANGGARAN 2024</t>
  </si>
  <si>
    <t>Pengembangan Jaringan Distribusi dan Sambungan Rumah Desa Nangsri Kecamatan Kebakkramat</t>
  </si>
  <si>
    <t>Uprating Instalasi Pengolahan Air (IPA)/Penambahan Sumur Dalam Terlindungi/Broncaptering Desa Seloromo Kecamatan Jenawi</t>
  </si>
  <si>
    <t>Uprating Instalasi Pengolahan Air (IPA)/Penambahan Sumur Dalam Terlindungi/Broncaptering Desa Kadipiro Kecamatan Jumapolo</t>
  </si>
  <si>
    <t>Uprating Instalasi Pengolahan Air (IPA)/Penambahan Sumur Dalam Terlindungi/Broncaptering Desa Petung Kecamatan Jatiyoso</t>
  </si>
  <si>
    <t>Uprating Instalasi Pengolahan Air (IPA)/Penambahan Sumur Dalam Terlindungi/Broncaptering Desa Jumapolo Kecamatan Jumapolo</t>
  </si>
  <si>
    <t>Uprating Instalasi Pengolahan Air (IPA)/Penambahan Sumur Dalam Terlindungi/Broncaptering Desa Genengan Kecamatan Jumantono</t>
  </si>
  <si>
    <t>Uprating Instalasi Pengolahan Air (IPA)/Penambahan Sumur Dalam Terlindungi/Broncaptering Desa Bolong Kecamatan Karanganyar</t>
  </si>
  <si>
    <t>Uprating Instalasi Pengolahan Air (IPA)/Penambahan Sumur Dalam Terlindungi/Broncaptering Desa Malanggaten Kecamatan Kebakkramat</t>
  </si>
  <si>
    <t>Uprating Instalasi Pengolahan Air (IPA)/Penambahan Sumur Dalam Terlindungi/Broncaptering Desa Karangmojo Kecamatan Tasikmadu</t>
  </si>
  <si>
    <t>Uprating Instalasi Pengolahan Air (IPA)/Penambahan Sumur Dalam Terlindungi/Broncaptering Desa Pereng Kecamatan Mojogedang</t>
  </si>
  <si>
    <t>Uprating Instalasi Pengolahan Air (IPA)/Penambahan Sumur Dalam Terlindungi/Broncaptering Desa Sringin Kecamatan Jumantono</t>
  </si>
  <si>
    <t>Uprating Instalasi Pengolahan Air (IPA)/Penambahan Sumur Dalam Terlindungi/Broncaptering Desa Kaling Kecamatan Tasikmadu</t>
  </si>
  <si>
    <t>Uprating Instalasi Pengolahan Air (IPA)/Penambahan Sumur Dalam Terlindungi/Broncaptering Desa Jaten Kecamatan Jaten</t>
  </si>
  <si>
    <t>Uprating Instalasi Pengolahan Air (IPA)/Penambahan Sumur Dalam Terlindungi/Broncaptering Desa Bakalan Kecamatan Jumapolo</t>
  </si>
  <si>
    <t>Uprating Instalasi Pengolahan Air (IPA)/Penambahan Sumur Dalam Terlindungi/Broncaptering Desa Salam Kecamatan Karangpandan</t>
  </si>
  <si>
    <t>Uprating Instalasi Pengolahan Air (IPA)/Penambahan Sumur Dalam Terlindungi/Broncaptering Desa Wonolopo Kecamatan Tasikmadu</t>
  </si>
  <si>
    <t>Uprating Instalasi Pengolahan Air (IPA)/Penambahan Sumur Dalam Terlindungi/Broncaptering Desa Jatiwarno Kecamatan Jatipuro</t>
  </si>
  <si>
    <t>Uprating Instalasi Pengolahan Air (IPA)/Penambahan Sumur Dalam Terlindungi/Broncaptering Desa Wonokeling Kecamatan Jatiyoso</t>
  </si>
  <si>
    <t>Uprating Instalasi Pengolahan Air (IPA)/Penambahan Sumur Dalam Terlindungi/Broncaptering Desa Sukosari Kecamatan Jumantono</t>
  </si>
  <si>
    <t>Biaya Tender (Penugasan) - Tematik 03 + Jasa Konsultan Pengawas Kegiatan Kontraktual (Penugasan) - Tematik 03 + Penyelenggaraan Rapat Koordinasi di Pemerintah Daerah (Penugasan) - Tematik 03 + Perjalanan Dinas ke/dari lokasi kegiatan dalam rangka perencanaan, pengendalian, dan pengawasan (Penugasan) - Tematik 03</t>
  </si>
  <si>
    <t>Pembangunan IPAL Skala Permukiman minimal 50 KK Desa Macanan Kec. Kebakkramat</t>
  </si>
  <si>
    <t>Pembangunan IPAL Skala Permukiman minimal 50 KK Desa Jatipuro Kec. Jatipuro</t>
  </si>
  <si>
    <t>Pembangunan IPAL Skala Permukiman minimal 50 KK Desa Suruh Kec. Tasikmadu</t>
  </si>
  <si>
    <t>Penambahan pipa pengumpul dan SR untuk kabupaten/kota yang telah memiliki SPALD-T Skala Perkotaan/Permukiman Desa Karang Kec. Karangpandan</t>
  </si>
  <si>
    <t>Penambahan pipa pengumpul dan SR untuk kabupaten/kota yang telah memiliki SPALD-T Skala Perkotaan/Permukiman Desa Kaling Kec. Taskmadu</t>
  </si>
  <si>
    <t>Pembangunan tangki Septik Infividu Perdesaan minimal 50 KK Desa Bakalan Kecamatan Jumapolo</t>
  </si>
  <si>
    <t>Pembangunan tangki Septik Infividu Perdesaan minimal 50 KK Desa Jumapolo Kecamatan Jumapolo</t>
  </si>
  <si>
    <t>Pembangunan tangki Septik Infividu Perdesaan minimal 50 KK Desa Wukirsawit Kecamatan Jatiyoso</t>
  </si>
  <si>
    <t>Jasa pendamping/fasilitator non Aparatur Sipil Negara kegiatan DAK Fisik yang dilakukan secara swakelola (Penugasan) - Tematik 03 + Penyelenggaraan rapat koordinasi di pemerintah daerah (Penugasan) - Tematik 03 + Perjalanan dinas ke/dari lokasi kegiatan dalam rangka perencanaan, pengendalian, dan pengawasan (Penugasan) - Tematik 03</t>
  </si>
  <si>
    <t>TUTUP BULAN SEPTEMBER</t>
  </si>
  <si>
    <t>Karanganyar, 30 September 2024</t>
  </si>
  <si>
    <t>KEPALA DINAS PEKERJAAN UMUM DAN PERUMAHAN RAKYAT</t>
  </si>
  <si>
    <t>Pembina Tk. 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</si>
</sst>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  <numFmt numFmtId="165" formatCode="_(* #,##0.000_);_(* \(#,##0.000\);_(* &quot;-&quot;??_);_(@_)"/>
    <numFmt numFmtId="166" formatCode="_(* #,##0.000_);_(* \(#,##0.000\);_(* &quot;-&quot;_);_(@_)"/>
  </numFmts>
  <fonts count="30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Symbol"/>
      <family val="1"/>
      <charset val="2"/>
    </font>
    <font>
      <b/>
      <sz val="8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0"/>
      <color theme="0"/>
      <name val="Arial"/>
      <family val="2"/>
    </font>
    <font>
      <b/>
      <sz val="9"/>
      <name val="Arial"/>
      <family val="2"/>
    </font>
    <font>
      <sz val="10"/>
      <color rgb="FFFF0000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b/>
      <u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31">
    <xf numFmtId="0" fontId="0" fillId="0" borderId="0"/>
    <xf numFmtId="41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8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9" fillId="0" borderId="0"/>
    <xf numFmtId="0" fontId="4" fillId="0" borderId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10" fillId="0" borderId="0"/>
    <xf numFmtId="0" fontId="11" fillId="0" borderId="0"/>
    <xf numFmtId="0" fontId="12" fillId="0" borderId="0"/>
    <xf numFmtId="9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0" fontId="14" fillId="0" borderId="0"/>
    <xf numFmtId="0" fontId="15" fillId="0" borderId="0"/>
    <xf numFmtId="43" fontId="1" fillId="0" borderId="0" applyFont="0" applyFill="0" applyBorder="0" applyAlignment="0" applyProtection="0"/>
    <xf numFmtId="0" fontId="17" fillId="2" borderId="0">
      <alignment horizontal="left" vertical="top"/>
    </xf>
    <xf numFmtId="0" fontId="19" fillId="2" borderId="0">
      <alignment horizontal="left" vertical="top"/>
    </xf>
    <xf numFmtId="9" fontId="21" fillId="0" borderId="0" applyFont="0" applyFill="0" applyBorder="0" applyAlignment="0" applyProtection="0"/>
  </cellStyleXfs>
  <cellXfs count="15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0" borderId="0" xfId="0" applyFont="1" applyAlignment="1">
      <alignment vertical="center"/>
    </xf>
    <xf numFmtId="41" fontId="0" fillId="0" borderId="0" xfId="1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6" fillId="0" borderId="0" xfId="0" applyFont="1"/>
    <xf numFmtId="0" fontId="1" fillId="0" borderId="7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2" xfId="0" applyFont="1" applyBorder="1" applyAlignment="1">
      <alignment horizontal="center" vertical="center"/>
    </xf>
    <xf numFmtId="164" fontId="0" fillId="0" borderId="0" xfId="0" applyNumberFormat="1"/>
    <xf numFmtId="0" fontId="1" fillId="0" borderId="4" xfId="0" applyFont="1" applyBorder="1" applyAlignment="1">
      <alignment vertical="center"/>
    </xf>
    <xf numFmtId="2" fontId="1" fillId="0" borderId="2" xfId="0" applyNumberFormat="1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/>
    </xf>
    <xf numFmtId="164" fontId="7" fillId="0" borderId="0" xfId="23" applyNumberFormat="1" applyFont="1" applyBorder="1" applyAlignment="1">
      <alignment vertical="center"/>
    </xf>
    <xf numFmtId="0" fontId="3" fillId="0" borderId="29" xfId="0" applyFont="1" applyBorder="1" applyAlignment="1">
      <alignment vertical="center"/>
    </xf>
    <xf numFmtId="164" fontId="3" fillId="0" borderId="29" xfId="23" applyNumberFormat="1" applyFont="1" applyBorder="1" applyAlignment="1">
      <alignment vertical="center"/>
    </xf>
    <xf numFmtId="0" fontId="1" fillId="0" borderId="7" xfId="0" applyFont="1" applyBorder="1" applyAlignment="1">
      <alignment horizontal="left" vertical="center"/>
    </xf>
    <xf numFmtId="164" fontId="1" fillId="0" borderId="7" xfId="23" applyNumberFormat="1" applyFont="1" applyBorder="1" applyAlignment="1">
      <alignment vertical="center"/>
    </xf>
    <xf numFmtId="0" fontId="1" fillId="0" borderId="2" xfId="0" applyFont="1" applyBorder="1" applyAlignment="1">
      <alignment vertical="center"/>
    </xf>
    <xf numFmtId="164" fontId="1" fillId="0" borderId="2" xfId="0" applyNumberFormat="1" applyFont="1" applyBorder="1" applyAlignment="1">
      <alignment horizontal="center" vertical="center"/>
    </xf>
    <xf numFmtId="164" fontId="1" fillId="0" borderId="2" xfId="23" applyNumberFormat="1" applyFont="1" applyBorder="1" applyAlignment="1">
      <alignment vertical="center"/>
    </xf>
    <xf numFmtId="0" fontId="6" fillId="0" borderId="30" xfId="0" applyFont="1" applyBorder="1" applyAlignment="1">
      <alignment horizontal="center"/>
    </xf>
    <xf numFmtId="0" fontId="6" fillId="0" borderId="31" xfId="0" applyFont="1" applyBorder="1" applyAlignment="1">
      <alignment horizontal="center"/>
    </xf>
    <xf numFmtId="0" fontId="6" fillId="0" borderId="32" xfId="0" applyFont="1" applyBorder="1" applyAlignment="1">
      <alignment horizontal="center"/>
    </xf>
    <xf numFmtId="0" fontId="6" fillId="0" borderId="35" xfId="0" applyFont="1" applyBorder="1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1" fillId="0" borderId="0" xfId="0" applyFont="1"/>
    <xf numFmtId="49" fontId="1" fillId="0" borderId="0" xfId="0" applyNumberFormat="1" applyFont="1" applyAlignment="1">
      <alignment vertical="center"/>
    </xf>
    <xf numFmtId="1" fontId="1" fillId="0" borderId="2" xfId="0" applyNumberFormat="1" applyFont="1" applyBorder="1" applyAlignment="1">
      <alignment horizontal="center" vertical="center"/>
    </xf>
    <xf numFmtId="2" fontId="3" fillId="0" borderId="29" xfId="23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7" xfId="0" applyFont="1" applyBorder="1" applyAlignment="1">
      <alignment vertical="center"/>
    </xf>
    <xf numFmtId="41" fontId="3" fillId="0" borderId="0" xfId="1" applyFont="1"/>
    <xf numFmtId="41" fontId="6" fillId="0" borderId="0" xfId="1" applyFont="1"/>
    <xf numFmtId="41" fontId="3" fillId="0" borderId="0" xfId="1" applyFont="1" applyAlignment="1">
      <alignment vertical="center"/>
    </xf>
    <xf numFmtId="164" fontId="1" fillId="0" borderId="11" xfId="0" applyNumberFormat="1" applyFont="1" applyBorder="1" applyAlignment="1">
      <alignment vertical="center"/>
    </xf>
    <xf numFmtId="41" fontId="1" fillId="0" borderId="7" xfId="1" quotePrefix="1" applyFont="1" applyBorder="1" applyAlignment="1">
      <alignment horizontal="center" vertical="center"/>
    </xf>
    <xf numFmtId="41" fontId="1" fillId="0" borderId="2" xfId="1" applyFont="1" applyBorder="1" applyAlignment="1">
      <alignment horizontal="center" vertical="center"/>
    </xf>
    <xf numFmtId="41" fontId="3" fillId="0" borderId="29" xfId="1" applyFont="1" applyBorder="1" applyAlignment="1">
      <alignment horizontal="center" vertical="center"/>
    </xf>
    <xf numFmtId="0" fontId="3" fillId="0" borderId="10" xfId="0" applyFont="1" applyBorder="1" applyAlignment="1">
      <alignment horizontal="left" vertical="center"/>
    </xf>
    <xf numFmtId="0" fontId="1" fillId="0" borderId="22" xfId="0" applyFont="1" applyBorder="1" applyAlignment="1">
      <alignment horizontal="right" vertical="center"/>
    </xf>
    <xf numFmtId="165" fontId="3" fillId="0" borderId="29" xfId="0" applyNumberFormat="1" applyFont="1" applyBorder="1" applyAlignment="1">
      <alignment vertical="center"/>
    </xf>
    <xf numFmtId="41" fontId="3" fillId="0" borderId="26" xfId="1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165" fontId="1" fillId="0" borderId="7" xfId="0" applyNumberFormat="1" applyFont="1" applyBorder="1" applyAlignment="1">
      <alignment horizontal="center" vertical="center"/>
    </xf>
    <xf numFmtId="164" fontId="1" fillId="0" borderId="7" xfId="0" applyNumberFormat="1" applyFont="1" applyBorder="1" applyAlignment="1">
      <alignment horizontal="center" vertical="center"/>
    </xf>
    <xf numFmtId="166" fontId="1" fillId="0" borderId="23" xfId="1" applyNumberFormat="1" applyFont="1" applyBorder="1" applyAlignment="1">
      <alignment horizontal="center" vertical="center"/>
    </xf>
    <xf numFmtId="41" fontId="1" fillId="0" borderId="7" xfId="0" applyNumberFormat="1" applyFont="1" applyBorder="1" applyAlignment="1">
      <alignment horizontal="center" vertical="center"/>
    </xf>
    <xf numFmtId="166" fontId="0" fillId="0" borderId="0" xfId="1" applyNumberFormat="1" applyFont="1"/>
    <xf numFmtId="4" fontId="1" fillId="0" borderId="0" xfId="0" applyNumberFormat="1" applyFont="1" applyAlignment="1">
      <alignment horizontal="center" vertical="center"/>
    </xf>
    <xf numFmtId="41" fontId="1" fillId="0" borderId="7" xfId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22" xfId="0" applyFont="1" applyBorder="1" applyAlignment="1">
      <alignment horizontal="center" vertical="center"/>
    </xf>
    <xf numFmtId="2" fontId="1" fillId="0" borderId="7" xfId="27" applyNumberFormat="1" applyFont="1" applyBorder="1" applyAlignment="1">
      <alignment horizontal="center" vertical="center"/>
    </xf>
    <xf numFmtId="164" fontId="1" fillId="0" borderId="7" xfId="27" applyNumberFormat="1" applyFont="1" applyBorder="1" applyAlignment="1">
      <alignment vertical="center"/>
    </xf>
    <xf numFmtId="41" fontId="1" fillId="0" borderId="7" xfId="1" applyFont="1" applyBorder="1" applyAlignment="1">
      <alignment vertical="center"/>
    </xf>
    <xf numFmtId="41" fontId="1" fillId="0" borderId="0" xfId="1" applyFont="1"/>
    <xf numFmtId="41" fontId="3" fillId="0" borderId="7" xfId="1" applyFont="1" applyBorder="1" applyAlignment="1">
      <alignment horizontal="center" vertical="center" wrapText="1"/>
    </xf>
    <xf numFmtId="41" fontId="3" fillId="0" borderId="3" xfId="1" applyFont="1" applyBorder="1" applyAlignment="1">
      <alignment horizontal="center" vertical="center" wrapText="1"/>
    </xf>
    <xf numFmtId="41" fontId="6" fillId="0" borderId="31" xfId="1" applyFont="1" applyBorder="1" applyAlignment="1">
      <alignment horizontal="center"/>
    </xf>
    <xf numFmtId="41" fontId="6" fillId="0" borderId="32" xfId="1" applyFont="1" applyBorder="1" applyAlignment="1">
      <alignment horizontal="center"/>
    </xf>
    <xf numFmtId="41" fontId="1" fillId="0" borderId="2" xfId="1" applyFont="1" applyBorder="1" applyAlignment="1">
      <alignment vertical="center"/>
    </xf>
    <xf numFmtId="41" fontId="1" fillId="0" borderId="4" xfId="1" applyFont="1" applyBorder="1" applyAlignment="1">
      <alignment vertical="center"/>
    </xf>
    <xf numFmtId="41" fontId="1" fillId="0" borderId="5" xfId="1" quotePrefix="1" applyFont="1" applyBorder="1" applyAlignment="1">
      <alignment horizontal="center" vertical="center"/>
    </xf>
    <xf numFmtId="41" fontId="3" fillId="0" borderId="29" xfId="1" applyFont="1" applyBorder="1" applyAlignment="1">
      <alignment vertical="center"/>
    </xf>
    <xf numFmtId="41" fontId="2" fillId="0" borderId="0" xfId="1" applyFont="1"/>
    <xf numFmtId="41" fontId="2" fillId="0" borderId="0" xfId="1" quotePrefix="1" applyFont="1"/>
    <xf numFmtId="41" fontId="1" fillId="0" borderId="23" xfId="1" applyFont="1" applyBorder="1" applyAlignment="1">
      <alignment horizontal="center" vertical="center"/>
    </xf>
    <xf numFmtId="41" fontId="3" fillId="0" borderId="28" xfId="1" applyFont="1" applyBorder="1" applyAlignment="1">
      <alignment vertical="center"/>
    </xf>
    <xf numFmtId="0" fontId="20" fillId="0" borderId="0" xfId="0" applyFont="1" applyAlignment="1">
      <alignment horizontal="center"/>
    </xf>
    <xf numFmtId="164" fontId="1" fillId="0" borderId="7" xfId="27" applyNumberFormat="1" applyFont="1" applyBorder="1" applyAlignment="1">
      <alignment horizontal="right" vertical="center"/>
    </xf>
    <xf numFmtId="10" fontId="1" fillId="0" borderId="7" xfId="30" applyNumberFormat="1" applyFont="1" applyBorder="1" applyAlignment="1">
      <alignment horizontal="center" vertical="center"/>
    </xf>
    <xf numFmtId="41" fontId="1" fillId="0" borderId="7" xfId="1" applyFont="1" applyBorder="1" applyAlignment="1">
      <alignment horizontal="right" vertical="center"/>
    </xf>
    <xf numFmtId="0" fontId="3" fillId="0" borderId="3" xfId="0" applyFont="1" applyBorder="1" applyAlignment="1">
      <alignment horizontal="center" vertical="center" wrapText="1"/>
    </xf>
    <xf numFmtId="164" fontId="7" fillId="0" borderId="0" xfId="27" applyNumberFormat="1" applyFont="1" applyBorder="1" applyAlignment="1">
      <alignment vertical="center"/>
    </xf>
    <xf numFmtId="0" fontId="22" fillId="0" borderId="0" xfId="0" applyFont="1" applyAlignment="1">
      <alignment horizontal="right"/>
    </xf>
    <xf numFmtId="0" fontId="23" fillId="0" borderId="0" xfId="0" applyFont="1" applyAlignment="1">
      <alignment horizontal="left"/>
    </xf>
    <xf numFmtId="0" fontId="22" fillId="0" borderId="0" xfId="0" applyFont="1"/>
    <xf numFmtId="0" fontId="23" fillId="0" borderId="0" xfId="0" applyFont="1" applyAlignment="1">
      <alignment horizontal="left" vertical="center"/>
    </xf>
    <xf numFmtId="9" fontId="3" fillId="0" borderId="29" xfId="30" applyFont="1" applyBorder="1" applyAlignment="1">
      <alignment horizontal="center" vertical="center"/>
    </xf>
    <xf numFmtId="164" fontId="1" fillId="0" borderId="2" xfId="27" applyNumberFormat="1" applyFont="1" applyBorder="1" applyAlignment="1">
      <alignment horizontal="center" vertical="center"/>
    </xf>
    <xf numFmtId="164" fontId="1" fillId="0" borderId="7" xfId="27" applyNumberFormat="1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24" fillId="0" borderId="23" xfId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41" fontId="25" fillId="0" borderId="29" xfId="1" applyFont="1" applyBorder="1" applyAlignment="1">
      <alignment vertical="center"/>
    </xf>
    <xf numFmtId="41" fontId="25" fillId="0" borderId="26" xfId="1" applyFont="1" applyBorder="1" applyAlignment="1">
      <alignment horizontal="center" vertical="center"/>
    </xf>
    <xf numFmtId="165" fontId="25" fillId="0" borderId="29" xfId="0" applyNumberFormat="1" applyFont="1" applyBorder="1" applyAlignment="1">
      <alignment vertical="center"/>
    </xf>
    <xf numFmtId="164" fontId="25" fillId="0" borderId="29" xfId="27" applyNumberFormat="1" applyFont="1" applyBorder="1" applyAlignment="1">
      <alignment vertical="center"/>
    </xf>
    <xf numFmtId="2" fontId="25" fillId="0" borderId="29" xfId="27" applyNumberFormat="1" applyFont="1" applyBorder="1" applyAlignment="1">
      <alignment horizontal="center" vertical="center"/>
    </xf>
    <xf numFmtId="164" fontId="25" fillId="0" borderId="29" xfId="27" applyNumberFormat="1" applyFont="1" applyBorder="1" applyAlignment="1">
      <alignment horizontal="center" vertical="center"/>
    </xf>
    <xf numFmtId="41" fontId="25" fillId="0" borderId="29" xfId="1" applyFont="1" applyBorder="1" applyAlignment="1">
      <alignment horizontal="center" vertical="center"/>
    </xf>
    <xf numFmtId="9" fontId="25" fillId="0" borderId="29" xfId="30" applyFont="1" applyBorder="1" applyAlignment="1">
      <alignment horizontal="center" vertical="center"/>
    </xf>
    <xf numFmtId="0" fontId="25" fillId="0" borderId="29" xfId="0" applyFont="1" applyBorder="1" applyAlignment="1">
      <alignment vertical="center"/>
    </xf>
    <xf numFmtId="0" fontId="25" fillId="0" borderId="27" xfId="0" applyFont="1" applyBorder="1" applyAlignment="1">
      <alignment vertical="center"/>
    </xf>
    <xf numFmtId="41" fontId="25" fillId="0" borderId="28" xfId="1" applyFont="1" applyBorder="1" applyAlignment="1">
      <alignment vertical="center"/>
    </xf>
    <xf numFmtId="0" fontId="7" fillId="0" borderId="0" xfId="0" applyFont="1"/>
    <xf numFmtId="166" fontId="7" fillId="0" borderId="0" xfId="1" applyNumberFormat="1" applyFont="1"/>
    <xf numFmtId="0" fontId="7" fillId="0" borderId="0" xfId="0" applyFont="1" applyAlignment="1">
      <alignment vertical="center"/>
    </xf>
    <xf numFmtId="10" fontId="26" fillId="0" borderId="7" xfId="30" applyNumberFormat="1" applyFont="1" applyBorder="1" applyAlignment="1">
      <alignment horizontal="center" vertical="center"/>
    </xf>
    <xf numFmtId="41" fontId="26" fillId="0" borderId="7" xfId="1" quotePrefix="1" applyFont="1" applyBorder="1" applyAlignment="1">
      <alignment horizontal="center" vertical="center"/>
    </xf>
    <xf numFmtId="0" fontId="18" fillId="0" borderId="8" xfId="28" applyFont="1" applyFill="1" applyBorder="1" applyAlignment="1">
      <alignment horizontal="left" vertical="center" wrapText="1"/>
    </xf>
    <xf numFmtId="0" fontId="18" fillId="0" borderId="13" xfId="28" applyFont="1" applyFill="1" applyBorder="1" applyAlignment="1">
      <alignment horizontal="left" vertical="center" wrapText="1"/>
    </xf>
    <xf numFmtId="0" fontId="25" fillId="0" borderId="24" xfId="0" applyFont="1" applyBorder="1" applyAlignment="1">
      <alignment horizontal="center" vertical="center"/>
    </xf>
    <xf numFmtId="0" fontId="25" fillId="0" borderId="25" xfId="0" applyFont="1" applyBorder="1" applyAlignment="1">
      <alignment horizontal="center" vertical="center"/>
    </xf>
    <xf numFmtId="0" fontId="25" fillId="0" borderId="2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3" fillId="0" borderId="36" xfId="0" applyFont="1" applyBorder="1" applyAlignment="1">
      <alignment vertical="center"/>
    </xf>
    <xf numFmtId="0" fontId="3" fillId="0" borderId="37" xfId="0" applyFont="1" applyBorder="1" applyAlignment="1">
      <alignment vertical="center"/>
    </xf>
    <xf numFmtId="41" fontId="3" fillId="0" borderId="8" xfId="1" applyFont="1" applyBorder="1" applyAlignment="1">
      <alignment horizontal="center" vertical="center" wrapText="1"/>
    </xf>
    <xf numFmtId="41" fontId="3" fillId="0" borderId="12" xfId="1" applyFont="1" applyBorder="1" applyAlignment="1">
      <alignment horizontal="center" vertical="center" wrapText="1"/>
    </xf>
    <xf numFmtId="41" fontId="3" fillId="0" borderId="13" xfId="1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1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27" fillId="0" borderId="0" xfId="0" applyFont="1"/>
    <xf numFmtId="0" fontId="28" fillId="0" borderId="0" xfId="0" applyFont="1"/>
    <xf numFmtId="0" fontId="29" fillId="0" borderId="0" xfId="0" applyFont="1"/>
    <xf numFmtId="0" fontId="25" fillId="0" borderId="0" xfId="0" applyFont="1" applyBorder="1" applyAlignment="1">
      <alignment horizontal="center" vertical="center"/>
    </xf>
    <xf numFmtId="164" fontId="25" fillId="0" borderId="0" xfId="27" applyNumberFormat="1" applyFont="1" applyBorder="1" applyAlignment="1">
      <alignment vertical="center"/>
    </xf>
    <xf numFmtId="2" fontId="25" fillId="0" borderId="0" xfId="27" applyNumberFormat="1" applyFont="1" applyBorder="1" applyAlignment="1">
      <alignment horizontal="center" vertical="center"/>
    </xf>
    <xf numFmtId="164" fontId="25" fillId="0" borderId="0" xfId="27" applyNumberFormat="1" applyFont="1" applyBorder="1" applyAlignment="1">
      <alignment horizontal="center" vertical="center"/>
    </xf>
    <xf numFmtId="41" fontId="25" fillId="0" borderId="0" xfId="1" applyFont="1" applyBorder="1" applyAlignment="1">
      <alignment vertical="center"/>
    </xf>
    <xf numFmtId="41" fontId="25" fillId="0" borderId="0" xfId="1" applyFont="1" applyBorder="1" applyAlignment="1">
      <alignment horizontal="center" vertical="center"/>
    </xf>
    <xf numFmtId="165" fontId="25" fillId="0" borderId="0" xfId="0" applyNumberFormat="1" applyFont="1" applyBorder="1" applyAlignment="1">
      <alignment vertical="center"/>
    </xf>
    <xf numFmtId="9" fontId="25" fillId="0" borderId="0" xfId="30" applyFont="1" applyBorder="1" applyAlignment="1">
      <alignment horizontal="center" vertical="center"/>
    </xf>
    <xf numFmtId="0" fontId="25" fillId="0" borderId="0" xfId="0" applyFont="1" applyBorder="1" applyAlignment="1">
      <alignment vertical="center"/>
    </xf>
  </cellXfs>
  <cellStyles count="31">
    <cellStyle name="Comma [0]" xfId="1" builtinId="6"/>
    <cellStyle name="Comma [0] 2" xfId="6" xr:uid="{00000000-0005-0000-0000-000001000000}"/>
    <cellStyle name="Comma [0] 3" xfId="24" xr:uid="{00000000-0005-0000-0000-000002000000}"/>
    <cellStyle name="Comma 2" xfId="7" xr:uid="{00000000-0005-0000-0000-000003000000}"/>
    <cellStyle name="Comma 3" xfId="23" xr:uid="{00000000-0005-0000-0000-000004000000}"/>
    <cellStyle name="Comma 3 2" xfId="27" xr:uid="{00000000-0005-0000-0000-000005000000}"/>
    <cellStyle name="Comma 4" xfId="2" xr:uid="{00000000-0005-0000-0000-000006000000}"/>
    <cellStyle name="Comma 4 2" xfId="18" xr:uid="{00000000-0005-0000-0000-000007000000}"/>
    <cellStyle name="Comma 6" xfId="8" xr:uid="{00000000-0005-0000-0000-000008000000}"/>
    <cellStyle name="Comma 6 2" xfId="9" xr:uid="{00000000-0005-0000-0000-000009000000}"/>
    <cellStyle name="Comma 7" xfId="10" xr:uid="{00000000-0005-0000-0000-00000A000000}"/>
    <cellStyle name="Comma 7 2" xfId="11" xr:uid="{00000000-0005-0000-0000-00000B000000}"/>
    <cellStyle name="Comma 8" xfId="12" xr:uid="{00000000-0005-0000-0000-00000C000000}"/>
    <cellStyle name="Comma 8 2" xfId="13" xr:uid="{00000000-0005-0000-0000-00000D000000}"/>
    <cellStyle name="Normal" xfId="0" builtinId="0"/>
    <cellStyle name="Normal 10" xfId="17" xr:uid="{00000000-0005-0000-0000-00000F000000}"/>
    <cellStyle name="Normal 2" xfId="3" xr:uid="{00000000-0005-0000-0000-000010000000}"/>
    <cellStyle name="Normal 2 2" xfId="20" xr:uid="{00000000-0005-0000-0000-000011000000}"/>
    <cellStyle name="Normal 3" xfId="4" xr:uid="{00000000-0005-0000-0000-000012000000}"/>
    <cellStyle name="Normal 4" xfId="5" xr:uid="{00000000-0005-0000-0000-000013000000}"/>
    <cellStyle name="Normal 4 2" xfId="14" xr:uid="{00000000-0005-0000-0000-000014000000}"/>
    <cellStyle name="Normal 4 3" xfId="19" xr:uid="{00000000-0005-0000-0000-000015000000}"/>
    <cellStyle name="Normal 4 4" xfId="26" xr:uid="{00000000-0005-0000-0000-000016000000}"/>
    <cellStyle name="Normal 5" xfId="21" xr:uid="{00000000-0005-0000-0000-000017000000}"/>
    <cellStyle name="Normal 6" xfId="25" xr:uid="{00000000-0005-0000-0000-000018000000}"/>
    <cellStyle name="Normal 7" xfId="15" xr:uid="{00000000-0005-0000-0000-000019000000}"/>
    <cellStyle name="Normal 9" xfId="16" xr:uid="{00000000-0005-0000-0000-00001A000000}"/>
    <cellStyle name="Percent" xfId="30" builtinId="5"/>
    <cellStyle name="Percent 2" xfId="22" xr:uid="{00000000-0005-0000-0000-00001C000000}"/>
    <cellStyle name="S16 2 2" xfId="28" xr:uid="{00000000-0005-0000-0000-00001D000000}"/>
    <cellStyle name="S4 2 2" xfId="29" xr:uid="{00000000-0005-0000-0000-00001E000000}"/>
  </cellStyles>
  <dxfs count="0"/>
  <tableStyles count="0" defaultTableStyle="TableStyleMedium9" defaultPivotStyle="PivotStyleLight16"/>
  <colors>
    <mruColors>
      <color rgb="FF00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B1:Z58"/>
  <sheetViews>
    <sheetView showGridLines="0" view="pageBreakPreview" topLeftCell="A31" zoomScaleNormal="100" zoomScaleSheetLayoutView="100" workbookViewId="0">
      <selection activeCell="P37" sqref="P37:P45"/>
    </sheetView>
  </sheetViews>
  <sheetFormatPr defaultRowHeight="12.75" x14ac:dyDescent="0.2"/>
  <cols>
    <col min="1" max="1" width="1" customWidth="1"/>
    <col min="2" max="2" width="4.140625" customWidth="1"/>
    <col min="3" max="3" width="6" customWidth="1"/>
    <col min="4" max="4" width="34" customWidth="1"/>
    <col min="5" max="5" width="7.85546875" customWidth="1"/>
    <col min="6" max="6" width="7.140625" customWidth="1"/>
    <col min="7" max="7" width="10.42578125" style="88" customWidth="1"/>
    <col min="8" max="8" width="15.28515625" style="4" customWidth="1"/>
    <col min="9" max="9" width="13.42578125" style="4" customWidth="1"/>
    <col min="10" max="10" width="14.28515625" style="4" customWidth="1"/>
    <col min="11" max="11" width="10.28515625" style="4" customWidth="1"/>
    <col min="12" max="12" width="17.5703125" customWidth="1"/>
    <col min="13" max="13" width="16.28515625" customWidth="1"/>
    <col min="14" max="14" width="11.140625" customWidth="1"/>
    <col min="15" max="15" width="10.7109375" customWidth="1"/>
    <col min="16" max="17" width="7.28515625" customWidth="1"/>
    <col min="18" max="19" width="8" customWidth="1"/>
    <col min="20" max="20" width="10.42578125" customWidth="1"/>
    <col min="21" max="21" width="17.85546875" customWidth="1"/>
    <col min="22" max="22" width="3.7109375" customWidth="1"/>
    <col min="23" max="23" width="17.140625" style="4" customWidth="1"/>
  </cols>
  <sheetData>
    <row r="1" spans="2:26" ht="15" x14ac:dyDescent="0.25">
      <c r="B1" s="123" t="s">
        <v>37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</row>
    <row r="2" spans="2:26" ht="15" x14ac:dyDescent="0.25">
      <c r="B2" s="123" t="s">
        <v>48</v>
      </c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</row>
    <row r="3" spans="2:26" ht="15" x14ac:dyDescent="0.25">
      <c r="B3" s="123" t="s">
        <v>78</v>
      </c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</row>
    <row r="4" spans="2:26" ht="16.5" customHeight="1" x14ac:dyDescent="0.2"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</row>
    <row r="5" spans="2:26" ht="16.5" customHeight="1" x14ac:dyDescent="0.2">
      <c r="B5" s="9" t="s">
        <v>18</v>
      </c>
      <c r="C5" s="9"/>
      <c r="D5" s="9" t="s">
        <v>25</v>
      </c>
      <c r="E5" s="30"/>
      <c r="F5" s="30"/>
      <c r="G5" s="15"/>
      <c r="H5" s="61"/>
      <c r="I5" s="61"/>
      <c r="J5" s="61"/>
      <c r="K5" s="61"/>
      <c r="L5" s="30"/>
      <c r="M5" s="30"/>
      <c r="N5" s="30"/>
      <c r="O5" s="30"/>
      <c r="P5" s="30"/>
      <c r="Q5" s="30"/>
      <c r="R5" s="30"/>
      <c r="S5" s="30"/>
      <c r="T5" s="30"/>
      <c r="U5" s="30"/>
    </row>
    <row r="6" spans="2:26" ht="16.5" customHeight="1" x14ac:dyDescent="0.2">
      <c r="B6" s="9" t="s">
        <v>4</v>
      </c>
      <c r="C6" s="9"/>
      <c r="D6" s="9" t="s">
        <v>26</v>
      </c>
      <c r="E6" s="30"/>
      <c r="F6" s="30"/>
      <c r="G6" s="15"/>
      <c r="H6" s="61"/>
      <c r="I6" s="61"/>
      <c r="J6" s="61"/>
      <c r="K6" s="61"/>
      <c r="L6" s="30"/>
      <c r="M6" s="30"/>
      <c r="N6" s="30"/>
      <c r="O6" s="30"/>
      <c r="P6" s="30"/>
      <c r="Q6" s="30"/>
      <c r="R6" s="30"/>
      <c r="S6" s="30"/>
      <c r="T6" s="30"/>
      <c r="U6" s="30"/>
    </row>
    <row r="7" spans="2:26" ht="16.5" customHeight="1" x14ac:dyDescent="0.2">
      <c r="B7" s="9" t="s">
        <v>0</v>
      </c>
      <c r="C7" s="9"/>
      <c r="D7" s="9" t="s">
        <v>27</v>
      </c>
      <c r="E7" s="30"/>
      <c r="F7" s="30"/>
      <c r="G7" s="15"/>
      <c r="H7" s="61"/>
      <c r="I7" s="61"/>
      <c r="J7" s="61"/>
      <c r="K7" s="61"/>
      <c r="L7" s="30"/>
      <c r="M7" s="30"/>
      <c r="N7" s="30"/>
      <c r="O7" s="30"/>
      <c r="P7" s="30"/>
      <c r="Q7" s="30"/>
      <c r="R7" s="30"/>
      <c r="S7" s="30"/>
      <c r="T7" s="30"/>
      <c r="U7" s="30"/>
    </row>
    <row r="8" spans="2:26" ht="11.25" customHeight="1" x14ac:dyDescent="0.2">
      <c r="B8" s="9"/>
      <c r="C8" s="9"/>
      <c r="D8" s="31"/>
      <c r="E8" s="30"/>
      <c r="F8" s="30"/>
      <c r="G8" s="15"/>
      <c r="H8" s="61"/>
      <c r="I8" s="61"/>
      <c r="J8" s="61"/>
      <c r="K8" s="61"/>
      <c r="L8" s="30"/>
      <c r="M8" s="30"/>
      <c r="N8" s="30"/>
      <c r="O8" s="30"/>
      <c r="P8" s="30"/>
      <c r="Q8" s="30"/>
      <c r="R8" s="30"/>
      <c r="S8" s="30"/>
      <c r="T8" s="30"/>
      <c r="U8" s="30"/>
    </row>
    <row r="9" spans="2:26" ht="12" customHeight="1" thickBot="1" x14ac:dyDescent="0.25">
      <c r="B9" s="30"/>
      <c r="C9" s="30"/>
      <c r="D9" s="30"/>
      <c r="E9" s="30"/>
      <c r="F9" s="30"/>
      <c r="G9" s="15"/>
      <c r="H9" s="61"/>
      <c r="I9" s="61"/>
      <c r="J9" s="61"/>
      <c r="K9" s="61"/>
      <c r="L9" s="30"/>
      <c r="M9" s="30"/>
      <c r="N9" s="30"/>
      <c r="O9" s="30"/>
      <c r="P9" s="30"/>
      <c r="Q9" s="30"/>
      <c r="R9" s="30"/>
      <c r="S9" s="30"/>
      <c r="T9" s="30"/>
      <c r="U9" s="30"/>
    </row>
    <row r="10" spans="2:26" s="1" customFormat="1" ht="13.5" customHeight="1" x14ac:dyDescent="0.2">
      <c r="B10" s="125" t="s">
        <v>1</v>
      </c>
      <c r="C10" s="128" t="s">
        <v>17</v>
      </c>
      <c r="D10" s="129"/>
      <c r="E10" s="128" t="s">
        <v>16</v>
      </c>
      <c r="F10" s="134"/>
      <c r="G10" s="134"/>
      <c r="H10" s="134"/>
      <c r="I10" s="134"/>
      <c r="J10" s="129"/>
      <c r="K10" s="128" t="s">
        <v>15</v>
      </c>
      <c r="L10" s="129"/>
      <c r="M10" s="135" t="s">
        <v>14</v>
      </c>
      <c r="N10" s="136"/>
      <c r="O10" s="137"/>
      <c r="P10" s="128" t="s">
        <v>13</v>
      </c>
      <c r="Q10" s="129"/>
      <c r="R10" s="128" t="s">
        <v>28</v>
      </c>
      <c r="S10" s="129"/>
      <c r="T10" s="138" t="s">
        <v>12</v>
      </c>
      <c r="U10" s="140" t="s">
        <v>34</v>
      </c>
      <c r="W10" s="36"/>
    </row>
    <row r="11" spans="2:26" s="1" customFormat="1" ht="37.5" customHeight="1" x14ac:dyDescent="0.2">
      <c r="B11" s="126"/>
      <c r="C11" s="130"/>
      <c r="D11" s="131"/>
      <c r="E11" s="112" t="s">
        <v>2</v>
      </c>
      <c r="F11" s="112" t="s">
        <v>47</v>
      </c>
      <c r="G11" s="112" t="s">
        <v>39</v>
      </c>
      <c r="H11" s="118" t="s">
        <v>3</v>
      </c>
      <c r="I11" s="119"/>
      <c r="J11" s="120"/>
      <c r="K11" s="132"/>
      <c r="L11" s="133"/>
      <c r="M11" s="121" t="s">
        <v>22</v>
      </c>
      <c r="N11" s="122"/>
      <c r="O11" s="112" t="s">
        <v>23</v>
      </c>
      <c r="P11" s="130"/>
      <c r="Q11" s="131"/>
      <c r="R11" s="130"/>
      <c r="S11" s="131"/>
      <c r="T11" s="139"/>
      <c r="U11" s="141"/>
      <c r="W11" s="36"/>
    </row>
    <row r="12" spans="2:26" s="1" customFormat="1" ht="28.5" customHeight="1" x14ac:dyDescent="0.2">
      <c r="B12" s="127"/>
      <c r="C12" s="132"/>
      <c r="D12" s="133"/>
      <c r="E12" s="113"/>
      <c r="F12" s="113"/>
      <c r="G12" s="113"/>
      <c r="H12" s="62" t="s">
        <v>41</v>
      </c>
      <c r="I12" s="62" t="s">
        <v>43</v>
      </c>
      <c r="J12" s="62" t="s">
        <v>42</v>
      </c>
      <c r="K12" s="63" t="s">
        <v>19</v>
      </c>
      <c r="L12" s="78" t="s">
        <v>44</v>
      </c>
      <c r="M12" s="78" t="s">
        <v>20</v>
      </c>
      <c r="N12" s="78" t="s">
        <v>21</v>
      </c>
      <c r="O12" s="113"/>
      <c r="P12" s="29" t="s">
        <v>7</v>
      </c>
      <c r="Q12" s="29" t="s">
        <v>11</v>
      </c>
      <c r="R12" s="29" t="s">
        <v>7</v>
      </c>
      <c r="S12" s="29" t="s">
        <v>11</v>
      </c>
      <c r="T12" s="113"/>
      <c r="U12" s="142"/>
      <c r="W12" s="36"/>
    </row>
    <row r="13" spans="2:26" s="7" customFormat="1" ht="12" thickBot="1" x14ac:dyDescent="0.25">
      <c r="B13" s="28">
        <v>1</v>
      </c>
      <c r="C13" s="114">
        <v>2</v>
      </c>
      <c r="D13" s="115"/>
      <c r="E13" s="26">
        <v>3</v>
      </c>
      <c r="F13" s="26">
        <v>4</v>
      </c>
      <c r="G13" s="87">
        <v>5</v>
      </c>
      <c r="H13" s="64">
        <v>6</v>
      </c>
      <c r="I13" s="65">
        <v>7</v>
      </c>
      <c r="J13" s="64">
        <v>8</v>
      </c>
      <c r="K13" s="64">
        <v>9</v>
      </c>
      <c r="L13" s="26">
        <v>10</v>
      </c>
      <c r="M13" s="26">
        <v>11</v>
      </c>
      <c r="N13" s="26">
        <v>12</v>
      </c>
      <c r="O13" s="26">
        <v>13</v>
      </c>
      <c r="P13" s="26" t="s">
        <v>10</v>
      </c>
      <c r="Q13" s="26" t="s">
        <v>9</v>
      </c>
      <c r="R13" s="26" t="s">
        <v>8</v>
      </c>
      <c r="S13" s="26" t="s">
        <v>24</v>
      </c>
      <c r="T13" s="27">
        <v>15</v>
      </c>
      <c r="U13" s="25">
        <v>16</v>
      </c>
      <c r="W13" s="37"/>
    </row>
    <row r="14" spans="2:26" ht="24" customHeight="1" thickTop="1" x14ac:dyDescent="0.2">
      <c r="B14" s="43"/>
      <c r="C14" s="116" t="s">
        <v>38</v>
      </c>
      <c r="D14" s="117"/>
      <c r="E14" s="10"/>
      <c r="F14" s="13"/>
      <c r="G14" s="85"/>
      <c r="H14" s="66"/>
      <c r="I14" s="67"/>
      <c r="J14" s="66"/>
      <c r="K14" s="68"/>
      <c r="L14" s="23"/>
      <c r="M14" s="41"/>
      <c r="N14" s="32"/>
      <c r="O14" s="13"/>
      <c r="P14" s="10"/>
      <c r="Q14" s="22"/>
      <c r="R14" s="10"/>
      <c r="S14" s="22"/>
      <c r="T14" s="12"/>
      <c r="U14" s="39"/>
      <c r="X14" s="9"/>
      <c r="Y14" s="9"/>
      <c r="Z14" s="9"/>
    </row>
    <row r="15" spans="2:26" ht="54.95" customHeight="1" x14ac:dyDescent="0.2">
      <c r="B15" s="57">
        <v>1</v>
      </c>
      <c r="C15" s="107" t="s">
        <v>49</v>
      </c>
      <c r="D15" s="108"/>
      <c r="E15" s="8" t="s">
        <v>35</v>
      </c>
      <c r="F15" s="58">
        <v>1</v>
      </c>
      <c r="G15" s="86">
        <v>720</v>
      </c>
      <c r="H15" s="60">
        <v>630000000</v>
      </c>
      <c r="I15" s="60">
        <v>0</v>
      </c>
      <c r="J15" s="60">
        <f t="shared" ref="J15:J29" si="0">SUM(H15:I15)</f>
        <v>630000000</v>
      </c>
      <c r="K15" s="55">
        <v>0</v>
      </c>
      <c r="L15" s="60">
        <v>597750000</v>
      </c>
      <c r="M15" s="40">
        <v>149438000</v>
      </c>
      <c r="N15" s="76">
        <f>M15/L15</f>
        <v>0.25000083647009619</v>
      </c>
      <c r="O15" s="76">
        <v>0.83399999999999996</v>
      </c>
      <c r="P15" s="47" t="s">
        <v>29</v>
      </c>
      <c r="Q15" s="20"/>
      <c r="R15" s="47" t="s">
        <v>29</v>
      </c>
      <c r="S15" s="20"/>
      <c r="T15" s="90"/>
      <c r="U15" s="89">
        <f>J15-L15</f>
        <v>32250000</v>
      </c>
      <c r="W15" s="53"/>
      <c r="X15" s="9"/>
      <c r="Y15" s="9"/>
      <c r="Z15" s="9"/>
    </row>
    <row r="16" spans="2:26" ht="54.95" customHeight="1" x14ac:dyDescent="0.2">
      <c r="B16" s="57">
        <v>2</v>
      </c>
      <c r="C16" s="107" t="s">
        <v>50</v>
      </c>
      <c r="D16" s="108"/>
      <c r="E16" s="8" t="s">
        <v>35</v>
      </c>
      <c r="F16" s="58">
        <v>1</v>
      </c>
      <c r="G16" s="86">
        <v>320</v>
      </c>
      <c r="H16" s="60">
        <v>560000000</v>
      </c>
      <c r="I16" s="60">
        <v>0</v>
      </c>
      <c r="J16" s="60">
        <f t="shared" si="0"/>
        <v>560000000</v>
      </c>
      <c r="K16" s="55">
        <v>0</v>
      </c>
      <c r="L16" s="60">
        <v>531993800</v>
      </c>
      <c r="M16" s="40">
        <v>132998000</v>
      </c>
      <c r="N16" s="76">
        <f t="shared" ref="N16:N33" si="1">M16/L16</f>
        <v>0.24999915412548041</v>
      </c>
      <c r="O16" s="76">
        <v>0.1933</v>
      </c>
      <c r="P16" s="47" t="s">
        <v>29</v>
      </c>
      <c r="Q16" s="20"/>
      <c r="R16" s="47" t="s">
        <v>29</v>
      </c>
      <c r="S16" s="20"/>
      <c r="T16" s="90"/>
      <c r="U16" s="89">
        <f t="shared" ref="U16:U27" si="2">J16-L16</f>
        <v>28006200</v>
      </c>
      <c r="W16" s="53"/>
      <c r="X16" s="9"/>
      <c r="Y16" s="9"/>
      <c r="Z16" s="9"/>
    </row>
    <row r="17" spans="2:26" ht="54.95" customHeight="1" x14ac:dyDescent="0.2">
      <c r="B17" s="57">
        <v>3</v>
      </c>
      <c r="C17" s="107" t="s">
        <v>51</v>
      </c>
      <c r="D17" s="108"/>
      <c r="E17" s="8" t="s">
        <v>35</v>
      </c>
      <c r="F17" s="58">
        <v>1</v>
      </c>
      <c r="G17" s="86">
        <v>280</v>
      </c>
      <c r="H17" s="60">
        <v>490000000</v>
      </c>
      <c r="I17" s="60">
        <v>0</v>
      </c>
      <c r="J17" s="60">
        <f t="shared" si="0"/>
        <v>490000000</v>
      </c>
      <c r="K17" s="55">
        <v>0</v>
      </c>
      <c r="L17" s="60">
        <v>464835000</v>
      </c>
      <c r="M17" s="40">
        <v>116209000</v>
      </c>
      <c r="N17" s="76">
        <f t="shared" si="1"/>
        <v>0.25000053782524984</v>
      </c>
      <c r="O17" s="76">
        <v>0.25269999999999998</v>
      </c>
      <c r="P17" s="47" t="s">
        <v>29</v>
      </c>
      <c r="Q17" s="20"/>
      <c r="R17" s="47" t="s">
        <v>29</v>
      </c>
      <c r="S17" s="20"/>
      <c r="T17" s="90"/>
      <c r="U17" s="89">
        <f t="shared" si="2"/>
        <v>25165000</v>
      </c>
      <c r="W17" s="53"/>
      <c r="X17" s="9"/>
      <c r="Y17" s="9"/>
      <c r="Z17" s="9"/>
    </row>
    <row r="18" spans="2:26" ht="54.95" customHeight="1" x14ac:dyDescent="0.2">
      <c r="B18" s="57">
        <v>4</v>
      </c>
      <c r="C18" s="107" t="s">
        <v>52</v>
      </c>
      <c r="D18" s="108"/>
      <c r="E18" s="8" t="s">
        <v>35</v>
      </c>
      <c r="F18" s="58">
        <v>1</v>
      </c>
      <c r="G18" s="86">
        <v>320</v>
      </c>
      <c r="H18" s="60">
        <v>544000000</v>
      </c>
      <c r="I18" s="60">
        <v>0</v>
      </c>
      <c r="J18" s="60">
        <f t="shared" si="0"/>
        <v>544000000</v>
      </c>
      <c r="K18" s="55">
        <v>0</v>
      </c>
      <c r="L18" s="60">
        <v>517047000</v>
      </c>
      <c r="M18" s="40">
        <v>129262000</v>
      </c>
      <c r="N18" s="76">
        <f t="shared" si="1"/>
        <v>0.25000048351503829</v>
      </c>
      <c r="O18" s="105">
        <v>0.2321</v>
      </c>
      <c r="P18" s="47" t="s">
        <v>29</v>
      </c>
      <c r="Q18" s="20"/>
      <c r="R18" s="47" t="s">
        <v>29</v>
      </c>
      <c r="S18" s="20"/>
      <c r="T18" s="90"/>
      <c r="U18" s="89">
        <f t="shared" si="2"/>
        <v>26953000</v>
      </c>
      <c r="W18" s="53"/>
      <c r="X18" s="9"/>
      <c r="Y18" s="9"/>
      <c r="Z18" s="9"/>
    </row>
    <row r="19" spans="2:26" ht="54.95" customHeight="1" x14ac:dyDescent="0.2">
      <c r="B19" s="57">
        <v>5</v>
      </c>
      <c r="C19" s="107" t="s">
        <v>53</v>
      </c>
      <c r="D19" s="108"/>
      <c r="E19" s="8" t="s">
        <v>35</v>
      </c>
      <c r="F19" s="58">
        <v>1</v>
      </c>
      <c r="G19" s="86">
        <v>320</v>
      </c>
      <c r="H19" s="60">
        <v>560000000</v>
      </c>
      <c r="I19" s="60">
        <v>0</v>
      </c>
      <c r="J19" s="60">
        <f t="shared" si="0"/>
        <v>560000000</v>
      </c>
      <c r="K19" s="55">
        <v>0</v>
      </c>
      <c r="L19" s="60">
        <v>531325000</v>
      </c>
      <c r="M19" s="40">
        <v>132831000</v>
      </c>
      <c r="N19" s="76">
        <f t="shared" si="1"/>
        <v>0.24999952947819132</v>
      </c>
      <c r="O19" s="76">
        <v>0.29270000000000002</v>
      </c>
      <c r="P19" s="47" t="s">
        <v>29</v>
      </c>
      <c r="Q19" s="20"/>
      <c r="R19" s="47" t="s">
        <v>29</v>
      </c>
      <c r="S19" s="20"/>
      <c r="T19" s="90"/>
      <c r="U19" s="89">
        <f t="shared" si="2"/>
        <v>28675000</v>
      </c>
      <c r="W19" s="53"/>
      <c r="X19" s="9"/>
      <c r="Y19" s="9"/>
      <c r="Z19" s="9"/>
    </row>
    <row r="20" spans="2:26" ht="54.95" customHeight="1" x14ac:dyDescent="0.2">
      <c r="B20" s="57">
        <v>6</v>
      </c>
      <c r="C20" s="107" t="s">
        <v>54</v>
      </c>
      <c r="D20" s="108"/>
      <c r="E20" s="8" t="s">
        <v>35</v>
      </c>
      <c r="F20" s="58">
        <v>1</v>
      </c>
      <c r="G20" s="86">
        <v>320</v>
      </c>
      <c r="H20" s="60">
        <v>560000000</v>
      </c>
      <c r="I20" s="60">
        <v>0</v>
      </c>
      <c r="J20" s="60">
        <f t="shared" si="0"/>
        <v>560000000</v>
      </c>
      <c r="K20" s="55">
        <v>0</v>
      </c>
      <c r="L20" s="60">
        <v>532200000</v>
      </c>
      <c r="M20" s="40">
        <v>133050000</v>
      </c>
      <c r="N20" s="76">
        <f t="shared" si="1"/>
        <v>0.25</v>
      </c>
      <c r="O20" s="105">
        <v>0.55959999999999999</v>
      </c>
      <c r="P20" s="47" t="s">
        <v>29</v>
      </c>
      <c r="Q20" s="20"/>
      <c r="R20" s="47" t="s">
        <v>29</v>
      </c>
      <c r="S20" s="20"/>
      <c r="T20" s="90"/>
      <c r="U20" s="89">
        <f t="shared" si="2"/>
        <v>27800000</v>
      </c>
      <c r="W20" s="53"/>
      <c r="X20" s="9"/>
      <c r="Y20" s="9"/>
      <c r="Z20" s="9"/>
    </row>
    <row r="21" spans="2:26" ht="54.95" customHeight="1" x14ac:dyDescent="0.2">
      <c r="B21" s="57">
        <v>7</v>
      </c>
      <c r="C21" s="107" t="s">
        <v>55</v>
      </c>
      <c r="D21" s="108"/>
      <c r="E21" s="8" t="s">
        <v>35</v>
      </c>
      <c r="F21" s="58">
        <v>1</v>
      </c>
      <c r="G21" s="86">
        <v>280</v>
      </c>
      <c r="H21" s="60">
        <v>490000000</v>
      </c>
      <c r="I21" s="60">
        <v>0</v>
      </c>
      <c r="J21" s="60">
        <f t="shared" si="0"/>
        <v>490000000</v>
      </c>
      <c r="K21" s="55">
        <v>0</v>
      </c>
      <c r="L21" s="60">
        <v>465479900</v>
      </c>
      <c r="M21" s="40">
        <v>116370000</v>
      </c>
      <c r="N21" s="76">
        <f t="shared" si="1"/>
        <v>0.25000005370801187</v>
      </c>
      <c r="O21" s="105">
        <v>0.28460000000000002</v>
      </c>
      <c r="P21" s="47" t="s">
        <v>29</v>
      </c>
      <c r="Q21" s="20"/>
      <c r="R21" s="47" t="s">
        <v>29</v>
      </c>
      <c r="S21" s="20"/>
      <c r="T21" s="90"/>
      <c r="U21" s="89">
        <f t="shared" si="2"/>
        <v>24520100</v>
      </c>
      <c r="W21" s="53"/>
      <c r="X21" s="9"/>
      <c r="Y21" s="9"/>
      <c r="Z21" s="9"/>
    </row>
    <row r="22" spans="2:26" ht="54.95" customHeight="1" x14ac:dyDescent="0.2">
      <c r="B22" s="57">
        <v>8</v>
      </c>
      <c r="C22" s="107" t="s">
        <v>56</v>
      </c>
      <c r="D22" s="108"/>
      <c r="E22" s="8" t="s">
        <v>35</v>
      </c>
      <c r="F22" s="58">
        <v>1</v>
      </c>
      <c r="G22" s="86">
        <v>320</v>
      </c>
      <c r="H22" s="60">
        <v>528000000</v>
      </c>
      <c r="I22" s="60">
        <v>0</v>
      </c>
      <c r="J22" s="60">
        <f t="shared" si="0"/>
        <v>528000000</v>
      </c>
      <c r="K22" s="55">
        <v>0</v>
      </c>
      <c r="L22" s="60">
        <v>502600000</v>
      </c>
      <c r="M22" s="40">
        <v>125650000</v>
      </c>
      <c r="N22" s="76">
        <f t="shared" si="1"/>
        <v>0.25</v>
      </c>
      <c r="O22" s="76">
        <v>0.43590000000000001</v>
      </c>
      <c r="P22" s="47" t="s">
        <v>29</v>
      </c>
      <c r="Q22" s="20"/>
      <c r="R22" s="47" t="s">
        <v>29</v>
      </c>
      <c r="S22" s="20"/>
      <c r="T22" s="90"/>
      <c r="U22" s="89">
        <f t="shared" si="2"/>
        <v>25400000</v>
      </c>
      <c r="W22" s="53"/>
      <c r="X22" s="9"/>
      <c r="Y22" s="9"/>
      <c r="Z22" s="9"/>
    </row>
    <row r="23" spans="2:26" ht="54.95" customHeight="1" x14ac:dyDescent="0.2">
      <c r="B23" s="57">
        <v>9</v>
      </c>
      <c r="C23" s="107" t="s">
        <v>57</v>
      </c>
      <c r="D23" s="108"/>
      <c r="E23" s="8" t="s">
        <v>35</v>
      </c>
      <c r="F23" s="58">
        <v>1</v>
      </c>
      <c r="G23" s="86">
        <v>480</v>
      </c>
      <c r="H23" s="60">
        <v>684000000</v>
      </c>
      <c r="I23" s="60">
        <v>0</v>
      </c>
      <c r="J23" s="60">
        <f t="shared" si="0"/>
        <v>684000000</v>
      </c>
      <c r="K23" s="55">
        <v>0</v>
      </c>
      <c r="L23" s="60">
        <v>649045300</v>
      </c>
      <c r="M23" s="40">
        <v>162261000</v>
      </c>
      <c r="N23" s="76">
        <f t="shared" si="1"/>
        <v>0.24999949926453516</v>
      </c>
      <c r="O23" s="76">
        <v>0.4355</v>
      </c>
      <c r="P23" s="47" t="s">
        <v>29</v>
      </c>
      <c r="Q23" s="20"/>
      <c r="R23" s="47" t="s">
        <v>29</v>
      </c>
      <c r="S23" s="20"/>
      <c r="T23" s="90"/>
      <c r="U23" s="89">
        <f t="shared" si="2"/>
        <v>34954700</v>
      </c>
      <c r="W23" s="53"/>
      <c r="X23" s="9"/>
      <c r="Y23" s="9"/>
      <c r="Z23" s="9"/>
    </row>
    <row r="24" spans="2:26" ht="54.95" customHeight="1" x14ac:dyDescent="0.2">
      <c r="B24" s="57">
        <v>10</v>
      </c>
      <c r="C24" s="107" t="s">
        <v>58</v>
      </c>
      <c r="D24" s="108"/>
      <c r="E24" s="8" t="s">
        <v>35</v>
      </c>
      <c r="F24" s="58">
        <v>1</v>
      </c>
      <c r="G24" s="86">
        <v>320</v>
      </c>
      <c r="H24" s="60">
        <v>520000000</v>
      </c>
      <c r="I24" s="60">
        <v>0</v>
      </c>
      <c r="J24" s="60">
        <f t="shared" si="0"/>
        <v>520000000</v>
      </c>
      <c r="K24" s="55">
        <v>0</v>
      </c>
      <c r="L24" s="60">
        <v>493385420</v>
      </c>
      <c r="M24" s="40">
        <v>123346000</v>
      </c>
      <c r="N24" s="76">
        <f t="shared" si="1"/>
        <v>0.24999928048137296</v>
      </c>
      <c r="O24" s="76">
        <v>0.23019999999999999</v>
      </c>
      <c r="P24" s="47" t="s">
        <v>29</v>
      </c>
      <c r="Q24" s="20"/>
      <c r="R24" s="47" t="s">
        <v>29</v>
      </c>
      <c r="S24" s="20"/>
      <c r="T24" s="90"/>
      <c r="U24" s="89">
        <f t="shared" si="2"/>
        <v>26614580</v>
      </c>
      <c r="W24" s="53"/>
      <c r="X24" s="9"/>
      <c r="Y24" s="9"/>
      <c r="Z24" s="9"/>
    </row>
    <row r="25" spans="2:26" ht="54.95" customHeight="1" x14ac:dyDescent="0.2">
      <c r="B25" s="57">
        <v>11</v>
      </c>
      <c r="C25" s="107" t="s">
        <v>59</v>
      </c>
      <c r="D25" s="108"/>
      <c r="E25" s="8" t="s">
        <v>35</v>
      </c>
      <c r="F25" s="58">
        <v>1</v>
      </c>
      <c r="G25" s="86">
        <v>280</v>
      </c>
      <c r="H25" s="59">
        <v>490000000</v>
      </c>
      <c r="I25" s="60">
        <v>0</v>
      </c>
      <c r="J25" s="60">
        <f t="shared" si="0"/>
        <v>490000000</v>
      </c>
      <c r="K25" s="55">
        <v>0</v>
      </c>
      <c r="L25" s="60">
        <v>468720000</v>
      </c>
      <c r="M25" s="40">
        <v>117180000</v>
      </c>
      <c r="N25" s="76">
        <f t="shared" si="1"/>
        <v>0.25</v>
      </c>
      <c r="O25" s="76">
        <v>0.70879999999999999</v>
      </c>
      <c r="P25" s="47" t="s">
        <v>29</v>
      </c>
      <c r="Q25" s="20"/>
      <c r="R25" s="47" t="s">
        <v>29</v>
      </c>
      <c r="S25" s="20"/>
      <c r="T25" s="90"/>
      <c r="U25" s="89">
        <f t="shared" si="2"/>
        <v>21280000</v>
      </c>
      <c r="W25" s="53"/>
      <c r="X25" s="9"/>
      <c r="Y25" s="9"/>
      <c r="Z25" s="9"/>
    </row>
    <row r="26" spans="2:26" ht="54.95" customHeight="1" x14ac:dyDescent="0.2">
      <c r="B26" s="57">
        <v>12</v>
      </c>
      <c r="C26" s="107" t="s">
        <v>60</v>
      </c>
      <c r="D26" s="108"/>
      <c r="E26" s="8" t="s">
        <v>35</v>
      </c>
      <c r="F26" s="58">
        <v>1</v>
      </c>
      <c r="G26" s="86">
        <v>320</v>
      </c>
      <c r="H26" s="59">
        <v>512000000</v>
      </c>
      <c r="I26" s="60">
        <v>0</v>
      </c>
      <c r="J26" s="60">
        <f t="shared" si="0"/>
        <v>512000000</v>
      </c>
      <c r="K26" s="55">
        <v>0</v>
      </c>
      <c r="L26" s="60">
        <v>486608450</v>
      </c>
      <c r="M26" s="40">
        <v>121652000</v>
      </c>
      <c r="N26" s="76">
        <f t="shared" si="1"/>
        <v>0.24999976880796049</v>
      </c>
      <c r="O26" s="76">
        <v>0.5867</v>
      </c>
      <c r="P26" s="47" t="s">
        <v>29</v>
      </c>
      <c r="Q26" s="20"/>
      <c r="R26" s="47" t="s">
        <v>29</v>
      </c>
      <c r="S26" s="20"/>
      <c r="T26" s="90"/>
      <c r="U26" s="89">
        <f t="shared" si="2"/>
        <v>25391550</v>
      </c>
      <c r="W26" s="53"/>
      <c r="X26" s="9"/>
      <c r="Y26" s="9"/>
      <c r="Z26" s="9"/>
    </row>
    <row r="27" spans="2:26" ht="54.95" customHeight="1" x14ac:dyDescent="0.2">
      <c r="B27" s="57">
        <v>13</v>
      </c>
      <c r="C27" s="107" t="s">
        <v>61</v>
      </c>
      <c r="D27" s="108"/>
      <c r="E27" s="8" t="s">
        <v>35</v>
      </c>
      <c r="F27" s="58">
        <v>1</v>
      </c>
      <c r="G27" s="86">
        <v>560</v>
      </c>
      <c r="H27" s="59">
        <v>714000000</v>
      </c>
      <c r="I27" s="60">
        <v>0</v>
      </c>
      <c r="J27" s="60">
        <f t="shared" si="0"/>
        <v>714000000</v>
      </c>
      <c r="K27" s="55">
        <v>0</v>
      </c>
      <c r="L27" s="60">
        <v>678295000</v>
      </c>
      <c r="M27" s="40">
        <v>169574000</v>
      </c>
      <c r="N27" s="76">
        <f t="shared" si="1"/>
        <v>0.2500003685711969</v>
      </c>
      <c r="O27" s="76">
        <v>0.57569999999999999</v>
      </c>
      <c r="P27" s="47" t="s">
        <v>29</v>
      </c>
      <c r="Q27" s="20"/>
      <c r="R27" s="47" t="s">
        <v>29</v>
      </c>
      <c r="S27" s="20"/>
      <c r="T27" s="90"/>
      <c r="U27" s="89">
        <f t="shared" si="2"/>
        <v>35705000</v>
      </c>
      <c r="W27" s="53"/>
      <c r="X27" s="9"/>
      <c r="Y27" s="9"/>
      <c r="Z27" s="9"/>
    </row>
    <row r="28" spans="2:26" ht="54.95" customHeight="1" x14ac:dyDescent="0.2">
      <c r="B28" s="57">
        <v>14</v>
      </c>
      <c r="C28" s="107" t="s">
        <v>62</v>
      </c>
      <c r="D28" s="108"/>
      <c r="E28" s="8" t="s">
        <v>35</v>
      </c>
      <c r="F28" s="58">
        <v>1</v>
      </c>
      <c r="G28" s="86">
        <v>320</v>
      </c>
      <c r="H28" s="59">
        <v>560000000</v>
      </c>
      <c r="I28" s="60">
        <v>0</v>
      </c>
      <c r="J28" s="60">
        <f t="shared" si="0"/>
        <v>560000000</v>
      </c>
      <c r="K28" s="55">
        <v>0</v>
      </c>
      <c r="L28" s="60">
        <v>531520000</v>
      </c>
      <c r="M28" s="40">
        <v>132880000</v>
      </c>
      <c r="N28" s="76">
        <f t="shared" si="1"/>
        <v>0.25</v>
      </c>
      <c r="O28" s="76">
        <v>0.48320000000000002</v>
      </c>
      <c r="P28" s="47" t="s">
        <v>29</v>
      </c>
      <c r="Q28" s="20"/>
      <c r="R28" s="47" t="s">
        <v>29</v>
      </c>
      <c r="S28" s="20"/>
      <c r="T28" s="90"/>
      <c r="U28" s="89">
        <f t="shared" ref="U28:U34" si="3">J28-L28</f>
        <v>28480000</v>
      </c>
      <c r="W28" s="53"/>
      <c r="X28" s="9"/>
      <c r="Y28" s="9"/>
      <c r="Z28" s="9"/>
    </row>
    <row r="29" spans="2:26" ht="54.95" customHeight="1" x14ac:dyDescent="0.2">
      <c r="B29" s="57">
        <v>15</v>
      </c>
      <c r="C29" s="107" t="s">
        <v>63</v>
      </c>
      <c r="D29" s="108"/>
      <c r="E29" s="8" t="s">
        <v>35</v>
      </c>
      <c r="F29" s="58">
        <v>1</v>
      </c>
      <c r="G29" s="86">
        <v>400</v>
      </c>
      <c r="H29" s="59">
        <v>665000000</v>
      </c>
      <c r="I29" s="60">
        <v>0</v>
      </c>
      <c r="J29" s="60">
        <f t="shared" si="0"/>
        <v>665000000</v>
      </c>
      <c r="K29" s="55">
        <v>0</v>
      </c>
      <c r="L29" s="60">
        <v>631426000</v>
      </c>
      <c r="M29" s="40">
        <v>157857000</v>
      </c>
      <c r="N29" s="76">
        <f t="shared" si="1"/>
        <v>0.25000079185842838</v>
      </c>
      <c r="O29" s="76">
        <v>0.245</v>
      </c>
      <c r="P29" s="47" t="s">
        <v>29</v>
      </c>
      <c r="Q29" s="20"/>
      <c r="R29" s="47" t="s">
        <v>29</v>
      </c>
      <c r="S29" s="20"/>
      <c r="T29" s="90"/>
      <c r="U29" s="89">
        <f t="shared" si="3"/>
        <v>33574000</v>
      </c>
      <c r="W29" s="53"/>
      <c r="X29" s="9"/>
      <c r="Y29" s="9"/>
      <c r="Z29" s="9"/>
    </row>
    <row r="30" spans="2:26" ht="54.95" customHeight="1" x14ac:dyDescent="0.2">
      <c r="B30" s="57">
        <v>16</v>
      </c>
      <c r="C30" s="107" t="s">
        <v>64</v>
      </c>
      <c r="D30" s="108"/>
      <c r="E30" s="8" t="s">
        <v>35</v>
      </c>
      <c r="F30" s="58">
        <v>1</v>
      </c>
      <c r="G30" s="86">
        <v>200</v>
      </c>
      <c r="H30" s="59">
        <v>350000000</v>
      </c>
      <c r="I30" s="60">
        <v>0</v>
      </c>
      <c r="J30" s="60">
        <f t="shared" ref="J30:J33" si="4">SUM(H30:I30)</f>
        <v>350000000</v>
      </c>
      <c r="K30" s="55">
        <v>0</v>
      </c>
      <c r="L30" s="60">
        <v>331777800</v>
      </c>
      <c r="M30" s="40">
        <v>82944000</v>
      </c>
      <c r="N30" s="76">
        <f t="shared" si="1"/>
        <v>0.24999864367055299</v>
      </c>
      <c r="O30" s="76">
        <v>0.46660000000000001</v>
      </c>
      <c r="P30" s="47" t="s">
        <v>29</v>
      </c>
      <c r="Q30" s="20"/>
      <c r="R30" s="47" t="s">
        <v>29</v>
      </c>
      <c r="S30" s="20"/>
      <c r="T30" s="90"/>
      <c r="U30" s="89">
        <f t="shared" si="3"/>
        <v>18222200</v>
      </c>
      <c r="W30" s="53"/>
      <c r="X30" s="9"/>
      <c r="Y30" s="9"/>
      <c r="Z30" s="9"/>
    </row>
    <row r="31" spans="2:26" ht="54.95" customHeight="1" x14ac:dyDescent="0.2">
      <c r="B31" s="57">
        <v>17</v>
      </c>
      <c r="C31" s="107" t="s">
        <v>65</v>
      </c>
      <c r="D31" s="108"/>
      <c r="E31" s="8" t="s">
        <v>35</v>
      </c>
      <c r="F31" s="58">
        <v>1</v>
      </c>
      <c r="G31" s="86">
        <v>280</v>
      </c>
      <c r="H31" s="59">
        <v>490000000</v>
      </c>
      <c r="I31" s="60">
        <v>0</v>
      </c>
      <c r="J31" s="60">
        <f t="shared" si="4"/>
        <v>490000000</v>
      </c>
      <c r="K31" s="55">
        <v>0</v>
      </c>
      <c r="L31" s="60">
        <v>465481800</v>
      </c>
      <c r="M31" s="40">
        <v>116370000</v>
      </c>
      <c r="N31" s="76">
        <f t="shared" si="1"/>
        <v>0.24999903325973216</v>
      </c>
      <c r="O31" s="105">
        <v>0.31259999999999999</v>
      </c>
      <c r="P31" s="47" t="s">
        <v>29</v>
      </c>
      <c r="Q31" s="20"/>
      <c r="R31" s="47" t="s">
        <v>29</v>
      </c>
      <c r="S31" s="20"/>
      <c r="T31" s="90"/>
      <c r="U31" s="89">
        <f t="shared" si="3"/>
        <v>24518200</v>
      </c>
      <c r="W31" s="53"/>
      <c r="X31" s="9"/>
      <c r="Y31" s="9"/>
      <c r="Z31" s="9"/>
    </row>
    <row r="32" spans="2:26" ht="54.95" customHeight="1" x14ac:dyDescent="0.2">
      <c r="B32" s="57">
        <v>18</v>
      </c>
      <c r="C32" s="107" t="s">
        <v>66</v>
      </c>
      <c r="D32" s="108"/>
      <c r="E32" s="8" t="s">
        <v>35</v>
      </c>
      <c r="F32" s="58">
        <v>1</v>
      </c>
      <c r="G32" s="86">
        <v>320</v>
      </c>
      <c r="H32" s="59">
        <v>560000000</v>
      </c>
      <c r="I32" s="60">
        <v>0</v>
      </c>
      <c r="J32" s="60">
        <f t="shared" si="4"/>
        <v>560000000</v>
      </c>
      <c r="K32" s="55">
        <v>0</v>
      </c>
      <c r="L32" s="60">
        <v>531994800</v>
      </c>
      <c r="M32" s="40">
        <v>132999000</v>
      </c>
      <c r="N32" s="76">
        <f t="shared" si="1"/>
        <v>0.25000056391528641</v>
      </c>
      <c r="O32" s="76">
        <v>0.30359999999999998</v>
      </c>
      <c r="P32" s="47" t="s">
        <v>29</v>
      </c>
      <c r="Q32" s="20"/>
      <c r="R32" s="47" t="s">
        <v>29</v>
      </c>
      <c r="S32" s="20"/>
      <c r="T32" s="90"/>
      <c r="U32" s="89">
        <f t="shared" si="3"/>
        <v>28005200</v>
      </c>
      <c r="W32" s="53"/>
      <c r="X32" s="9"/>
      <c r="Y32" s="9"/>
      <c r="Z32" s="9"/>
    </row>
    <row r="33" spans="2:26" ht="54.95" customHeight="1" x14ac:dyDescent="0.2">
      <c r="B33" s="57">
        <v>19</v>
      </c>
      <c r="C33" s="107" t="s">
        <v>67</v>
      </c>
      <c r="D33" s="108"/>
      <c r="E33" s="8" t="s">
        <v>35</v>
      </c>
      <c r="F33" s="58">
        <v>1</v>
      </c>
      <c r="G33" s="86">
        <v>480</v>
      </c>
      <c r="H33" s="59">
        <v>798000000</v>
      </c>
      <c r="I33" s="60">
        <v>0</v>
      </c>
      <c r="J33" s="60">
        <f t="shared" si="4"/>
        <v>798000000</v>
      </c>
      <c r="K33" s="55">
        <v>0</v>
      </c>
      <c r="L33" s="60">
        <v>756500000</v>
      </c>
      <c r="M33" s="40">
        <v>189125000</v>
      </c>
      <c r="N33" s="76">
        <f t="shared" si="1"/>
        <v>0.25</v>
      </c>
      <c r="O33" s="76">
        <v>0.81279999999999997</v>
      </c>
      <c r="P33" s="47" t="s">
        <v>29</v>
      </c>
      <c r="Q33" s="20"/>
      <c r="R33" s="47" t="s">
        <v>29</v>
      </c>
      <c r="S33" s="20"/>
      <c r="T33" s="90"/>
      <c r="U33" s="89">
        <f t="shared" ref="U33" si="5">J33-L33</f>
        <v>41500000</v>
      </c>
      <c r="W33" s="53"/>
      <c r="X33" s="9"/>
      <c r="Y33" s="9"/>
      <c r="Z33" s="9"/>
    </row>
    <row r="34" spans="2:26" ht="153.75" customHeight="1" x14ac:dyDescent="0.2">
      <c r="B34" s="57">
        <v>21</v>
      </c>
      <c r="C34" s="107" t="s">
        <v>68</v>
      </c>
      <c r="D34" s="108"/>
      <c r="E34" s="8" t="s">
        <v>36</v>
      </c>
      <c r="F34" s="58"/>
      <c r="G34" s="86"/>
      <c r="H34" s="59">
        <f>19454000+360000000+70000000+82000000</f>
        <v>531454000</v>
      </c>
      <c r="I34" s="60">
        <v>0</v>
      </c>
      <c r="J34" s="60">
        <f t="shared" ref="J34" si="6">SUM(H34:I34)</f>
        <v>531454000</v>
      </c>
      <c r="K34" s="55"/>
      <c r="L34" s="60">
        <f>19454000+(74300000+59400000+74000000+74200000+74300000)+70000000+82000000</f>
        <v>527654000</v>
      </c>
      <c r="M34" s="106">
        <f>14654000+32750000+50785000</f>
        <v>98189000</v>
      </c>
      <c r="N34" s="76">
        <f>M34/L34</f>
        <v>0.18608595784358689</v>
      </c>
      <c r="O34" s="76"/>
      <c r="P34" s="47" t="s">
        <v>29</v>
      </c>
      <c r="Q34" s="20"/>
      <c r="R34" s="47" t="s">
        <v>29</v>
      </c>
      <c r="S34" s="20"/>
      <c r="T34" s="48" t="s">
        <v>30</v>
      </c>
      <c r="U34" s="72">
        <f t="shared" si="3"/>
        <v>3800000</v>
      </c>
      <c r="W34" s="53"/>
      <c r="X34" s="9"/>
      <c r="Y34" s="9"/>
      <c r="Z34" s="9"/>
    </row>
    <row r="35" spans="2:26" ht="10.5" customHeight="1" thickBot="1" x14ac:dyDescent="0.25">
      <c r="B35" s="44"/>
      <c r="C35" s="107"/>
      <c r="D35" s="108"/>
      <c r="E35" s="8"/>
      <c r="F35" s="58"/>
      <c r="G35" s="86"/>
      <c r="H35" s="60"/>
      <c r="I35" s="60"/>
      <c r="J35" s="60"/>
      <c r="K35" s="40"/>
      <c r="L35" s="49"/>
      <c r="M35" s="40"/>
      <c r="N35" s="52"/>
      <c r="O35" s="50"/>
      <c r="P35" s="47"/>
      <c r="Q35" s="20"/>
      <c r="R35" s="47"/>
      <c r="S35" s="20"/>
      <c r="T35" s="48"/>
      <c r="U35" s="51"/>
      <c r="W35" s="53"/>
      <c r="X35" s="9"/>
      <c r="Y35" s="9"/>
      <c r="Z35" s="9"/>
    </row>
    <row r="36" spans="2:26" s="102" customFormat="1" ht="26.45" customHeight="1" thickTop="1" thickBot="1" x14ac:dyDescent="0.25">
      <c r="B36" s="109" t="s">
        <v>5</v>
      </c>
      <c r="C36" s="110"/>
      <c r="D36" s="111"/>
      <c r="E36" s="94"/>
      <c r="F36" s="95">
        <f>SUM(F14:F35)</f>
        <v>19</v>
      </c>
      <c r="G36" s="96">
        <f>SUM(G14:G35)</f>
        <v>6840</v>
      </c>
      <c r="H36" s="91">
        <f>SUM(H14:H35)</f>
        <v>11236454000</v>
      </c>
      <c r="I36" s="91">
        <f>SUM(I14:I35)</f>
        <v>0</v>
      </c>
      <c r="J36" s="91">
        <f>SUM(J14:J35)</f>
        <v>11236454000</v>
      </c>
      <c r="K36" s="92">
        <v>0</v>
      </c>
      <c r="L36" s="93">
        <f>SUM(L14:L35)</f>
        <v>10695639270</v>
      </c>
      <c r="M36" s="97">
        <f>SUM(M14:M35)</f>
        <v>2640185000</v>
      </c>
      <c r="N36" s="98">
        <f>AVERAGE(N15:N35)</f>
        <v>0.24680422513973599</v>
      </c>
      <c r="O36" s="98">
        <f>AVERAGE(O15:O35)</f>
        <v>0.43397894736842113</v>
      </c>
      <c r="P36" s="99"/>
      <c r="Q36" s="99"/>
      <c r="R36" s="99"/>
      <c r="S36" s="99"/>
      <c r="T36" s="100"/>
      <c r="U36" s="101">
        <f>SUM(U15:U35)</f>
        <v>540814730</v>
      </c>
      <c r="W36" s="103"/>
      <c r="X36" s="104"/>
      <c r="Y36" s="104"/>
      <c r="Z36" s="104"/>
    </row>
    <row r="37" spans="2:26" s="102" customFormat="1" ht="26.45" customHeight="1" x14ac:dyDescent="0.25">
      <c r="B37" s="149"/>
      <c r="C37" s="149"/>
      <c r="D37" s="149"/>
      <c r="E37" s="150"/>
      <c r="F37" s="151"/>
      <c r="G37" s="152"/>
      <c r="H37" s="153"/>
      <c r="I37" s="153"/>
      <c r="J37" s="153"/>
      <c r="K37" s="154"/>
      <c r="L37" s="155"/>
      <c r="M37" s="154"/>
      <c r="N37" s="156"/>
      <c r="O37" s="156"/>
      <c r="P37" s="146" t="s">
        <v>79</v>
      </c>
      <c r="Q37" s="157"/>
      <c r="R37" s="157"/>
      <c r="S37" s="157"/>
      <c r="T37" s="157"/>
      <c r="U37" s="153"/>
      <c r="W37" s="103"/>
      <c r="X37" s="104"/>
      <c r="Y37" s="104"/>
      <c r="Z37" s="104"/>
    </row>
    <row r="38" spans="2:26" s="102" customFormat="1" ht="26.45" customHeight="1" x14ac:dyDescent="0.25">
      <c r="B38" s="149"/>
      <c r="C38" s="149"/>
      <c r="D38" s="149"/>
      <c r="E38" s="150"/>
      <c r="F38" s="151"/>
      <c r="G38" s="152"/>
      <c r="H38" s="153"/>
      <c r="I38" s="153"/>
      <c r="J38" s="153"/>
      <c r="K38" s="154"/>
      <c r="L38" s="155"/>
      <c r="M38" s="154"/>
      <c r="N38" s="156"/>
      <c r="O38" s="156"/>
      <c r="P38" s="146" t="s">
        <v>80</v>
      </c>
      <c r="Q38" s="157"/>
      <c r="R38" s="157"/>
      <c r="S38" s="157"/>
      <c r="T38" s="157"/>
      <c r="U38" s="153"/>
      <c r="W38" s="103"/>
      <c r="X38" s="104"/>
      <c r="Y38" s="104"/>
      <c r="Z38" s="104"/>
    </row>
    <row r="39" spans="2:26" ht="16.5" customHeight="1" x14ac:dyDescent="0.25">
      <c r="E39" s="79"/>
      <c r="P39" s="146" t="s">
        <v>6</v>
      </c>
      <c r="W39" s="53"/>
      <c r="X39" s="9"/>
      <c r="Y39" s="9"/>
      <c r="Z39" s="9"/>
    </row>
    <row r="40" spans="2:26" ht="16.5" customHeight="1" x14ac:dyDescent="0.25">
      <c r="E40" s="79"/>
      <c r="P40" s="146"/>
      <c r="W40" s="53"/>
      <c r="X40" s="9"/>
      <c r="Y40" s="9"/>
      <c r="Z40" s="9"/>
    </row>
    <row r="41" spans="2:26" s="3" customFormat="1" ht="24" customHeight="1" x14ac:dyDescent="0.25">
      <c r="B41" s="6"/>
      <c r="C41" s="6"/>
      <c r="D41" s="5"/>
      <c r="E41" s="5"/>
      <c r="F41" s="5"/>
      <c r="G41" s="6"/>
      <c r="H41" s="70"/>
      <c r="I41" s="70"/>
      <c r="J41" s="70"/>
      <c r="K41" s="71"/>
      <c r="L41"/>
      <c r="M41"/>
      <c r="N41"/>
      <c r="O41"/>
      <c r="P41" s="147"/>
      <c r="Q41" s="83"/>
      <c r="S41" s="15"/>
      <c r="T41" s="15"/>
      <c r="U41"/>
      <c r="W41" s="38"/>
    </row>
    <row r="42" spans="2:26" ht="12" customHeight="1" x14ac:dyDescent="0.2">
      <c r="B42" s="5"/>
      <c r="C42" s="16"/>
      <c r="D42" s="5"/>
      <c r="E42" s="5"/>
      <c r="F42" s="5"/>
      <c r="G42" s="6"/>
      <c r="H42" s="70"/>
      <c r="I42" s="70"/>
      <c r="J42" s="70"/>
      <c r="K42" s="71"/>
      <c r="L42" s="11"/>
      <c r="P42" s="30"/>
      <c r="Q42" s="81"/>
      <c r="R42" s="56"/>
      <c r="S42" s="15"/>
      <c r="T42" s="15"/>
      <c r="X42" s="9"/>
      <c r="Y42" s="9"/>
      <c r="Z42" s="9"/>
    </row>
    <row r="43" spans="2:26" ht="15.75" customHeight="1" x14ac:dyDescent="0.25">
      <c r="B43" s="5"/>
      <c r="C43" s="16"/>
      <c r="D43" s="5"/>
      <c r="E43" s="5"/>
      <c r="F43" s="5"/>
      <c r="G43" s="6"/>
      <c r="H43" s="70"/>
      <c r="I43" s="70"/>
      <c r="J43" s="70"/>
      <c r="K43" s="71"/>
      <c r="P43" s="148" t="s">
        <v>45</v>
      </c>
      <c r="Q43" s="81"/>
      <c r="R43" s="56"/>
      <c r="S43" s="15"/>
      <c r="T43" s="15"/>
      <c r="X43" s="9"/>
      <c r="Y43" s="9"/>
      <c r="Z43" s="9"/>
    </row>
    <row r="44" spans="2:26" ht="15.75" customHeight="1" x14ac:dyDescent="0.25">
      <c r="C44" s="5"/>
      <c r="D44" s="5"/>
      <c r="J44" s="70"/>
      <c r="K44" s="71"/>
      <c r="P44" s="146" t="s">
        <v>81</v>
      </c>
      <c r="Q44" s="81"/>
      <c r="R44" s="56"/>
      <c r="S44" s="9"/>
      <c r="T44" s="9"/>
      <c r="X44" s="9"/>
      <c r="Y44" s="9"/>
      <c r="Z44" s="9"/>
    </row>
    <row r="45" spans="2:26" ht="15.75" customHeight="1" x14ac:dyDescent="0.25">
      <c r="C45" s="5"/>
      <c r="D45" s="5"/>
      <c r="J45" s="70"/>
      <c r="K45" s="71"/>
      <c r="P45" s="146" t="s">
        <v>46</v>
      </c>
      <c r="Q45" s="81"/>
      <c r="R45" s="30"/>
      <c r="S45" s="9"/>
      <c r="T45" s="9"/>
      <c r="X45" s="9"/>
      <c r="Y45" s="9"/>
      <c r="Z45" s="9"/>
    </row>
    <row r="46" spans="2:26" ht="15.75" customHeight="1" x14ac:dyDescent="0.2">
      <c r="P46" s="30"/>
      <c r="Q46" s="81"/>
      <c r="R46" s="56"/>
      <c r="X46" s="9"/>
      <c r="Y46" s="9"/>
      <c r="Z46" s="9"/>
    </row>
    <row r="47" spans="2:26" ht="15.75" customHeight="1" x14ac:dyDescent="0.25">
      <c r="P47" s="148"/>
      <c r="R47" s="54"/>
      <c r="X47" s="9"/>
      <c r="Y47" s="9"/>
      <c r="Z47" s="9"/>
    </row>
    <row r="48" spans="2:26" ht="15" x14ac:dyDescent="0.25">
      <c r="P48" s="146"/>
    </row>
    <row r="49" spans="13:18" ht="15" x14ac:dyDescent="0.25">
      <c r="M49" s="15"/>
      <c r="N49" s="15"/>
      <c r="P49" s="146"/>
    </row>
    <row r="50" spans="13:18" x14ac:dyDescent="0.2">
      <c r="M50" s="15"/>
      <c r="N50" s="15"/>
      <c r="R50" s="15"/>
    </row>
    <row r="51" spans="13:18" x14ac:dyDescent="0.2">
      <c r="M51" s="9"/>
      <c r="N51" s="9"/>
      <c r="R51" s="15"/>
    </row>
    <row r="52" spans="13:18" x14ac:dyDescent="0.2">
      <c r="M52" s="9"/>
      <c r="N52" s="9"/>
      <c r="R52" s="15"/>
    </row>
    <row r="53" spans="13:18" x14ac:dyDescent="0.2">
      <c r="M53" s="9"/>
      <c r="N53" s="9"/>
      <c r="R53" s="9"/>
    </row>
    <row r="54" spans="13:18" x14ac:dyDescent="0.2">
      <c r="M54" s="9"/>
      <c r="N54" s="9"/>
      <c r="R54" s="9"/>
    </row>
    <row r="55" spans="13:18" x14ac:dyDescent="0.2">
      <c r="M55" s="34"/>
      <c r="N55" s="34"/>
      <c r="R55" s="9"/>
    </row>
    <row r="56" spans="13:18" x14ac:dyDescent="0.2">
      <c r="M56" s="15"/>
      <c r="N56" s="15"/>
    </row>
    <row r="57" spans="13:18" x14ac:dyDescent="0.2">
      <c r="R57" s="34"/>
    </row>
    <row r="58" spans="13:18" x14ac:dyDescent="0.2">
      <c r="R58" s="2"/>
    </row>
  </sheetData>
  <mergeCells count="43">
    <mergeCell ref="C32:D32"/>
    <mergeCell ref="C33:D33"/>
    <mergeCell ref="B1:U1"/>
    <mergeCell ref="B2:U2"/>
    <mergeCell ref="B3:U3"/>
    <mergeCell ref="B4:U4"/>
    <mergeCell ref="B10:B12"/>
    <mergeCell ref="C10:D12"/>
    <mergeCell ref="E10:J10"/>
    <mergeCell ref="K10:L11"/>
    <mergeCell ref="M10:O10"/>
    <mergeCell ref="P10:Q11"/>
    <mergeCell ref="C18:D18"/>
    <mergeCell ref="R10:S11"/>
    <mergeCell ref="T10:T12"/>
    <mergeCell ref="U10:U12"/>
    <mergeCell ref="C30:D30"/>
    <mergeCell ref="O11:O12"/>
    <mergeCell ref="C13:D13"/>
    <mergeCell ref="C14:D14"/>
    <mergeCell ref="C15:D15"/>
    <mergeCell ref="C16:D16"/>
    <mergeCell ref="E11:E12"/>
    <mergeCell ref="F11:F12"/>
    <mergeCell ref="G11:G12"/>
    <mergeCell ref="H11:J11"/>
    <mergeCell ref="M11:N11"/>
    <mergeCell ref="C31:D31"/>
    <mergeCell ref="C17:D17"/>
    <mergeCell ref="B36:D36"/>
    <mergeCell ref="C28:D28"/>
    <mergeCell ref="C29:D29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34:D34"/>
    <mergeCell ref="C35:D35"/>
  </mergeCells>
  <printOptions horizontalCentered="1"/>
  <pageMargins left="0.25" right="0.25" top="0.5" bottom="0.25" header="0.511811023622047" footer="0.511811023622047"/>
  <pageSetup paperSize="14" scale="68" orientation="landscape" horizontalDpi="4294967294" verticalDpi="300" r:id="rId1"/>
  <headerFooter alignWithMargins="0"/>
  <rowBreaks count="3" manualBreakCount="3">
    <brk id="22" max="22" man="1"/>
    <brk id="32" max="22" man="1"/>
    <brk id="46" max="2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B1:Z47"/>
  <sheetViews>
    <sheetView showGridLines="0" tabSelected="1" view="pageBreakPreview" topLeftCell="A22" zoomScaleNormal="100" zoomScaleSheetLayoutView="100" workbookViewId="0">
      <selection activeCell="M31" sqref="M31"/>
    </sheetView>
  </sheetViews>
  <sheetFormatPr defaultRowHeight="12.75" x14ac:dyDescent="0.2"/>
  <cols>
    <col min="1" max="1" width="1" customWidth="1"/>
    <col min="2" max="2" width="4.140625" customWidth="1"/>
    <col min="3" max="3" width="6" customWidth="1"/>
    <col min="4" max="4" width="34" customWidth="1"/>
    <col min="5" max="5" width="7.85546875" customWidth="1"/>
    <col min="6" max="6" width="5.7109375" customWidth="1"/>
    <col min="7" max="7" width="10.42578125" customWidth="1"/>
    <col min="8" max="8" width="15.28515625" style="4" customWidth="1"/>
    <col min="9" max="9" width="13.42578125" style="4" customWidth="1"/>
    <col min="10" max="10" width="15.85546875" style="4" customWidth="1"/>
    <col min="11" max="11" width="10.28515625" style="4" customWidth="1"/>
    <col min="12" max="12" width="18.28515625" customWidth="1"/>
    <col min="13" max="13" width="16.28515625" customWidth="1"/>
    <col min="14" max="14" width="9.5703125" customWidth="1"/>
    <col min="15" max="15" width="9.42578125" customWidth="1"/>
    <col min="16" max="17" width="7.28515625" customWidth="1"/>
    <col min="18" max="19" width="8" customWidth="1"/>
    <col min="20" max="20" width="10.42578125" customWidth="1"/>
    <col min="21" max="21" width="20.42578125" customWidth="1"/>
    <col min="22" max="22" width="3.7109375" customWidth="1"/>
    <col min="23" max="23" width="17.140625" style="4" customWidth="1"/>
  </cols>
  <sheetData>
    <row r="1" spans="2:26" ht="15" x14ac:dyDescent="0.25">
      <c r="B1" s="123" t="s">
        <v>40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</row>
    <row r="2" spans="2:26" ht="15" x14ac:dyDescent="0.25">
      <c r="B2" s="123" t="str">
        <f>'Air Minum 2024'!B2:U2</f>
        <v>TAHUN ANGGARAN 2024</v>
      </c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</row>
    <row r="3" spans="2:26" ht="15" x14ac:dyDescent="0.25">
      <c r="B3" s="123" t="str">
        <f>'Air Minum 2024'!B3:U3</f>
        <v>TUTUP BULAN SEPTEMBER</v>
      </c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</row>
    <row r="4" spans="2:26" ht="16.5" customHeight="1" x14ac:dyDescent="0.2"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</row>
    <row r="5" spans="2:26" ht="16.5" customHeight="1" x14ac:dyDescent="0.2">
      <c r="B5" s="9" t="s">
        <v>18</v>
      </c>
      <c r="C5" s="9"/>
      <c r="D5" s="9" t="s">
        <v>25</v>
      </c>
      <c r="E5" s="30"/>
      <c r="F5" s="30"/>
      <c r="G5" s="30"/>
      <c r="H5" s="61"/>
      <c r="I5" s="61"/>
      <c r="J5" s="61"/>
      <c r="K5" s="61"/>
      <c r="L5" s="30"/>
      <c r="M5" s="30"/>
      <c r="N5" s="30"/>
      <c r="O5" s="30"/>
      <c r="P5" s="30"/>
      <c r="Q5" s="30"/>
      <c r="R5" s="30"/>
      <c r="S5" s="30"/>
      <c r="T5" s="30"/>
      <c r="U5" s="30"/>
    </row>
    <row r="6" spans="2:26" ht="16.5" customHeight="1" x14ac:dyDescent="0.2">
      <c r="B6" s="9" t="s">
        <v>4</v>
      </c>
      <c r="C6" s="9"/>
      <c r="D6" s="9" t="s">
        <v>26</v>
      </c>
      <c r="E6" s="30"/>
      <c r="F6" s="30"/>
      <c r="G6" s="30"/>
      <c r="H6" s="61"/>
      <c r="I6" s="61"/>
      <c r="J6" s="61"/>
      <c r="K6" s="61"/>
      <c r="L6" s="30"/>
      <c r="M6" s="30"/>
      <c r="N6" s="30"/>
      <c r="O6" s="30"/>
      <c r="P6" s="30"/>
      <c r="Q6" s="30"/>
      <c r="R6" s="30"/>
      <c r="S6" s="30"/>
      <c r="T6" s="30"/>
      <c r="U6" s="30"/>
    </row>
    <row r="7" spans="2:26" ht="16.5" customHeight="1" x14ac:dyDescent="0.2">
      <c r="B7" s="9" t="s">
        <v>0</v>
      </c>
      <c r="C7" s="9"/>
      <c r="D7" s="9" t="s">
        <v>27</v>
      </c>
      <c r="E7" s="30"/>
      <c r="F7" s="30"/>
      <c r="G7" s="30"/>
      <c r="H7" s="61"/>
      <c r="I7" s="61"/>
      <c r="J7" s="61"/>
      <c r="K7" s="61"/>
      <c r="L7" s="30"/>
      <c r="M7" s="30"/>
      <c r="N7" s="30"/>
      <c r="O7" s="30"/>
      <c r="P7" s="30"/>
      <c r="Q7" s="30"/>
      <c r="R7" s="30"/>
      <c r="S7" s="30"/>
      <c r="T7" s="30"/>
      <c r="U7" s="30"/>
    </row>
    <row r="8" spans="2:26" ht="11.25" customHeight="1" x14ac:dyDescent="0.2">
      <c r="B8" s="9"/>
      <c r="C8" s="9"/>
      <c r="D8" s="31"/>
      <c r="E8" s="30"/>
      <c r="F8" s="30"/>
      <c r="G8" s="30"/>
      <c r="H8" s="61"/>
      <c r="I8" s="61"/>
      <c r="J8" s="61"/>
      <c r="K8" s="61"/>
      <c r="L8" s="30"/>
      <c r="M8" s="30"/>
      <c r="N8" s="30"/>
      <c r="O8" s="30"/>
      <c r="P8" s="30"/>
      <c r="Q8" s="30"/>
      <c r="R8" s="30"/>
      <c r="S8" s="30"/>
      <c r="T8" s="30"/>
      <c r="U8" s="30"/>
    </row>
    <row r="9" spans="2:26" ht="12" customHeight="1" thickBot="1" x14ac:dyDescent="0.25">
      <c r="B9" s="30"/>
      <c r="C9" s="30"/>
      <c r="D9" s="30"/>
      <c r="E9" s="30"/>
      <c r="F9" s="30"/>
      <c r="G9" s="30"/>
      <c r="H9" s="61"/>
      <c r="I9" s="61"/>
      <c r="J9" s="61"/>
      <c r="K9" s="61"/>
      <c r="L9" s="30"/>
      <c r="M9" s="30"/>
      <c r="N9" s="30"/>
      <c r="O9" s="30"/>
      <c r="P9" s="30"/>
      <c r="Q9" s="30"/>
      <c r="R9" s="30"/>
      <c r="S9" s="30"/>
      <c r="T9" s="30"/>
      <c r="U9" s="30"/>
    </row>
    <row r="10" spans="2:26" s="1" customFormat="1" ht="13.5" customHeight="1" x14ac:dyDescent="0.2">
      <c r="B10" s="125" t="s">
        <v>1</v>
      </c>
      <c r="C10" s="128" t="s">
        <v>17</v>
      </c>
      <c r="D10" s="129"/>
      <c r="E10" s="128" t="s">
        <v>16</v>
      </c>
      <c r="F10" s="134"/>
      <c r="G10" s="134"/>
      <c r="H10" s="134"/>
      <c r="I10" s="134"/>
      <c r="J10" s="129"/>
      <c r="K10" s="128" t="s">
        <v>15</v>
      </c>
      <c r="L10" s="129"/>
      <c r="M10" s="135" t="s">
        <v>14</v>
      </c>
      <c r="N10" s="136"/>
      <c r="O10" s="137"/>
      <c r="P10" s="128" t="s">
        <v>13</v>
      </c>
      <c r="Q10" s="129"/>
      <c r="R10" s="128" t="s">
        <v>28</v>
      </c>
      <c r="S10" s="129"/>
      <c r="T10" s="138" t="s">
        <v>12</v>
      </c>
      <c r="U10" s="140" t="s">
        <v>34</v>
      </c>
      <c r="W10" s="36"/>
    </row>
    <row r="11" spans="2:26" s="1" customFormat="1" ht="37.5" customHeight="1" x14ac:dyDescent="0.2">
      <c r="B11" s="126"/>
      <c r="C11" s="130"/>
      <c r="D11" s="131"/>
      <c r="E11" s="112" t="s">
        <v>2</v>
      </c>
      <c r="F11" s="112" t="s">
        <v>47</v>
      </c>
      <c r="G11" s="112" t="s">
        <v>39</v>
      </c>
      <c r="H11" s="118" t="s">
        <v>3</v>
      </c>
      <c r="I11" s="119"/>
      <c r="J11" s="120"/>
      <c r="K11" s="132"/>
      <c r="L11" s="133"/>
      <c r="M11" s="121" t="s">
        <v>22</v>
      </c>
      <c r="N11" s="122"/>
      <c r="O11" s="112" t="s">
        <v>23</v>
      </c>
      <c r="P11" s="130"/>
      <c r="Q11" s="131"/>
      <c r="R11" s="130"/>
      <c r="S11" s="131"/>
      <c r="T11" s="139"/>
      <c r="U11" s="141"/>
      <c r="W11" s="36"/>
    </row>
    <row r="12" spans="2:26" s="1" customFormat="1" ht="28.5" customHeight="1" x14ac:dyDescent="0.2">
      <c r="B12" s="127"/>
      <c r="C12" s="132"/>
      <c r="D12" s="133"/>
      <c r="E12" s="113"/>
      <c r="F12" s="113"/>
      <c r="G12" s="113"/>
      <c r="H12" s="62" t="s">
        <v>41</v>
      </c>
      <c r="I12" s="62" t="s">
        <v>31</v>
      </c>
      <c r="J12" s="62" t="s">
        <v>32</v>
      </c>
      <c r="K12" s="63" t="s">
        <v>19</v>
      </c>
      <c r="L12" s="78" t="s">
        <v>33</v>
      </c>
      <c r="M12" s="78" t="s">
        <v>20</v>
      </c>
      <c r="N12" s="78" t="s">
        <v>21</v>
      </c>
      <c r="O12" s="113"/>
      <c r="P12" s="29" t="s">
        <v>7</v>
      </c>
      <c r="Q12" s="29" t="s">
        <v>11</v>
      </c>
      <c r="R12" s="29" t="s">
        <v>7</v>
      </c>
      <c r="S12" s="29" t="s">
        <v>11</v>
      </c>
      <c r="T12" s="113"/>
      <c r="U12" s="142"/>
      <c r="W12" s="36"/>
    </row>
    <row r="13" spans="2:26" s="7" customFormat="1" ht="12" thickBot="1" x14ac:dyDescent="0.25">
      <c r="B13" s="28">
        <v>1</v>
      </c>
      <c r="C13" s="114">
        <v>2</v>
      </c>
      <c r="D13" s="115"/>
      <c r="E13" s="26">
        <v>3</v>
      </c>
      <c r="F13" s="26">
        <v>4</v>
      </c>
      <c r="G13" s="26">
        <v>5</v>
      </c>
      <c r="H13" s="64">
        <v>6</v>
      </c>
      <c r="I13" s="65">
        <v>7</v>
      </c>
      <c r="J13" s="64">
        <v>8</v>
      </c>
      <c r="K13" s="64">
        <v>9</v>
      </c>
      <c r="L13" s="26">
        <v>10</v>
      </c>
      <c r="M13" s="26">
        <v>11</v>
      </c>
      <c r="N13" s="26">
        <v>12</v>
      </c>
      <c r="O13" s="26">
        <v>13</v>
      </c>
      <c r="P13" s="26" t="s">
        <v>10</v>
      </c>
      <c r="Q13" s="26" t="s">
        <v>9</v>
      </c>
      <c r="R13" s="26" t="s">
        <v>8</v>
      </c>
      <c r="S13" s="26" t="s">
        <v>24</v>
      </c>
      <c r="T13" s="27">
        <v>15</v>
      </c>
      <c r="U13" s="25">
        <v>16</v>
      </c>
      <c r="W13" s="37"/>
    </row>
    <row r="14" spans="2:26" ht="24" customHeight="1" thickTop="1" x14ac:dyDescent="0.2">
      <c r="B14" s="43"/>
      <c r="C14" s="116" t="s">
        <v>38</v>
      </c>
      <c r="D14" s="117"/>
      <c r="E14" s="10"/>
      <c r="F14" s="13"/>
      <c r="G14" s="24"/>
      <c r="H14" s="66"/>
      <c r="I14" s="67"/>
      <c r="J14" s="66"/>
      <c r="K14" s="68"/>
      <c r="L14" s="23"/>
      <c r="M14" s="41"/>
      <c r="N14" s="32"/>
      <c r="O14" s="13"/>
      <c r="P14" s="10"/>
      <c r="Q14" s="22"/>
      <c r="R14" s="10"/>
      <c r="S14" s="22"/>
      <c r="T14" s="12"/>
      <c r="U14" s="39"/>
      <c r="X14" s="14"/>
      <c r="Y14" s="14"/>
      <c r="Z14" s="14"/>
    </row>
    <row r="15" spans="2:26" ht="45" customHeight="1" x14ac:dyDescent="0.2">
      <c r="B15" s="57">
        <v>1</v>
      </c>
      <c r="C15" s="107" t="s">
        <v>69</v>
      </c>
      <c r="D15" s="108"/>
      <c r="E15" s="8" t="s">
        <v>35</v>
      </c>
      <c r="F15" s="58">
        <v>1</v>
      </c>
      <c r="G15" s="75">
        <v>250</v>
      </c>
      <c r="H15" s="60">
        <v>500000000</v>
      </c>
      <c r="I15" s="60">
        <v>0</v>
      </c>
      <c r="J15" s="60">
        <f t="shared" ref="J15:J23" si="0">SUM(H15:I15)</f>
        <v>500000000</v>
      </c>
      <c r="K15" s="55" t="s">
        <v>19</v>
      </c>
      <c r="L15" s="77">
        <f>J15</f>
        <v>500000000</v>
      </c>
      <c r="M15" s="40">
        <v>350000000</v>
      </c>
      <c r="N15" s="76">
        <f>M15/L15</f>
        <v>0.7</v>
      </c>
      <c r="O15" s="76">
        <v>0.68559999999999999</v>
      </c>
      <c r="P15" s="47" t="s">
        <v>29</v>
      </c>
      <c r="Q15" s="20"/>
      <c r="R15" s="47" t="s">
        <v>29</v>
      </c>
      <c r="S15" s="20"/>
      <c r="T15" s="90"/>
      <c r="U15" s="72">
        <f t="shared" ref="U15:U22" si="1">J15-L15</f>
        <v>0</v>
      </c>
      <c r="W15" s="53"/>
      <c r="X15" s="14"/>
      <c r="Y15" s="14"/>
      <c r="Z15" s="14"/>
    </row>
    <row r="16" spans="2:26" ht="45" customHeight="1" x14ac:dyDescent="0.2">
      <c r="B16" s="57">
        <v>2</v>
      </c>
      <c r="C16" s="107" t="s">
        <v>70</v>
      </c>
      <c r="D16" s="108"/>
      <c r="E16" s="8" t="s">
        <v>35</v>
      </c>
      <c r="F16" s="58">
        <v>1</v>
      </c>
      <c r="G16" s="75">
        <v>250</v>
      </c>
      <c r="H16" s="60">
        <v>500000000</v>
      </c>
      <c r="I16" s="60">
        <v>0</v>
      </c>
      <c r="J16" s="60">
        <f t="shared" si="0"/>
        <v>500000000</v>
      </c>
      <c r="K16" s="55" t="s">
        <v>19</v>
      </c>
      <c r="L16" s="77">
        <f t="shared" ref="L16:L22" si="2">J16</f>
        <v>500000000</v>
      </c>
      <c r="M16" s="40">
        <v>350000000</v>
      </c>
      <c r="N16" s="76">
        <f t="shared" ref="N16:N22" si="3">M16/L16</f>
        <v>0.7</v>
      </c>
      <c r="O16" s="76">
        <v>0.62909999999999999</v>
      </c>
      <c r="P16" s="47" t="s">
        <v>29</v>
      </c>
      <c r="Q16" s="20"/>
      <c r="R16" s="47" t="s">
        <v>29</v>
      </c>
      <c r="S16" s="20"/>
      <c r="T16" s="90"/>
      <c r="U16" s="72">
        <f t="shared" si="1"/>
        <v>0</v>
      </c>
      <c r="W16" s="53"/>
      <c r="X16" s="14"/>
      <c r="Y16" s="14"/>
      <c r="Z16" s="14"/>
    </row>
    <row r="17" spans="2:26" ht="45" customHeight="1" x14ac:dyDescent="0.2">
      <c r="B17" s="57">
        <v>3</v>
      </c>
      <c r="C17" s="107" t="s">
        <v>71</v>
      </c>
      <c r="D17" s="108"/>
      <c r="E17" s="8" t="s">
        <v>35</v>
      </c>
      <c r="F17" s="58">
        <v>1</v>
      </c>
      <c r="G17" s="75">
        <v>250</v>
      </c>
      <c r="H17" s="60">
        <v>500000000</v>
      </c>
      <c r="I17" s="60">
        <v>0</v>
      </c>
      <c r="J17" s="60">
        <f t="shared" si="0"/>
        <v>500000000</v>
      </c>
      <c r="K17" s="55" t="s">
        <v>19</v>
      </c>
      <c r="L17" s="77">
        <f t="shared" si="2"/>
        <v>500000000</v>
      </c>
      <c r="M17" s="40">
        <v>350000000</v>
      </c>
      <c r="N17" s="76">
        <f t="shared" si="3"/>
        <v>0.7</v>
      </c>
      <c r="O17" s="76">
        <v>0.87529999999999997</v>
      </c>
      <c r="P17" s="47" t="s">
        <v>29</v>
      </c>
      <c r="Q17" s="20"/>
      <c r="R17" s="47" t="s">
        <v>29</v>
      </c>
      <c r="S17" s="20"/>
      <c r="T17" s="90"/>
      <c r="U17" s="72">
        <f t="shared" si="1"/>
        <v>0</v>
      </c>
      <c r="W17" s="53"/>
      <c r="X17" s="14"/>
      <c r="Y17" s="14"/>
      <c r="Z17" s="14"/>
    </row>
    <row r="18" spans="2:26" ht="63.75" customHeight="1" x14ac:dyDescent="0.2">
      <c r="B18" s="57">
        <v>4</v>
      </c>
      <c r="C18" s="107" t="s">
        <v>72</v>
      </c>
      <c r="D18" s="108"/>
      <c r="E18" s="8" t="s">
        <v>35</v>
      </c>
      <c r="F18" s="58">
        <v>1</v>
      </c>
      <c r="G18" s="75">
        <v>300</v>
      </c>
      <c r="H18" s="60">
        <v>300000000</v>
      </c>
      <c r="I18" s="60">
        <v>0</v>
      </c>
      <c r="J18" s="60">
        <f t="shared" si="0"/>
        <v>300000000</v>
      </c>
      <c r="K18" s="55" t="s">
        <v>19</v>
      </c>
      <c r="L18" s="77">
        <f t="shared" si="2"/>
        <v>300000000</v>
      </c>
      <c r="M18" s="40">
        <v>210000000</v>
      </c>
      <c r="N18" s="76">
        <f t="shared" si="3"/>
        <v>0.7</v>
      </c>
      <c r="O18" s="76">
        <v>0.79920000000000002</v>
      </c>
      <c r="P18" s="47" t="s">
        <v>29</v>
      </c>
      <c r="Q18" s="20"/>
      <c r="R18" s="47" t="s">
        <v>29</v>
      </c>
      <c r="S18" s="20"/>
      <c r="T18" s="90"/>
      <c r="U18" s="72">
        <f t="shared" si="1"/>
        <v>0</v>
      </c>
      <c r="W18" s="53"/>
      <c r="X18" s="14"/>
      <c r="Y18" s="14"/>
      <c r="Z18" s="14"/>
    </row>
    <row r="19" spans="2:26" ht="69" customHeight="1" x14ac:dyDescent="0.2">
      <c r="B19" s="57">
        <v>5</v>
      </c>
      <c r="C19" s="107" t="s">
        <v>73</v>
      </c>
      <c r="D19" s="108"/>
      <c r="E19" s="8" t="s">
        <v>35</v>
      </c>
      <c r="F19" s="58">
        <v>1</v>
      </c>
      <c r="G19" s="75">
        <v>300</v>
      </c>
      <c r="H19" s="60">
        <v>500000000</v>
      </c>
      <c r="I19" s="60">
        <v>0</v>
      </c>
      <c r="J19" s="60">
        <f t="shared" si="0"/>
        <v>500000000</v>
      </c>
      <c r="K19" s="55" t="s">
        <v>19</v>
      </c>
      <c r="L19" s="77">
        <f t="shared" si="2"/>
        <v>500000000</v>
      </c>
      <c r="M19" s="40">
        <v>350000000</v>
      </c>
      <c r="N19" s="76">
        <f t="shared" si="3"/>
        <v>0.7</v>
      </c>
      <c r="O19" s="76">
        <v>0.63139999999999996</v>
      </c>
      <c r="P19" s="47" t="s">
        <v>29</v>
      </c>
      <c r="Q19" s="20"/>
      <c r="R19" s="47" t="s">
        <v>29</v>
      </c>
      <c r="S19" s="20"/>
      <c r="T19" s="90"/>
      <c r="U19" s="72">
        <f t="shared" si="1"/>
        <v>0</v>
      </c>
      <c r="W19" s="53"/>
      <c r="X19" s="14"/>
      <c r="Y19" s="14"/>
      <c r="Z19" s="14"/>
    </row>
    <row r="20" spans="2:26" ht="57" customHeight="1" x14ac:dyDescent="0.2">
      <c r="B20" s="57">
        <v>6</v>
      </c>
      <c r="C20" s="107" t="s">
        <v>74</v>
      </c>
      <c r="D20" s="108"/>
      <c r="E20" s="8" t="s">
        <v>35</v>
      </c>
      <c r="F20" s="58">
        <v>1</v>
      </c>
      <c r="G20" s="75">
        <v>270</v>
      </c>
      <c r="H20" s="60">
        <v>486000000</v>
      </c>
      <c r="I20" s="60">
        <v>0</v>
      </c>
      <c r="J20" s="60">
        <f t="shared" si="0"/>
        <v>486000000</v>
      </c>
      <c r="K20" s="55" t="s">
        <v>19</v>
      </c>
      <c r="L20" s="77">
        <f t="shared" si="2"/>
        <v>486000000</v>
      </c>
      <c r="M20" s="40">
        <v>340200000</v>
      </c>
      <c r="N20" s="76">
        <f t="shared" si="3"/>
        <v>0.7</v>
      </c>
      <c r="O20" s="76">
        <v>0.92579999999999996</v>
      </c>
      <c r="P20" s="47" t="s">
        <v>29</v>
      </c>
      <c r="Q20" s="20"/>
      <c r="R20" s="47" t="s">
        <v>29</v>
      </c>
      <c r="S20" s="20"/>
      <c r="T20" s="90"/>
      <c r="U20" s="72">
        <f t="shared" si="1"/>
        <v>0</v>
      </c>
      <c r="W20" s="53"/>
      <c r="X20" s="14"/>
      <c r="Y20" s="14"/>
      <c r="Z20" s="14"/>
    </row>
    <row r="21" spans="2:26" ht="57" customHeight="1" x14ac:dyDescent="0.2">
      <c r="B21" s="57">
        <v>7</v>
      </c>
      <c r="C21" s="107" t="s">
        <v>75</v>
      </c>
      <c r="D21" s="108"/>
      <c r="E21" s="8" t="s">
        <v>35</v>
      </c>
      <c r="F21" s="58">
        <v>1</v>
      </c>
      <c r="G21" s="75">
        <v>270</v>
      </c>
      <c r="H21" s="60">
        <v>486000000</v>
      </c>
      <c r="I21" s="60">
        <v>0</v>
      </c>
      <c r="J21" s="60">
        <f t="shared" si="0"/>
        <v>486000000</v>
      </c>
      <c r="K21" s="55" t="s">
        <v>19</v>
      </c>
      <c r="L21" s="77">
        <f t="shared" si="2"/>
        <v>486000000</v>
      </c>
      <c r="M21" s="40">
        <v>340200000</v>
      </c>
      <c r="N21" s="76">
        <f t="shared" si="3"/>
        <v>0.7</v>
      </c>
      <c r="O21" s="76">
        <v>0.68869999999999998</v>
      </c>
      <c r="P21" s="47" t="s">
        <v>29</v>
      </c>
      <c r="Q21" s="20"/>
      <c r="R21" s="47" t="s">
        <v>29</v>
      </c>
      <c r="S21" s="20"/>
      <c r="T21" s="90"/>
      <c r="U21" s="72">
        <f t="shared" si="1"/>
        <v>0</v>
      </c>
      <c r="W21" s="53"/>
      <c r="X21" s="14"/>
      <c r="Y21" s="14"/>
      <c r="Z21" s="14"/>
    </row>
    <row r="22" spans="2:26" ht="57" customHeight="1" x14ac:dyDescent="0.2">
      <c r="B22" s="57">
        <v>8</v>
      </c>
      <c r="C22" s="107" t="s">
        <v>76</v>
      </c>
      <c r="D22" s="108"/>
      <c r="E22" s="8" t="s">
        <v>35</v>
      </c>
      <c r="F22" s="58">
        <v>1</v>
      </c>
      <c r="G22" s="75">
        <v>270</v>
      </c>
      <c r="H22" s="60">
        <v>450000000</v>
      </c>
      <c r="I22" s="60">
        <v>0</v>
      </c>
      <c r="J22" s="60">
        <f t="shared" si="0"/>
        <v>450000000</v>
      </c>
      <c r="K22" s="55" t="s">
        <v>19</v>
      </c>
      <c r="L22" s="77">
        <f t="shared" si="2"/>
        <v>450000000</v>
      </c>
      <c r="M22" s="40">
        <v>315000000</v>
      </c>
      <c r="N22" s="76">
        <f t="shared" si="3"/>
        <v>0.7</v>
      </c>
      <c r="O22" s="76">
        <v>0.60099999999999998</v>
      </c>
      <c r="P22" s="47" t="s">
        <v>29</v>
      </c>
      <c r="Q22" s="20"/>
      <c r="R22" s="47" t="s">
        <v>29</v>
      </c>
      <c r="S22" s="20"/>
      <c r="T22" s="90"/>
      <c r="U22" s="72">
        <f t="shared" si="1"/>
        <v>0</v>
      </c>
      <c r="W22" s="53"/>
      <c r="X22" s="14"/>
      <c r="Y22" s="14"/>
      <c r="Z22" s="14"/>
    </row>
    <row r="23" spans="2:26" ht="153.75" customHeight="1" x14ac:dyDescent="0.2">
      <c r="B23" s="57">
        <v>18</v>
      </c>
      <c r="C23" s="107" t="s">
        <v>77</v>
      </c>
      <c r="D23" s="108"/>
      <c r="E23" s="8" t="s">
        <v>36</v>
      </c>
      <c r="F23" s="58"/>
      <c r="G23" s="75"/>
      <c r="H23" s="59">
        <f>144000000+19764000+16000000</f>
        <v>179764000</v>
      </c>
      <c r="I23" s="60">
        <v>0</v>
      </c>
      <c r="J23" s="60">
        <f t="shared" si="0"/>
        <v>179764000</v>
      </c>
      <c r="K23" s="55"/>
      <c r="L23" s="60">
        <f>J23</f>
        <v>179764000</v>
      </c>
      <c r="M23" s="40">
        <f>126000000+19750000+13763000</f>
        <v>159513000</v>
      </c>
      <c r="N23" s="76">
        <v>0</v>
      </c>
      <c r="O23" s="76">
        <v>0</v>
      </c>
      <c r="P23" s="47" t="s">
        <v>29</v>
      </c>
      <c r="Q23" s="20"/>
      <c r="R23" s="47" t="s">
        <v>29</v>
      </c>
      <c r="S23" s="20"/>
      <c r="T23" s="48" t="s">
        <v>30</v>
      </c>
      <c r="U23" s="72">
        <f>J23-J23</f>
        <v>0</v>
      </c>
      <c r="W23" s="53"/>
      <c r="X23" s="14"/>
      <c r="Y23" s="14"/>
      <c r="Z23" s="14"/>
    </row>
    <row r="24" spans="2:26" ht="10.5" customHeight="1" thickBot="1" x14ac:dyDescent="0.25">
      <c r="B24" s="44"/>
      <c r="C24" s="107"/>
      <c r="D24" s="108"/>
      <c r="E24" s="8"/>
      <c r="F24" s="58"/>
      <c r="G24" s="21"/>
      <c r="H24" s="60"/>
      <c r="I24" s="60"/>
      <c r="J24" s="60"/>
      <c r="K24" s="40"/>
      <c r="L24" s="49"/>
      <c r="M24" s="40"/>
      <c r="N24" s="52"/>
      <c r="O24" s="50"/>
      <c r="P24" s="47"/>
      <c r="Q24" s="20"/>
      <c r="R24" s="47"/>
      <c r="S24" s="20"/>
      <c r="T24" s="48"/>
      <c r="U24" s="51"/>
      <c r="W24" s="53"/>
      <c r="X24" s="14"/>
      <c r="Y24" s="14"/>
      <c r="Z24" s="14"/>
    </row>
    <row r="25" spans="2:26" ht="26.45" customHeight="1" thickTop="1" thickBot="1" x14ac:dyDescent="0.25">
      <c r="B25" s="143" t="s">
        <v>5</v>
      </c>
      <c r="C25" s="144"/>
      <c r="D25" s="145"/>
      <c r="E25" s="19"/>
      <c r="F25" s="33">
        <f>SUM(F14:F24)</f>
        <v>8</v>
      </c>
      <c r="G25" s="19">
        <f>SUM(G14:G24)</f>
        <v>2160</v>
      </c>
      <c r="H25" s="69">
        <f>SUM(H14:H24)</f>
        <v>3901764000</v>
      </c>
      <c r="I25" s="69">
        <f>SUM(I14:I24)</f>
        <v>0</v>
      </c>
      <c r="J25" s="69">
        <f>SUM(J14:J24)</f>
        <v>3901764000</v>
      </c>
      <c r="K25" s="46">
        <v>0</v>
      </c>
      <c r="L25" s="45">
        <f>SUM(L14:L24)</f>
        <v>3901764000</v>
      </c>
      <c r="M25" s="42">
        <f>SUM(M14:M24)</f>
        <v>2764913000</v>
      </c>
      <c r="N25" s="84">
        <f>AVERAGE(N15:N24)</f>
        <v>0.62222222222222223</v>
      </c>
      <c r="O25" s="84">
        <f>AVERAGE(O15:O24)</f>
        <v>0.64845555555555545</v>
      </c>
      <c r="P25" s="18"/>
      <c r="Q25" s="18"/>
      <c r="R25" s="18"/>
      <c r="S25" s="18"/>
      <c r="T25" s="35"/>
      <c r="U25" s="73">
        <f>SUM(U15:U24)</f>
        <v>0</v>
      </c>
      <c r="W25" s="53"/>
      <c r="X25" s="14"/>
      <c r="Y25" s="14"/>
      <c r="Z25" s="14"/>
    </row>
    <row r="26" spans="2:26" ht="16.5" customHeight="1" x14ac:dyDescent="0.2">
      <c r="E26" s="17"/>
      <c r="W26" s="53"/>
      <c r="X26" s="14"/>
      <c r="Y26" s="14"/>
      <c r="Z26" s="14"/>
    </row>
    <row r="27" spans="2:26" s="3" customFormat="1" ht="13.5" customHeight="1" x14ac:dyDescent="0.25">
      <c r="B27" s="6"/>
      <c r="C27" s="6"/>
      <c r="D27" s="5"/>
      <c r="E27" s="5"/>
      <c r="F27" s="5"/>
      <c r="G27" s="5"/>
      <c r="H27" s="70"/>
      <c r="I27" s="70"/>
      <c r="J27" s="70"/>
      <c r="K27" s="71"/>
      <c r="L27"/>
      <c r="M27"/>
      <c r="N27"/>
      <c r="O27"/>
      <c r="P27" s="30"/>
      <c r="Q27" s="146" t="s">
        <v>79</v>
      </c>
      <c r="R27" s="15"/>
      <c r="S27" s="15"/>
      <c r="T27" s="15"/>
      <c r="U27"/>
      <c r="W27" s="38"/>
    </row>
    <row r="28" spans="2:26" ht="18.75" customHeight="1" x14ac:dyDescent="0.25">
      <c r="B28" s="5"/>
      <c r="C28" s="16"/>
      <c r="D28" s="5"/>
      <c r="E28" s="5"/>
      <c r="F28" s="5"/>
      <c r="G28" s="5"/>
      <c r="H28" s="70"/>
      <c r="I28" s="70"/>
      <c r="J28" s="70"/>
      <c r="K28" s="71"/>
      <c r="L28" s="11"/>
      <c r="P28" s="80"/>
      <c r="Q28" s="146" t="s">
        <v>80</v>
      </c>
      <c r="R28" s="56"/>
      <c r="S28" s="15"/>
      <c r="T28" s="15"/>
      <c r="X28" s="14"/>
      <c r="Y28" s="14"/>
      <c r="Z28" s="14"/>
    </row>
    <row r="29" spans="2:26" ht="15.75" customHeight="1" x14ac:dyDescent="0.25">
      <c r="B29" s="5"/>
      <c r="C29" s="16"/>
      <c r="D29" s="5"/>
      <c r="E29" s="5"/>
      <c r="F29" s="5"/>
      <c r="G29" s="5"/>
      <c r="H29" s="70"/>
      <c r="I29" s="70"/>
      <c r="J29" s="70"/>
      <c r="K29" s="71"/>
      <c r="P29" s="82"/>
      <c r="Q29" s="146" t="s">
        <v>6</v>
      </c>
      <c r="R29" s="56"/>
      <c r="S29" s="15"/>
      <c r="T29" s="15"/>
      <c r="X29" s="14"/>
      <c r="Y29" s="14"/>
      <c r="Z29" s="14"/>
    </row>
    <row r="30" spans="2:26" ht="15.75" customHeight="1" x14ac:dyDescent="0.25">
      <c r="C30" s="5"/>
      <c r="D30" s="5"/>
      <c r="J30" s="70"/>
      <c r="K30" s="71"/>
      <c r="P30" s="82"/>
      <c r="Q30" s="146"/>
      <c r="R30" s="56"/>
      <c r="S30" s="9"/>
      <c r="T30" s="9"/>
      <c r="X30" s="14"/>
      <c r="Y30" s="14"/>
      <c r="Z30" s="14"/>
    </row>
    <row r="31" spans="2:26" ht="15.75" customHeight="1" x14ac:dyDescent="0.25">
      <c r="C31" s="5"/>
      <c r="D31" s="5"/>
      <c r="J31" s="70"/>
      <c r="K31" s="71"/>
      <c r="P31" s="82"/>
      <c r="Q31" s="147"/>
      <c r="R31" s="30"/>
      <c r="S31" s="9"/>
      <c r="T31" s="9"/>
      <c r="X31" s="14"/>
      <c r="Y31" s="14"/>
      <c r="Z31" s="14"/>
    </row>
    <row r="32" spans="2:26" ht="15.75" customHeight="1" x14ac:dyDescent="0.2">
      <c r="C32" s="5"/>
      <c r="D32" s="5"/>
      <c r="J32" s="70"/>
      <c r="K32" s="71"/>
      <c r="P32" s="82"/>
      <c r="Q32" s="30"/>
      <c r="R32" s="30"/>
      <c r="S32" s="9"/>
      <c r="T32" s="9"/>
      <c r="X32" s="14"/>
      <c r="Y32" s="14"/>
      <c r="Z32" s="14"/>
    </row>
    <row r="33" spans="3:26" ht="15.75" customHeight="1" x14ac:dyDescent="0.25">
      <c r="C33" s="5"/>
      <c r="D33" s="5"/>
      <c r="J33" s="70"/>
      <c r="K33" s="71"/>
      <c r="P33" s="82"/>
      <c r="Q33" s="148" t="s">
        <v>45</v>
      </c>
      <c r="R33" s="30"/>
      <c r="S33" s="34"/>
      <c r="T33" s="34"/>
      <c r="X33" s="14"/>
      <c r="Y33" s="14"/>
      <c r="Z33" s="14"/>
    </row>
    <row r="34" spans="3:26" ht="15.75" customHeight="1" x14ac:dyDescent="0.25">
      <c r="D34" s="5"/>
      <c r="P34" s="82"/>
      <c r="Q34" s="146" t="s">
        <v>81</v>
      </c>
      <c r="R34" s="74"/>
      <c r="S34" s="15"/>
      <c r="T34" s="15"/>
      <c r="X34" s="14"/>
      <c r="Y34" s="14"/>
      <c r="Z34" s="14"/>
    </row>
    <row r="35" spans="3:26" ht="15.75" customHeight="1" x14ac:dyDescent="0.25">
      <c r="P35" s="82"/>
      <c r="Q35" s="146" t="s">
        <v>46</v>
      </c>
      <c r="R35" s="56"/>
      <c r="S35" s="30"/>
      <c r="T35" s="30"/>
      <c r="X35" s="14"/>
      <c r="Y35" s="14"/>
      <c r="Z35" s="14"/>
    </row>
    <row r="36" spans="3:26" ht="15.75" customHeight="1" x14ac:dyDescent="0.2">
      <c r="P36" s="30"/>
      <c r="Q36" s="30"/>
      <c r="R36" s="54"/>
      <c r="S36" s="30"/>
      <c r="T36" s="30"/>
      <c r="X36" s="14"/>
      <c r="Y36" s="14"/>
      <c r="Z36" s="14"/>
    </row>
    <row r="38" spans="3:26" x14ac:dyDescent="0.2">
      <c r="M38" s="15"/>
      <c r="N38" s="15"/>
    </row>
    <row r="39" spans="3:26" x14ac:dyDescent="0.2">
      <c r="M39" s="15"/>
      <c r="N39" s="15"/>
      <c r="R39" s="15"/>
    </row>
    <row r="40" spans="3:26" x14ac:dyDescent="0.2">
      <c r="M40" s="9"/>
      <c r="N40" s="9"/>
      <c r="R40" s="15"/>
    </row>
    <row r="41" spans="3:26" x14ac:dyDescent="0.2">
      <c r="M41" s="9"/>
      <c r="N41" s="9"/>
      <c r="R41" s="15"/>
    </row>
    <row r="42" spans="3:26" x14ac:dyDescent="0.2">
      <c r="M42" s="9"/>
      <c r="N42" s="9"/>
      <c r="R42" s="9"/>
    </row>
    <row r="43" spans="3:26" x14ac:dyDescent="0.2">
      <c r="M43" s="9"/>
      <c r="N43" s="9"/>
      <c r="R43" s="9"/>
    </row>
    <row r="44" spans="3:26" x14ac:dyDescent="0.2">
      <c r="M44" s="34"/>
      <c r="N44" s="34"/>
      <c r="R44" s="9"/>
    </row>
    <row r="45" spans="3:26" x14ac:dyDescent="0.2">
      <c r="M45" s="15"/>
      <c r="N45" s="15"/>
    </row>
    <row r="46" spans="3:26" x14ac:dyDescent="0.2">
      <c r="R46" s="34"/>
    </row>
    <row r="47" spans="3:26" x14ac:dyDescent="0.2">
      <c r="R47" s="2"/>
    </row>
  </sheetData>
  <mergeCells count="32">
    <mergeCell ref="C23:D23"/>
    <mergeCell ref="C24:D24"/>
    <mergeCell ref="B25:D25"/>
    <mergeCell ref="H11:J11"/>
    <mergeCell ref="M11:N11"/>
    <mergeCell ref="C17:D17"/>
    <mergeCell ref="C18:D18"/>
    <mergeCell ref="C19:D19"/>
    <mergeCell ref="C20:D20"/>
    <mergeCell ref="C21:D21"/>
    <mergeCell ref="C22:D22"/>
    <mergeCell ref="O11:O12"/>
    <mergeCell ref="C13:D13"/>
    <mergeCell ref="C14:D14"/>
    <mergeCell ref="C15:D15"/>
    <mergeCell ref="C16:D16"/>
    <mergeCell ref="B1:U1"/>
    <mergeCell ref="B2:U2"/>
    <mergeCell ref="B3:U3"/>
    <mergeCell ref="B4:U4"/>
    <mergeCell ref="B10:B12"/>
    <mergeCell ref="C10:D12"/>
    <mergeCell ref="E10:J10"/>
    <mergeCell ref="K10:L11"/>
    <mergeCell ref="M10:O10"/>
    <mergeCell ref="P10:Q11"/>
    <mergeCell ref="R10:S11"/>
    <mergeCell ref="T10:T12"/>
    <mergeCell ref="U10:U12"/>
    <mergeCell ref="E11:E12"/>
    <mergeCell ref="F11:F12"/>
    <mergeCell ref="G11:G12"/>
  </mergeCells>
  <printOptions horizontalCentered="1"/>
  <pageMargins left="0.25" right="0.25" top="0.5" bottom="0.25" header="0.511811023622047" footer="0.511811023622047"/>
  <pageSetup paperSize="14" scale="68" orientation="landscape" horizontalDpi="4294967294" verticalDpi="300" r:id="rId1"/>
  <headerFooter alignWithMargins="0"/>
  <rowBreaks count="2" manualBreakCount="2">
    <brk id="22" max="26" man="1"/>
    <brk id="35" max="2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Air Minum 2024</vt:lpstr>
      <vt:lpstr>Sanitasi 2024</vt:lpstr>
      <vt:lpstr>'Air Minum 2024'!Print_Area</vt:lpstr>
      <vt:lpstr>'Sanitasi 2024'!Print_Area</vt:lpstr>
      <vt:lpstr>'Air Minum 2024'!Print_Titles</vt:lpstr>
      <vt:lpstr>'Sanitasi 2024'!Print_Titles</vt:lpstr>
    </vt:vector>
  </TitlesOfParts>
  <Company>SMG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Alvian</dc:creator>
  <cp:lastModifiedBy>perso</cp:lastModifiedBy>
  <cp:lastPrinted>2024-10-09T08:10:42Z</cp:lastPrinted>
  <dcterms:created xsi:type="dcterms:W3CDTF">2008-07-08T03:34:33Z</dcterms:created>
  <dcterms:modified xsi:type="dcterms:W3CDTF">2024-10-09T08:12:52Z</dcterms:modified>
</cp:coreProperties>
</file>