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HAN 2024\DATA APBD TA 2024\DATA ANGGARAN IPKD 2024\1. KUA PPAS 2024\KUA 2024\"/>
    </mc:Choice>
  </mc:AlternateContent>
  <bookViews>
    <workbookView xWindow="-120" yWindow="-120" windowWidth="29040" windowHeight="15840" activeTab="5"/>
  </bookViews>
  <sheets>
    <sheet name="Tabel 2.1" sheetId="1" r:id="rId1"/>
    <sheet name="Tabel 2.2" sheetId="2" r:id="rId2"/>
    <sheet name="Tabel 3.1" sheetId="3" r:id="rId3"/>
    <sheet name="Tabel 3.2" sheetId="4" r:id="rId4"/>
    <sheet name="Tabel 3.3" sheetId="8" r:id="rId5"/>
    <sheet name="Tabel 4.1" sheetId="5" r:id="rId6"/>
    <sheet name="Tabel 5.1" sheetId="6" r:id="rId7"/>
    <sheet name="Tabel 6.1" sheetId="7" r:id="rId8"/>
  </sheets>
  <definedNames>
    <definedName name="_Hlk139529986" localSheetId="6">'Tabel 5.1'!$C$20</definedName>
    <definedName name="_xlnm.Print_Area" localSheetId="0">'Tabel 2.1'!$A$2:$D$10</definedName>
    <definedName name="_xlnm.Print_Area" localSheetId="1">'Tabel 2.2'!$A$1:$D$10</definedName>
    <definedName name="_xlnm.Print_Area" localSheetId="3">'Tabel 3.2'!$A$1:$I$14</definedName>
    <definedName name="_xlnm.Print_Area" localSheetId="5">'Tabel 4.1'!$A$1:$P$25</definedName>
    <definedName name="_xlnm.Print_Area" localSheetId="6">'Tabel 5.1'!$A$1:$K$27</definedName>
    <definedName name="_xlnm.Print_Area" localSheetId="7">'Tabel 6.1'!$A$1:$E$14</definedName>
  </definedNames>
  <calcPr calcId="181029"/>
</workbook>
</file>

<file path=xl/calcChain.xml><?xml version="1.0" encoding="utf-8"?>
<calcChain xmlns="http://schemas.openxmlformats.org/spreadsheetml/2006/main">
  <c r="O7" i="5" l="1"/>
  <c r="O8" i="5"/>
  <c r="O9" i="5"/>
  <c r="O10" i="5"/>
  <c r="O11" i="5"/>
  <c r="O12" i="5"/>
  <c r="O13" i="5"/>
  <c r="O14" i="5"/>
  <c r="O15" i="5"/>
  <c r="O16" i="5"/>
  <c r="O6" i="5"/>
  <c r="K10" i="6"/>
  <c r="K12" i="6"/>
  <c r="K14" i="6"/>
  <c r="K20" i="6"/>
  <c r="K21" i="6"/>
  <c r="K23" i="6"/>
  <c r="C7" i="2"/>
  <c r="E8" i="7"/>
  <c r="E9" i="7"/>
  <c r="E10" i="7"/>
  <c r="E11" i="7"/>
  <c r="E12" i="7"/>
  <c r="D10" i="7"/>
  <c r="D7" i="7"/>
  <c r="E7" i="7" s="1"/>
  <c r="C25" i="6"/>
  <c r="D22" i="6"/>
  <c r="D20" i="6"/>
  <c r="E19" i="6"/>
  <c r="K19" i="6" s="1"/>
  <c r="G19" i="6"/>
  <c r="H19" i="6" s="1"/>
  <c r="D13" i="6"/>
  <c r="D7" i="6"/>
  <c r="E7" i="2"/>
  <c r="F7" i="2" s="1"/>
  <c r="H7" i="2" s="1"/>
  <c r="E8" i="1"/>
  <c r="D10" i="1"/>
  <c r="D7" i="1"/>
  <c r="D8" i="1"/>
  <c r="D9" i="1"/>
  <c r="C13" i="6"/>
  <c r="C7" i="6"/>
  <c r="C20" i="6"/>
  <c r="C22" i="6"/>
  <c r="D13" i="7" l="1"/>
  <c r="E13" i="7" s="1"/>
  <c r="D25" i="6"/>
  <c r="E9" i="2"/>
  <c r="F9" i="2" s="1"/>
  <c r="C6" i="5"/>
  <c r="E10" i="2"/>
  <c r="F10" i="2" s="1"/>
  <c r="H10" i="2" s="1"/>
  <c r="C10" i="2" s="1"/>
  <c r="H9" i="2" l="1"/>
  <c r="C9" i="2" s="1"/>
  <c r="K7" i="5"/>
  <c r="L7" i="5" s="1"/>
  <c r="N7" i="5" s="1"/>
  <c r="K8" i="5"/>
  <c r="L8" i="5" s="1"/>
  <c r="N8" i="5" s="1"/>
  <c r="K9" i="5"/>
  <c r="L9" i="5" s="1"/>
  <c r="N9" i="5" s="1"/>
  <c r="K10" i="5"/>
  <c r="L10" i="5" s="1"/>
  <c r="N10" i="5" s="1"/>
  <c r="K12" i="5"/>
  <c r="L12" i="5" s="1"/>
  <c r="N12" i="5" s="1"/>
  <c r="K13" i="5"/>
  <c r="L13" i="5" s="1"/>
  <c r="N13" i="5" s="1"/>
  <c r="K15" i="5"/>
  <c r="L15" i="5" s="1"/>
  <c r="N15" i="5" s="1"/>
  <c r="G7" i="5" l="1"/>
  <c r="H7" i="5" s="1"/>
  <c r="J7" i="5" s="1"/>
  <c r="F7" i="5" s="1"/>
  <c r="G8" i="5"/>
  <c r="H8" i="5" s="1"/>
  <c r="J8" i="5" s="1"/>
  <c r="F8" i="5" s="1"/>
  <c r="G9" i="5"/>
  <c r="H9" i="5" s="1"/>
  <c r="J9" i="5" s="1"/>
  <c r="F9" i="5" s="1"/>
  <c r="G10" i="5"/>
  <c r="H10" i="5" s="1"/>
  <c r="J10" i="5" s="1"/>
  <c r="F10" i="5" s="1"/>
  <c r="G12" i="5"/>
  <c r="H12" i="5" s="1"/>
  <c r="J12" i="5" s="1"/>
  <c r="F12" i="5" s="1"/>
  <c r="G13" i="5"/>
  <c r="H13" i="5" s="1"/>
  <c r="J13" i="5" s="1"/>
  <c r="F13" i="5" s="1"/>
  <c r="G14" i="5"/>
  <c r="H14" i="5" s="1"/>
  <c r="J14" i="5" s="1"/>
  <c r="F14" i="5" s="1"/>
  <c r="G15" i="5"/>
  <c r="H15" i="5" s="1"/>
  <c r="J15" i="5" s="1"/>
  <c r="F15" i="5" s="1"/>
  <c r="G8" i="6"/>
  <c r="H8" i="6" s="1"/>
  <c r="J8" i="6" s="1"/>
  <c r="G9" i="6"/>
  <c r="H9" i="6" s="1"/>
  <c r="J9" i="6" s="1"/>
  <c r="G10" i="6"/>
  <c r="H10" i="6" s="1"/>
  <c r="J10" i="6" s="1"/>
  <c r="G11" i="6"/>
  <c r="H11" i="6" s="1"/>
  <c r="J11" i="6" s="1"/>
  <c r="G12" i="6"/>
  <c r="H12" i="6" s="1"/>
  <c r="J12" i="6" s="1"/>
  <c r="G14" i="6"/>
  <c r="H14" i="6" s="1"/>
  <c r="J14" i="6" s="1"/>
  <c r="G15" i="6"/>
  <c r="H15" i="6" s="1"/>
  <c r="J15" i="6" s="1"/>
  <c r="G16" i="6"/>
  <c r="H16" i="6" s="1"/>
  <c r="J16" i="6" s="1"/>
  <c r="G17" i="6"/>
  <c r="H17" i="6" s="1"/>
  <c r="J17" i="6" s="1"/>
  <c r="G18" i="6"/>
  <c r="H18" i="6" s="1"/>
  <c r="J18" i="6" s="1"/>
  <c r="G21" i="6"/>
  <c r="H21" i="6" s="1"/>
  <c r="J21" i="6" s="1"/>
  <c r="G23" i="6"/>
  <c r="H23" i="6" s="1"/>
  <c r="J23" i="6" s="1"/>
  <c r="G24" i="6"/>
  <c r="H24" i="6" s="1"/>
  <c r="J24" i="6" s="1"/>
  <c r="H13" i="7"/>
  <c r="H7" i="7"/>
  <c r="H10" i="7"/>
  <c r="C10" i="7"/>
  <c r="C13" i="7" s="1"/>
  <c r="E7" i="5"/>
  <c r="E8" i="5"/>
  <c r="E9" i="5"/>
  <c r="E10" i="5"/>
  <c r="E12" i="5"/>
  <c r="E13" i="5"/>
  <c r="E15" i="5"/>
  <c r="E8" i="2"/>
  <c r="F8" i="2" s="1"/>
  <c r="H8" i="2" s="1"/>
  <c r="C8" i="2" s="1"/>
  <c r="E6" i="2"/>
  <c r="F6" i="2" s="1"/>
  <c r="H6" i="2" s="1"/>
  <c r="E9" i="1"/>
  <c r="F9" i="1" s="1"/>
  <c r="H9" i="1" s="1"/>
  <c r="C9" i="1" s="1"/>
  <c r="F8" i="1"/>
  <c r="H8" i="1" s="1"/>
  <c r="C8" i="1" s="1"/>
  <c r="C14" i="5"/>
  <c r="K14" i="5" s="1"/>
  <c r="L14" i="5" s="1"/>
  <c r="N14" i="5" s="1"/>
  <c r="C11" i="5"/>
  <c r="D14" i="5"/>
  <c r="D11" i="5"/>
  <c r="D6" i="5"/>
  <c r="K6" i="5" s="1"/>
  <c r="L6" i="5" s="1"/>
  <c r="N6" i="5" s="1"/>
  <c r="E9" i="6"/>
  <c r="K9" i="6" s="1"/>
  <c r="E10" i="6"/>
  <c r="E11" i="6"/>
  <c r="K11" i="6" s="1"/>
  <c r="E12" i="6"/>
  <c r="E8" i="6"/>
  <c r="K8" i="6" s="1"/>
  <c r="G13" i="6"/>
  <c r="H13" i="6" s="1"/>
  <c r="J13" i="6" s="1"/>
  <c r="G7" i="6"/>
  <c r="H7" i="6" s="1"/>
  <c r="J7" i="6" s="1"/>
  <c r="G22" i="6"/>
  <c r="H22" i="6" s="1"/>
  <c r="J22" i="6" s="1"/>
  <c r="G20" i="6"/>
  <c r="H20" i="6" s="1"/>
  <c r="J20" i="6" s="1"/>
  <c r="E14" i="5" l="1"/>
  <c r="E11" i="5"/>
  <c r="G11" i="5"/>
  <c r="H11" i="5" s="1"/>
  <c r="J11" i="5" s="1"/>
  <c r="F11" i="5" s="1"/>
  <c r="C16" i="5"/>
  <c r="K11" i="5"/>
  <c r="L11" i="5" s="1"/>
  <c r="N11" i="5" s="1"/>
  <c r="E6" i="5"/>
  <c r="G6" i="5"/>
  <c r="H6" i="5" s="1"/>
  <c r="J6" i="5" s="1"/>
  <c r="F6" i="5" s="1"/>
  <c r="E13" i="6"/>
  <c r="K13" i="6" s="1"/>
  <c r="E7" i="6"/>
  <c r="K7" i="6" s="1"/>
  <c r="D16" i="5"/>
  <c r="G25" i="6"/>
  <c r="H25" i="6" s="1"/>
  <c r="J25" i="6" s="1"/>
  <c r="E14" i="6"/>
  <c r="E15" i="6"/>
  <c r="K15" i="6" s="1"/>
  <c r="E16" i="6"/>
  <c r="K16" i="6" s="1"/>
  <c r="E17" i="6"/>
  <c r="K17" i="6" s="1"/>
  <c r="E18" i="6"/>
  <c r="K18" i="6" s="1"/>
  <c r="E20" i="6"/>
  <c r="E21" i="6"/>
  <c r="E22" i="6"/>
  <c r="K22" i="6" s="1"/>
  <c r="E23" i="6"/>
  <c r="E24" i="6"/>
  <c r="K24" i="6" s="1"/>
  <c r="G16" i="5" l="1"/>
  <c r="H16" i="5" s="1"/>
  <c r="J16" i="5" s="1"/>
  <c r="F16" i="5" s="1"/>
  <c r="E16" i="5"/>
  <c r="K16" i="5"/>
  <c r="L16" i="5" s="1"/>
  <c r="N16" i="5" s="1"/>
  <c r="E25" i="6"/>
  <c r="K25" i="6" s="1"/>
</calcChain>
</file>

<file path=xl/sharedStrings.xml><?xml version="1.0" encoding="utf-8"?>
<sst xmlns="http://schemas.openxmlformats.org/spreadsheetml/2006/main" count="153" uniqueCount="136">
  <si>
    <t>Tahun</t>
  </si>
  <si>
    <t>Pendapatan APBD</t>
  </si>
  <si>
    <t>Kenaikan/ Penurunan dari Tahun Sebelumnya</t>
  </si>
  <si>
    <t>(%)</t>
  </si>
  <si>
    <t>-</t>
  </si>
  <si>
    <t>Belanja Daerah APBD</t>
  </si>
  <si>
    <t>Tabel 3.1 Asumsi Ekonomi Makro Nasional Tahun 2023</t>
  </si>
  <si>
    <t>No</t>
  </si>
  <si>
    <t>Indikator Ekonomi Makro</t>
  </si>
  <si>
    <t>Kisaran</t>
  </si>
  <si>
    <t>Pertumbuhan Ekonomi (%)</t>
  </si>
  <si>
    <t>Inflasi (%)</t>
  </si>
  <si>
    <t>Tingkat Suku Bunga SUN 10 Tahun (%)</t>
  </si>
  <si>
    <t>Nilai Tukar Rupiah Per Dollar AS</t>
  </si>
  <si>
    <t>Harga Minyak Mentah (US$ per Barel)</t>
  </si>
  <si>
    <t>Lifting Minyak Bumi (Barel per hari)</t>
  </si>
  <si>
    <t>Lifting Gas Bumi (Ribu Barel)</t>
  </si>
  <si>
    <t>Kabupaten</t>
  </si>
  <si>
    <t>Laju Pertumbuhan Rill PDRB (ADHK)</t>
  </si>
  <si>
    <t>Boyolali</t>
  </si>
  <si>
    <t>Klaten</t>
  </si>
  <si>
    <t>Sukoharjo</t>
  </si>
  <si>
    <t>Wonogiri</t>
  </si>
  <si>
    <t>Karanganyar</t>
  </si>
  <si>
    <t>Sragen</t>
  </si>
  <si>
    <t>Surakarta</t>
  </si>
  <si>
    <t>Jawa Tengah</t>
  </si>
  <si>
    <t>Nasional</t>
  </si>
  <si>
    <t>Kode.</t>
  </si>
  <si>
    <t>Uraian</t>
  </si>
  <si>
    <t>Penurunan/</t>
  </si>
  <si>
    <t>4.</t>
  </si>
  <si>
    <t>PENDAPATAN DAERAH</t>
  </si>
  <si>
    <t>4.1.</t>
  </si>
  <si>
    <t>Pendapatan Asli Daerah</t>
  </si>
  <si>
    <t>4.1.01.</t>
  </si>
  <si>
    <t>Pajak daerah</t>
  </si>
  <si>
    <t>4.1.02.</t>
  </si>
  <si>
    <t>Retribusi daerah</t>
  </si>
  <si>
    <t>4.1.03.</t>
  </si>
  <si>
    <t>Hasil Pengelolaan Kekayaan  Daerah Yang Dipisahkan</t>
  </si>
  <si>
    <t>4.1.04.</t>
  </si>
  <si>
    <t>Lain-lain PAD yang sah</t>
  </si>
  <si>
    <t>4.2.</t>
  </si>
  <si>
    <t>Pendapatan Transfer</t>
  </si>
  <si>
    <t>4.2.01</t>
  </si>
  <si>
    <t>Pendapatan Transfer Pemerintah Pusat</t>
  </si>
  <si>
    <t>4.2.02.</t>
  </si>
  <si>
    <t>Pendapatan Transfer Antar Daerah</t>
  </si>
  <si>
    <t>4.3.</t>
  </si>
  <si>
    <t>Lain-Lain Pendapatan Daerah yang Sah</t>
  </si>
  <si>
    <t>4.3.01</t>
  </si>
  <si>
    <t>Pendapatan Hibah</t>
  </si>
  <si>
    <t>JUMLAH PENDAPATAN DAERAH</t>
  </si>
  <si>
    <t>Kode</t>
  </si>
  <si>
    <t>Pagu APBD 2023</t>
  </si>
  <si>
    <t>(Rp.)</t>
  </si>
  <si>
    <t>Penambahan</t>
  </si>
  <si>
    <t>BELANJA DAERAH</t>
  </si>
  <si>
    <t>5.1</t>
  </si>
  <si>
    <t>Belanja Operasi</t>
  </si>
  <si>
    <t>5.1.01</t>
  </si>
  <si>
    <t>Belanja Pegawai</t>
  </si>
  <si>
    <t>5.1.02</t>
  </si>
  <si>
    <t>Belanja Barang  dan Jasa</t>
  </si>
  <si>
    <t>5.1.03</t>
  </si>
  <si>
    <t>Belanja Bunga</t>
  </si>
  <si>
    <t>5.1.05</t>
  </si>
  <si>
    <t>Belanja Hibah</t>
  </si>
  <si>
    <t>5.1.06</t>
  </si>
  <si>
    <t>Belanja Bantuan Sosial</t>
  </si>
  <si>
    <t>5.2</t>
  </si>
  <si>
    <t>Belanja Modal</t>
  </si>
  <si>
    <t>5.2.01</t>
  </si>
  <si>
    <t>Belanja Modal Tanah</t>
  </si>
  <si>
    <t>5.2.02</t>
  </si>
  <si>
    <t>Belanja Modal Peralatan dan Mesin</t>
  </si>
  <si>
    <t>5.2.03</t>
  </si>
  <si>
    <t>Belanja Modal Gedung dan Bangunan</t>
  </si>
  <si>
    <t>5.2.04</t>
  </si>
  <si>
    <t>Belanja Modal Jalan, Jaringan, dan Irigasi</t>
  </si>
  <si>
    <t>5.2.05</t>
  </si>
  <si>
    <t>Belanja Modal Aset Tetap Lainnya</t>
  </si>
  <si>
    <t>5.3</t>
  </si>
  <si>
    <t>Belanja Tidak Terduga</t>
  </si>
  <si>
    <t>5.3.1</t>
  </si>
  <si>
    <t>5.4</t>
  </si>
  <si>
    <t>Belanja Transfer</t>
  </si>
  <si>
    <t>5.4.01</t>
  </si>
  <si>
    <t>Belanja Bagi Hasil</t>
  </si>
  <si>
    <t>5.4.02</t>
  </si>
  <si>
    <t>Belanja Bantuan Keuangan</t>
  </si>
  <si>
    <t>JUMLAH BELANJA DAERAH</t>
  </si>
  <si>
    <t xml:space="preserve">  Uraian</t>
  </si>
  <si>
    <t>PEMBIAYAAN DAERAH</t>
  </si>
  <si>
    <t>6.1</t>
  </si>
  <si>
    <t>PENERIMAAN PEMBIAYAAN</t>
  </si>
  <si>
    <t>6.1.1</t>
  </si>
  <si>
    <t>Sisa Lebih Perhitungan Anggaran Tahun Anggaran sebelumnya</t>
  </si>
  <si>
    <t>6.1.5</t>
  </si>
  <si>
    <t>Penerimaan Kembali Pemberian Pinjaman Daerah</t>
  </si>
  <si>
    <t>6.2</t>
  </si>
  <si>
    <t>PENGELUARAN PEMBIAYAAN</t>
  </si>
  <si>
    <t>6.2.2</t>
  </si>
  <si>
    <t>Penyertaan Modal Daerah</t>
  </si>
  <si>
    <t>6.2.3</t>
  </si>
  <si>
    <t>Pembayaran Cicilan Poko Utang  yang Jatuh Tempo</t>
  </si>
  <si>
    <t>Penambahan          (Rp.)</t>
  </si>
  <si>
    <t>Penurunan/ penambahan (Rp)</t>
  </si>
  <si>
    <t>Tabel 5.1 Proyeksi Belanja Daerah Tahun Anggaran 2023</t>
  </si>
  <si>
    <r>
      <t xml:space="preserve">  </t>
    </r>
    <r>
      <rPr>
        <i/>
        <sz val="12"/>
        <color theme="1"/>
        <rFont val="Calibri"/>
        <family val="2"/>
        <scheme val="minor"/>
      </rPr>
      <t>Sumber : BKD, 2023.</t>
    </r>
  </si>
  <si>
    <t>Tabel 4.1 Target Pendapatan Daerah Tahun Anggaran 2024</t>
  </si>
  <si>
    <t>Pagu 2023  (Rp.)</t>
  </si>
  <si>
    <t>Target 2024  (Rp.)</t>
  </si>
  <si>
    <t>5,3-5,7</t>
  </si>
  <si>
    <t>1,5-3,5</t>
  </si>
  <si>
    <t>6,49-6,91</t>
  </si>
  <si>
    <t>14.700-15.300</t>
  </si>
  <si>
    <t xml:space="preserve">75-85 </t>
  </si>
  <si>
    <t>597.000-652.000</t>
  </si>
  <si>
    <t>999-1.054</t>
  </si>
  <si>
    <t>Laju Pertumbuhan</t>
  </si>
  <si>
    <t>Ekonomi</t>
  </si>
  <si>
    <t>Kabupaten Karanganyar</t>
  </si>
  <si>
    <t>Provinsi Jawa Tengah</t>
  </si>
  <si>
    <r>
      <t xml:space="preserve">Tabel 3.2 </t>
    </r>
    <r>
      <rPr>
        <sz val="11"/>
        <color theme="1"/>
        <rFont val="Bookman Old Style"/>
        <family val="1"/>
      </rPr>
      <t>Perkembangan Laju Pertumbuhan Ekonomi Kabupaten Karanganyar, Provinsi Jawa Tengah dan Nasional Tahun 2018-2022</t>
    </r>
  </si>
  <si>
    <t>Tabel 3.3 Pertumbuhan Ekonomi di Kawasan Subosukawonosraten Tahun 2018-2022</t>
  </si>
  <si>
    <t>Pagu APBD 2024</t>
  </si>
  <si>
    <t>5,2,06</t>
  </si>
  <si>
    <t>Belanja Modal Aset Lainnya</t>
  </si>
  <si>
    <t>Tabel 6.1 Proyeksi Pembiayaan Daerah Tahun Anggaran 2024</t>
  </si>
  <si>
    <r>
      <rPr>
        <b/>
        <sz val="11"/>
        <rFont val="Bookman Old Style"/>
        <family val="1"/>
      </rPr>
      <t xml:space="preserve">Tabel 2.1 </t>
    </r>
    <r>
      <rPr>
        <sz val="11"/>
        <rFont val="Bookman Old Style"/>
        <family val="1"/>
      </rPr>
      <t>Perkembangan Pendapatan Daerah Tahun 2020-2024</t>
    </r>
  </si>
  <si>
    <r>
      <t xml:space="preserve">Tabel 2.2   </t>
    </r>
    <r>
      <rPr>
        <sz val="11"/>
        <rFont val="Bookman Old Style"/>
        <family val="1"/>
      </rPr>
      <t>Perkembangan Alokasi Belanja terhadap Belanja Penetapan Tahun 2020-2024</t>
    </r>
  </si>
  <si>
    <t>JUMLAH PEMBIAYAAN NETTO</t>
  </si>
  <si>
    <t>persen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</si>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</sst>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Bookman Old Style"/>
      <family val="1"/>
    </font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  <font>
      <sz val="10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sz val="16"/>
      <color theme="1"/>
      <name val="Calibri"/>
      <family val="2"/>
      <charset val="1"/>
      <scheme val="minor"/>
    </font>
    <font>
      <sz val="16"/>
      <color theme="0"/>
      <name val="Calibri"/>
      <family val="2"/>
      <charset val="1"/>
      <scheme val="minor"/>
    </font>
    <font>
      <sz val="14"/>
      <color theme="1"/>
      <name val="Calibri"/>
      <family val="2"/>
      <scheme val="minor"/>
    </font>
    <font>
      <sz val="17.5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Bookman Old Style"/>
      <family val="1"/>
    </font>
    <font>
      <sz val="9"/>
      <color theme="1"/>
      <name val="Arial"/>
      <family val="2"/>
    </font>
    <font>
      <sz val="10"/>
      <color rgb="FF000000"/>
      <name val="Bookman Old Style"/>
      <family val="1"/>
    </font>
    <font>
      <b/>
      <sz val="11"/>
      <color rgb="FF30303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sz val="1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E9D9"/>
        <bgColor indexed="64"/>
      </patternFill>
    </fill>
    <fill>
      <patternFill patternType="solid">
        <fgColor rgb="FFC5D9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0" fillId="0" borderId="10" xfId="0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 indent="1"/>
    </xf>
    <xf numFmtId="0" fontId="4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 indent="1"/>
    </xf>
    <xf numFmtId="4" fontId="5" fillId="0" borderId="6" xfId="0" applyNumberFormat="1" applyFont="1" applyBorder="1" applyAlignment="1">
      <alignment horizontal="right" vertical="top" wrapText="1"/>
    </xf>
    <xf numFmtId="4" fontId="4" fillId="0" borderId="0" xfId="0" applyNumberFormat="1" applyFont="1"/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 indent="1"/>
    </xf>
    <xf numFmtId="4" fontId="4" fillId="0" borderId="6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8" fillId="0" borderId="2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4" fontId="8" fillId="0" borderId="14" xfId="0" applyNumberFormat="1" applyFont="1" applyBorder="1" applyAlignment="1">
      <alignment vertical="top" wrapText="1"/>
    </xf>
    <xf numFmtId="4" fontId="3" fillId="0" borderId="14" xfId="0" applyNumberFormat="1" applyFont="1" applyBorder="1" applyAlignment="1">
      <alignment horizontal="right" vertical="top" wrapText="1"/>
    </xf>
    <xf numFmtId="4" fontId="3" fillId="0" borderId="14" xfId="0" applyNumberFormat="1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 indent="1"/>
    </xf>
    <xf numFmtId="4" fontId="3" fillId="0" borderId="6" xfId="0" applyNumberFormat="1" applyFont="1" applyBorder="1" applyAlignment="1">
      <alignment horizontal="right" vertical="top" wrapText="1"/>
    </xf>
    <xf numFmtId="0" fontId="8" fillId="0" borderId="6" xfId="0" applyFont="1" applyBorder="1" applyAlignment="1">
      <alignment horizontal="left" vertical="top" wrapText="1" indent="1"/>
    </xf>
    <xf numFmtId="4" fontId="8" fillId="0" borderId="6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4" fontId="8" fillId="2" borderId="6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left" vertical="top" wrapText="1" indent="3"/>
    </xf>
    <xf numFmtId="0" fontId="8" fillId="0" borderId="6" xfId="0" applyFont="1" applyBorder="1" applyAlignment="1">
      <alignment horizontal="left" vertical="top" wrapText="1" indent="6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left" vertical="top" wrapText="1" indent="1"/>
    </xf>
    <xf numFmtId="4" fontId="0" fillId="0" borderId="0" xfId="0" applyNumberFormat="1"/>
    <xf numFmtId="9" fontId="0" fillId="0" borderId="0" xfId="0" applyNumberFormat="1"/>
    <xf numFmtId="2" fontId="0" fillId="0" borderId="0" xfId="0" applyNumberFormat="1"/>
    <xf numFmtId="0" fontId="10" fillId="0" borderId="1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4" fontId="11" fillId="0" borderId="10" xfId="0" applyNumberFormat="1" applyFont="1" applyBorder="1" applyAlignment="1">
      <alignment horizontal="right" vertical="top" wrapText="1"/>
    </xf>
    <xf numFmtId="2" fontId="11" fillId="0" borderId="10" xfId="1" applyNumberFormat="1" applyFont="1" applyBorder="1" applyAlignment="1">
      <alignment horizontal="center" vertical="top" wrapText="1"/>
    </xf>
    <xf numFmtId="2" fontId="11" fillId="0" borderId="10" xfId="0" applyNumberFormat="1" applyFont="1" applyBorder="1" applyAlignment="1">
      <alignment horizontal="center" vertical="top" wrapText="1"/>
    </xf>
    <xf numFmtId="3" fontId="0" fillId="0" borderId="0" xfId="0" applyNumberFormat="1"/>
    <xf numFmtId="3" fontId="11" fillId="0" borderId="10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4" fontId="8" fillId="0" borderId="14" xfId="0" applyNumberFormat="1" applyFont="1" applyBorder="1" applyAlignment="1">
      <alignment horizontal="right" vertical="top" wrapText="1"/>
    </xf>
    <xf numFmtId="4" fontId="0" fillId="0" borderId="10" xfId="0" applyNumberFormat="1" applyBorder="1"/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left" vertical="top" wrapText="1" indent="1"/>
    </xf>
    <xf numFmtId="0" fontId="2" fillId="0" borderId="13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2" borderId="3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4" fillId="0" borderId="0" xfId="0" applyFont="1"/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2" fillId="0" borderId="8" xfId="0" applyFont="1" applyBorder="1" applyAlignment="1">
      <alignment vertical="center" wrapText="1"/>
    </xf>
    <xf numFmtId="2" fontId="16" fillId="0" borderId="0" xfId="0" applyNumberFormat="1" applyFont="1"/>
    <xf numFmtId="2" fontId="17" fillId="0" borderId="0" xfId="0" applyNumberFormat="1" applyFont="1"/>
    <xf numFmtId="0" fontId="15" fillId="0" borderId="0" xfId="0" applyFont="1" applyAlignment="1">
      <alignment vertical="top"/>
    </xf>
    <xf numFmtId="2" fontId="15" fillId="0" borderId="0" xfId="0" applyNumberFormat="1" applyFont="1" applyAlignment="1">
      <alignment vertical="top"/>
    </xf>
    <xf numFmtId="4" fontId="5" fillId="0" borderId="13" xfId="0" applyNumberFormat="1" applyFont="1" applyBorder="1" applyAlignment="1">
      <alignment horizontal="right" vertical="top" wrapText="1"/>
    </xf>
    <xf numFmtId="4" fontId="4" fillId="0" borderId="13" xfId="0" applyNumberFormat="1" applyFont="1" applyBorder="1" applyAlignment="1">
      <alignment horizontal="right" vertical="top" wrapText="1"/>
    </xf>
    <xf numFmtId="2" fontId="18" fillId="0" borderId="17" xfId="0" applyNumberFormat="1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3" fontId="5" fillId="0" borderId="15" xfId="0" applyNumberFormat="1" applyFont="1" applyBorder="1" applyAlignment="1">
      <alignment horizontal="right" vertical="top" wrapText="1"/>
    </xf>
    <xf numFmtId="3" fontId="4" fillId="0" borderId="16" xfId="0" applyNumberFormat="1" applyFont="1" applyBorder="1" applyAlignment="1">
      <alignment horizontal="right" vertical="top" wrapText="1"/>
    </xf>
    <xf numFmtId="3" fontId="5" fillId="0" borderId="16" xfId="0" applyNumberFormat="1" applyFont="1" applyBorder="1" applyAlignment="1">
      <alignment horizontal="right" vertical="top" wrapText="1"/>
    </xf>
    <xf numFmtId="3" fontId="5" fillId="0" borderId="7" xfId="0" applyNumberFormat="1" applyFont="1" applyBorder="1" applyAlignment="1">
      <alignment horizontal="right" vertical="top" wrapText="1"/>
    </xf>
    <xf numFmtId="0" fontId="19" fillId="0" borderId="0" xfId="0" applyFont="1" applyAlignment="1">
      <alignment vertical="center"/>
    </xf>
    <xf numFmtId="0" fontId="11" fillId="0" borderId="18" xfId="0" applyFont="1" applyBorder="1" applyAlignment="1">
      <alignment horizontal="center" vertical="top" wrapText="1"/>
    </xf>
    <xf numFmtId="4" fontId="11" fillId="0" borderId="18" xfId="0" applyNumberFormat="1" applyFont="1" applyBorder="1" applyAlignment="1">
      <alignment horizontal="right" vertical="top" wrapText="1"/>
    </xf>
    <xf numFmtId="2" fontId="11" fillId="0" borderId="18" xfId="0" applyNumberFormat="1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top" wrapText="1"/>
    </xf>
    <xf numFmtId="2" fontId="11" fillId="0" borderId="0" xfId="0" applyNumberFormat="1" applyFont="1" applyAlignment="1">
      <alignment horizontal="center" vertical="top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1"/>
    </xf>
    <xf numFmtId="0" fontId="22" fillId="4" borderId="2" xfId="0" applyFont="1" applyFill="1" applyBorder="1" applyAlignment="1">
      <alignment vertical="center" wrapText="1"/>
    </xf>
    <xf numFmtId="0" fontId="22" fillId="4" borderId="5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25" fillId="0" borderId="0" xfId="0" applyFont="1"/>
    <xf numFmtId="0" fontId="27" fillId="0" borderId="0" xfId="0" applyFont="1"/>
    <xf numFmtId="0" fontId="25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left" vertical="top" wrapText="1" indent="1"/>
    </xf>
    <xf numFmtId="0" fontId="26" fillId="0" borderId="6" xfId="0" applyFont="1" applyBorder="1" applyAlignment="1">
      <alignment horizontal="center" vertical="top" wrapText="1"/>
    </xf>
    <xf numFmtId="3" fontId="26" fillId="0" borderId="6" xfId="0" applyNumberFormat="1" applyFont="1" applyBorder="1" applyAlignment="1">
      <alignment horizontal="center" vertical="top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 indent="1"/>
    </xf>
    <xf numFmtId="0" fontId="3" fillId="3" borderId="1" xfId="0" applyFont="1" applyFill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7" fillId="0" borderId="1" xfId="0" applyFont="1" applyBorder="1"/>
    <xf numFmtId="0" fontId="14" fillId="0" borderId="9" xfId="0" applyFont="1" applyBorder="1" applyAlignment="1">
      <alignment vertical="top" wrapText="1"/>
    </xf>
    <xf numFmtId="4" fontId="3" fillId="0" borderId="6" xfId="0" applyNumberFormat="1" applyFont="1" applyBorder="1" applyAlignment="1">
      <alignment vertical="top" wrapText="1"/>
    </xf>
    <xf numFmtId="4" fontId="8" fillId="5" borderId="6" xfId="0" applyNumberFormat="1" applyFont="1" applyFill="1" applyBorder="1" applyAlignment="1">
      <alignment horizontal="right" vertical="top" wrapText="1"/>
    </xf>
    <xf numFmtId="10" fontId="20" fillId="0" borderId="0" xfId="1" applyNumberFormat="1" applyFont="1"/>
    <xf numFmtId="10" fontId="28" fillId="0" borderId="0" xfId="1" applyNumberFormat="1" applyFont="1"/>
    <xf numFmtId="0" fontId="10" fillId="0" borderId="10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center" wrapText="1" indent="1"/>
    </xf>
    <xf numFmtId="0" fontId="21" fillId="4" borderId="3" xfId="0" applyFont="1" applyFill="1" applyBorder="1" applyAlignment="1">
      <alignment horizontal="left" vertical="center" wrapText="1" inden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11"/>
  <sheetViews>
    <sheetView workbookViewId="0">
      <selection activeCell="B10" sqref="B10"/>
    </sheetView>
  </sheetViews>
  <sheetFormatPr defaultRowHeight="14.5" x14ac:dyDescent="0.35"/>
  <cols>
    <col min="1" max="1" width="13.1796875" customWidth="1"/>
    <col min="2" max="2" width="29.453125" customWidth="1"/>
    <col min="3" max="3" width="17.81640625" customWidth="1"/>
    <col min="4" max="4" width="18" hidden="1" customWidth="1"/>
    <col min="5" max="5" width="17.453125" hidden="1" customWidth="1"/>
    <col min="6" max="6" width="18" hidden="1" customWidth="1"/>
    <col min="7" max="7" width="0" hidden="1" customWidth="1"/>
    <col min="8" max="8" width="14.54296875" hidden="1" customWidth="1"/>
  </cols>
  <sheetData>
    <row r="2" spans="1:8" x14ac:dyDescent="0.35">
      <c r="A2" s="115" t="s">
        <v>131</v>
      </c>
      <c r="B2" s="2"/>
      <c r="C2" s="2"/>
    </row>
    <row r="3" spans="1:8" x14ac:dyDescent="0.35">
      <c r="A3" s="1"/>
    </row>
    <row r="4" spans="1:8" ht="32.25" customHeight="1" x14ac:dyDescent="0.35">
      <c r="A4" s="135" t="s">
        <v>0</v>
      </c>
      <c r="B4" s="135" t="s">
        <v>1</v>
      </c>
      <c r="C4" s="53" t="s">
        <v>2</v>
      </c>
      <c r="D4" s="53" t="s">
        <v>2</v>
      </c>
    </row>
    <row r="5" spans="1:8" ht="15.5" x14ac:dyDescent="0.35">
      <c r="A5" s="135"/>
      <c r="B5" s="135"/>
      <c r="C5" s="53" t="s">
        <v>3</v>
      </c>
      <c r="D5" s="5"/>
    </row>
    <row r="6" spans="1:8" ht="20.149999999999999" customHeight="1" x14ac:dyDescent="0.35">
      <c r="A6" s="54">
        <v>2020</v>
      </c>
      <c r="B6" s="55">
        <v>2225308095000</v>
      </c>
      <c r="C6" s="54">
        <v>4.78</v>
      </c>
      <c r="D6" s="114" t="s">
        <v>4</v>
      </c>
      <c r="G6" s="51"/>
    </row>
    <row r="7" spans="1:8" ht="20.149999999999999" customHeight="1" x14ac:dyDescent="0.35">
      <c r="A7" s="54">
        <v>2021</v>
      </c>
      <c r="B7" s="55">
        <v>2106391299000</v>
      </c>
      <c r="C7" s="54">
        <v>-5.34</v>
      </c>
      <c r="D7" s="62">
        <f>B7-B6</f>
        <v>-118916796000</v>
      </c>
      <c r="G7" s="51"/>
    </row>
    <row r="8" spans="1:8" ht="20.149999999999999" customHeight="1" x14ac:dyDescent="0.35">
      <c r="A8" s="54">
        <v>2022</v>
      </c>
      <c r="B8" s="55">
        <v>2109035040500</v>
      </c>
      <c r="C8" s="56">
        <f>H8</f>
        <v>0.12551046433087265</v>
      </c>
      <c r="D8" s="62">
        <f>B8-B7</f>
        <v>2643741500</v>
      </c>
      <c r="E8" s="50">
        <f>B8-B7</f>
        <v>2643741500</v>
      </c>
      <c r="F8">
        <f>E8/B7</f>
        <v>1.2551046433087265E-3</v>
      </c>
      <c r="G8">
        <v>100</v>
      </c>
      <c r="H8" s="52">
        <f>F8*G8</f>
        <v>0.12551046433087265</v>
      </c>
    </row>
    <row r="9" spans="1:8" ht="20.149999999999999" customHeight="1" x14ac:dyDescent="0.35">
      <c r="A9" s="93">
        <v>2023</v>
      </c>
      <c r="B9" s="94">
        <v>2152452639000</v>
      </c>
      <c r="C9" s="95">
        <f>H9</f>
        <v>2.0586475647036551</v>
      </c>
      <c r="D9" s="62">
        <f>B9-B8</f>
        <v>43417598500</v>
      </c>
      <c r="E9" s="50">
        <f>B9-B8</f>
        <v>43417598500</v>
      </c>
      <c r="F9">
        <f>E9/B8</f>
        <v>2.0586475647036553E-2</v>
      </c>
      <c r="G9">
        <v>100</v>
      </c>
      <c r="H9" s="52">
        <f>F9*G9</f>
        <v>2.0586475647036551</v>
      </c>
    </row>
    <row r="10" spans="1:8" x14ac:dyDescent="0.35">
      <c r="A10" s="96">
        <v>2024</v>
      </c>
      <c r="B10" s="97">
        <v>2165689813660</v>
      </c>
      <c r="C10" s="96">
        <v>0.61</v>
      </c>
      <c r="D10" s="62">
        <f>B10-B9</f>
        <v>13237174660</v>
      </c>
      <c r="E10" s="50"/>
    </row>
    <row r="11" spans="1:8" ht="22" x14ac:dyDescent="0.35">
      <c r="A11" s="92"/>
    </row>
  </sheetData>
  <mergeCells count="2">
    <mergeCell ref="A4:A5"/>
    <mergeCell ref="B4:B5"/>
  </mergeCells>
  <printOptions horizontalCentered="1"/>
  <pageMargins left="1.299212598425197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13"/>
  <sheetViews>
    <sheetView zoomScaleNormal="100" workbookViewId="0">
      <selection activeCell="B10" sqref="B10"/>
    </sheetView>
  </sheetViews>
  <sheetFormatPr defaultRowHeight="14.5" x14ac:dyDescent="0.35"/>
  <cols>
    <col min="1" max="1" width="15.81640625" customWidth="1"/>
    <col min="2" max="2" width="34.453125" customWidth="1"/>
    <col min="3" max="3" width="25.54296875" customWidth="1"/>
    <col min="4" max="4" width="23.453125" hidden="1" customWidth="1"/>
    <col min="5" max="5" width="17.1796875" hidden="1" customWidth="1"/>
    <col min="6" max="6" width="13" hidden="1" customWidth="1"/>
    <col min="7" max="8" width="0" hidden="1" customWidth="1"/>
  </cols>
  <sheetData>
    <row r="2" spans="1:8" x14ac:dyDescent="0.35">
      <c r="A2" s="115" t="s">
        <v>132</v>
      </c>
      <c r="B2" s="2"/>
      <c r="C2" s="2"/>
    </row>
    <row r="3" spans="1:8" x14ac:dyDescent="0.35">
      <c r="A3" s="3"/>
    </row>
    <row r="4" spans="1:8" ht="50.25" customHeight="1" x14ac:dyDescent="0.35">
      <c r="A4" s="135" t="s">
        <v>0</v>
      </c>
      <c r="B4" s="135" t="s">
        <v>5</v>
      </c>
      <c r="C4" s="53" t="s">
        <v>2</v>
      </c>
    </row>
    <row r="5" spans="1:8" ht="15.5" x14ac:dyDescent="0.35">
      <c r="A5" s="135"/>
      <c r="B5" s="135"/>
      <c r="C5" s="53" t="s">
        <v>3</v>
      </c>
    </row>
    <row r="6" spans="1:8" ht="25" customHeight="1" x14ac:dyDescent="0.35">
      <c r="A6" s="54">
        <v>2020</v>
      </c>
      <c r="B6" s="59">
        <v>2287236745000</v>
      </c>
      <c r="C6" s="54" t="s">
        <v>4</v>
      </c>
      <c r="E6" s="58" t="e">
        <f>B6-#REF!</f>
        <v>#REF!</v>
      </c>
      <c r="F6" t="e">
        <f>E6/#REF!</f>
        <v>#REF!</v>
      </c>
      <c r="G6">
        <v>100</v>
      </c>
      <c r="H6" s="52" t="e">
        <f t="shared" ref="H6:H10" si="0">F6*G6</f>
        <v>#REF!</v>
      </c>
    </row>
    <row r="7" spans="1:8" ht="25" customHeight="1" x14ac:dyDescent="0.35">
      <c r="A7" s="54">
        <v>2021</v>
      </c>
      <c r="B7" s="59">
        <v>2135811987000</v>
      </c>
      <c r="C7" s="57">
        <f>H7</f>
        <v>-6.62042345773874</v>
      </c>
      <c r="E7" s="58">
        <f t="shared" ref="E7:E10" si="1">B7-B6</f>
        <v>-151424758000</v>
      </c>
      <c r="F7">
        <f t="shared" ref="F7:F10" si="2">E7/B6</f>
        <v>-6.6204234577387402E-2</v>
      </c>
      <c r="G7">
        <v>100</v>
      </c>
      <c r="H7" s="52">
        <f t="shared" si="0"/>
        <v>-6.62042345773874</v>
      </c>
    </row>
    <row r="8" spans="1:8" ht="25" customHeight="1" x14ac:dyDescent="0.35">
      <c r="A8" s="54">
        <v>2022</v>
      </c>
      <c r="B8" s="59">
        <v>2126535040500</v>
      </c>
      <c r="C8" s="57">
        <f>H8</f>
        <v>-0.43435220686398368</v>
      </c>
      <c r="E8" s="58">
        <f t="shared" si="1"/>
        <v>-9276946500</v>
      </c>
      <c r="F8">
        <f t="shared" si="2"/>
        <v>-4.3435220686398367E-3</v>
      </c>
      <c r="G8">
        <v>100</v>
      </c>
      <c r="H8" s="52">
        <f>F8*G8</f>
        <v>-0.43435220686398368</v>
      </c>
    </row>
    <row r="9" spans="1:8" ht="25" customHeight="1" x14ac:dyDescent="0.35">
      <c r="A9" s="54">
        <v>2023</v>
      </c>
      <c r="B9" s="59">
        <v>2243052409000</v>
      </c>
      <c r="C9" s="57">
        <f>H9</f>
        <v>5.4792122528394334</v>
      </c>
      <c r="E9" s="58">
        <f>B9-B8</f>
        <v>116517368500</v>
      </c>
      <c r="F9">
        <f>E9/B8</f>
        <v>5.4792122528394334E-2</v>
      </c>
      <c r="G9">
        <v>100</v>
      </c>
      <c r="H9" s="52">
        <f>F9*G9</f>
        <v>5.4792122528394334</v>
      </c>
    </row>
    <row r="10" spans="1:8" x14ac:dyDescent="0.35">
      <c r="A10" s="54">
        <v>2024</v>
      </c>
      <c r="B10" s="59">
        <v>2212689813660</v>
      </c>
      <c r="C10" s="57">
        <f>H10</f>
        <v>-1.353628440341984</v>
      </c>
      <c r="E10" s="58">
        <f t="shared" si="1"/>
        <v>-30362595340</v>
      </c>
      <c r="F10">
        <f t="shared" si="2"/>
        <v>-1.353628440341984E-2</v>
      </c>
      <c r="G10">
        <v>100</v>
      </c>
      <c r="H10" s="52">
        <f t="shared" si="0"/>
        <v>-1.353628440341984</v>
      </c>
    </row>
    <row r="11" spans="1:8" x14ac:dyDescent="0.35">
      <c r="C11" s="99"/>
      <c r="E11" s="58"/>
      <c r="H11" s="52"/>
    </row>
    <row r="12" spans="1:8" x14ac:dyDescent="0.35">
      <c r="B12" s="98"/>
    </row>
    <row r="13" spans="1:8" x14ac:dyDescent="0.35">
      <c r="B13" s="58"/>
    </row>
  </sheetData>
  <mergeCells count="2">
    <mergeCell ref="A4:A5"/>
    <mergeCell ref="B4:B5"/>
  </mergeCells>
  <printOptions horizontalCentered="1"/>
  <pageMargins left="1.299212598425197" right="0.70866141732283472" top="0.74803149606299213" bottom="0.74803149606299213" header="0.31496062992125984" footer="0.31496062992125984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24" sqref="B24"/>
    </sheetView>
  </sheetViews>
  <sheetFormatPr defaultRowHeight="14.5" x14ac:dyDescent="0.35"/>
  <cols>
    <col min="2" max="2" width="48.1796875" customWidth="1"/>
    <col min="3" max="3" width="23.7265625" customWidth="1"/>
  </cols>
  <sheetData>
    <row r="1" spans="1:5" ht="15.5" x14ac:dyDescent="0.35">
      <c r="B1" s="4"/>
    </row>
    <row r="2" spans="1:5" x14ac:dyDescent="0.35">
      <c r="B2" s="113" t="s">
        <v>6</v>
      </c>
    </row>
    <row r="3" spans="1:5" ht="15" thickBot="1" x14ac:dyDescent="0.4">
      <c r="A3" s="116"/>
      <c r="B3" s="116"/>
      <c r="C3" s="116"/>
      <c r="D3" s="116"/>
      <c r="E3" s="116"/>
    </row>
    <row r="4" spans="1:5" ht="15" thickBot="1" x14ac:dyDescent="0.4">
      <c r="A4" s="117" t="s">
        <v>7</v>
      </c>
      <c r="B4" s="118" t="s">
        <v>8</v>
      </c>
      <c r="C4" s="118" t="s">
        <v>9</v>
      </c>
      <c r="D4" s="116"/>
      <c r="E4" s="116"/>
    </row>
    <row r="5" spans="1:5" ht="20.149999999999999" customHeight="1" thickBot="1" x14ac:dyDescent="0.4">
      <c r="A5" s="119">
        <v>1</v>
      </c>
      <c r="B5" s="120" t="s">
        <v>10</v>
      </c>
      <c r="C5" s="121" t="s">
        <v>114</v>
      </c>
      <c r="D5" s="116"/>
      <c r="E5" s="116"/>
    </row>
    <row r="6" spans="1:5" ht="20.149999999999999" customHeight="1" thickBot="1" x14ac:dyDescent="0.4">
      <c r="A6" s="119">
        <v>2</v>
      </c>
      <c r="B6" s="120" t="s">
        <v>11</v>
      </c>
      <c r="C6" s="121" t="s">
        <v>115</v>
      </c>
      <c r="D6" s="116"/>
      <c r="E6" s="116"/>
    </row>
    <row r="7" spans="1:5" ht="20.149999999999999" customHeight="1" thickBot="1" x14ac:dyDescent="0.4">
      <c r="A7" s="119">
        <v>3</v>
      </c>
      <c r="B7" s="120" t="s">
        <v>12</v>
      </c>
      <c r="C7" s="121" t="s">
        <v>116</v>
      </c>
      <c r="D7" s="116"/>
      <c r="E7" s="116"/>
    </row>
    <row r="8" spans="1:5" ht="20.149999999999999" customHeight="1" thickBot="1" x14ac:dyDescent="0.4">
      <c r="A8" s="119">
        <v>4</v>
      </c>
      <c r="B8" s="120" t="s">
        <v>13</v>
      </c>
      <c r="C8" s="122" t="s">
        <v>117</v>
      </c>
      <c r="D8" s="116"/>
      <c r="E8" s="116"/>
    </row>
    <row r="9" spans="1:5" ht="20.149999999999999" customHeight="1" thickBot="1" x14ac:dyDescent="0.4">
      <c r="A9" s="119">
        <v>5</v>
      </c>
      <c r="B9" s="120" t="s">
        <v>14</v>
      </c>
      <c r="C9" s="121" t="s">
        <v>118</v>
      </c>
      <c r="D9" s="116"/>
      <c r="E9" s="116"/>
    </row>
    <row r="10" spans="1:5" ht="20.149999999999999" customHeight="1" thickBot="1" x14ac:dyDescent="0.4">
      <c r="A10" s="119">
        <v>6</v>
      </c>
      <c r="B10" s="120" t="s">
        <v>15</v>
      </c>
      <c r="C10" s="122" t="s">
        <v>119</v>
      </c>
      <c r="D10" s="116"/>
      <c r="E10" s="116"/>
    </row>
    <row r="11" spans="1:5" ht="20.149999999999999" customHeight="1" thickBot="1" x14ac:dyDescent="0.4">
      <c r="A11" s="119">
        <v>7</v>
      </c>
      <c r="B11" s="120" t="s">
        <v>16</v>
      </c>
      <c r="C11" s="122" t="s">
        <v>120</v>
      </c>
      <c r="D11" s="116"/>
      <c r="E11" s="116"/>
    </row>
    <row r="12" spans="1:5" x14ac:dyDescent="0.35">
      <c r="A12" s="116"/>
      <c r="B12" s="116"/>
      <c r="C12" s="116"/>
      <c r="D12" s="116"/>
      <c r="E12" s="116"/>
    </row>
    <row r="13" spans="1:5" x14ac:dyDescent="0.35">
      <c r="A13" s="116"/>
      <c r="B13" s="116"/>
      <c r="C13" s="116"/>
      <c r="D13" s="116"/>
      <c r="E13" s="116"/>
    </row>
    <row r="14" spans="1:5" x14ac:dyDescent="0.35">
      <c r="A14" s="116"/>
      <c r="B14" s="116"/>
      <c r="C14" s="116"/>
      <c r="D14" s="116"/>
      <c r="E14" s="116"/>
    </row>
    <row r="15" spans="1:5" x14ac:dyDescent="0.35">
      <c r="A15" s="116"/>
      <c r="B15" s="116"/>
      <c r="C15" s="116"/>
      <c r="D15" s="116"/>
      <c r="E15" s="116"/>
    </row>
  </sheetData>
  <printOptions horizontalCentered="1"/>
  <pageMargins left="1.299212598425197" right="0.70866141732283472" top="0.74803149606299213" bottom="0.74803149606299213" header="0.31496062992125984" footer="0.31496062992125984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G14"/>
  <sheetViews>
    <sheetView workbookViewId="0">
      <selection activeCell="I12" sqref="I12"/>
    </sheetView>
  </sheetViews>
  <sheetFormatPr defaultRowHeight="14.5" x14ac:dyDescent="0.35"/>
  <cols>
    <col min="2" max="2" width="20.81640625" customWidth="1"/>
    <col min="3" max="3" width="9.7265625" customWidth="1"/>
    <col min="5" max="5" width="8.26953125" customWidth="1"/>
    <col min="9" max="9" width="18" customWidth="1"/>
    <col min="10" max="10" width="9.1796875" customWidth="1"/>
  </cols>
  <sheetData>
    <row r="2" spans="2:7" x14ac:dyDescent="0.35">
      <c r="E2" s="60" t="s">
        <v>125</v>
      </c>
    </row>
    <row r="3" spans="2:7" ht="15" thickBot="1" x14ac:dyDescent="0.4"/>
    <row r="4" spans="2:7" ht="15" customHeight="1" x14ac:dyDescent="0.35">
      <c r="B4" s="100" t="s">
        <v>121</v>
      </c>
      <c r="C4" s="136">
        <v>2018</v>
      </c>
      <c r="D4" s="136">
        <v>2019</v>
      </c>
      <c r="E4" s="136">
        <v>2020</v>
      </c>
      <c r="F4" s="136">
        <v>2021</v>
      </c>
      <c r="G4" s="136">
        <v>2022</v>
      </c>
    </row>
    <row r="5" spans="2:7" ht="15" thickBot="1" x14ac:dyDescent="0.4">
      <c r="B5" s="101" t="s">
        <v>122</v>
      </c>
      <c r="C5" s="137"/>
      <c r="D5" s="137"/>
      <c r="E5" s="137"/>
      <c r="F5" s="137"/>
      <c r="G5" s="137"/>
    </row>
    <row r="6" spans="2:7" ht="36" customHeight="1" x14ac:dyDescent="0.35">
      <c r="B6" s="123" t="s">
        <v>123</v>
      </c>
      <c r="C6" s="124">
        <v>5.98</v>
      </c>
      <c r="D6" s="124">
        <v>5.93</v>
      </c>
      <c r="E6" s="124">
        <v>-1.87</v>
      </c>
      <c r="F6" s="124">
        <v>3.57</v>
      </c>
      <c r="G6" s="124">
        <v>5.87</v>
      </c>
    </row>
    <row r="7" spans="2:7" ht="25" customHeight="1" x14ac:dyDescent="0.35">
      <c r="B7" s="138" t="s">
        <v>124</v>
      </c>
      <c r="C7" s="140">
        <v>5.3</v>
      </c>
      <c r="D7" s="140">
        <v>5.4</v>
      </c>
      <c r="E7" s="140">
        <v>-2.65</v>
      </c>
      <c r="F7" s="140">
        <v>3.32</v>
      </c>
      <c r="G7" s="140">
        <v>5.31</v>
      </c>
    </row>
    <row r="8" spans="2:7" ht="16.5" customHeight="1" x14ac:dyDescent="0.35">
      <c r="B8" s="138"/>
      <c r="C8" s="140"/>
      <c r="D8" s="140"/>
      <c r="E8" s="140"/>
      <c r="F8" s="140"/>
      <c r="G8" s="140"/>
    </row>
    <row r="9" spans="2:7" ht="2.25" customHeight="1" x14ac:dyDescent="0.35">
      <c r="B9" s="138"/>
      <c r="C9" s="140"/>
      <c r="D9" s="140"/>
      <c r="E9" s="140"/>
      <c r="F9" s="140"/>
      <c r="G9" s="140"/>
    </row>
    <row r="10" spans="2:7" ht="24.75" hidden="1" customHeight="1" thickBot="1" x14ac:dyDescent="0.4">
      <c r="B10" s="139"/>
      <c r="C10" s="141"/>
      <c r="D10" s="141"/>
      <c r="E10" s="141"/>
      <c r="F10" s="141"/>
      <c r="G10" s="141"/>
    </row>
    <row r="11" spans="2:7" ht="25" customHeight="1" thickBot="1" x14ac:dyDescent="0.4">
      <c r="B11" s="102" t="s">
        <v>27</v>
      </c>
      <c r="C11" s="103">
        <v>5.17</v>
      </c>
      <c r="D11" s="103">
        <v>5.0199999999999996</v>
      </c>
      <c r="E11" s="103">
        <v>-2.0699999999999998</v>
      </c>
      <c r="F11" s="103">
        <v>3.69</v>
      </c>
      <c r="G11" s="103">
        <v>5.31</v>
      </c>
    </row>
    <row r="12" spans="2:7" ht="25" customHeight="1" x14ac:dyDescent="0.35"/>
    <row r="13" spans="2:7" ht="25" customHeight="1" x14ac:dyDescent="0.35"/>
    <row r="14" spans="2:7" ht="25" customHeight="1" x14ac:dyDescent="0.35"/>
  </sheetData>
  <mergeCells count="11">
    <mergeCell ref="F4:F5"/>
    <mergeCell ref="G4:G5"/>
    <mergeCell ref="B7:B10"/>
    <mergeCell ref="C7:C10"/>
    <mergeCell ref="D7:D10"/>
    <mergeCell ref="E7:E10"/>
    <mergeCell ref="F7:F10"/>
    <mergeCell ref="G7:G10"/>
    <mergeCell ref="C4:C5"/>
    <mergeCell ref="D4:D5"/>
    <mergeCell ref="E4:E5"/>
  </mergeCells>
  <printOptions horizontalCentered="1"/>
  <pageMargins left="1.299212598425197" right="0.70866141732283472" top="0.74803149606299213" bottom="0.74803149606299213" header="0.31496062992125984" footer="0.31496062992125984"/>
  <pageSetup paperSize="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F17" sqref="F17"/>
    </sheetView>
  </sheetViews>
  <sheetFormatPr defaultRowHeight="14.5" x14ac:dyDescent="0.35"/>
  <cols>
    <col min="1" max="1" width="6.7265625" customWidth="1"/>
    <col min="2" max="2" width="17.453125" customWidth="1"/>
    <col min="3" max="7" width="11.81640625" customWidth="1"/>
  </cols>
  <sheetData>
    <row r="1" spans="1:8" x14ac:dyDescent="0.35">
      <c r="A1" s="112"/>
    </row>
    <row r="2" spans="1:8" x14ac:dyDescent="0.35">
      <c r="A2" s="145" t="s">
        <v>126</v>
      </c>
      <c r="B2" s="145"/>
      <c r="C2" s="145"/>
      <c r="D2" s="145"/>
      <c r="E2" s="145"/>
      <c r="F2" s="145"/>
      <c r="G2" s="145"/>
      <c r="H2" s="145"/>
    </row>
    <row r="3" spans="1:8" ht="15" thickBot="1" x14ac:dyDescent="0.4">
      <c r="A3" s="1"/>
    </row>
    <row r="4" spans="1:8" ht="15" thickBot="1" x14ac:dyDescent="0.4">
      <c r="A4" s="104"/>
      <c r="B4" s="105"/>
      <c r="C4" s="142" t="s">
        <v>18</v>
      </c>
      <c r="D4" s="143"/>
      <c r="E4" s="143"/>
      <c r="F4" s="143"/>
      <c r="G4" s="144"/>
    </row>
    <row r="5" spans="1:8" ht="15" thickBot="1" x14ac:dyDescent="0.4">
      <c r="A5" s="108" t="s">
        <v>7</v>
      </c>
      <c r="B5" s="109" t="s">
        <v>17</v>
      </c>
      <c r="C5" s="109">
        <v>2018</v>
      </c>
      <c r="D5" s="110">
        <v>2019</v>
      </c>
      <c r="E5" s="110">
        <v>2020</v>
      </c>
      <c r="F5" s="110">
        <v>2021</v>
      </c>
      <c r="G5" s="110">
        <v>2022</v>
      </c>
    </row>
    <row r="6" spans="1:8" ht="20.25" customHeight="1" thickBot="1" x14ac:dyDescent="0.4">
      <c r="A6" s="106">
        <v>1</v>
      </c>
      <c r="B6" s="107" t="s">
        <v>19</v>
      </c>
      <c r="C6" s="111">
        <v>5.72</v>
      </c>
      <c r="D6" s="111">
        <v>5.96</v>
      </c>
      <c r="E6" s="111">
        <v>-1.2</v>
      </c>
      <c r="F6" s="111">
        <v>4.63</v>
      </c>
      <c r="G6" s="111">
        <v>6.33</v>
      </c>
    </row>
    <row r="7" spans="1:8" ht="20.25" customHeight="1" thickBot="1" x14ac:dyDescent="0.4">
      <c r="A7" s="106">
        <v>2</v>
      </c>
      <c r="B7" s="107" t="s">
        <v>20</v>
      </c>
      <c r="C7" s="111">
        <v>5.47</v>
      </c>
      <c r="D7" s="111">
        <v>5.5</v>
      </c>
      <c r="E7" s="111">
        <v>-1.18</v>
      </c>
      <c r="F7" s="111">
        <v>3.82</v>
      </c>
      <c r="G7" s="111">
        <v>5.9</v>
      </c>
    </row>
    <row r="8" spans="1:8" ht="20.25" customHeight="1" thickBot="1" x14ac:dyDescent="0.4">
      <c r="A8" s="106">
        <v>3</v>
      </c>
      <c r="B8" s="107" t="s">
        <v>21</v>
      </c>
      <c r="C8" s="111">
        <v>5.79</v>
      </c>
      <c r="D8" s="111">
        <v>5.92</v>
      </c>
      <c r="E8" s="111">
        <v>-1.7</v>
      </c>
      <c r="F8" s="111">
        <v>3.82</v>
      </c>
      <c r="G8" s="111">
        <v>5.61</v>
      </c>
    </row>
    <row r="9" spans="1:8" ht="20.25" customHeight="1" thickBot="1" x14ac:dyDescent="0.4">
      <c r="A9" s="106">
        <v>4</v>
      </c>
      <c r="B9" s="107" t="s">
        <v>22</v>
      </c>
      <c r="C9" s="111">
        <v>5.41</v>
      </c>
      <c r="D9" s="111">
        <v>5.14</v>
      </c>
      <c r="E9" s="111">
        <v>-1.41</v>
      </c>
      <c r="F9" s="111">
        <v>3.35</v>
      </c>
      <c r="G9" s="111">
        <v>5.63</v>
      </c>
    </row>
    <row r="10" spans="1:8" ht="20.25" customHeight="1" thickBot="1" x14ac:dyDescent="0.4">
      <c r="A10" s="106">
        <v>5</v>
      </c>
      <c r="B10" s="107" t="s">
        <v>23</v>
      </c>
      <c r="C10" s="111">
        <v>5.98</v>
      </c>
      <c r="D10" s="111">
        <v>5.93</v>
      </c>
      <c r="E10" s="111">
        <v>-1.87</v>
      </c>
      <c r="F10" s="111">
        <v>3.57</v>
      </c>
      <c r="G10" s="111">
        <v>5.87</v>
      </c>
    </row>
    <row r="11" spans="1:8" ht="20.25" customHeight="1" thickBot="1" x14ac:dyDescent="0.4">
      <c r="A11" s="106">
        <v>6</v>
      </c>
      <c r="B11" s="107" t="s">
        <v>24</v>
      </c>
      <c r="C11" s="111">
        <v>5.75</v>
      </c>
      <c r="D11" s="111">
        <v>5.9</v>
      </c>
      <c r="E11" s="111">
        <v>-1.81</v>
      </c>
      <c r="F11" s="111">
        <v>3.75</v>
      </c>
      <c r="G11" s="111">
        <v>5.76</v>
      </c>
    </row>
    <row r="12" spans="1:8" ht="20.25" customHeight="1" thickBot="1" x14ac:dyDescent="0.4">
      <c r="A12" s="106">
        <v>7</v>
      </c>
      <c r="B12" s="107" t="s">
        <v>25</v>
      </c>
      <c r="C12" s="111">
        <v>5.75</v>
      </c>
      <c r="D12" s="111">
        <v>5.78</v>
      </c>
      <c r="E12" s="111">
        <v>-1.76</v>
      </c>
      <c r="F12" s="111">
        <v>4.01</v>
      </c>
      <c r="G12" s="111">
        <v>6.25</v>
      </c>
    </row>
    <row r="13" spans="1:8" ht="20.25" customHeight="1" thickBot="1" x14ac:dyDescent="0.4">
      <c r="A13" s="106">
        <v>8</v>
      </c>
      <c r="B13" s="107" t="s">
        <v>26</v>
      </c>
      <c r="C13" s="111">
        <v>5.3</v>
      </c>
      <c r="D13" s="111">
        <v>5.4</v>
      </c>
      <c r="E13" s="111">
        <v>-2.65</v>
      </c>
      <c r="F13" s="111">
        <v>3.32</v>
      </c>
      <c r="G13" s="111">
        <v>5.31</v>
      </c>
    </row>
    <row r="14" spans="1:8" ht="20.25" customHeight="1" thickBot="1" x14ac:dyDescent="0.4">
      <c r="A14" s="106">
        <v>9</v>
      </c>
      <c r="B14" s="107" t="s">
        <v>27</v>
      </c>
      <c r="C14" s="111">
        <v>5.17</v>
      </c>
      <c r="D14" s="111">
        <v>5.0199999999999996</v>
      </c>
      <c r="E14" s="111">
        <v>-2.0699999999999998</v>
      </c>
      <c r="F14" s="111">
        <v>3.69</v>
      </c>
      <c r="G14" s="111">
        <v>5.31</v>
      </c>
    </row>
  </sheetData>
  <mergeCells count="2">
    <mergeCell ref="C4:G4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7"/>
  <sheetViews>
    <sheetView tabSelected="1" view="pageBreakPreview" zoomScale="90" zoomScaleNormal="100" zoomScaleSheetLayoutView="90" workbookViewId="0">
      <selection activeCell="Q9" sqref="Q9"/>
    </sheetView>
  </sheetViews>
  <sheetFormatPr defaultRowHeight="18.5" x14ac:dyDescent="0.35"/>
  <cols>
    <col min="1" max="1" width="8.7265625" style="6"/>
    <col min="2" max="2" width="31.54296875" style="6" customWidth="1"/>
    <col min="3" max="3" width="22.1796875" style="6" customWidth="1"/>
    <col min="4" max="4" width="21.54296875" style="6" customWidth="1"/>
    <col min="5" max="5" width="28.26953125" style="6" customWidth="1"/>
    <col min="6" max="6" width="10.81640625" style="6" hidden="1" customWidth="1"/>
    <col min="7" max="7" width="18.26953125" style="6" hidden="1" customWidth="1"/>
    <col min="8" max="8" width="8.1796875" style="6" hidden="1" customWidth="1"/>
    <col min="9" max="9" width="6.1796875" hidden="1" customWidth="1"/>
    <col min="10" max="10" width="8.7265625" style="82" hidden="1" customWidth="1"/>
    <col min="11" max="11" width="18.1796875" hidden="1" customWidth="1"/>
    <col min="12" max="15" width="0" hidden="1" customWidth="1"/>
  </cols>
  <sheetData>
    <row r="1" spans="1:15" x14ac:dyDescent="0.35">
      <c r="A1" s="149" t="s">
        <v>111</v>
      </c>
      <c r="B1" s="149"/>
      <c r="C1" s="149"/>
      <c r="D1" s="149"/>
      <c r="E1" s="149"/>
    </row>
    <row r="2" spans="1:15" ht="19" thickBot="1" x14ac:dyDescent="0.4">
      <c r="A2" s="7"/>
      <c r="G2" s="8"/>
    </row>
    <row r="3" spans="1:15" ht="14.25" customHeight="1" x14ac:dyDescent="0.35">
      <c r="A3" s="9"/>
      <c r="B3" s="10"/>
      <c r="C3" s="146" t="s">
        <v>112</v>
      </c>
      <c r="D3" s="146" t="s">
        <v>113</v>
      </c>
      <c r="E3" s="150" t="s">
        <v>108</v>
      </c>
      <c r="O3" s="152" t="s">
        <v>135</v>
      </c>
    </row>
    <row r="4" spans="1:15" ht="27" customHeight="1" thickBot="1" x14ac:dyDescent="0.4">
      <c r="A4" s="11" t="s">
        <v>28</v>
      </c>
      <c r="B4" s="12" t="s">
        <v>29</v>
      </c>
      <c r="C4" s="147"/>
      <c r="D4" s="148"/>
      <c r="E4" s="151"/>
      <c r="O4" s="152"/>
    </row>
    <row r="5" spans="1:15" ht="30" customHeight="1" thickBot="1" x14ac:dyDescent="0.4">
      <c r="A5" s="13" t="s">
        <v>31</v>
      </c>
      <c r="B5" s="14" t="s">
        <v>32</v>
      </c>
      <c r="C5" s="15"/>
      <c r="D5" s="15"/>
      <c r="E5" s="87"/>
    </row>
    <row r="6" spans="1:15" ht="30" customHeight="1" thickBot="1" x14ac:dyDescent="0.4">
      <c r="A6" s="16" t="s">
        <v>33</v>
      </c>
      <c r="B6" s="17" t="s">
        <v>34</v>
      </c>
      <c r="C6" s="18">
        <f>(C7+C8+C9+C10)</f>
        <v>382871676000</v>
      </c>
      <c r="D6" s="84">
        <f>(D7+D8+D9+D10)</f>
        <v>401898055070</v>
      </c>
      <c r="E6" s="88">
        <f>D6-C6</f>
        <v>19026379070</v>
      </c>
      <c r="F6" s="86">
        <f>J6</f>
        <v>4.9693879862766339</v>
      </c>
      <c r="G6" s="19">
        <f>D6-C6</f>
        <v>19026379070</v>
      </c>
      <c r="H6" s="19">
        <f>G6/C6</f>
        <v>4.9693879862766341E-2</v>
      </c>
      <c r="I6">
        <v>100</v>
      </c>
      <c r="J6" s="83">
        <f>H6*I6</f>
        <v>4.9693879862766339</v>
      </c>
      <c r="K6" s="50">
        <f>D6-C6</f>
        <v>19026379070</v>
      </c>
      <c r="L6">
        <f>K6/C6</f>
        <v>4.9693879862766341E-2</v>
      </c>
      <c r="M6">
        <v>100</v>
      </c>
      <c r="N6" s="52">
        <f>L6*M6</f>
        <v>4.9693879862766339</v>
      </c>
      <c r="O6" s="52">
        <f>E6/C6*100</f>
        <v>4.9693879862766339</v>
      </c>
    </row>
    <row r="7" spans="1:15" ht="30" customHeight="1" thickBot="1" x14ac:dyDescent="0.4">
      <c r="A7" s="20" t="s">
        <v>35</v>
      </c>
      <c r="B7" s="21" t="s">
        <v>36</v>
      </c>
      <c r="C7" s="22">
        <v>188286600000</v>
      </c>
      <c r="D7" s="85">
        <v>205700930000</v>
      </c>
      <c r="E7" s="89">
        <f t="shared" ref="E7:E16" si="0">D7-C7</f>
        <v>17414330000</v>
      </c>
      <c r="F7" s="86">
        <f t="shared" ref="F7:F16" si="1">J7</f>
        <v>9.2488419250228109</v>
      </c>
      <c r="G7" s="19">
        <f t="shared" ref="G7:G16" si="2">D7-C7</f>
        <v>17414330000</v>
      </c>
      <c r="H7" s="19">
        <f t="shared" ref="H7:H16" si="3">G7/C7</f>
        <v>9.2488419250228104E-2</v>
      </c>
      <c r="I7">
        <v>100</v>
      </c>
      <c r="J7" s="83">
        <f t="shared" ref="J7:J16" si="4">H7*I7</f>
        <v>9.2488419250228109</v>
      </c>
      <c r="K7" s="50">
        <f t="shared" ref="K7:K16" si="5">D7-C7</f>
        <v>17414330000</v>
      </c>
      <c r="L7">
        <f t="shared" ref="L7:L16" si="6">K7/C7</f>
        <v>9.2488419250228104E-2</v>
      </c>
      <c r="M7">
        <v>100</v>
      </c>
      <c r="N7" s="52">
        <f t="shared" ref="N7:N16" si="7">L7*M7</f>
        <v>9.2488419250228109</v>
      </c>
      <c r="O7" s="52">
        <f t="shared" ref="O7:O16" si="8">E7/C7*100</f>
        <v>9.2488419250228109</v>
      </c>
    </row>
    <row r="8" spans="1:15" ht="30" customHeight="1" thickBot="1" x14ac:dyDescent="0.4">
      <c r="A8" s="20" t="s">
        <v>37</v>
      </c>
      <c r="B8" s="21" t="s">
        <v>38</v>
      </c>
      <c r="C8" s="22">
        <v>7289262000</v>
      </c>
      <c r="D8" s="85">
        <v>8141660800</v>
      </c>
      <c r="E8" s="89">
        <f t="shared" si="0"/>
        <v>852398800</v>
      </c>
      <c r="F8" s="86">
        <f t="shared" si="1"/>
        <v>11.693897132521784</v>
      </c>
      <c r="G8" s="19">
        <f t="shared" si="2"/>
        <v>852398800</v>
      </c>
      <c r="H8" s="19">
        <f t="shared" si="3"/>
        <v>0.11693897132521783</v>
      </c>
      <c r="I8">
        <v>100</v>
      </c>
      <c r="J8" s="83">
        <f t="shared" si="4"/>
        <v>11.693897132521784</v>
      </c>
      <c r="K8" s="50">
        <f t="shared" si="5"/>
        <v>852398800</v>
      </c>
      <c r="L8">
        <f t="shared" si="6"/>
        <v>0.11693897132521783</v>
      </c>
      <c r="M8">
        <v>100</v>
      </c>
      <c r="N8" s="52">
        <f t="shared" si="7"/>
        <v>11.693897132521784</v>
      </c>
      <c r="O8" s="52">
        <f t="shared" si="8"/>
        <v>11.693897132521784</v>
      </c>
    </row>
    <row r="9" spans="1:15" ht="31.5" customHeight="1" thickBot="1" x14ac:dyDescent="0.4">
      <c r="A9" s="20" t="s">
        <v>39</v>
      </c>
      <c r="B9" s="21" t="s">
        <v>40</v>
      </c>
      <c r="C9" s="22">
        <v>17168176000</v>
      </c>
      <c r="D9" s="85">
        <v>20353183570</v>
      </c>
      <c r="E9" s="89">
        <f t="shared" si="0"/>
        <v>3185007570</v>
      </c>
      <c r="F9" s="86">
        <f t="shared" si="1"/>
        <v>18.551811036885919</v>
      </c>
      <c r="G9" s="19">
        <f t="shared" si="2"/>
        <v>3185007570</v>
      </c>
      <c r="H9" s="19">
        <f t="shared" si="3"/>
        <v>0.18551811036885921</v>
      </c>
      <c r="I9">
        <v>100</v>
      </c>
      <c r="J9" s="83">
        <f t="shared" si="4"/>
        <v>18.551811036885919</v>
      </c>
      <c r="K9" s="50">
        <f t="shared" si="5"/>
        <v>3185007570</v>
      </c>
      <c r="L9">
        <f t="shared" si="6"/>
        <v>0.18551811036885921</v>
      </c>
      <c r="M9">
        <v>100</v>
      </c>
      <c r="N9" s="52">
        <f t="shared" si="7"/>
        <v>18.551811036885919</v>
      </c>
      <c r="O9" s="52">
        <f t="shared" si="8"/>
        <v>18.551811036885919</v>
      </c>
    </row>
    <row r="10" spans="1:15" ht="30" customHeight="1" thickBot="1" x14ac:dyDescent="0.4">
      <c r="A10" s="20" t="s">
        <v>41</v>
      </c>
      <c r="B10" s="21" t="s">
        <v>42</v>
      </c>
      <c r="C10" s="22">
        <v>170127638000</v>
      </c>
      <c r="D10" s="85">
        <v>167702280700</v>
      </c>
      <c r="E10" s="89">
        <f t="shared" si="0"/>
        <v>-2425357300</v>
      </c>
      <c r="F10" s="86">
        <f t="shared" si="1"/>
        <v>-1.4256103996459411</v>
      </c>
      <c r="G10" s="19">
        <f t="shared" si="2"/>
        <v>-2425357300</v>
      </c>
      <c r="H10" s="19">
        <f t="shared" si="3"/>
        <v>-1.4256103996459411E-2</v>
      </c>
      <c r="I10">
        <v>100</v>
      </c>
      <c r="J10" s="83">
        <f t="shared" si="4"/>
        <v>-1.4256103996459411</v>
      </c>
      <c r="K10" s="50">
        <f t="shared" si="5"/>
        <v>-2425357300</v>
      </c>
      <c r="L10">
        <f t="shared" si="6"/>
        <v>-1.4256103996459411E-2</v>
      </c>
      <c r="M10">
        <v>100</v>
      </c>
      <c r="N10" s="52">
        <f t="shared" si="7"/>
        <v>-1.4256103996459411</v>
      </c>
      <c r="O10" s="52">
        <f t="shared" si="8"/>
        <v>-1.4256103996459411</v>
      </c>
    </row>
    <row r="11" spans="1:15" ht="30" customHeight="1" thickBot="1" x14ac:dyDescent="0.4">
      <c r="A11" s="16" t="s">
        <v>43</v>
      </c>
      <c r="B11" s="17" t="s">
        <v>44</v>
      </c>
      <c r="C11" s="18">
        <f>SUM(C12:C13)</f>
        <v>1762370963000</v>
      </c>
      <c r="D11" s="84">
        <f>SUM(D12:D13)</f>
        <v>1763791758590</v>
      </c>
      <c r="E11" s="90">
        <f t="shared" si="0"/>
        <v>1420795590</v>
      </c>
      <c r="F11" s="86">
        <f t="shared" si="1"/>
        <v>8.0618418019180668E-2</v>
      </c>
      <c r="G11" s="19">
        <f t="shared" si="2"/>
        <v>1420795590</v>
      </c>
      <c r="H11" s="19">
        <f t="shared" si="3"/>
        <v>8.0618418019180673E-4</v>
      </c>
      <c r="I11">
        <v>100</v>
      </c>
      <c r="J11" s="83">
        <f t="shared" si="4"/>
        <v>8.0618418019180668E-2</v>
      </c>
      <c r="K11" s="50">
        <f t="shared" si="5"/>
        <v>1420795590</v>
      </c>
      <c r="L11">
        <f t="shared" si="6"/>
        <v>8.0618418019180673E-4</v>
      </c>
      <c r="M11">
        <v>100</v>
      </c>
      <c r="N11" s="52">
        <f t="shared" si="7"/>
        <v>8.0618418019180668E-2</v>
      </c>
      <c r="O11" s="52">
        <f t="shared" si="8"/>
        <v>8.0618418019180668E-2</v>
      </c>
    </row>
    <row r="12" spans="1:15" ht="33" customHeight="1" thickBot="1" x14ac:dyDescent="0.4">
      <c r="A12" s="20" t="s">
        <v>45</v>
      </c>
      <c r="B12" s="21" t="s">
        <v>46</v>
      </c>
      <c r="C12" s="22">
        <v>1604417769000</v>
      </c>
      <c r="D12" s="85">
        <v>1612245189000</v>
      </c>
      <c r="E12" s="89">
        <f t="shared" si="0"/>
        <v>7827420000</v>
      </c>
      <c r="F12" s="86">
        <f t="shared" si="1"/>
        <v>0.4878666985144815</v>
      </c>
      <c r="G12" s="19">
        <f t="shared" si="2"/>
        <v>7827420000</v>
      </c>
      <c r="H12" s="19">
        <f t="shared" si="3"/>
        <v>4.8786669851448149E-3</v>
      </c>
      <c r="I12">
        <v>100</v>
      </c>
      <c r="J12" s="83">
        <f t="shared" si="4"/>
        <v>0.4878666985144815</v>
      </c>
      <c r="K12" s="50">
        <f t="shared" si="5"/>
        <v>7827420000</v>
      </c>
      <c r="L12">
        <f t="shared" si="6"/>
        <v>4.8786669851448149E-3</v>
      </c>
      <c r="M12">
        <v>100</v>
      </c>
      <c r="N12" s="52">
        <f t="shared" si="7"/>
        <v>0.4878666985144815</v>
      </c>
      <c r="O12" s="52">
        <f t="shared" si="8"/>
        <v>0.4878666985144815</v>
      </c>
    </row>
    <row r="13" spans="1:15" ht="30" customHeight="1" thickBot="1" x14ac:dyDescent="0.4">
      <c r="A13" s="20" t="s">
        <v>47</v>
      </c>
      <c r="B13" s="21" t="s">
        <v>48</v>
      </c>
      <c r="C13" s="22">
        <v>157953194000</v>
      </c>
      <c r="D13" s="85">
        <v>151546569590</v>
      </c>
      <c r="E13" s="89">
        <f t="shared" si="0"/>
        <v>-6406624410</v>
      </c>
      <c r="F13" s="86">
        <f t="shared" si="1"/>
        <v>-4.056027135481667</v>
      </c>
      <c r="G13" s="19">
        <f t="shared" si="2"/>
        <v>-6406624410</v>
      </c>
      <c r="H13" s="19">
        <f t="shared" si="3"/>
        <v>-4.0560271354816671E-2</v>
      </c>
      <c r="I13">
        <v>100</v>
      </c>
      <c r="J13" s="83">
        <f t="shared" si="4"/>
        <v>-4.056027135481667</v>
      </c>
      <c r="K13" s="50">
        <f t="shared" si="5"/>
        <v>-6406624410</v>
      </c>
      <c r="L13">
        <f t="shared" si="6"/>
        <v>-4.0560271354816671E-2</v>
      </c>
      <c r="M13">
        <v>100</v>
      </c>
      <c r="N13" s="52">
        <f t="shared" si="7"/>
        <v>-4.056027135481667</v>
      </c>
      <c r="O13" s="52">
        <f t="shared" si="8"/>
        <v>-4.056027135481667</v>
      </c>
    </row>
    <row r="14" spans="1:15" ht="33" customHeight="1" thickBot="1" x14ac:dyDescent="0.4">
      <c r="A14" s="16" t="s">
        <v>49</v>
      </c>
      <c r="B14" s="17" t="s">
        <v>50</v>
      </c>
      <c r="C14" s="18">
        <f>SUM(C15)</f>
        <v>7210000000</v>
      </c>
      <c r="D14" s="84">
        <f>SUM(D15)</f>
        <v>0</v>
      </c>
      <c r="E14" s="90">
        <f t="shared" si="0"/>
        <v>-7210000000</v>
      </c>
      <c r="F14" s="86">
        <f t="shared" si="1"/>
        <v>-100</v>
      </c>
      <c r="G14" s="19">
        <f t="shared" si="2"/>
        <v>-7210000000</v>
      </c>
      <c r="H14" s="19">
        <f t="shared" si="3"/>
        <v>-1</v>
      </c>
      <c r="I14">
        <v>100</v>
      </c>
      <c r="J14" s="83">
        <f t="shared" si="4"/>
        <v>-100</v>
      </c>
      <c r="K14" s="50">
        <f t="shared" si="5"/>
        <v>-7210000000</v>
      </c>
      <c r="L14">
        <f t="shared" si="6"/>
        <v>-1</v>
      </c>
      <c r="M14">
        <v>100</v>
      </c>
      <c r="N14" s="52">
        <f t="shared" si="7"/>
        <v>-100</v>
      </c>
      <c r="O14" s="52">
        <f t="shared" si="8"/>
        <v>-100</v>
      </c>
    </row>
    <row r="15" spans="1:15" ht="30" customHeight="1" thickBot="1" x14ac:dyDescent="0.4">
      <c r="A15" s="20" t="s">
        <v>51</v>
      </c>
      <c r="B15" s="21" t="s">
        <v>52</v>
      </c>
      <c r="C15" s="22">
        <v>7210000000</v>
      </c>
      <c r="D15" s="85">
        <v>0</v>
      </c>
      <c r="E15" s="89">
        <f t="shared" si="0"/>
        <v>-7210000000</v>
      </c>
      <c r="F15" s="86">
        <f t="shared" si="1"/>
        <v>-100</v>
      </c>
      <c r="G15" s="19">
        <f t="shared" si="2"/>
        <v>-7210000000</v>
      </c>
      <c r="H15" s="19">
        <f t="shared" si="3"/>
        <v>-1</v>
      </c>
      <c r="I15">
        <v>100</v>
      </c>
      <c r="J15" s="83">
        <f t="shared" si="4"/>
        <v>-100</v>
      </c>
      <c r="K15" s="50">
        <f t="shared" si="5"/>
        <v>-7210000000</v>
      </c>
      <c r="L15">
        <f t="shared" si="6"/>
        <v>-1</v>
      </c>
      <c r="M15">
        <v>100</v>
      </c>
      <c r="N15" s="52">
        <f t="shared" si="7"/>
        <v>-100</v>
      </c>
      <c r="O15" s="52">
        <f t="shared" si="8"/>
        <v>-100</v>
      </c>
    </row>
    <row r="16" spans="1:15" ht="30" customHeight="1" thickBot="1" x14ac:dyDescent="0.4">
      <c r="A16" s="23"/>
      <c r="B16" s="24" t="s">
        <v>53</v>
      </c>
      <c r="C16" s="18">
        <f>C6+C11+C14</f>
        <v>2152452639000</v>
      </c>
      <c r="D16" s="84">
        <f>D6+D11+D14</f>
        <v>2165689813660</v>
      </c>
      <c r="E16" s="91">
        <f t="shared" si="0"/>
        <v>13237174660</v>
      </c>
      <c r="F16" s="86">
        <f t="shared" si="1"/>
        <v>0.61498099517533678</v>
      </c>
      <c r="G16" s="19">
        <f t="shared" si="2"/>
        <v>13237174660</v>
      </c>
      <c r="H16" s="19">
        <f t="shared" si="3"/>
        <v>6.149809951753368E-3</v>
      </c>
      <c r="I16">
        <v>100</v>
      </c>
      <c r="J16" s="83">
        <f t="shared" si="4"/>
        <v>0.61498099517533678</v>
      </c>
      <c r="K16" s="50">
        <f t="shared" si="5"/>
        <v>13237174660</v>
      </c>
      <c r="L16">
        <f t="shared" si="6"/>
        <v>6.149809951753368E-3</v>
      </c>
      <c r="M16">
        <v>100</v>
      </c>
      <c r="N16" s="52">
        <f t="shared" si="7"/>
        <v>0.61498099517533678</v>
      </c>
      <c r="O16" s="52">
        <f t="shared" si="8"/>
        <v>0.61498099517533678</v>
      </c>
    </row>
    <row r="17" spans="1:1" x14ac:dyDescent="0.35">
      <c r="A17" s="6" t="s">
        <v>110</v>
      </c>
    </row>
  </sheetData>
  <mergeCells count="5">
    <mergeCell ref="C3:C4"/>
    <mergeCell ref="D3:D4"/>
    <mergeCell ref="A1:E1"/>
    <mergeCell ref="E3:E4"/>
    <mergeCell ref="O3:O4"/>
  </mergeCells>
  <printOptions horizontalCentered="1"/>
  <pageMargins left="0.9055118110236221" right="0.70866141732283472" top="0.74803149606299213" bottom="0.74803149606299213" header="0.31496062992125984" footer="0.31496062992125984"/>
  <pageSetup paperSize="5" scale="85" orientation="landscape" r:id="rId1"/>
  <colBreaks count="1" manualBreakCount="1">
    <brk id="5" max="2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5"/>
  <sheetViews>
    <sheetView view="pageBreakPreview" zoomScale="60" zoomScaleNormal="84" workbookViewId="0">
      <selection activeCell="D25" sqref="D25"/>
    </sheetView>
  </sheetViews>
  <sheetFormatPr defaultRowHeight="15.5" x14ac:dyDescent="0.35"/>
  <cols>
    <col min="1" max="1" width="8.7265625" style="25"/>
    <col min="2" max="2" width="30.26953125" customWidth="1"/>
    <col min="3" max="3" width="30.54296875" style="25" customWidth="1"/>
    <col min="4" max="4" width="27.7265625" style="25" customWidth="1"/>
    <col min="5" max="5" width="30.26953125" style="25" customWidth="1"/>
    <col min="6" max="6" width="5.453125" customWidth="1"/>
    <col min="7" max="7" width="21.26953125" hidden="1" customWidth="1"/>
    <col min="8" max="8" width="19.1796875" hidden="1" customWidth="1"/>
    <col min="9" max="9" width="0" hidden="1" customWidth="1"/>
    <col min="10" max="10" width="10.54296875" hidden="1" customWidth="1"/>
    <col min="11" max="11" width="15.453125" style="133" customWidth="1"/>
  </cols>
  <sheetData>
    <row r="1" spans="1:11" x14ac:dyDescent="0.35">
      <c r="B1" s="63"/>
      <c r="C1" s="26" t="s">
        <v>109</v>
      </c>
    </row>
    <row r="2" spans="1:11" ht="16" thickBot="1" x14ac:dyDescent="0.4"/>
    <row r="3" spans="1:11" s="73" customFormat="1" ht="15.75" customHeight="1" x14ac:dyDescent="0.3">
      <c r="A3" s="69"/>
      <c r="B3" s="70"/>
      <c r="C3" s="71" t="s">
        <v>55</v>
      </c>
      <c r="D3" s="72" t="s">
        <v>127</v>
      </c>
      <c r="E3" s="72" t="s">
        <v>30</v>
      </c>
      <c r="K3" s="134" t="s">
        <v>134</v>
      </c>
    </row>
    <row r="4" spans="1:11" s="73" customFormat="1" ht="13.5" customHeight="1" x14ac:dyDescent="0.3">
      <c r="A4" s="74" t="s">
        <v>54</v>
      </c>
      <c r="B4" s="75" t="s">
        <v>29</v>
      </c>
      <c r="C4" s="76" t="s">
        <v>56</v>
      </c>
      <c r="D4" s="75" t="s">
        <v>56</v>
      </c>
      <c r="E4" s="75" t="s">
        <v>57</v>
      </c>
      <c r="K4" s="134"/>
    </row>
    <row r="5" spans="1:11" s="73" customFormat="1" ht="13.5" thickBot="1" x14ac:dyDescent="0.35">
      <c r="A5" s="77"/>
      <c r="B5" s="78"/>
      <c r="C5" s="79"/>
      <c r="D5" s="130"/>
      <c r="E5" s="75" t="s">
        <v>56</v>
      </c>
      <c r="K5" s="134"/>
    </row>
    <row r="6" spans="1:11" ht="25" customHeight="1" thickBot="1" x14ac:dyDescent="0.4">
      <c r="A6" s="30">
        <v>1</v>
      </c>
      <c r="B6" s="64" t="s">
        <v>58</v>
      </c>
      <c r="C6" s="31"/>
      <c r="D6" s="31"/>
      <c r="E6" s="31"/>
    </row>
    <row r="7" spans="1:11" ht="25" customHeight="1" thickBot="1" x14ac:dyDescent="0.55000000000000004">
      <c r="A7" s="32" t="s">
        <v>59</v>
      </c>
      <c r="B7" s="64" t="s">
        <v>60</v>
      </c>
      <c r="C7" s="33">
        <f>SUM(C8:C12)</f>
        <v>1661396132714</v>
      </c>
      <c r="D7" s="33">
        <f>SUM(D8:D12)</f>
        <v>1680850205580</v>
      </c>
      <c r="E7" s="61">
        <f>D7-C7</f>
        <v>19454072866</v>
      </c>
      <c r="G7" s="50">
        <f>D7-C7</f>
        <v>19454072866</v>
      </c>
      <c r="H7">
        <f>G7/D7</f>
        <v>1.1573947994543102E-2</v>
      </c>
      <c r="I7">
        <v>100</v>
      </c>
      <c r="J7" s="80">
        <f>H7*I7</f>
        <v>1.1573947994543101</v>
      </c>
      <c r="K7" s="133">
        <f>E7/C7*100%</f>
        <v>1.1709472824052197E-2</v>
      </c>
    </row>
    <row r="8" spans="1:11" ht="25" customHeight="1" thickBot="1" x14ac:dyDescent="0.55000000000000004">
      <c r="A8" s="30" t="s">
        <v>61</v>
      </c>
      <c r="B8" s="65" t="s">
        <v>62</v>
      </c>
      <c r="C8" s="35">
        <v>1026224015126</v>
      </c>
      <c r="D8" s="35">
        <v>1033299710047</v>
      </c>
      <c r="E8" s="34">
        <f>D8-C8</f>
        <v>7075694921</v>
      </c>
      <c r="G8" s="50">
        <f t="shared" ref="G8:G24" si="0">D8-C8</f>
        <v>7075694921</v>
      </c>
      <c r="H8">
        <f t="shared" ref="H8:H25" si="1">G8/D8</f>
        <v>6.8476695117606875E-3</v>
      </c>
      <c r="I8">
        <v>100</v>
      </c>
      <c r="J8" s="81">
        <f t="shared" ref="J8:J25" si="2">H8*I8</f>
        <v>0.68476695117606878</v>
      </c>
      <c r="K8" s="133">
        <f t="shared" ref="K8:K25" si="3">E8/C8*100%</f>
        <v>6.8948833945688213E-3</v>
      </c>
    </row>
    <row r="9" spans="1:11" ht="25" customHeight="1" thickBot="1" x14ac:dyDescent="0.55000000000000004">
      <c r="A9" s="30" t="s">
        <v>63</v>
      </c>
      <c r="B9" s="65" t="s">
        <v>64</v>
      </c>
      <c r="C9" s="35">
        <v>544223991568</v>
      </c>
      <c r="D9" s="35">
        <v>523839971413</v>
      </c>
      <c r="E9" s="34">
        <f t="shared" ref="E9:E13" si="4">D9-C9</f>
        <v>-20384020155</v>
      </c>
      <c r="G9" s="50">
        <f t="shared" si="0"/>
        <v>-20384020155</v>
      </c>
      <c r="H9">
        <f t="shared" si="1"/>
        <v>-3.891268568149997E-2</v>
      </c>
      <c r="I9">
        <v>100</v>
      </c>
      <c r="J9" s="81">
        <f t="shared" si="2"/>
        <v>-3.891268568149997</v>
      </c>
      <c r="K9" s="133">
        <f t="shared" si="3"/>
        <v>-3.7455203134779562E-2</v>
      </c>
    </row>
    <row r="10" spans="1:11" ht="25" customHeight="1" thickBot="1" x14ac:dyDescent="0.55000000000000004">
      <c r="A10" s="30" t="s">
        <v>65</v>
      </c>
      <c r="B10" s="65" t="s">
        <v>66</v>
      </c>
      <c r="C10" s="35">
        <v>0</v>
      </c>
      <c r="D10" s="35">
        <v>0</v>
      </c>
      <c r="E10" s="34">
        <f t="shared" si="4"/>
        <v>0</v>
      </c>
      <c r="G10" s="50">
        <f t="shared" si="0"/>
        <v>0</v>
      </c>
      <c r="H10" t="e">
        <f t="shared" si="1"/>
        <v>#DIV/0!</v>
      </c>
      <c r="I10">
        <v>100</v>
      </c>
      <c r="J10" s="81" t="e">
        <f t="shared" si="2"/>
        <v>#DIV/0!</v>
      </c>
      <c r="K10" s="133" t="e">
        <f t="shared" si="3"/>
        <v>#DIV/0!</v>
      </c>
    </row>
    <row r="11" spans="1:11" ht="25" customHeight="1" thickBot="1" x14ac:dyDescent="0.55000000000000004">
      <c r="A11" s="30" t="s">
        <v>67</v>
      </c>
      <c r="B11" s="65" t="s">
        <v>68</v>
      </c>
      <c r="C11" s="35">
        <v>83784819120</v>
      </c>
      <c r="D11" s="35">
        <v>123087318120</v>
      </c>
      <c r="E11" s="34">
        <f t="shared" si="4"/>
        <v>39302499000</v>
      </c>
      <c r="G11" s="50">
        <f t="shared" si="0"/>
        <v>39302499000</v>
      </c>
      <c r="H11">
        <f t="shared" si="1"/>
        <v>0.3193058358919097</v>
      </c>
      <c r="I11">
        <v>100</v>
      </c>
      <c r="J11" s="81">
        <f t="shared" si="2"/>
        <v>31.93058358919097</v>
      </c>
      <c r="K11" s="133">
        <f t="shared" si="3"/>
        <v>0.46908854626408364</v>
      </c>
    </row>
    <row r="12" spans="1:11" ht="25" customHeight="1" thickBot="1" x14ac:dyDescent="0.55000000000000004">
      <c r="A12" s="30" t="s">
        <v>69</v>
      </c>
      <c r="B12" s="65" t="s">
        <v>70</v>
      </c>
      <c r="C12" s="35">
        <v>7163306900</v>
      </c>
      <c r="D12" s="35">
        <v>623206000</v>
      </c>
      <c r="E12" s="34">
        <f t="shared" si="4"/>
        <v>-6540100900</v>
      </c>
      <c r="G12" s="50">
        <f t="shared" si="0"/>
        <v>-6540100900</v>
      </c>
      <c r="H12">
        <f t="shared" si="1"/>
        <v>-10.494284233463734</v>
      </c>
      <c r="I12">
        <v>100</v>
      </c>
      <c r="J12" s="81">
        <f t="shared" si="2"/>
        <v>-1049.4284233463734</v>
      </c>
      <c r="K12" s="133">
        <f t="shared" si="3"/>
        <v>-0.9130002373624394</v>
      </c>
    </row>
    <row r="13" spans="1:11" ht="25" customHeight="1" thickBot="1" x14ac:dyDescent="0.55000000000000004">
      <c r="A13" s="32" t="s">
        <v>71</v>
      </c>
      <c r="B13" s="64" t="s">
        <v>72</v>
      </c>
      <c r="C13" s="33">
        <f>SUM(C14:C19)</f>
        <v>229047070886</v>
      </c>
      <c r="D13" s="33">
        <f>SUM(D14:D19)</f>
        <v>167075974919</v>
      </c>
      <c r="E13" s="61">
        <f t="shared" si="4"/>
        <v>-61971095967</v>
      </c>
      <c r="G13" s="50">
        <f t="shared" si="0"/>
        <v>-61971095967</v>
      </c>
      <c r="H13">
        <f t="shared" si="1"/>
        <v>-0.37091566275189575</v>
      </c>
      <c r="I13">
        <v>100</v>
      </c>
      <c r="J13" s="80">
        <f t="shared" si="2"/>
        <v>-37.091566275189578</v>
      </c>
      <c r="K13" s="133">
        <f t="shared" si="3"/>
        <v>-0.27056052595339192</v>
      </c>
    </row>
    <row r="14" spans="1:11" ht="25" customHeight="1" thickBot="1" x14ac:dyDescent="0.55000000000000004">
      <c r="A14" s="30" t="s">
        <v>73</v>
      </c>
      <c r="B14" s="65" t="s">
        <v>74</v>
      </c>
      <c r="C14" s="35">
        <v>1000000000</v>
      </c>
      <c r="D14" s="35">
        <v>0</v>
      </c>
      <c r="E14" s="34">
        <f t="shared" ref="E14:E24" si="5">D14-C14</f>
        <v>-1000000000</v>
      </c>
      <c r="G14" s="50">
        <f t="shared" si="0"/>
        <v>-1000000000</v>
      </c>
      <c r="H14" t="e">
        <f t="shared" si="1"/>
        <v>#DIV/0!</v>
      </c>
      <c r="I14">
        <v>100</v>
      </c>
      <c r="J14" s="81" t="e">
        <f t="shared" si="2"/>
        <v>#DIV/0!</v>
      </c>
      <c r="K14" s="133">
        <f t="shared" si="3"/>
        <v>-1</v>
      </c>
    </row>
    <row r="15" spans="1:11" ht="33" customHeight="1" thickBot="1" x14ac:dyDescent="0.55000000000000004">
      <c r="A15" s="30" t="s">
        <v>75</v>
      </c>
      <c r="B15" s="66" t="s">
        <v>76</v>
      </c>
      <c r="C15" s="35">
        <v>62432258334</v>
      </c>
      <c r="D15" s="131">
        <v>45428286619</v>
      </c>
      <c r="E15" s="37">
        <f t="shared" si="5"/>
        <v>-17003971715</v>
      </c>
      <c r="G15" s="50">
        <f t="shared" si="0"/>
        <v>-17003971715</v>
      </c>
      <c r="H15">
        <f t="shared" si="1"/>
        <v>-0.37430361082313485</v>
      </c>
      <c r="I15">
        <v>100</v>
      </c>
      <c r="J15" s="81">
        <f t="shared" si="2"/>
        <v>-37.430361082313482</v>
      </c>
      <c r="K15" s="133">
        <f t="shared" si="3"/>
        <v>-0.27235874800543297</v>
      </c>
    </row>
    <row r="16" spans="1:11" ht="37.5" customHeight="1" thickBot="1" x14ac:dyDescent="0.55000000000000004">
      <c r="A16" s="30" t="s">
        <v>77</v>
      </c>
      <c r="B16" s="66" t="s">
        <v>78</v>
      </c>
      <c r="C16" s="35">
        <v>77080318000</v>
      </c>
      <c r="D16" s="131">
        <v>51817854000</v>
      </c>
      <c r="E16" s="37">
        <f t="shared" si="5"/>
        <v>-25262464000</v>
      </c>
      <c r="G16" s="50">
        <f t="shared" si="0"/>
        <v>-25262464000</v>
      </c>
      <c r="H16">
        <f t="shared" si="1"/>
        <v>-0.48752431932051837</v>
      </c>
      <c r="I16">
        <v>100</v>
      </c>
      <c r="J16" s="81">
        <f t="shared" si="2"/>
        <v>-48.752431932051834</v>
      </c>
      <c r="K16" s="133">
        <f t="shared" si="3"/>
        <v>-0.32774208326436849</v>
      </c>
    </row>
    <row r="17" spans="1:11" ht="25" customHeight="1" thickBot="1" x14ac:dyDescent="0.55000000000000004">
      <c r="A17" s="30" t="s">
        <v>79</v>
      </c>
      <c r="B17" s="66" t="s">
        <v>80</v>
      </c>
      <c r="C17" s="35">
        <v>61938230000</v>
      </c>
      <c r="D17" s="131">
        <v>48475330000</v>
      </c>
      <c r="E17" s="37">
        <f t="shared" si="5"/>
        <v>-13462900000</v>
      </c>
      <c r="G17" s="50">
        <f t="shared" si="0"/>
        <v>-13462900000</v>
      </c>
      <c r="H17">
        <f t="shared" si="1"/>
        <v>-0.2777268354851839</v>
      </c>
      <c r="I17">
        <v>100</v>
      </c>
      <c r="J17" s="81">
        <f t="shared" si="2"/>
        <v>-27.77268354851839</v>
      </c>
      <c r="K17" s="133">
        <f t="shared" si="3"/>
        <v>-0.21736010215338733</v>
      </c>
    </row>
    <row r="18" spans="1:11" ht="30.75" customHeight="1" thickBot="1" x14ac:dyDescent="0.55000000000000004">
      <c r="A18" s="30" t="s">
        <v>81</v>
      </c>
      <c r="B18" s="66" t="s">
        <v>82</v>
      </c>
      <c r="C18" s="35">
        <v>26421264552</v>
      </c>
      <c r="D18" s="131">
        <v>21259841800</v>
      </c>
      <c r="E18" s="37">
        <f>D18-C18</f>
        <v>-5161422752</v>
      </c>
      <c r="G18" s="50">
        <f>D18-C18</f>
        <v>-5161422752</v>
      </c>
      <c r="H18">
        <f t="shared" si="1"/>
        <v>-0.24277804136811593</v>
      </c>
      <c r="I18">
        <v>100</v>
      </c>
      <c r="J18" s="81">
        <f t="shared" si="2"/>
        <v>-24.277804136811593</v>
      </c>
      <c r="K18" s="133">
        <f t="shared" si="3"/>
        <v>-0.19535108707010385</v>
      </c>
    </row>
    <row r="19" spans="1:11" ht="30.75" customHeight="1" thickBot="1" x14ac:dyDescent="0.55000000000000004">
      <c r="A19" s="30" t="s">
        <v>128</v>
      </c>
      <c r="B19" s="66" t="s">
        <v>129</v>
      </c>
      <c r="C19" s="35">
        <v>175000000</v>
      </c>
      <c r="D19" s="131">
        <v>94662500</v>
      </c>
      <c r="E19" s="37">
        <f>D19-C19</f>
        <v>-80337500</v>
      </c>
      <c r="G19" s="50">
        <f>D19-C19</f>
        <v>-80337500</v>
      </c>
      <c r="H19">
        <f t="shared" si="1"/>
        <v>-0.84867291694176683</v>
      </c>
      <c r="J19" s="81"/>
      <c r="K19" s="133">
        <f t="shared" si="3"/>
        <v>-0.45907142857142857</v>
      </c>
    </row>
    <row r="20" spans="1:11" ht="25" customHeight="1" thickBot="1" x14ac:dyDescent="0.55000000000000004">
      <c r="A20" s="32" t="s">
        <v>83</v>
      </c>
      <c r="B20" s="67" t="s">
        <v>84</v>
      </c>
      <c r="C20" s="33">
        <f>C21</f>
        <v>8000000000</v>
      </c>
      <c r="D20" s="33">
        <f>D21</f>
        <v>3000000000</v>
      </c>
      <c r="E20" s="39">
        <f t="shared" si="5"/>
        <v>-5000000000</v>
      </c>
      <c r="G20" s="50">
        <f t="shared" si="0"/>
        <v>-5000000000</v>
      </c>
      <c r="H20">
        <f t="shared" si="1"/>
        <v>-1.6666666666666667</v>
      </c>
      <c r="I20">
        <v>100</v>
      </c>
      <c r="J20" s="80">
        <f t="shared" si="2"/>
        <v>-166.66666666666669</v>
      </c>
      <c r="K20" s="133">
        <f t="shared" si="3"/>
        <v>-0.625</v>
      </c>
    </row>
    <row r="21" spans="1:11" ht="25" customHeight="1" thickBot="1" x14ac:dyDescent="0.55000000000000004">
      <c r="A21" s="30" t="s">
        <v>85</v>
      </c>
      <c r="B21" s="66" t="s">
        <v>84</v>
      </c>
      <c r="C21" s="35">
        <v>8000000000</v>
      </c>
      <c r="D21" s="131">
        <v>3000000000</v>
      </c>
      <c r="E21" s="37">
        <f t="shared" si="5"/>
        <v>-5000000000</v>
      </c>
      <c r="G21" s="50">
        <f t="shared" si="0"/>
        <v>-5000000000</v>
      </c>
      <c r="H21">
        <f t="shared" si="1"/>
        <v>-1.6666666666666667</v>
      </c>
      <c r="I21">
        <v>100</v>
      </c>
      <c r="J21" s="81">
        <f t="shared" si="2"/>
        <v>-166.66666666666669</v>
      </c>
      <c r="K21" s="133">
        <f t="shared" si="3"/>
        <v>-0.625</v>
      </c>
    </row>
    <row r="22" spans="1:11" ht="25" customHeight="1" thickBot="1" x14ac:dyDescent="0.55000000000000004">
      <c r="A22" s="32" t="s">
        <v>86</v>
      </c>
      <c r="B22" s="67" t="s">
        <v>87</v>
      </c>
      <c r="C22" s="33">
        <f>C23+C24</f>
        <v>344609205400</v>
      </c>
      <c r="D22" s="33">
        <f>D23+D24</f>
        <v>361763633161</v>
      </c>
      <c r="E22" s="39">
        <f t="shared" si="5"/>
        <v>17154427761</v>
      </c>
      <c r="G22" s="50">
        <f t="shared" si="0"/>
        <v>17154427761</v>
      </c>
      <c r="H22">
        <f t="shared" si="1"/>
        <v>4.7418884013047162E-2</v>
      </c>
      <c r="I22">
        <v>100</v>
      </c>
      <c r="J22" s="81">
        <f t="shared" si="2"/>
        <v>4.741888401304716</v>
      </c>
      <c r="K22" s="133">
        <f t="shared" si="3"/>
        <v>4.9779365995427351E-2</v>
      </c>
    </row>
    <row r="23" spans="1:11" ht="25" customHeight="1" thickBot="1" x14ac:dyDescent="0.55000000000000004">
      <c r="A23" s="30" t="s">
        <v>88</v>
      </c>
      <c r="B23" s="66" t="s">
        <v>89</v>
      </c>
      <c r="C23" s="35">
        <v>19577417200</v>
      </c>
      <c r="D23" s="131">
        <v>21424915480</v>
      </c>
      <c r="E23" s="37">
        <f t="shared" si="5"/>
        <v>1847498280</v>
      </c>
      <c r="G23" s="50">
        <f t="shared" si="0"/>
        <v>1847498280</v>
      </c>
      <c r="H23">
        <f t="shared" si="1"/>
        <v>8.6231298402302967E-2</v>
      </c>
      <c r="I23">
        <v>100</v>
      </c>
      <c r="J23" s="81">
        <f t="shared" si="2"/>
        <v>8.6231298402302965</v>
      </c>
      <c r="K23" s="133">
        <f t="shared" si="3"/>
        <v>9.4368846570833664E-2</v>
      </c>
    </row>
    <row r="24" spans="1:11" ht="31.5" customHeight="1" thickBot="1" x14ac:dyDescent="0.55000000000000004">
      <c r="A24" s="30" t="s">
        <v>90</v>
      </c>
      <c r="B24" s="66" t="s">
        <v>91</v>
      </c>
      <c r="C24" s="35">
        <v>325031788200</v>
      </c>
      <c r="D24" s="131">
        <v>340338717681</v>
      </c>
      <c r="E24" s="37">
        <f t="shared" si="5"/>
        <v>15306929481</v>
      </c>
      <c r="G24" s="50">
        <f t="shared" si="0"/>
        <v>15306929481</v>
      </c>
      <c r="H24">
        <f t="shared" si="1"/>
        <v>4.4975574878163609E-2</v>
      </c>
      <c r="I24">
        <v>100</v>
      </c>
      <c r="J24" s="81">
        <f t="shared" si="2"/>
        <v>4.4975574878163611</v>
      </c>
      <c r="K24" s="133">
        <f t="shared" si="3"/>
        <v>4.7093638335402664E-2</v>
      </c>
    </row>
    <row r="25" spans="1:11" ht="42.75" customHeight="1" thickBot="1" x14ac:dyDescent="0.55000000000000004">
      <c r="A25" s="41"/>
      <c r="B25" s="68" t="s">
        <v>92</v>
      </c>
      <c r="C25" s="42">
        <f t="shared" ref="C25:D25" si="6">C22+C20+C13+C7</f>
        <v>2243052409000</v>
      </c>
      <c r="D25" s="132">
        <f t="shared" si="6"/>
        <v>2212689813660</v>
      </c>
      <c r="E25" s="42">
        <f>E22+E20+E13+E7</f>
        <v>-30362595340</v>
      </c>
      <c r="G25" s="50" t="e">
        <f>D25-#REF!</f>
        <v>#REF!</v>
      </c>
      <c r="H25" t="e">
        <f t="shared" si="1"/>
        <v>#REF!</v>
      </c>
      <c r="I25">
        <v>100</v>
      </c>
      <c r="J25" s="80" t="e">
        <f t="shared" si="2"/>
        <v>#REF!</v>
      </c>
      <c r="K25" s="133">
        <f t="shared" si="3"/>
        <v>-1.353628440341984E-2</v>
      </c>
    </row>
  </sheetData>
  <printOptions horizontalCentered="1"/>
  <pageMargins left="1.1023622047244095" right="0.70866141732283472" top="0.55118110236220474" bottom="0.15748031496062992" header="0.31496062992125984" footer="0.31496062992125984"/>
  <pageSetup paperSize="5" scale="87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3"/>
  <sheetViews>
    <sheetView workbookViewId="0">
      <selection activeCell="D9" sqref="D9"/>
    </sheetView>
  </sheetViews>
  <sheetFormatPr defaultRowHeight="15.5" x14ac:dyDescent="0.35"/>
  <cols>
    <col min="1" max="1" width="18.54296875" style="25" customWidth="1"/>
    <col min="2" max="2" width="27.7265625" style="25" customWidth="1"/>
    <col min="3" max="3" width="30.1796875" style="25" customWidth="1"/>
    <col min="4" max="4" width="27.1796875" style="25" customWidth="1"/>
    <col min="5" max="5" width="28.81640625" style="25" customWidth="1"/>
    <col min="8" max="8" width="16.54296875" hidden="1" customWidth="1"/>
  </cols>
  <sheetData>
    <row r="1" spans="1:8" x14ac:dyDescent="0.35">
      <c r="C1" s="4"/>
    </row>
    <row r="2" spans="1:8" x14ac:dyDescent="0.35">
      <c r="C2" s="43" t="s">
        <v>130</v>
      </c>
    </row>
    <row r="3" spans="1:8" ht="16" thickBot="1" x14ac:dyDescent="0.4"/>
    <row r="4" spans="1:8" ht="14.25" customHeight="1" x14ac:dyDescent="0.35">
      <c r="A4" s="27"/>
      <c r="B4" s="28"/>
      <c r="C4" s="29" t="s">
        <v>55</v>
      </c>
      <c r="D4" s="29" t="s">
        <v>127</v>
      </c>
      <c r="E4" s="44" t="s">
        <v>30</v>
      </c>
    </row>
    <row r="5" spans="1:8" ht="29.25" customHeight="1" thickBot="1" x14ac:dyDescent="0.4">
      <c r="A5" s="32" t="s">
        <v>54</v>
      </c>
      <c r="B5" s="45" t="s">
        <v>93</v>
      </c>
      <c r="C5" s="46" t="s">
        <v>56</v>
      </c>
      <c r="D5" s="46" t="s">
        <v>56</v>
      </c>
      <c r="E5" s="47" t="s">
        <v>107</v>
      </c>
    </row>
    <row r="6" spans="1:8" ht="30" customHeight="1" thickBot="1" x14ac:dyDescent="0.4">
      <c r="A6" s="48">
        <v>6</v>
      </c>
      <c r="B6" s="49" t="s">
        <v>94</v>
      </c>
      <c r="C6" s="125"/>
      <c r="D6" s="125"/>
      <c r="E6" s="125"/>
    </row>
    <row r="7" spans="1:8" ht="30" customHeight="1" thickBot="1" x14ac:dyDescent="0.4">
      <c r="A7" s="32" t="s">
        <v>95</v>
      </c>
      <c r="B7" s="38" t="s">
        <v>96</v>
      </c>
      <c r="C7" s="126">
        <v>100600000000</v>
      </c>
      <c r="D7" s="126">
        <f>D8+D9</f>
        <v>55000000000</v>
      </c>
      <c r="E7" s="126">
        <f>D7-C7</f>
        <v>-45600000000</v>
      </c>
      <c r="H7" s="50" t="e">
        <f>C7-#REF!</f>
        <v>#REF!</v>
      </c>
    </row>
    <row r="8" spans="1:8" ht="30" customHeight="1" thickBot="1" x14ac:dyDescent="0.4">
      <c r="A8" s="30" t="s">
        <v>97</v>
      </c>
      <c r="B8" s="36" t="s">
        <v>98</v>
      </c>
      <c r="C8" s="127">
        <v>100600000000</v>
      </c>
      <c r="D8" s="127">
        <v>55000000000</v>
      </c>
      <c r="E8" s="127">
        <f t="shared" ref="E8:E13" si="0">D8-C8</f>
        <v>-45600000000</v>
      </c>
    </row>
    <row r="9" spans="1:8" ht="30" customHeight="1" thickBot="1" x14ac:dyDescent="0.4">
      <c r="A9" s="30" t="s">
        <v>99</v>
      </c>
      <c r="B9" s="36" t="s">
        <v>100</v>
      </c>
      <c r="C9" s="128">
        <v>0</v>
      </c>
      <c r="D9" s="129">
        <v>0</v>
      </c>
      <c r="E9" s="127">
        <f t="shared" si="0"/>
        <v>0</v>
      </c>
    </row>
    <row r="10" spans="1:8" ht="30" customHeight="1" thickBot="1" x14ac:dyDescent="0.4">
      <c r="A10" s="32" t="s">
        <v>101</v>
      </c>
      <c r="B10" s="38" t="s">
        <v>102</v>
      </c>
      <c r="C10" s="126">
        <f>SUM(C11:C12)</f>
        <v>10000230000</v>
      </c>
      <c r="D10" s="126">
        <f>SUM(D11:D12)</f>
        <v>8000000000</v>
      </c>
      <c r="E10" s="126">
        <f t="shared" si="0"/>
        <v>-2000230000</v>
      </c>
      <c r="H10" s="50" t="e">
        <f>C10-#REF!</f>
        <v>#REF!</v>
      </c>
    </row>
    <row r="11" spans="1:8" ht="30" customHeight="1" thickBot="1" x14ac:dyDescent="0.4">
      <c r="A11" s="30" t="s">
        <v>103</v>
      </c>
      <c r="B11" s="36" t="s">
        <v>104</v>
      </c>
      <c r="C11" s="127">
        <v>10000230000</v>
      </c>
      <c r="D11" s="127">
        <v>8000000000</v>
      </c>
      <c r="E11" s="127">
        <f t="shared" si="0"/>
        <v>-2000230000</v>
      </c>
    </row>
    <row r="12" spans="1:8" ht="47.25" customHeight="1" thickBot="1" x14ac:dyDescent="0.4">
      <c r="A12" s="30" t="s">
        <v>105</v>
      </c>
      <c r="B12" s="36" t="s">
        <v>106</v>
      </c>
      <c r="C12" s="127">
        <v>0</v>
      </c>
      <c r="D12" s="127">
        <v>0</v>
      </c>
      <c r="E12" s="127">
        <f t="shared" si="0"/>
        <v>0</v>
      </c>
    </row>
    <row r="13" spans="1:8" ht="46.5" customHeight="1" thickBot="1" x14ac:dyDescent="0.4">
      <c r="A13" s="40"/>
      <c r="B13" s="38" t="s">
        <v>133</v>
      </c>
      <c r="C13" s="126">
        <f>C7-C10</f>
        <v>90599770000</v>
      </c>
      <c r="D13" s="126">
        <f>D7-D10</f>
        <v>47000000000</v>
      </c>
      <c r="E13" s="126">
        <f t="shared" si="0"/>
        <v>-43599770000</v>
      </c>
      <c r="H13" s="50" t="e">
        <f>C13-#REF!</f>
        <v>#REF!</v>
      </c>
    </row>
  </sheetData>
  <pageMargins left="0.7" right="0.7" top="0.75" bottom="0.75" header="0.3" footer="0.3"/>
  <pageSetup paperSize="4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Tabel 2.1</vt:lpstr>
      <vt:lpstr>Tabel 2.2</vt:lpstr>
      <vt:lpstr>Tabel 3.1</vt:lpstr>
      <vt:lpstr>Tabel 3.2</vt:lpstr>
      <vt:lpstr>Tabel 3.3</vt:lpstr>
      <vt:lpstr>Tabel 4.1</vt:lpstr>
      <vt:lpstr>Tabel 5.1</vt:lpstr>
      <vt:lpstr>Tabel 6.1</vt:lpstr>
      <vt:lpstr>'Tabel 5.1'!_Hlk139529986</vt:lpstr>
      <vt:lpstr>'Tabel 2.1'!Print_Area</vt:lpstr>
      <vt:lpstr>'Tabel 2.2'!Print_Area</vt:lpstr>
      <vt:lpstr>'Tabel 3.2'!Print_Area</vt:lpstr>
      <vt:lpstr>'Tabel 4.1'!Print_Area</vt:lpstr>
      <vt:lpstr>'Tabel 5.1'!Print_Area</vt:lpstr>
      <vt:lpstr>'Tabel 6.1'!Print_Area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yoga</dc:creator>
  <cp:lastModifiedBy>BKD 2021_2</cp:lastModifiedBy>
  <cp:lastPrinted>2023-10-02T02:27:30Z</cp:lastPrinted>
  <dcterms:created xsi:type="dcterms:W3CDTF">2022-04-04T05:52:05Z</dcterms:created>
  <dcterms:modified xsi:type="dcterms:W3CDTF">2025-04-14T02:40:50Z</dcterms:modified>
</cp:coreProperties>
</file>