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WEB\POK 2022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73" i="1" l="1"/>
  <c r="T73" i="1"/>
  <c r="E73" i="1"/>
  <c r="AM72" i="1"/>
  <c r="AK72" i="1"/>
  <c r="AJ72" i="1"/>
  <c r="AD72" i="1"/>
  <c r="F72" i="1"/>
  <c r="D72" i="1"/>
  <c r="AL71" i="1"/>
  <c r="AI71" i="1"/>
  <c r="AF71" i="1"/>
  <c r="AC71" i="1"/>
  <c r="Z71" i="1"/>
  <c r="W71" i="1"/>
  <c r="T71" i="1"/>
  <c r="Q71" i="1"/>
  <c r="N71" i="1"/>
  <c r="K71" i="1"/>
  <c r="H71" i="1"/>
  <c r="E71" i="1"/>
  <c r="AL70" i="1"/>
  <c r="AM69" i="1" s="1"/>
  <c r="E70" i="1"/>
  <c r="AD69" i="1"/>
  <c r="J69" i="1"/>
  <c r="D69" i="1"/>
  <c r="K70" i="1" s="1"/>
  <c r="L69" i="1" s="1"/>
  <c r="AL68" i="1"/>
  <c r="AI68" i="1"/>
  <c r="AF68" i="1"/>
  <c r="AC68" i="1"/>
  <c r="Z68" i="1"/>
  <c r="W68" i="1"/>
  <c r="T68" i="1"/>
  <c r="Q68" i="1"/>
  <c r="N68" i="1"/>
  <c r="K68" i="1"/>
  <c r="H68" i="1"/>
  <c r="E68" i="1"/>
  <c r="T67" i="1"/>
  <c r="Q67" i="1"/>
  <c r="N67" i="1"/>
  <c r="K67" i="1"/>
  <c r="E67" i="1"/>
  <c r="AG66" i="1"/>
  <c r="R66" i="1"/>
  <c r="P66" i="1"/>
  <c r="O66" i="1"/>
  <c r="M66" i="1"/>
  <c r="L66" i="1"/>
  <c r="J66" i="1"/>
  <c r="F66" i="1"/>
  <c r="D66" i="1"/>
  <c r="AL65" i="1"/>
  <c r="AI65" i="1"/>
  <c r="AF65" i="1"/>
  <c r="AC65" i="1"/>
  <c r="Z65" i="1"/>
  <c r="W65" i="1"/>
  <c r="T65" i="1"/>
  <c r="Q65" i="1"/>
  <c r="N65" i="1"/>
  <c r="K65" i="1"/>
  <c r="H65" i="1"/>
  <c r="E65" i="1"/>
  <c r="AI64" i="1"/>
  <c r="T64" i="1"/>
  <c r="E64" i="1"/>
  <c r="AG63" i="1"/>
  <c r="U63" i="1"/>
  <c r="F63" i="1"/>
  <c r="D63" i="1"/>
  <c r="AL62" i="1"/>
  <c r="AI62" i="1"/>
  <c r="AF62" i="1"/>
  <c r="AC62" i="1"/>
  <c r="Z62" i="1"/>
  <c r="W62" i="1"/>
  <c r="T62" i="1"/>
  <c r="Q62" i="1"/>
  <c r="N62" i="1"/>
  <c r="K62" i="1"/>
  <c r="H62" i="1"/>
  <c r="E62" i="1"/>
  <c r="Q61" i="1"/>
  <c r="N61" i="1"/>
  <c r="K61" i="1"/>
  <c r="E61" i="1"/>
  <c r="AM60" i="1"/>
  <c r="U60" i="1"/>
  <c r="T61" i="1" s="1"/>
  <c r="S60" i="1"/>
  <c r="R60" i="1"/>
  <c r="P60" i="1"/>
  <c r="O60" i="1"/>
  <c r="M60" i="1"/>
  <c r="L60" i="1"/>
  <c r="J60" i="1"/>
  <c r="F60" i="1"/>
  <c r="D60" i="1"/>
  <c r="AL59" i="1"/>
  <c r="AI59" i="1"/>
  <c r="AF59" i="1"/>
  <c r="AC59" i="1"/>
  <c r="Z59" i="1"/>
  <c r="W59" i="1"/>
  <c r="T59" i="1"/>
  <c r="Q59" i="1"/>
  <c r="N59" i="1"/>
  <c r="K59" i="1"/>
  <c r="H59" i="1"/>
  <c r="E59" i="1"/>
  <c r="T58" i="1"/>
  <c r="Q58" i="1"/>
  <c r="N58" i="1"/>
  <c r="E58" i="1"/>
  <c r="R57" i="1"/>
  <c r="P57" i="1"/>
  <c r="M57" i="1"/>
  <c r="L57" i="1"/>
  <c r="J57" i="1"/>
  <c r="G57" i="1"/>
  <c r="H58" i="1" s="1"/>
  <c r="I57" i="1" s="1"/>
  <c r="F57" i="1"/>
  <c r="D57" i="1"/>
  <c r="AL56" i="1"/>
  <c r="AI56" i="1"/>
  <c r="AF56" i="1"/>
  <c r="AC56" i="1"/>
  <c r="Z56" i="1"/>
  <c r="W56" i="1"/>
  <c r="T56" i="1"/>
  <c r="Q56" i="1"/>
  <c r="N56" i="1"/>
  <c r="K56" i="1"/>
  <c r="H56" i="1"/>
  <c r="E56" i="1"/>
  <c r="T55" i="1"/>
  <c r="E55" i="1"/>
  <c r="AM54" i="1"/>
  <c r="AJ54" i="1"/>
  <c r="AG54" i="1"/>
  <c r="U54" i="1"/>
  <c r="L54" i="1"/>
  <c r="J54" i="1"/>
  <c r="G54" i="1"/>
  <c r="F54" i="1"/>
  <c r="D54" i="1"/>
  <c r="H55" i="1" s="1"/>
  <c r="I54" i="1" s="1"/>
  <c r="AL53" i="1"/>
  <c r="AI53" i="1"/>
  <c r="AF53" i="1"/>
  <c r="AC53" i="1"/>
  <c r="Z53" i="1"/>
  <c r="W53" i="1"/>
  <c r="T53" i="1"/>
  <c r="Q53" i="1"/>
  <c r="N53" i="1"/>
  <c r="K53" i="1"/>
  <c r="H53" i="1"/>
  <c r="E53" i="1"/>
  <c r="T52" i="1"/>
  <c r="E52" i="1"/>
  <c r="AM51" i="1"/>
  <c r="AJ51" i="1"/>
  <c r="AD51" i="1"/>
  <c r="AA51" i="1"/>
  <c r="L51" i="1"/>
  <c r="G51" i="1"/>
  <c r="H52" i="1" s="1"/>
  <c r="I51" i="1" s="1"/>
  <c r="F51" i="1"/>
  <c r="D51" i="1"/>
  <c r="K52" i="1" s="1"/>
  <c r="AL50" i="1"/>
  <c r="AI50" i="1"/>
  <c r="AF50" i="1"/>
  <c r="AC50" i="1"/>
  <c r="Z50" i="1"/>
  <c r="W50" i="1"/>
  <c r="T50" i="1"/>
  <c r="Q50" i="1"/>
  <c r="N50" i="1"/>
  <c r="K50" i="1"/>
  <c r="H50" i="1"/>
  <c r="E50" i="1"/>
  <c r="T49" i="1"/>
  <c r="E49" i="1"/>
  <c r="AM48" i="1"/>
  <c r="AJ48" i="1"/>
  <c r="AD48" i="1"/>
  <c r="F48" i="1"/>
  <c r="D48" i="1"/>
  <c r="AL47" i="1"/>
  <c r="AI47" i="1"/>
  <c r="AF47" i="1"/>
  <c r="AC47" i="1"/>
  <c r="Z47" i="1"/>
  <c r="W47" i="1"/>
  <c r="T47" i="1"/>
  <c r="Q47" i="1"/>
  <c r="N47" i="1"/>
  <c r="K47" i="1"/>
  <c r="H47" i="1"/>
  <c r="E47" i="1"/>
  <c r="T46" i="1"/>
  <c r="E46" i="1"/>
  <c r="AM45" i="1"/>
  <c r="AJ45" i="1"/>
  <c r="AD45" i="1"/>
  <c r="J45" i="1"/>
  <c r="G45" i="1"/>
  <c r="H46" i="1" s="1"/>
  <c r="I45" i="1" s="1"/>
  <c r="F45" i="1"/>
  <c r="D45" i="1"/>
  <c r="K46" i="1" s="1"/>
  <c r="L45" i="1" s="1"/>
  <c r="AL44" i="1"/>
  <c r="AI44" i="1"/>
  <c r="AF44" i="1"/>
  <c r="AC44" i="1"/>
  <c r="Z44" i="1"/>
  <c r="W44" i="1"/>
  <c r="T44" i="1"/>
  <c r="Q44" i="1"/>
  <c r="N44" i="1"/>
  <c r="K44" i="1"/>
  <c r="H44" i="1"/>
  <c r="E44" i="1"/>
  <c r="T43" i="1"/>
  <c r="H43" i="1"/>
  <c r="I42" i="1" s="1"/>
  <c r="E43" i="1"/>
  <c r="AM42" i="1"/>
  <c r="AJ42" i="1"/>
  <c r="AD42" i="1"/>
  <c r="AA42" i="1"/>
  <c r="J42" i="1"/>
  <c r="G42" i="1"/>
  <c r="F42" i="1"/>
  <c r="D42" i="1"/>
  <c r="K43" i="1" s="1"/>
  <c r="L42" i="1" s="1"/>
  <c r="AL41" i="1"/>
  <c r="AI41" i="1"/>
  <c r="AF41" i="1"/>
  <c r="AC41" i="1"/>
  <c r="Z41" i="1"/>
  <c r="W41" i="1"/>
  <c r="T41" i="1"/>
  <c r="Q41" i="1"/>
  <c r="N41" i="1"/>
  <c r="K41" i="1"/>
  <c r="H41" i="1"/>
  <c r="E41" i="1"/>
  <c r="T40" i="1"/>
  <c r="E40" i="1"/>
  <c r="J39" i="1"/>
  <c r="G39" i="1"/>
  <c r="F39" i="1"/>
  <c r="D39" i="1"/>
  <c r="K40" i="1" s="1"/>
  <c r="L39" i="1" s="1"/>
  <c r="AL38" i="1"/>
  <c r="AI38" i="1"/>
  <c r="AF38" i="1"/>
  <c r="AC38" i="1"/>
  <c r="Z38" i="1"/>
  <c r="W38" i="1"/>
  <c r="T38" i="1"/>
  <c r="Q38" i="1"/>
  <c r="N38" i="1"/>
  <c r="K38" i="1"/>
  <c r="H38" i="1"/>
  <c r="E38" i="1"/>
  <c r="T37" i="1"/>
  <c r="E37" i="1"/>
  <c r="AM36" i="1"/>
  <c r="AJ36" i="1"/>
  <c r="AA36" i="1"/>
  <c r="J36" i="1"/>
  <c r="G36" i="1"/>
  <c r="H37" i="1" s="1"/>
  <c r="I36" i="1" s="1"/>
  <c r="F36" i="1"/>
  <c r="D36" i="1"/>
  <c r="AL35" i="1"/>
  <c r="AI35" i="1"/>
  <c r="AF35" i="1"/>
  <c r="AC35" i="1"/>
  <c r="Z35" i="1"/>
  <c r="W35" i="1"/>
  <c r="T35" i="1"/>
  <c r="Q35" i="1"/>
  <c r="N35" i="1"/>
  <c r="K35" i="1"/>
  <c r="H35" i="1"/>
  <c r="E35" i="1"/>
  <c r="E34" i="1"/>
  <c r="AM33" i="1"/>
  <c r="AK33" i="1"/>
  <c r="AD33" i="1"/>
  <c r="J33" i="1"/>
  <c r="G33" i="1"/>
  <c r="H34" i="1" s="1"/>
  <c r="I33" i="1" s="1"/>
  <c r="D33" i="1"/>
  <c r="AL32" i="1"/>
  <c r="AI32" i="1"/>
  <c r="AF32" i="1"/>
  <c r="AC32" i="1"/>
  <c r="Z32" i="1"/>
  <c r="W32" i="1"/>
  <c r="T32" i="1"/>
  <c r="Q32" i="1"/>
  <c r="N32" i="1"/>
  <c r="K32" i="1"/>
  <c r="H32" i="1"/>
  <c r="E32" i="1"/>
  <c r="T31" i="1"/>
  <c r="H31" i="1"/>
  <c r="I30" i="1" s="1"/>
  <c r="AJ30" i="1"/>
  <c r="J30" i="1"/>
  <c r="G30" i="1"/>
  <c r="F30" i="1"/>
  <c r="D30" i="1"/>
  <c r="K31" i="1" s="1"/>
  <c r="L30" i="1" s="1"/>
  <c r="AL29" i="1"/>
  <c r="AI29" i="1"/>
  <c r="AF29" i="1"/>
  <c r="AC29" i="1"/>
  <c r="Z29" i="1"/>
  <c r="W29" i="1"/>
  <c r="T29" i="1"/>
  <c r="Q29" i="1"/>
  <c r="N29" i="1"/>
  <c r="K29" i="1"/>
  <c r="H29" i="1"/>
  <c r="E29" i="1"/>
  <c r="T28" i="1"/>
  <c r="AM27" i="1"/>
  <c r="J27" i="1"/>
  <c r="F27" i="1"/>
  <c r="D27" i="1"/>
  <c r="K28" i="1" s="1"/>
  <c r="L27" i="1" s="1"/>
  <c r="AL26" i="1"/>
  <c r="AI26" i="1"/>
  <c r="AF26" i="1"/>
  <c r="AC26" i="1"/>
  <c r="Z26" i="1"/>
  <c r="W26" i="1"/>
  <c r="T26" i="1"/>
  <c r="Q26" i="1"/>
  <c r="N26" i="1"/>
  <c r="K26" i="1"/>
  <c r="H26" i="1"/>
  <c r="E26" i="1"/>
  <c r="T25" i="1"/>
  <c r="K25" i="1"/>
  <c r="L24" i="1" s="1"/>
  <c r="E25" i="1"/>
  <c r="AJ24" i="1"/>
  <c r="J24" i="1"/>
  <c r="G24" i="1"/>
  <c r="F24" i="1"/>
  <c r="D24" i="1"/>
  <c r="H25" i="1" s="1"/>
  <c r="I24" i="1" s="1"/>
  <c r="AL23" i="1"/>
  <c r="AI23" i="1"/>
  <c r="AF23" i="1"/>
  <c r="AC23" i="1"/>
  <c r="Z23" i="1"/>
  <c r="W23" i="1"/>
  <c r="T23" i="1"/>
  <c r="Q23" i="1"/>
  <c r="N23" i="1"/>
  <c r="K23" i="1"/>
  <c r="H23" i="1"/>
  <c r="E23" i="1"/>
  <c r="T22" i="1"/>
  <c r="J21" i="1"/>
  <c r="G21" i="1"/>
  <c r="H22" i="1" s="1"/>
  <c r="I21" i="1" s="1"/>
  <c r="F21" i="1"/>
  <c r="D21" i="1"/>
  <c r="AL20" i="1"/>
  <c r="AI20" i="1"/>
  <c r="AF20" i="1"/>
  <c r="AC20" i="1"/>
  <c r="Z20" i="1"/>
  <c r="W20" i="1"/>
  <c r="T20" i="1"/>
  <c r="Q20" i="1"/>
  <c r="N20" i="1"/>
  <c r="K20" i="1"/>
  <c r="H20" i="1"/>
  <c r="E20" i="1"/>
  <c r="T19" i="1"/>
  <c r="U18" i="1"/>
  <c r="J18" i="1"/>
  <c r="G18" i="1"/>
  <c r="F18" i="1"/>
  <c r="D18" i="1"/>
  <c r="H19" i="1" s="1"/>
  <c r="I18" i="1" s="1"/>
  <c r="AL17" i="1"/>
  <c r="AI17" i="1"/>
  <c r="AF17" i="1"/>
  <c r="AC17" i="1"/>
  <c r="Z17" i="1"/>
  <c r="W17" i="1"/>
  <c r="T17" i="1"/>
  <c r="Q17" i="1"/>
  <c r="N17" i="1"/>
  <c r="K17" i="1"/>
  <c r="H17" i="1"/>
  <c r="E17" i="1"/>
  <c r="T16" i="1"/>
  <c r="E16" i="1"/>
  <c r="F15" i="1" s="1"/>
  <c r="J15" i="1"/>
  <c r="G15" i="1"/>
  <c r="H16" i="1" s="1"/>
  <c r="I15" i="1" s="1"/>
  <c r="D15" i="1"/>
  <c r="K16" i="1" s="1"/>
  <c r="L15" i="1" s="1"/>
  <c r="AL14" i="1"/>
  <c r="AI14" i="1"/>
  <c r="AF14" i="1"/>
  <c r="AC14" i="1"/>
  <c r="Z14" i="1"/>
  <c r="W14" i="1"/>
  <c r="T14" i="1"/>
  <c r="Q14" i="1"/>
  <c r="N14" i="1"/>
  <c r="K14" i="1"/>
  <c r="H14" i="1"/>
  <c r="E14" i="1"/>
  <c r="Q13" i="1"/>
  <c r="N13" i="1"/>
  <c r="H13" i="1"/>
  <c r="E13" i="1"/>
  <c r="R12" i="1"/>
  <c r="P12" i="1"/>
  <c r="O12" i="1"/>
  <c r="M12" i="1"/>
  <c r="I12" i="1"/>
  <c r="G12" i="1"/>
  <c r="F12" i="1"/>
  <c r="D12" i="1"/>
  <c r="AI11" i="1"/>
  <c r="AF11" i="1"/>
  <c r="AC11" i="1"/>
  <c r="Z11" i="1"/>
  <c r="W11" i="1"/>
  <c r="Q11" i="1"/>
  <c r="N11" i="1"/>
  <c r="K11" i="1"/>
  <c r="H11" i="1"/>
  <c r="E11" i="1"/>
  <c r="Q10" i="1"/>
  <c r="N10" i="1"/>
  <c r="H10" i="1"/>
  <c r="E10" i="1"/>
  <c r="AA9" i="1"/>
  <c r="U9" i="1"/>
  <c r="T10" i="1" s="1"/>
  <c r="R9" i="1"/>
  <c r="I9" i="1" s="1"/>
  <c r="P9" i="1"/>
  <c r="O9" i="1"/>
  <c r="M9" i="1"/>
  <c r="G9" i="1"/>
  <c r="D9" i="1"/>
  <c r="AL8" i="1"/>
  <c r="AI8" i="1"/>
  <c r="AF8" i="1"/>
  <c r="AC8" i="1"/>
  <c r="Z8" i="1"/>
  <c r="W8" i="1"/>
  <c r="T8" i="1"/>
  <c r="Q8" i="1"/>
  <c r="N8" i="1"/>
  <c r="K8" i="1"/>
  <c r="H8" i="1"/>
  <c r="E8" i="1"/>
  <c r="K22" i="1" l="1"/>
  <c r="L21" i="1" s="1"/>
  <c r="K34" i="1"/>
  <c r="L33" i="1" s="1"/>
  <c r="K37" i="1"/>
  <c r="L36" i="1" s="1"/>
  <c r="K58" i="1"/>
  <c r="H40" i="1"/>
  <c r="I39" i="1" s="1"/>
  <c r="K19" i="1"/>
  <c r="L18" i="1" s="1"/>
  <c r="K55" i="1"/>
  <c r="G60" i="1" l="1"/>
  <c r="I63" i="1"/>
  <c r="H64" i="1"/>
  <c r="G63" i="1"/>
  <c r="H61" i="1"/>
  <c r="I66" i="1"/>
  <c r="G66" i="1"/>
  <c r="H67" i="1"/>
  <c r="I60" i="1"/>
</calcChain>
</file>

<file path=xl/sharedStrings.xml><?xml version="1.0" encoding="utf-8"?>
<sst xmlns="http://schemas.openxmlformats.org/spreadsheetml/2006/main" count="52" uniqueCount="49">
  <si>
    <t>SKPD</t>
  </si>
  <si>
    <t>:</t>
  </si>
  <si>
    <t>KECAMATAN NGARGOYOSO</t>
  </si>
  <si>
    <t>SUMBER DANA</t>
  </si>
  <si>
    <t>APBD</t>
  </si>
  <si>
    <t>BULAN</t>
  </si>
  <si>
    <t>MARET</t>
  </si>
  <si>
    <t>TAHUN</t>
  </si>
  <si>
    <t xml:space="preserve">: </t>
  </si>
  <si>
    <t>NO</t>
  </si>
  <si>
    <t>KODE REKENING / NAMA KEGIATAN</t>
  </si>
  <si>
    <t>DANA (Rp)</t>
  </si>
  <si>
    <t>REALISASI PERKEMBANGAN PELAKSANAAN PEKERJAAN / KEGIATAN SAMPAI DENGAN BULAN</t>
  </si>
  <si>
    <t>a. DPPA</t>
  </si>
  <si>
    <t>JANUARI</t>
  </si>
  <si>
    <t>PEBRUARI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</si>
  <si>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</si>
  <si>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</si>
  <si>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</si>
  <si>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</si>
  <si>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</si>
  <si>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</si>
  <si>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</si>
  <si>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</si>
  <si>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</si>
  <si>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b. KONTRAK</t>
  </si>
  <si>
    <t>7.01.01.1.2.01.1  Penyusunan dokumen perencanaan Perangkat daerah</t>
  </si>
  <si>
    <t>7.01.01.1.2.01.7 Evaluasi Kinerja perangkat Daerah</t>
  </si>
  <si>
    <t>7.01.01.1.2.02.1penyediaan gaji dan Tunjangan ASN</t>
  </si>
  <si>
    <t>7.01.01.1.2.06.1 penyediaan Komponen Instalasi Listri/penerangan bangunan kantor</t>
  </si>
  <si>
    <t>7.01.01.2.06.02 penyediaan peralatan dan perlengkapan kantor</t>
  </si>
  <si>
    <t>7.01.01.2.06.04 penyediaan bahan logistik kantor</t>
  </si>
  <si>
    <t>7.01.01.2.06.05 Penyediaan barang cetakan dan penggandaan</t>
  </si>
  <si>
    <t>7.01.01.2.06.07 penyediaan bahan/material</t>
  </si>
  <si>
    <t>7.01.01.2.06.09 Penyelenggaraan rapat koordinasi dan Konsultasi SKPD</t>
  </si>
  <si>
    <t>7.01.01.2.08.01 Penyediaan jasa surat menyurat</t>
  </si>
  <si>
    <t>0</t>
  </si>
  <si>
    <t>7.01.01.2.08.02 Penyediaan jasa komunikasi,Sumber Daya air dan listrik</t>
  </si>
  <si>
    <t>7.01.01.2.08.04  Penyediaan Jasa Pelayanan umum Kantor</t>
  </si>
  <si>
    <t>7.01.01.2.09.01 Penyediaaan jasa pemelioharaan,Biaya pemeliharaan dan pajak kendaraan perorangan dinas atau kendaaraan dinas jabatan</t>
  </si>
  <si>
    <t>7.01.02.2.02.02  Fasilitasi percepatn pencap[aian stndar pelayanan minimal di wilayah kec.</t>
  </si>
  <si>
    <t xml:space="preserve">7.01.03.2.01.01 Peningkatan partisipasi masyarakat dalam forum musyawarah perencanaan pembangunan de desa </t>
  </si>
  <si>
    <t xml:space="preserve">7.01.03.2.03.01 Penyelenggraan lembaga Kemasyarakatan </t>
  </si>
  <si>
    <t>7.01.04.2.01.01 Sinergitas dgn Kepolisian Negara RI,TNI dan Instansi Vertikal di wil Kec.</t>
  </si>
  <si>
    <t>7.01.05.2.01.01Pembinaan Wawasan Kebangsaan dan Ketahanan Nasional dlm rangka Memantapkan Pengamalan Pancasila,pelak undang-undang Dasar Negara RI th 1945,Pelestarian Bhenika Tunggak Ika serta Pemertahanan dan Pemeliharaan keutuhan Negara</t>
  </si>
  <si>
    <t>7.01.05.2.01.04 Pembinaan Kerukunan Antarsuku,umat beragama,ras  ,dan  gol lainnya guna mewujudkan stabilitas Keamanan lokal,Regional, dan nasional</t>
  </si>
  <si>
    <t>7.01.05.2.01.07 Pelaksanaan semua Urusan Pemerintahan yg bukan merupakan Kewenangan Daerah dan tdk dilak oleh instansi vertikal</t>
  </si>
  <si>
    <t xml:space="preserve">7.01.06.2.01.02 Fasilitasi administrasi Tata Pemerintahan Desa </t>
  </si>
  <si>
    <t>7.01.06.2.01.08 Rekomendasi Pengangkatan dan Pemberhentian Perangkat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</si>
</sst>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#,##0.0_);\(#,##0.0\)"/>
    <numFmt numFmtId="165" formatCode="0_);\(0\)"/>
    <numFmt numFmtId="166" formatCode="0.0_);\(0.0\)"/>
    <numFmt numFmtId="168" formatCode="0.0"/>
    <numFmt numFmtId="170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37" fontId="0" fillId="0" borderId="5" xfId="0" applyNumberFormat="1" applyBorder="1" applyAlignment="1">
      <alignment horizontal="right" vertical="center" wrapText="1"/>
    </xf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37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37" fontId="0" fillId="0" borderId="16" xfId="0" applyNumberFormat="1" applyBorder="1" applyAlignment="1">
      <alignment horizontal="right" vertical="center" wrapText="1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7" fontId="0" fillId="0" borderId="1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37" fontId="0" fillId="0" borderId="7" xfId="0" applyNumberFormat="1" applyBorder="1" applyAlignment="1">
      <alignment horizontal="center"/>
    </xf>
    <xf numFmtId="0" fontId="0" fillId="0" borderId="5" xfId="0" applyBorder="1" applyAlignment="1">
      <alignment vertical="center" wrapText="1"/>
    </xf>
    <xf numFmtId="37" fontId="0" fillId="0" borderId="5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37" fontId="0" fillId="0" borderId="16" xfId="0" applyNumberFormat="1" applyBorder="1" applyAlignment="1">
      <alignment vertical="center" wrapText="1"/>
    </xf>
    <xf numFmtId="3" fontId="4" fillId="0" borderId="0" xfId="0" applyNumberFormat="1" applyFont="1"/>
    <xf numFmtId="164" fontId="0" fillId="0" borderId="0" xfId="0" applyNumberForma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37" fontId="0" fillId="0" borderId="1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37" fontId="0" fillId="0" borderId="0" xfId="0" applyNumberFormat="1" applyAlignment="1">
      <alignment horizontal="center"/>
    </xf>
    <xf numFmtId="37" fontId="0" fillId="0" borderId="15" xfId="0" applyNumberFormat="1" applyBorder="1" applyAlignment="1">
      <alignment horizontal="center"/>
    </xf>
    <xf numFmtId="168" fontId="0" fillId="0" borderId="14" xfId="2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70" fontId="0" fillId="0" borderId="15" xfId="1" applyNumberFormat="1" applyFont="1" applyBorder="1" applyAlignment="1">
      <alignment horizontal="center"/>
    </xf>
    <xf numFmtId="170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15" xfId="0" applyNumberForma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165" fontId="0" fillId="0" borderId="15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37" fontId="0" fillId="0" borderId="17" xfId="0" applyNumberFormat="1" applyBorder="1" applyAlignment="1">
      <alignment horizontal="center"/>
    </xf>
    <xf numFmtId="37" fontId="0" fillId="0" borderId="19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vertical="center" wrapText="1"/>
    </xf>
    <xf numFmtId="164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8" fontId="0" fillId="2" borderId="6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168" fontId="0" fillId="2" borderId="8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37" fontId="0" fillId="2" borderId="5" xfId="0" applyNumberFormat="1" applyFill="1" applyBorder="1" applyAlignment="1">
      <alignment vertical="center" wrapText="1"/>
    </xf>
    <xf numFmtId="164" fontId="0" fillId="2" borderId="14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37" fontId="0" fillId="2" borderId="14" xfId="0" applyNumberFormat="1" applyFill="1" applyBorder="1" applyAlignment="1">
      <alignment horizontal="center"/>
    </xf>
    <xf numFmtId="168" fontId="0" fillId="2" borderId="14" xfId="0" applyNumberFormat="1" applyFill="1" applyBorder="1" applyAlignment="1">
      <alignment horizontal="center"/>
    </xf>
    <xf numFmtId="168" fontId="0" fillId="2" borderId="0" xfId="0" applyNumberFormat="1" applyFill="1" applyAlignment="1">
      <alignment horizontal="center"/>
    </xf>
    <xf numFmtId="168" fontId="0" fillId="2" borderId="15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 vertical="center" wrapText="1"/>
    </xf>
    <xf numFmtId="37" fontId="0" fillId="2" borderId="16" xfId="0" applyNumberFormat="1" applyFill="1" applyBorder="1" applyAlignment="1">
      <alignment vertical="center" wrapText="1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8" fontId="0" fillId="2" borderId="17" xfId="0" applyNumberFormat="1" applyFill="1" applyBorder="1" applyAlignment="1">
      <alignment horizontal="center"/>
    </xf>
    <xf numFmtId="168" fontId="0" fillId="2" borderId="18" xfId="0" applyNumberFormat="1" applyFill="1" applyBorder="1" applyAlignment="1">
      <alignment horizontal="center"/>
    </xf>
    <xf numFmtId="168" fontId="0" fillId="2" borderId="19" xfId="0" applyNumberFormat="1" applyFill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</xdr:row>
      <xdr:rowOff>9525</xdr:rowOff>
    </xdr:from>
    <xdr:to>
      <xdr:col>6</xdr:col>
      <xdr:colOff>9525</xdr:colOff>
      <xdr:row>10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DFE6A82-ED86-4FAD-8656-3D90480FF830}"/>
            </a:ext>
          </a:extLst>
        </xdr:cNvPr>
        <xdr:cNvCxnSpPr/>
      </xdr:nvCxnSpPr>
      <xdr:spPr>
        <a:xfrm>
          <a:off x="3057525" y="1924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</xdr:row>
      <xdr:rowOff>0</xdr:rowOff>
    </xdr:from>
    <xdr:to>
      <xdr:col>6</xdr:col>
      <xdr:colOff>0</xdr:colOff>
      <xdr:row>9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52BF95E8-760A-4A7B-B0EC-25AECCAEE24F}"/>
            </a:ext>
          </a:extLst>
        </xdr:cNvPr>
        <xdr:cNvCxnSpPr/>
      </xdr:nvCxnSpPr>
      <xdr:spPr>
        <a:xfrm rot="10800000" flipV="1">
          <a:off x="3057525" y="1914525"/>
          <a:ext cx="11811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9525</xdr:rowOff>
    </xdr:from>
    <xdr:to>
      <xdr:col>6</xdr:col>
      <xdr:colOff>0</xdr:colOff>
      <xdr:row>13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CF2F4E9-57E0-4F73-BD3A-81F4142D8D43}"/>
            </a:ext>
          </a:extLst>
        </xdr:cNvPr>
        <xdr:cNvCxnSpPr/>
      </xdr:nvCxnSpPr>
      <xdr:spPr>
        <a:xfrm>
          <a:off x="3048000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9525</xdr:rowOff>
    </xdr:from>
    <xdr:to>
      <xdr:col>5</xdr:col>
      <xdr:colOff>333375</xdr:colOff>
      <xdr:row>13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4EE6F24A-8A12-4B0A-B947-43ABAEA27E52}"/>
            </a:ext>
          </a:extLst>
        </xdr:cNvPr>
        <xdr:cNvCxnSpPr/>
      </xdr:nvCxnSpPr>
      <xdr:spPr>
        <a:xfrm rot="10800000" flipV="1">
          <a:off x="3048000" y="2505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333375</xdr:colOff>
      <xdr:row>15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AD3367CF-D29A-4D20-B3C3-3123FAA7DED4}"/>
            </a:ext>
          </a:extLst>
        </xdr:cNvPr>
        <xdr:cNvCxnSpPr/>
      </xdr:nvCxnSpPr>
      <xdr:spPr>
        <a:xfrm>
          <a:off x="3048000" y="3067050"/>
          <a:ext cx="11715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A00274A3-ADEF-461A-AFC3-3D499A9CC57A}"/>
            </a:ext>
          </a:extLst>
        </xdr:cNvPr>
        <xdr:cNvCxnSpPr/>
      </xdr:nvCxnSpPr>
      <xdr:spPr>
        <a:xfrm>
          <a:off x="3048000" y="3648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E678F0AB-446E-4F50-BD76-8D3BD3D356D5}"/>
            </a:ext>
          </a:extLst>
        </xdr:cNvPr>
        <xdr:cNvCxnSpPr/>
      </xdr:nvCxnSpPr>
      <xdr:spPr>
        <a:xfrm>
          <a:off x="3048000" y="4219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20803E1B-1360-488F-8D09-1ACCD6369A47}"/>
            </a:ext>
          </a:extLst>
        </xdr:cNvPr>
        <xdr:cNvCxnSpPr/>
      </xdr:nvCxnSpPr>
      <xdr:spPr>
        <a:xfrm>
          <a:off x="3048000" y="7077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13</xdr:row>
      <xdr:rowOff>0</xdr:rowOff>
    </xdr:from>
    <xdr:to>
      <xdr:col>6</xdr:col>
      <xdr:colOff>0</xdr:colOff>
      <xdr:row>15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6452644B-A90E-47F2-9A74-634D582C51F6}"/>
            </a:ext>
          </a:extLst>
        </xdr:cNvPr>
        <xdr:cNvCxnSpPr/>
      </xdr:nvCxnSpPr>
      <xdr:spPr>
        <a:xfrm rot="10800000" flipV="1">
          <a:off x="3057525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9525</xdr:rowOff>
    </xdr:from>
    <xdr:to>
      <xdr:col>5</xdr:col>
      <xdr:colOff>333375</xdr:colOff>
      <xdr:row>19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xmlns="" id="{7398A120-E745-464F-B480-F641233D515B}"/>
            </a:ext>
          </a:extLst>
        </xdr:cNvPr>
        <xdr:cNvCxnSpPr/>
      </xdr:nvCxnSpPr>
      <xdr:spPr>
        <a:xfrm rot="10800000" flipV="1">
          <a:off x="3048000" y="36576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xmlns="" id="{ADE5EAB6-1A85-4C52-90CD-127E571D2CFA}"/>
            </a:ext>
          </a:extLst>
        </xdr:cNvPr>
        <xdr:cNvCxnSpPr/>
      </xdr:nvCxnSpPr>
      <xdr:spPr>
        <a:xfrm rot="10800000" flipV="1">
          <a:off x="3048000" y="42291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9525</xdr:rowOff>
    </xdr:from>
    <xdr:to>
      <xdr:col>5</xdr:col>
      <xdr:colOff>333375</xdr:colOff>
      <xdr:row>37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xmlns="" id="{DCB34C68-33E8-4090-9364-7F2E971E86AC}"/>
            </a:ext>
          </a:extLst>
        </xdr:cNvPr>
        <xdr:cNvCxnSpPr/>
      </xdr:nvCxnSpPr>
      <xdr:spPr>
        <a:xfrm rot="10800000" flipV="1">
          <a:off x="3048000" y="70866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333375</xdr:colOff>
      <xdr:row>10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BD0CB32F-DFA6-445B-BC59-E7EC63A1AEE6}"/>
            </a:ext>
          </a:extLst>
        </xdr:cNvPr>
        <xdr:cNvCxnSpPr/>
      </xdr:nvCxnSpPr>
      <xdr:spPr>
        <a:xfrm>
          <a:off x="4238625" y="191452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7</xdr:row>
      <xdr:rowOff>0</xdr:rowOff>
    </xdr:from>
    <xdr:to>
      <xdr:col>9</xdr:col>
      <xdr:colOff>0</xdr:colOff>
      <xdr:row>9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146196B2-9DC4-4B1A-A712-496FA9F5BFA1}"/>
            </a:ext>
          </a:extLst>
        </xdr:cNvPr>
        <xdr:cNvCxnSpPr/>
      </xdr:nvCxnSpPr>
      <xdr:spPr>
        <a:xfrm rot="10800000" flipV="1">
          <a:off x="4248150" y="1914525"/>
          <a:ext cx="12763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9525</xdr:rowOff>
    </xdr:from>
    <xdr:to>
      <xdr:col>9</xdr:col>
      <xdr:colOff>0</xdr:colOff>
      <xdr:row>13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86272A9-1C86-4FFD-8A83-D2A479AD5613}"/>
            </a:ext>
          </a:extLst>
        </xdr:cNvPr>
        <xdr:cNvCxnSpPr/>
      </xdr:nvCxnSpPr>
      <xdr:spPr>
        <a:xfrm>
          <a:off x="4238625" y="2505075"/>
          <a:ext cx="1285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9525</xdr:rowOff>
    </xdr:from>
    <xdr:to>
      <xdr:col>8</xdr:col>
      <xdr:colOff>333375</xdr:colOff>
      <xdr:row>13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xmlns="" id="{2903F3D5-3BEE-4E6F-8325-BC4BBD9691E7}"/>
            </a:ext>
          </a:extLst>
        </xdr:cNvPr>
        <xdr:cNvCxnSpPr/>
      </xdr:nvCxnSpPr>
      <xdr:spPr>
        <a:xfrm rot="10800000" flipV="1">
          <a:off x="4238625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333375</xdr:colOff>
      <xdr:row>15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xmlns="" id="{506005A8-2AC9-4AFC-A0C5-95B1FEBF8F20}"/>
            </a:ext>
          </a:extLst>
        </xdr:cNvPr>
        <xdr:cNvCxnSpPr/>
      </xdr:nvCxnSpPr>
      <xdr:spPr>
        <a:xfrm>
          <a:off x="4238625" y="3067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xmlns="" id="{1C4504F6-5752-40FA-BF63-C20AE03CE681}"/>
            </a:ext>
          </a:extLst>
        </xdr:cNvPr>
        <xdr:cNvCxnSpPr/>
      </xdr:nvCxnSpPr>
      <xdr:spPr>
        <a:xfrm>
          <a:off x="4238625" y="3648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xmlns="" id="{7002C3F8-184F-4581-A8DB-F5AF093CA0D8}"/>
            </a:ext>
          </a:extLst>
        </xdr:cNvPr>
        <xdr:cNvCxnSpPr/>
      </xdr:nvCxnSpPr>
      <xdr:spPr>
        <a:xfrm>
          <a:off x="4238625" y="4219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xmlns="" id="{B263B0CE-A029-4384-B1DD-48B85F3F6670}"/>
            </a:ext>
          </a:extLst>
        </xdr:cNvPr>
        <xdr:cNvCxnSpPr/>
      </xdr:nvCxnSpPr>
      <xdr:spPr>
        <a:xfrm>
          <a:off x="4238625" y="7077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13</xdr:row>
      <xdr:rowOff>0</xdr:rowOff>
    </xdr:from>
    <xdr:to>
      <xdr:col>9</xdr:col>
      <xdr:colOff>0</xdr:colOff>
      <xdr:row>15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xmlns="" id="{21226D13-D3E5-4C34-B5CA-E4B9511E14D6}"/>
            </a:ext>
          </a:extLst>
        </xdr:cNvPr>
        <xdr:cNvCxnSpPr/>
      </xdr:nvCxnSpPr>
      <xdr:spPr>
        <a:xfrm rot="10800000" flipV="1">
          <a:off x="4248150" y="3067050"/>
          <a:ext cx="12763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9525</xdr:rowOff>
    </xdr:from>
    <xdr:to>
      <xdr:col>8</xdr:col>
      <xdr:colOff>333375</xdr:colOff>
      <xdr:row>19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xmlns="" id="{DC99C742-8E90-4140-BFA3-D01EDA123B6E}"/>
            </a:ext>
          </a:extLst>
        </xdr:cNvPr>
        <xdr:cNvCxnSpPr/>
      </xdr:nvCxnSpPr>
      <xdr:spPr>
        <a:xfrm rot="10800000" flipV="1">
          <a:off x="4238625" y="36576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xmlns="" id="{18BA9349-08DD-42A5-8692-F12AB7BC1FAE}"/>
            </a:ext>
          </a:extLst>
        </xdr:cNvPr>
        <xdr:cNvCxnSpPr/>
      </xdr:nvCxnSpPr>
      <xdr:spPr>
        <a:xfrm rot="10800000" flipV="1">
          <a:off x="4238625" y="42291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9525</xdr:rowOff>
    </xdr:from>
    <xdr:to>
      <xdr:col>8</xdr:col>
      <xdr:colOff>333375</xdr:colOff>
      <xdr:row>37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xmlns="" id="{A43F1ECB-58E6-4B63-9213-0EE830BD343B}"/>
            </a:ext>
          </a:extLst>
        </xdr:cNvPr>
        <xdr:cNvCxnSpPr/>
      </xdr:nvCxnSpPr>
      <xdr:spPr>
        <a:xfrm rot="10800000" flipV="1">
          <a:off x="4238625" y="70866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7</xdr:row>
      <xdr:rowOff>9525</xdr:rowOff>
    </xdr:from>
    <xdr:to>
      <xdr:col>12</xdr:col>
      <xdr:colOff>0</xdr:colOff>
      <xdr:row>10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xmlns="" id="{5AF3844E-0E0C-4944-BFF4-B0E800B9BE30}"/>
            </a:ext>
          </a:extLst>
        </xdr:cNvPr>
        <xdr:cNvCxnSpPr/>
      </xdr:nvCxnSpPr>
      <xdr:spPr>
        <a:xfrm>
          <a:off x="5534025" y="1924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7</xdr:row>
      <xdr:rowOff>0</xdr:rowOff>
    </xdr:from>
    <xdr:to>
      <xdr:col>12</xdr:col>
      <xdr:colOff>0</xdr:colOff>
      <xdr:row>9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xmlns="" id="{EE034C89-CACD-444E-923D-780E74523F92}"/>
            </a:ext>
          </a:extLst>
        </xdr:cNvPr>
        <xdr:cNvCxnSpPr/>
      </xdr:nvCxnSpPr>
      <xdr:spPr>
        <a:xfrm rot="10800000" flipV="1">
          <a:off x="553402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9525</xdr:rowOff>
    </xdr:from>
    <xdr:to>
      <xdr:col>12</xdr:col>
      <xdr:colOff>0</xdr:colOff>
      <xdr:row>13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xmlns="" id="{16330630-3B7E-4492-BDE5-CA6928ADF86B}"/>
            </a:ext>
          </a:extLst>
        </xdr:cNvPr>
        <xdr:cNvCxnSpPr/>
      </xdr:nvCxnSpPr>
      <xdr:spPr>
        <a:xfrm>
          <a:off x="552450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9525</xdr:rowOff>
    </xdr:from>
    <xdr:to>
      <xdr:col>11</xdr:col>
      <xdr:colOff>333375</xdr:colOff>
      <xdr:row>13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xmlns="" id="{3A4CB386-2E0B-4A8C-8364-FB91CC38DD17}"/>
            </a:ext>
          </a:extLst>
        </xdr:cNvPr>
        <xdr:cNvCxnSpPr/>
      </xdr:nvCxnSpPr>
      <xdr:spPr>
        <a:xfrm rot="10800000" flipV="1">
          <a:off x="552450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0</xdr:rowOff>
    </xdr:from>
    <xdr:to>
      <xdr:col>11</xdr:col>
      <xdr:colOff>333375</xdr:colOff>
      <xdr:row>15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xmlns="" id="{237AA114-49F8-48AA-B83A-963D98A9575B}"/>
            </a:ext>
          </a:extLst>
        </xdr:cNvPr>
        <xdr:cNvCxnSpPr/>
      </xdr:nvCxnSpPr>
      <xdr:spPr>
        <a:xfrm>
          <a:off x="5524500" y="3067050"/>
          <a:ext cx="12001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xmlns="" id="{19BB65F3-15A8-4EEC-8ADC-5BE7E5050403}"/>
            </a:ext>
          </a:extLst>
        </xdr:cNvPr>
        <xdr:cNvCxnSpPr/>
      </xdr:nvCxnSpPr>
      <xdr:spPr>
        <a:xfrm>
          <a:off x="5524500" y="3648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xmlns="" id="{D1FC7D54-9916-4294-83D9-AF03172B4967}"/>
            </a:ext>
          </a:extLst>
        </xdr:cNvPr>
        <xdr:cNvCxnSpPr/>
      </xdr:nvCxnSpPr>
      <xdr:spPr>
        <a:xfrm>
          <a:off x="5524500" y="4219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xmlns="" id="{ADB4474D-74E9-4D6E-B093-F200B6546FAE}"/>
            </a:ext>
          </a:extLst>
        </xdr:cNvPr>
        <xdr:cNvCxnSpPr/>
      </xdr:nvCxnSpPr>
      <xdr:spPr>
        <a:xfrm>
          <a:off x="5524500" y="7077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13</xdr:row>
      <xdr:rowOff>0</xdr:rowOff>
    </xdr:from>
    <xdr:to>
      <xdr:col>12</xdr:col>
      <xdr:colOff>0</xdr:colOff>
      <xdr:row>15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xmlns="" id="{CE9F5251-A894-4FB1-BE94-B357236533CA}"/>
            </a:ext>
          </a:extLst>
        </xdr:cNvPr>
        <xdr:cNvCxnSpPr/>
      </xdr:nvCxnSpPr>
      <xdr:spPr>
        <a:xfrm rot="10800000" flipV="1">
          <a:off x="5534025" y="3067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9525</xdr:rowOff>
    </xdr:from>
    <xdr:to>
      <xdr:col>11</xdr:col>
      <xdr:colOff>333375</xdr:colOff>
      <xdr:row>19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E1CD30EF-CC21-4B71-8283-FC17A6555E25}"/>
            </a:ext>
          </a:extLst>
        </xdr:cNvPr>
        <xdr:cNvCxnSpPr/>
      </xdr:nvCxnSpPr>
      <xdr:spPr>
        <a:xfrm rot="10800000" flipV="1">
          <a:off x="5524500" y="3657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xmlns="" id="{4AC3D5F7-608A-4AA2-B3B2-369020B3BBA0}"/>
            </a:ext>
          </a:extLst>
        </xdr:cNvPr>
        <xdr:cNvCxnSpPr/>
      </xdr:nvCxnSpPr>
      <xdr:spPr>
        <a:xfrm rot="10800000" flipV="1">
          <a:off x="5524500" y="42291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9525</xdr:rowOff>
    </xdr:from>
    <xdr:to>
      <xdr:col>11</xdr:col>
      <xdr:colOff>333375</xdr:colOff>
      <xdr:row>37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xmlns="" id="{57DABCF3-6164-474B-B377-A15F7AB4C6CB}"/>
            </a:ext>
          </a:extLst>
        </xdr:cNvPr>
        <xdr:cNvCxnSpPr/>
      </xdr:nvCxnSpPr>
      <xdr:spPr>
        <a:xfrm rot="10800000" flipV="1">
          <a:off x="5524500" y="708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7</xdr:row>
      <xdr:rowOff>9525</xdr:rowOff>
    </xdr:from>
    <xdr:to>
      <xdr:col>15</xdr:col>
      <xdr:colOff>0</xdr:colOff>
      <xdr:row>10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xmlns="" id="{21893C32-BF05-488A-9479-64F653131B75}"/>
            </a:ext>
          </a:extLst>
        </xdr:cNvPr>
        <xdr:cNvCxnSpPr/>
      </xdr:nvCxnSpPr>
      <xdr:spPr>
        <a:xfrm>
          <a:off x="6838950" y="1924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7</xdr:row>
      <xdr:rowOff>0</xdr:rowOff>
    </xdr:from>
    <xdr:to>
      <xdr:col>15</xdr:col>
      <xdr:colOff>0</xdr:colOff>
      <xdr:row>9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xmlns="" id="{6599A6F2-F80C-45C9-BB2D-110DD29401AA}"/>
            </a:ext>
          </a:extLst>
        </xdr:cNvPr>
        <xdr:cNvCxnSpPr/>
      </xdr:nvCxnSpPr>
      <xdr:spPr>
        <a:xfrm rot="10800000" flipV="1">
          <a:off x="683895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9525</xdr:rowOff>
    </xdr:from>
    <xdr:to>
      <xdr:col>15</xdr:col>
      <xdr:colOff>0</xdr:colOff>
      <xdr:row>13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xmlns="" id="{8C2C62A7-8CA5-4033-9EC6-31123137B48C}"/>
            </a:ext>
          </a:extLst>
        </xdr:cNvPr>
        <xdr:cNvCxnSpPr/>
      </xdr:nvCxnSpPr>
      <xdr:spPr>
        <a:xfrm>
          <a:off x="682942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9525</xdr:rowOff>
    </xdr:from>
    <xdr:to>
      <xdr:col>14</xdr:col>
      <xdr:colOff>333375</xdr:colOff>
      <xdr:row>13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xmlns="" id="{D86E176F-87F2-4415-80E2-853AF9DBB920}"/>
            </a:ext>
          </a:extLst>
        </xdr:cNvPr>
        <xdr:cNvCxnSpPr/>
      </xdr:nvCxnSpPr>
      <xdr:spPr>
        <a:xfrm rot="10800000" flipV="1">
          <a:off x="682942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0</xdr:rowOff>
    </xdr:from>
    <xdr:to>
      <xdr:col>14</xdr:col>
      <xdr:colOff>333375</xdr:colOff>
      <xdr:row>15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xmlns="" id="{6960F76F-997E-4A05-8CDB-91A72F228AA7}"/>
            </a:ext>
          </a:extLst>
        </xdr:cNvPr>
        <xdr:cNvCxnSpPr/>
      </xdr:nvCxnSpPr>
      <xdr:spPr>
        <a:xfrm>
          <a:off x="6829425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xmlns="" id="{E4867B3D-1DCC-486E-94EB-2B0154A8937C}"/>
            </a:ext>
          </a:extLst>
        </xdr:cNvPr>
        <xdr:cNvCxnSpPr/>
      </xdr:nvCxnSpPr>
      <xdr:spPr>
        <a:xfrm>
          <a:off x="6829425" y="3648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89219359-56CF-4B55-A2E3-153899D90625}"/>
            </a:ext>
          </a:extLst>
        </xdr:cNvPr>
        <xdr:cNvCxnSpPr/>
      </xdr:nvCxnSpPr>
      <xdr:spPr>
        <a:xfrm>
          <a:off x="6829425" y="4219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xmlns="" id="{37FA099E-B617-4772-8D54-699E7951BD33}"/>
            </a:ext>
          </a:extLst>
        </xdr:cNvPr>
        <xdr:cNvCxnSpPr/>
      </xdr:nvCxnSpPr>
      <xdr:spPr>
        <a:xfrm>
          <a:off x="6829425" y="7077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13</xdr:row>
      <xdr:rowOff>0</xdr:rowOff>
    </xdr:from>
    <xdr:to>
      <xdr:col>15</xdr:col>
      <xdr:colOff>0</xdr:colOff>
      <xdr:row>15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xmlns="" id="{82FE96A8-B353-4CBE-928E-6F9C145F44A1}"/>
            </a:ext>
          </a:extLst>
        </xdr:cNvPr>
        <xdr:cNvCxnSpPr/>
      </xdr:nvCxnSpPr>
      <xdr:spPr>
        <a:xfrm rot="10800000" flipV="1">
          <a:off x="6838950" y="3067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9525</xdr:rowOff>
    </xdr:from>
    <xdr:to>
      <xdr:col>14</xdr:col>
      <xdr:colOff>333375</xdr:colOff>
      <xdr:row>19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xmlns="" id="{E15C8F47-2F5E-4644-98CF-AAA2FB3B1F8F}"/>
            </a:ext>
          </a:extLst>
        </xdr:cNvPr>
        <xdr:cNvCxnSpPr/>
      </xdr:nvCxnSpPr>
      <xdr:spPr>
        <a:xfrm rot="10800000" flipV="1">
          <a:off x="6829425" y="3657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xmlns="" id="{E90A58BE-548E-4F66-982A-6350E774B254}"/>
            </a:ext>
          </a:extLst>
        </xdr:cNvPr>
        <xdr:cNvCxnSpPr/>
      </xdr:nvCxnSpPr>
      <xdr:spPr>
        <a:xfrm rot="10800000" flipV="1">
          <a:off x="6829425" y="42291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9525</xdr:rowOff>
    </xdr:from>
    <xdr:to>
      <xdr:col>14</xdr:col>
      <xdr:colOff>333375</xdr:colOff>
      <xdr:row>37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xmlns="" id="{DDCC6B39-0880-4448-9296-BA0B19D2BDE9}"/>
            </a:ext>
          </a:extLst>
        </xdr:cNvPr>
        <xdr:cNvCxnSpPr/>
      </xdr:nvCxnSpPr>
      <xdr:spPr>
        <a:xfrm rot="10800000" flipV="1">
          <a:off x="6829425" y="7086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7</xdr:row>
      <xdr:rowOff>9525</xdr:rowOff>
    </xdr:from>
    <xdr:to>
      <xdr:col>18</xdr:col>
      <xdr:colOff>0</xdr:colOff>
      <xdr:row>10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xmlns="" id="{CF01C5BB-0043-40A3-8406-8406EC66F3D4}"/>
            </a:ext>
          </a:extLst>
        </xdr:cNvPr>
        <xdr:cNvCxnSpPr/>
      </xdr:nvCxnSpPr>
      <xdr:spPr>
        <a:xfrm>
          <a:off x="8086725" y="1924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7</xdr:row>
      <xdr:rowOff>0</xdr:rowOff>
    </xdr:from>
    <xdr:to>
      <xdr:col>18</xdr:col>
      <xdr:colOff>0</xdr:colOff>
      <xdr:row>9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xmlns="" id="{74BAB9E8-C7B8-496D-873D-73B644AE322C}"/>
            </a:ext>
          </a:extLst>
        </xdr:cNvPr>
        <xdr:cNvCxnSpPr/>
      </xdr:nvCxnSpPr>
      <xdr:spPr>
        <a:xfrm rot="10800000" flipV="1">
          <a:off x="8086725" y="1914525"/>
          <a:ext cx="12573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xmlns="" id="{9DE6392E-BB76-4DEF-8EA1-D35850D14810}"/>
            </a:ext>
          </a:extLst>
        </xdr:cNvPr>
        <xdr:cNvCxnSpPr/>
      </xdr:nvCxnSpPr>
      <xdr:spPr>
        <a:xfrm>
          <a:off x="8077200" y="2505075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10</xdr:row>
      <xdr:rowOff>9525</xdr:rowOff>
    </xdr:from>
    <xdr:to>
      <xdr:col>17</xdr:col>
      <xdr:colOff>333375</xdr:colOff>
      <xdr:row>13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xmlns="" id="{FC0FAD57-FC34-4020-B24E-982CFE810140}"/>
            </a:ext>
          </a:extLst>
        </xdr:cNvPr>
        <xdr:cNvCxnSpPr/>
      </xdr:nvCxnSpPr>
      <xdr:spPr>
        <a:xfrm rot="10800000" flipV="1">
          <a:off x="807720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0</xdr:rowOff>
    </xdr:from>
    <xdr:to>
      <xdr:col>17</xdr:col>
      <xdr:colOff>333375</xdr:colOff>
      <xdr:row>15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xmlns="" id="{09D79976-9F59-485A-9B48-01BAE1D7DE4F}"/>
            </a:ext>
          </a:extLst>
        </xdr:cNvPr>
        <xdr:cNvCxnSpPr/>
      </xdr:nvCxnSpPr>
      <xdr:spPr>
        <a:xfrm>
          <a:off x="807720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xmlns="" id="{F1F72DCE-FD54-4F6A-A2CA-E4D1FCD174A9}"/>
            </a:ext>
          </a:extLst>
        </xdr:cNvPr>
        <xdr:cNvCxnSpPr/>
      </xdr:nvCxnSpPr>
      <xdr:spPr>
        <a:xfrm>
          <a:off x="8077200" y="3648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xmlns="" id="{7640E1D9-C7E9-4FC1-A57D-63D0FB17E1FF}"/>
            </a:ext>
          </a:extLst>
        </xdr:cNvPr>
        <xdr:cNvCxnSpPr/>
      </xdr:nvCxnSpPr>
      <xdr:spPr>
        <a:xfrm>
          <a:off x="8077200" y="4219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xmlns="" id="{5179E3B6-67C1-4286-BCD2-221CEECD4C5B}"/>
            </a:ext>
          </a:extLst>
        </xdr:cNvPr>
        <xdr:cNvCxnSpPr/>
      </xdr:nvCxnSpPr>
      <xdr:spPr>
        <a:xfrm>
          <a:off x="8077200" y="7077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13</xdr:row>
      <xdr:rowOff>0</xdr:rowOff>
    </xdr:from>
    <xdr:to>
      <xdr:col>18</xdr:col>
      <xdr:colOff>0</xdr:colOff>
      <xdr:row>15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xmlns="" id="{DDF8640F-89A5-49C7-B390-746D18FE183C}"/>
            </a:ext>
          </a:extLst>
        </xdr:cNvPr>
        <xdr:cNvCxnSpPr/>
      </xdr:nvCxnSpPr>
      <xdr:spPr>
        <a:xfrm rot="10800000" flipV="1">
          <a:off x="8086725" y="3067050"/>
          <a:ext cx="12573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9525</xdr:rowOff>
    </xdr:from>
    <xdr:to>
      <xdr:col>17</xdr:col>
      <xdr:colOff>333375</xdr:colOff>
      <xdr:row>19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xmlns="" id="{57CC3425-9298-46A1-9271-BA71B5BCEC2B}"/>
            </a:ext>
          </a:extLst>
        </xdr:cNvPr>
        <xdr:cNvCxnSpPr/>
      </xdr:nvCxnSpPr>
      <xdr:spPr>
        <a:xfrm rot="10800000" flipV="1">
          <a:off x="8077200" y="3657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xmlns="" id="{30BC81FA-2C44-4F82-B5A2-CF8375CAE992}"/>
            </a:ext>
          </a:extLst>
        </xdr:cNvPr>
        <xdr:cNvCxnSpPr/>
      </xdr:nvCxnSpPr>
      <xdr:spPr>
        <a:xfrm rot="10800000" flipV="1">
          <a:off x="8077200" y="42291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9525</xdr:rowOff>
    </xdr:from>
    <xdr:to>
      <xdr:col>17</xdr:col>
      <xdr:colOff>333375</xdr:colOff>
      <xdr:row>37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xmlns="" id="{E6CE26EB-A6B5-48D4-9F2B-A457B1CC0B4D}"/>
            </a:ext>
          </a:extLst>
        </xdr:cNvPr>
        <xdr:cNvCxnSpPr/>
      </xdr:nvCxnSpPr>
      <xdr:spPr>
        <a:xfrm rot="10800000" flipV="1">
          <a:off x="8077200" y="7086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7</xdr:row>
      <xdr:rowOff>9525</xdr:rowOff>
    </xdr:from>
    <xdr:to>
      <xdr:col>21</xdr:col>
      <xdr:colOff>9525</xdr:colOff>
      <xdr:row>10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xmlns="" id="{B4F00782-59E0-4E86-B4D7-D9548E814B1B}"/>
            </a:ext>
          </a:extLst>
        </xdr:cNvPr>
        <xdr:cNvCxnSpPr/>
      </xdr:nvCxnSpPr>
      <xdr:spPr>
        <a:xfrm>
          <a:off x="9353550" y="1924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7</xdr:row>
      <xdr:rowOff>0</xdr:rowOff>
    </xdr:from>
    <xdr:to>
      <xdr:col>21</xdr:col>
      <xdr:colOff>0</xdr:colOff>
      <xdr:row>9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xmlns="" id="{2165EF58-CAB6-41DB-99DA-3035383A0EE5}"/>
            </a:ext>
          </a:extLst>
        </xdr:cNvPr>
        <xdr:cNvCxnSpPr/>
      </xdr:nvCxnSpPr>
      <xdr:spPr>
        <a:xfrm rot="10800000" flipV="1">
          <a:off x="935355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10</xdr:row>
      <xdr:rowOff>9525</xdr:rowOff>
    </xdr:from>
    <xdr:to>
      <xdr:col>21</xdr:col>
      <xdr:colOff>0</xdr:colOff>
      <xdr:row>13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xmlns="" id="{C211F744-8DC3-4EF6-94D5-959BAC8BA029}"/>
            </a:ext>
          </a:extLst>
        </xdr:cNvPr>
        <xdr:cNvCxnSpPr/>
      </xdr:nvCxnSpPr>
      <xdr:spPr>
        <a:xfrm>
          <a:off x="93440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10</xdr:row>
      <xdr:rowOff>9525</xdr:rowOff>
    </xdr:from>
    <xdr:to>
      <xdr:col>20</xdr:col>
      <xdr:colOff>333375</xdr:colOff>
      <xdr:row>13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xmlns="" id="{F17E34AA-283B-46CD-A642-CCBB09B4C70E}"/>
            </a:ext>
          </a:extLst>
        </xdr:cNvPr>
        <xdr:cNvCxnSpPr/>
      </xdr:nvCxnSpPr>
      <xdr:spPr>
        <a:xfrm rot="10800000" flipV="1">
          <a:off x="9344025" y="2505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0</xdr:rowOff>
    </xdr:from>
    <xdr:to>
      <xdr:col>20</xdr:col>
      <xdr:colOff>333375</xdr:colOff>
      <xdr:row>15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xmlns="" id="{664EF86A-2865-43AD-9D30-0ACF2BD72228}"/>
            </a:ext>
          </a:extLst>
        </xdr:cNvPr>
        <xdr:cNvCxnSpPr/>
      </xdr:nvCxnSpPr>
      <xdr:spPr>
        <a:xfrm>
          <a:off x="9344025" y="3067050"/>
          <a:ext cx="11334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xmlns="" id="{BA3575E5-2B48-49EA-883D-EDBD38A4113F}"/>
            </a:ext>
          </a:extLst>
        </xdr:cNvPr>
        <xdr:cNvCxnSpPr/>
      </xdr:nvCxnSpPr>
      <xdr:spPr>
        <a:xfrm>
          <a:off x="9344025" y="3648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xmlns="" id="{1336815F-6B0A-4DAD-B936-063CCA434EEF}"/>
            </a:ext>
          </a:extLst>
        </xdr:cNvPr>
        <xdr:cNvCxnSpPr/>
      </xdr:nvCxnSpPr>
      <xdr:spPr>
        <a:xfrm>
          <a:off x="9344025" y="4219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xmlns="" id="{BC9A0D0E-D65A-45EC-B212-8C8AACB60555}"/>
            </a:ext>
          </a:extLst>
        </xdr:cNvPr>
        <xdr:cNvCxnSpPr/>
      </xdr:nvCxnSpPr>
      <xdr:spPr>
        <a:xfrm>
          <a:off x="9344025" y="7077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13</xdr:row>
      <xdr:rowOff>0</xdr:rowOff>
    </xdr:from>
    <xdr:to>
      <xdr:col>21</xdr:col>
      <xdr:colOff>0</xdr:colOff>
      <xdr:row>15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xmlns="" id="{1E5378AA-5D82-419C-AE4A-05D32AB4F8F5}"/>
            </a:ext>
          </a:extLst>
        </xdr:cNvPr>
        <xdr:cNvCxnSpPr/>
      </xdr:nvCxnSpPr>
      <xdr:spPr>
        <a:xfrm rot="10800000" flipV="1">
          <a:off x="935355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9525</xdr:rowOff>
    </xdr:from>
    <xdr:to>
      <xdr:col>20</xdr:col>
      <xdr:colOff>333375</xdr:colOff>
      <xdr:row>19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xmlns="" id="{36587477-DE22-4236-9684-BC5D11B91AFA}"/>
            </a:ext>
          </a:extLst>
        </xdr:cNvPr>
        <xdr:cNvCxnSpPr/>
      </xdr:nvCxnSpPr>
      <xdr:spPr>
        <a:xfrm rot="10800000" flipV="1">
          <a:off x="9344025" y="36576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xmlns="" id="{1E2F7E84-14F9-486D-8E88-A6BE671E426C}"/>
            </a:ext>
          </a:extLst>
        </xdr:cNvPr>
        <xdr:cNvCxnSpPr/>
      </xdr:nvCxnSpPr>
      <xdr:spPr>
        <a:xfrm rot="10800000" flipV="1">
          <a:off x="9344025" y="42291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9525</xdr:rowOff>
    </xdr:from>
    <xdr:to>
      <xdr:col>20</xdr:col>
      <xdr:colOff>333375</xdr:colOff>
      <xdr:row>37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xmlns="" id="{524E6C3E-9F21-48D2-8525-60A64588746E}"/>
            </a:ext>
          </a:extLst>
        </xdr:cNvPr>
        <xdr:cNvCxnSpPr/>
      </xdr:nvCxnSpPr>
      <xdr:spPr>
        <a:xfrm rot="10800000" flipV="1">
          <a:off x="9344025" y="70866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7</xdr:row>
      <xdr:rowOff>9525</xdr:rowOff>
    </xdr:from>
    <xdr:to>
      <xdr:col>23</xdr:col>
      <xdr:colOff>342900</xdr:colOff>
      <xdr:row>9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xmlns="" id="{612B7214-2025-4190-B5BC-DA967F8F33B5}"/>
            </a:ext>
          </a:extLst>
        </xdr:cNvPr>
        <xdr:cNvCxnSpPr/>
      </xdr:nvCxnSpPr>
      <xdr:spPr>
        <a:xfrm>
          <a:off x="10515600" y="1924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7</xdr:row>
      <xdr:rowOff>0</xdr:rowOff>
    </xdr:from>
    <xdr:to>
      <xdr:col>24</xdr:col>
      <xdr:colOff>0</xdr:colOff>
      <xdr:row>9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xmlns="" id="{9C12E68F-77F4-4A6B-B2E8-93E99E35A572}"/>
            </a:ext>
          </a:extLst>
        </xdr:cNvPr>
        <xdr:cNvCxnSpPr/>
      </xdr:nvCxnSpPr>
      <xdr:spPr>
        <a:xfrm rot="10800000" flipV="1">
          <a:off x="10515600" y="1914525"/>
          <a:ext cx="11715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10</xdr:row>
      <xdr:rowOff>9525</xdr:rowOff>
    </xdr:from>
    <xdr:to>
      <xdr:col>24</xdr:col>
      <xdr:colOff>0</xdr:colOff>
      <xdr:row>13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xmlns="" id="{0863B889-5241-4712-8786-56553579F383}"/>
            </a:ext>
          </a:extLst>
        </xdr:cNvPr>
        <xdr:cNvCxnSpPr/>
      </xdr:nvCxnSpPr>
      <xdr:spPr>
        <a:xfrm>
          <a:off x="1050607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10</xdr:row>
      <xdr:rowOff>9525</xdr:rowOff>
    </xdr:from>
    <xdr:to>
      <xdr:col>23</xdr:col>
      <xdr:colOff>333375</xdr:colOff>
      <xdr:row>13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xmlns="" id="{83BFF841-ACC4-4328-AF97-EEB8BB259181}"/>
            </a:ext>
          </a:extLst>
        </xdr:cNvPr>
        <xdr:cNvCxnSpPr/>
      </xdr:nvCxnSpPr>
      <xdr:spPr>
        <a:xfrm rot="10800000" flipV="1">
          <a:off x="105060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0</xdr:rowOff>
    </xdr:from>
    <xdr:to>
      <xdr:col>23</xdr:col>
      <xdr:colOff>333375</xdr:colOff>
      <xdr:row>15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xmlns="" id="{5367C8AB-593E-4A44-A989-E59F24424181}"/>
            </a:ext>
          </a:extLst>
        </xdr:cNvPr>
        <xdr:cNvCxnSpPr/>
      </xdr:nvCxnSpPr>
      <xdr:spPr>
        <a:xfrm>
          <a:off x="10506075" y="3067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xmlns="" id="{7381D6D9-FDDE-4094-BFB9-34A4E36A7ED6}"/>
            </a:ext>
          </a:extLst>
        </xdr:cNvPr>
        <xdr:cNvCxnSpPr/>
      </xdr:nvCxnSpPr>
      <xdr:spPr>
        <a:xfrm>
          <a:off x="10506075" y="3648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xmlns="" id="{34B15F1E-64E5-4D31-93AE-9778D1F69C76}"/>
            </a:ext>
          </a:extLst>
        </xdr:cNvPr>
        <xdr:cNvCxnSpPr/>
      </xdr:nvCxnSpPr>
      <xdr:spPr>
        <a:xfrm>
          <a:off x="10506075" y="4219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xmlns="" id="{8A0F32AA-74CF-4E2F-9E0A-D29C53B7F427}"/>
            </a:ext>
          </a:extLst>
        </xdr:cNvPr>
        <xdr:cNvCxnSpPr/>
      </xdr:nvCxnSpPr>
      <xdr:spPr>
        <a:xfrm>
          <a:off x="10506075" y="7077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13</xdr:row>
      <xdr:rowOff>0</xdr:rowOff>
    </xdr:from>
    <xdr:to>
      <xdr:col>24</xdr:col>
      <xdr:colOff>0</xdr:colOff>
      <xdr:row>15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xmlns="" id="{2DF3B7AC-5D94-40AD-84A4-5A3E50B6B36C}"/>
            </a:ext>
          </a:extLst>
        </xdr:cNvPr>
        <xdr:cNvCxnSpPr/>
      </xdr:nvCxnSpPr>
      <xdr:spPr>
        <a:xfrm rot="10800000" flipV="1">
          <a:off x="10515600" y="3067050"/>
          <a:ext cx="11715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9525</xdr:rowOff>
    </xdr:from>
    <xdr:to>
      <xdr:col>23</xdr:col>
      <xdr:colOff>333375</xdr:colOff>
      <xdr:row>19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xmlns="" id="{2E7F13A0-870E-45D9-B57B-3408ADDF7F85}"/>
            </a:ext>
          </a:extLst>
        </xdr:cNvPr>
        <xdr:cNvCxnSpPr/>
      </xdr:nvCxnSpPr>
      <xdr:spPr>
        <a:xfrm rot="10800000" flipV="1">
          <a:off x="10506075" y="3657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xmlns="" id="{862CC3F6-9EEC-43F5-ABE5-7E41E30647A6}"/>
            </a:ext>
          </a:extLst>
        </xdr:cNvPr>
        <xdr:cNvCxnSpPr/>
      </xdr:nvCxnSpPr>
      <xdr:spPr>
        <a:xfrm rot="10800000" flipV="1">
          <a:off x="10506075" y="42291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9525</xdr:rowOff>
    </xdr:from>
    <xdr:to>
      <xdr:col>23</xdr:col>
      <xdr:colOff>333375</xdr:colOff>
      <xdr:row>37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xmlns="" id="{B5CB3141-96EA-42FE-A72D-F81B1A5761C3}"/>
            </a:ext>
          </a:extLst>
        </xdr:cNvPr>
        <xdr:cNvCxnSpPr/>
      </xdr:nvCxnSpPr>
      <xdr:spPr>
        <a:xfrm rot="10800000" flipV="1">
          <a:off x="10506075" y="7086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7</xdr:row>
      <xdr:rowOff>9525</xdr:rowOff>
    </xdr:from>
    <xdr:to>
      <xdr:col>26</xdr:col>
      <xdr:colOff>342900</xdr:colOff>
      <xdr:row>9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xmlns="" id="{799AB26C-F916-426B-8F20-1B4D3833626A}"/>
            </a:ext>
          </a:extLst>
        </xdr:cNvPr>
        <xdr:cNvCxnSpPr/>
      </xdr:nvCxnSpPr>
      <xdr:spPr>
        <a:xfrm>
          <a:off x="1169670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7</xdr:row>
      <xdr:rowOff>0</xdr:rowOff>
    </xdr:from>
    <xdr:to>
      <xdr:col>27</xdr:col>
      <xdr:colOff>0</xdr:colOff>
      <xdr:row>9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xmlns="" id="{1C6F4A72-3F43-4C08-9E0D-25586B1378AB}"/>
            </a:ext>
          </a:extLst>
        </xdr:cNvPr>
        <xdr:cNvCxnSpPr/>
      </xdr:nvCxnSpPr>
      <xdr:spPr>
        <a:xfrm rot="10800000" flipV="1">
          <a:off x="11696700" y="1914525"/>
          <a:ext cx="12001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10</xdr:row>
      <xdr:rowOff>0</xdr:rowOff>
    </xdr:from>
    <xdr:to>
      <xdr:col>26</xdr:col>
      <xdr:colOff>295275</xdr:colOff>
      <xdr:row>12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xmlns="" id="{6ECBCDBF-96A4-40C1-81D6-8F1D865AD2F8}"/>
            </a:ext>
          </a:extLst>
        </xdr:cNvPr>
        <xdr:cNvCxnSpPr/>
      </xdr:nvCxnSpPr>
      <xdr:spPr>
        <a:xfrm>
          <a:off x="11658600" y="2495550"/>
          <a:ext cx="11430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10</xdr:row>
      <xdr:rowOff>9525</xdr:rowOff>
    </xdr:from>
    <xdr:to>
      <xdr:col>26</xdr:col>
      <xdr:colOff>333375</xdr:colOff>
      <xdr:row>13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xmlns="" id="{55F7459B-F551-421F-9CDE-B725174C94C6}"/>
            </a:ext>
          </a:extLst>
        </xdr:cNvPr>
        <xdr:cNvCxnSpPr/>
      </xdr:nvCxnSpPr>
      <xdr:spPr>
        <a:xfrm rot="10800000" flipV="1">
          <a:off x="11687175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0</xdr:rowOff>
    </xdr:from>
    <xdr:to>
      <xdr:col>26</xdr:col>
      <xdr:colOff>333375</xdr:colOff>
      <xdr:row>15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xmlns="" id="{AC770D5F-769D-4CBD-8A87-0CB7C4883851}"/>
            </a:ext>
          </a:extLst>
        </xdr:cNvPr>
        <xdr:cNvCxnSpPr/>
      </xdr:nvCxnSpPr>
      <xdr:spPr>
        <a:xfrm>
          <a:off x="11687175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xmlns="" id="{B491B223-AF32-4671-948C-134C6DB6B0F3}"/>
            </a:ext>
          </a:extLst>
        </xdr:cNvPr>
        <xdr:cNvCxnSpPr/>
      </xdr:nvCxnSpPr>
      <xdr:spPr>
        <a:xfrm>
          <a:off x="11687175" y="3648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xmlns="" id="{EDF2749C-7422-4BF1-B2EC-B1F8E7109093}"/>
            </a:ext>
          </a:extLst>
        </xdr:cNvPr>
        <xdr:cNvCxnSpPr/>
      </xdr:nvCxnSpPr>
      <xdr:spPr>
        <a:xfrm>
          <a:off x="11687175" y="4219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333375</xdr:colOff>
      <xdr:row>36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xmlns="" id="{D2419223-02AD-4B2C-9C84-7CFD71A108C7}"/>
            </a:ext>
          </a:extLst>
        </xdr:cNvPr>
        <xdr:cNvCxnSpPr/>
      </xdr:nvCxnSpPr>
      <xdr:spPr>
        <a:xfrm>
          <a:off x="11687175" y="7077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13</xdr:row>
      <xdr:rowOff>0</xdr:rowOff>
    </xdr:from>
    <xdr:to>
      <xdr:col>27</xdr:col>
      <xdr:colOff>0</xdr:colOff>
      <xdr:row>15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xmlns="" id="{410B6E59-745A-4290-8357-69AC9D94FE47}"/>
            </a:ext>
          </a:extLst>
        </xdr:cNvPr>
        <xdr:cNvCxnSpPr/>
      </xdr:nvCxnSpPr>
      <xdr:spPr>
        <a:xfrm rot="10800000" flipV="1">
          <a:off x="11696700" y="3067050"/>
          <a:ext cx="12001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9525</xdr:rowOff>
    </xdr:from>
    <xdr:to>
      <xdr:col>26</xdr:col>
      <xdr:colOff>333375</xdr:colOff>
      <xdr:row>19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xmlns="" id="{A4965FA3-D46E-4D22-A26D-264F4E2E332C}"/>
            </a:ext>
          </a:extLst>
        </xdr:cNvPr>
        <xdr:cNvCxnSpPr/>
      </xdr:nvCxnSpPr>
      <xdr:spPr>
        <a:xfrm rot="10800000" flipV="1">
          <a:off x="11687175" y="3657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xmlns="" id="{772A83DA-D7D2-4CF4-A48E-CE06CBA2030B}"/>
            </a:ext>
          </a:extLst>
        </xdr:cNvPr>
        <xdr:cNvCxnSpPr/>
      </xdr:nvCxnSpPr>
      <xdr:spPr>
        <a:xfrm rot="10800000" flipV="1">
          <a:off x="11687175" y="42291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9525</xdr:rowOff>
    </xdr:from>
    <xdr:to>
      <xdr:col>26</xdr:col>
      <xdr:colOff>333375</xdr:colOff>
      <xdr:row>37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xmlns="" id="{9975AAAF-B0A7-461F-A7B6-4F13C6493C38}"/>
            </a:ext>
          </a:extLst>
        </xdr:cNvPr>
        <xdr:cNvCxnSpPr/>
      </xdr:nvCxnSpPr>
      <xdr:spPr>
        <a:xfrm rot="10800000" flipV="1">
          <a:off x="11687175" y="7086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7</xdr:row>
      <xdr:rowOff>9525</xdr:rowOff>
    </xdr:from>
    <xdr:to>
      <xdr:col>29</xdr:col>
      <xdr:colOff>342900</xdr:colOff>
      <xdr:row>9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xmlns="" id="{916D3FC5-06B3-433A-8456-B7A0091C3FD2}"/>
            </a:ext>
          </a:extLst>
        </xdr:cNvPr>
        <xdr:cNvCxnSpPr/>
      </xdr:nvCxnSpPr>
      <xdr:spPr>
        <a:xfrm>
          <a:off x="12906375" y="1924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7</xdr:row>
      <xdr:rowOff>0</xdr:rowOff>
    </xdr:from>
    <xdr:to>
      <xdr:col>30</xdr:col>
      <xdr:colOff>0</xdr:colOff>
      <xdr:row>9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xmlns="" id="{648506BC-00AD-432E-9B7F-76A42C10B113}"/>
            </a:ext>
          </a:extLst>
        </xdr:cNvPr>
        <xdr:cNvCxnSpPr/>
      </xdr:nvCxnSpPr>
      <xdr:spPr>
        <a:xfrm rot="10800000" flipV="1">
          <a:off x="12906375" y="1914525"/>
          <a:ext cx="12096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10</xdr:row>
      <xdr:rowOff>9525</xdr:rowOff>
    </xdr:from>
    <xdr:to>
      <xdr:col>30</xdr:col>
      <xdr:colOff>0</xdr:colOff>
      <xdr:row>13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xmlns="" id="{38BD51CE-76F7-44D7-A7EB-C28E05BD2CCD}"/>
            </a:ext>
          </a:extLst>
        </xdr:cNvPr>
        <xdr:cNvCxnSpPr/>
      </xdr:nvCxnSpPr>
      <xdr:spPr>
        <a:xfrm>
          <a:off x="12896850" y="2505075"/>
          <a:ext cx="12192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10</xdr:row>
      <xdr:rowOff>9525</xdr:rowOff>
    </xdr:from>
    <xdr:to>
      <xdr:col>29</xdr:col>
      <xdr:colOff>333375</xdr:colOff>
      <xdr:row>13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xmlns="" id="{5A26E3F6-D052-4699-9122-8F5C9BE25F67}"/>
            </a:ext>
          </a:extLst>
        </xdr:cNvPr>
        <xdr:cNvCxnSpPr/>
      </xdr:nvCxnSpPr>
      <xdr:spPr>
        <a:xfrm rot="10800000" flipV="1">
          <a:off x="12896850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0</xdr:rowOff>
    </xdr:from>
    <xdr:to>
      <xdr:col>29</xdr:col>
      <xdr:colOff>333375</xdr:colOff>
      <xdr:row>15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xmlns="" id="{25E16B0E-0AC7-4F54-8C88-FF08E1534580}"/>
            </a:ext>
          </a:extLst>
        </xdr:cNvPr>
        <xdr:cNvCxnSpPr/>
      </xdr:nvCxnSpPr>
      <xdr:spPr>
        <a:xfrm>
          <a:off x="12896850" y="3067050"/>
          <a:ext cx="12096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xmlns="" id="{DD74C73F-2782-427E-8D24-11727E66F17A}"/>
            </a:ext>
          </a:extLst>
        </xdr:cNvPr>
        <xdr:cNvCxnSpPr/>
      </xdr:nvCxnSpPr>
      <xdr:spPr>
        <a:xfrm>
          <a:off x="12896850" y="3648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xmlns="" id="{605B5730-E678-4405-A786-7E3C4C8B012E}"/>
            </a:ext>
          </a:extLst>
        </xdr:cNvPr>
        <xdr:cNvCxnSpPr/>
      </xdr:nvCxnSpPr>
      <xdr:spPr>
        <a:xfrm>
          <a:off x="12896850" y="4219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xmlns="" id="{EC293C3F-4258-4A23-8789-37027D6B16C2}"/>
            </a:ext>
          </a:extLst>
        </xdr:cNvPr>
        <xdr:cNvCxnSpPr/>
      </xdr:nvCxnSpPr>
      <xdr:spPr>
        <a:xfrm>
          <a:off x="12896850" y="7077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13</xdr:row>
      <xdr:rowOff>0</xdr:rowOff>
    </xdr:from>
    <xdr:to>
      <xdr:col>30</xdr:col>
      <xdr:colOff>0</xdr:colOff>
      <xdr:row>15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xmlns="" id="{F166B790-8118-4A54-BF0B-AD1ECE0994D3}"/>
            </a:ext>
          </a:extLst>
        </xdr:cNvPr>
        <xdr:cNvCxnSpPr/>
      </xdr:nvCxnSpPr>
      <xdr:spPr>
        <a:xfrm rot="10800000" flipV="1">
          <a:off x="12906375" y="3067050"/>
          <a:ext cx="12096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9525</xdr:rowOff>
    </xdr:from>
    <xdr:to>
      <xdr:col>29</xdr:col>
      <xdr:colOff>333375</xdr:colOff>
      <xdr:row>19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xmlns="" id="{128E7149-4B55-43C9-B8B5-4D809EBBEDE4}"/>
            </a:ext>
          </a:extLst>
        </xdr:cNvPr>
        <xdr:cNvCxnSpPr/>
      </xdr:nvCxnSpPr>
      <xdr:spPr>
        <a:xfrm rot="10800000" flipV="1">
          <a:off x="12896850" y="36576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xmlns="" id="{40EE90BD-A38D-4D7A-9394-F3A572F83DEF}"/>
            </a:ext>
          </a:extLst>
        </xdr:cNvPr>
        <xdr:cNvCxnSpPr/>
      </xdr:nvCxnSpPr>
      <xdr:spPr>
        <a:xfrm rot="10800000" flipV="1">
          <a:off x="12896850" y="42291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9525</xdr:rowOff>
    </xdr:from>
    <xdr:to>
      <xdr:col>29</xdr:col>
      <xdr:colOff>333375</xdr:colOff>
      <xdr:row>37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xmlns="" id="{1FAAFE71-67FE-47DA-A05A-57D69A3A87CC}"/>
            </a:ext>
          </a:extLst>
        </xdr:cNvPr>
        <xdr:cNvCxnSpPr/>
      </xdr:nvCxnSpPr>
      <xdr:spPr>
        <a:xfrm rot="10800000" flipV="1">
          <a:off x="12896850" y="70866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7</xdr:row>
      <xdr:rowOff>9525</xdr:rowOff>
    </xdr:from>
    <xdr:to>
      <xdr:col>32</xdr:col>
      <xdr:colOff>342900</xdr:colOff>
      <xdr:row>9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xmlns="" id="{36E1FA44-8F7C-4768-B55B-82DA5FEB0EB5}"/>
            </a:ext>
          </a:extLst>
        </xdr:cNvPr>
        <xdr:cNvCxnSpPr/>
      </xdr:nvCxnSpPr>
      <xdr:spPr>
        <a:xfrm>
          <a:off x="14125575" y="1924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7</xdr:row>
      <xdr:rowOff>0</xdr:rowOff>
    </xdr:from>
    <xdr:to>
      <xdr:col>33</xdr:col>
      <xdr:colOff>0</xdr:colOff>
      <xdr:row>9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xmlns="" id="{98FF2ABB-F521-417C-A9CF-21FDACF28DD1}"/>
            </a:ext>
          </a:extLst>
        </xdr:cNvPr>
        <xdr:cNvCxnSpPr/>
      </xdr:nvCxnSpPr>
      <xdr:spPr>
        <a:xfrm rot="10800000" flipV="1">
          <a:off x="14125575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9525</xdr:rowOff>
    </xdr:from>
    <xdr:to>
      <xdr:col>33</xdr:col>
      <xdr:colOff>0</xdr:colOff>
      <xdr:row>13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xmlns="" id="{B365E0F9-31AA-47CD-9FDF-51B640B8057A}"/>
            </a:ext>
          </a:extLst>
        </xdr:cNvPr>
        <xdr:cNvCxnSpPr/>
      </xdr:nvCxnSpPr>
      <xdr:spPr>
        <a:xfrm>
          <a:off x="14116050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9525</xdr:rowOff>
    </xdr:from>
    <xdr:to>
      <xdr:col>32</xdr:col>
      <xdr:colOff>333375</xdr:colOff>
      <xdr:row>13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xmlns="" id="{B45C73D6-D6D8-4DFE-9E74-7113B762E171}"/>
            </a:ext>
          </a:extLst>
        </xdr:cNvPr>
        <xdr:cNvCxnSpPr/>
      </xdr:nvCxnSpPr>
      <xdr:spPr>
        <a:xfrm rot="10800000" flipV="1">
          <a:off x="14116050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0</xdr:rowOff>
    </xdr:from>
    <xdr:to>
      <xdr:col>32</xdr:col>
      <xdr:colOff>333375</xdr:colOff>
      <xdr:row>15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xmlns="" id="{C9FD781E-B507-4C9E-A9DC-743A65BCE15D}"/>
            </a:ext>
          </a:extLst>
        </xdr:cNvPr>
        <xdr:cNvCxnSpPr/>
      </xdr:nvCxnSpPr>
      <xdr:spPr>
        <a:xfrm>
          <a:off x="14116050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xmlns="" id="{7C336B29-E302-4CEF-AABF-53AB2E22DCDC}"/>
            </a:ext>
          </a:extLst>
        </xdr:cNvPr>
        <xdr:cNvCxnSpPr/>
      </xdr:nvCxnSpPr>
      <xdr:spPr>
        <a:xfrm>
          <a:off x="14116050" y="3648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xmlns="" id="{1BDF2EBF-5BC6-4A22-8A55-9F8391DDCE4A}"/>
            </a:ext>
          </a:extLst>
        </xdr:cNvPr>
        <xdr:cNvCxnSpPr/>
      </xdr:nvCxnSpPr>
      <xdr:spPr>
        <a:xfrm>
          <a:off x="14116050" y="4219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xmlns="" id="{6F8198E2-C1F2-4C9C-83BF-DC3FEBFD718F}"/>
            </a:ext>
          </a:extLst>
        </xdr:cNvPr>
        <xdr:cNvCxnSpPr/>
      </xdr:nvCxnSpPr>
      <xdr:spPr>
        <a:xfrm>
          <a:off x="14116050" y="7077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13</xdr:row>
      <xdr:rowOff>0</xdr:rowOff>
    </xdr:from>
    <xdr:to>
      <xdr:col>33</xdr:col>
      <xdr:colOff>0</xdr:colOff>
      <xdr:row>15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xmlns="" id="{E145FFBC-A30D-4DD6-A962-7E1B23104733}"/>
            </a:ext>
          </a:extLst>
        </xdr:cNvPr>
        <xdr:cNvCxnSpPr/>
      </xdr:nvCxnSpPr>
      <xdr:spPr>
        <a:xfrm rot="10800000" flipV="1">
          <a:off x="14125575" y="3067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9525</xdr:rowOff>
    </xdr:from>
    <xdr:to>
      <xdr:col>32</xdr:col>
      <xdr:colOff>333375</xdr:colOff>
      <xdr:row>19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xmlns="" id="{7C62286F-F0FC-4B43-BBA6-2B3A62A91811}"/>
            </a:ext>
          </a:extLst>
        </xdr:cNvPr>
        <xdr:cNvCxnSpPr/>
      </xdr:nvCxnSpPr>
      <xdr:spPr>
        <a:xfrm rot="10800000" flipV="1">
          <a:off x="14116050" y="3657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xmlns="" id="{7EC7DFFA-4FED-4B1D-AA7E-B108C8F22214}"/>
            </a:ext>
          </a:extLst>
        </xdr:cNvPr>
        <xdr:cNvCxnSpPr/>
      </xdr:nvCxnSpPr>
      <xdr:spPr>
        <a:xfrm rot="10800000" flipV="1">
          <a:off x="14116050" y="42291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9525</xdr:rowOff>
    </xdr:from>
    <xdr:to>
      <xdr:col>32</xdr:col>
      <xdr:colOff>333375</xdr:colOff>
      <xdr:row>37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xmlns="" id="{6E72D9E4-8DE4-44B4-B587-A2F44D789039}"/>
            </a:ext>
          </a:extLst>
        </xdr:cNvPr>
        <xdr:cNvCxnSpPr/>
      </xdr:nvCxnSpPr>
      <xdr:spPr>
        <a:xfrm rot="10800000" flipV="1">
          <a:off x="14116050" y="7086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7</xdr:row>
      <xdr:rowOff>9525</xdr:rowOff>
    </xdr:from>
    <xdr:to>
      <xdr:col>35</xdr:col>
      <xdr:colOff>342900</xdr:colOff>
      <xdr:row>9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xmlns="" id="{221D3300-8AC8-4D0B-BB3A-2A10E051E075}"/>
            </a:ext>
          </a:extLst>
        </xdr:cNvPr>
        <xdr:cNvCxnSpPr/>
      </xdr:nvCxnSpPr>
      <xdr:spPr>
        <a:xfrm>
          <a:off x="1537335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7</xdr:row>
      <xdr:rowOff>0</xdr:rowOff>
    </xdr:from>
    <xdr:to>
      <xdr:col>36</xdr:col>
      <xdr:colOff>0</xdr:colOff>
      <xdr:row>9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xmlns="" id="{507463E9-EC05-45ED-B85A-5E2697C52813}"/>
            </a:ext>
          </a:extLst>
        </xdr:cNvPr>
        <xdr:cNvCxnSpPr/>
      </xdr:nvCxnSpPr>
      <xdr:spPr>
        <a:xfrm rot="10800000" flipV="1">
          <a:off x="1537335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10</xdr:row>
      <xdr:rowOff>9525</xdr:rowOff>
    </xdr:from>
    <xdr:to>
      <xdr:col>36</xdr:col>
      <xdr:colOff>0</xdr:colOff>
      <xdr:row>13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xmlns="" id="{C7C18E00-5E47-41F8-B0E8-8AAD308AD74E}"/>
            </a:ext>
          </a:extLst>
        </xdr:cNvPr>
        <xdr:cNvCxnSpPr/>
      </xdr:nvCxnSpPr>
      <xdr:spPr>
        <a:xfrm>
          <a:off x="153638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10</xdr:row>
      <xdr:rowOff>9525</xdr:rowOff>
    </xdr:from>
    <xdr:to>
      <xdr:col>35</xdr:col>
      <xdr:colOff>333375</xdr:colOff>
      <xdr:row>13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xmlns="" id="{DD53BF2C-7678-4B4C-9AA1-765300CD61CB}"/>
            </a:ext>
          </a:extLst>
        </xdr:cNvPr>
        <xdr:cNvCxnSpPr/>
      </xdr:nvCxnSpPr>
      <xdr:spPr>
        <a:xfrm rot="10800000" flipV="1">
          <a:off x="153638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0</xdr:rowOff>
    </xdr:from>
    <xdr:to>
      <xdr:col>35</xdr:col>
      <xdr:colOff>333375</xdr:colOff>
      <xdr:row>15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xmlns="" id="{2D85B9EE-E012-4B2C-BA66-D613EC155565}"/>
            </a:ext>
          </a:extLst>
        </xdr:cNvPr>
        <xdr:cNvCxnSpPr/>
      </xdr:nvCxnSpPr>
      <xdr:spPr>
        <a:xfrm>
          <a:off x="15363825" y="3067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xmlns="" id="{5FD1B794-7E54-422F-9236-D6569D935A02}"/>
            </a:ext>
          </a:extLst>
        </xdr:cNvPr>
        <xdr:cNvCxnSpPr/>
      </xdr:nvCxnSpPr>
      <xdr:spPr>
        <a:xfrm>
          <a:off x="15363825" y="3648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xmlns="" id="{BD851184-8E2C-4DC0-9705-E1A8580CCCBF}"/>
            </a:ext>
          </a:extLst>
        </xdr:cNvPr>
        <xdr:cNvCxnSpPr/>
      </xdr:nvCxnSpPr>
      <xdr:spPr>
        <a:xfrm>
          <a:off x="15363825" y="4219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333375</xdr:colOff>
      <xdr:row>36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xmlns="" id="{BEB422BF-4233-4BAA-9AD7-F357FC3277A4}"/>
            </a:ext>
          </a:extLst>
        </xdr:cNvPr>
        <xdr:cNvCxnSpPr/>
      </xdr:nvCxnSpPr>
      <xdr:spPr>
        <a:xfrm>
          <a:off x="15363825" y="7077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13</xdr:row>
      <xdr:rowOff>0</xdr:rowOff>
    </xdr:from>
    <xdr:to>
      <xdr:col>36</xdr:col>
      <xdr:colOff>0</xdr:colOff>
      <xdr:row>15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xmlns="" id="{829924ED-270B-4AD5-9650-7E03F890F147}"/>
            </a:ext>
          </a:extLst>
        </xdr:cNvPr>
        <xdr:cNvCxnSpPr/>
      </xdr:nvCxnSpPr>
      <xdr:spPr>
        <a:xfrm rot="10800000" flipV="1">
          <a:off x="1537335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9525</xdr:rowOff>
    </xdr:from>
    <xdr:to>
      <xdr:col>35</xdr:col>
      <xdr:colOff>333375</xdr:colOff>
      <xdr:row>19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xmlns="" id="{33D29519-65C0-4FA0-BAF1-1E6E05D5AA16}"/>
            </a:ext>
          </a:extLst>
        </xdr:cNvPr>
        <xdr:cNvCxnSpPr/>
      </xdr:nvCxnSpPr>
      <xdr:spPr>
        <a:xfrm rot="10800000" flipV="1">
          <a:off x="15363825" y="3657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xmlns="" id="{2E29FBD1-BFA9-4F53-AE9F-AEEB0F03B363}"/>
            </a:ext>
          </a:extLst>
        </xdr:cNvPr>
        <xdr:cNvCxnSpPr/>
      </xdr:nvCxnSpPr>
      <xdr:spPr>
        <a:xfrm rot="10800000" flipV="1">
          <a:off x="15363825" y="42291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9525</xdr:rowOff>
    </xdr:from>
    <xdr:to>
      <xdr:col>35</xdr:col>
      <xdr:colOff>333375</xdr:colOff>
      <xdr:row>37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xmlns="" id="{6952C4F8-4380-48A1-A64B-CD8FC1E5F040}"/>
            </a:ext>
          </a:extLst>
        </xdr:cNvPr>
        <xdr:cNvCxnSpPr/>
      </xdr:nvCxnSpPr>
      <xdr:spPr>
        <a:xfrm rot="10800000" flipV="1">
          <a:off x="15363825" y="7086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7</xdr:row>
      <xdr:rowOff>9525</xdr:rowOff>
    </xdr:from>
    <xdr:to>
      <xdr:col>38</xdr:col>
      <xdr:colOff>342900</xdr:colOff>
      <xdr:row>9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xmlns="" id="{44BDF0E9-1441-4269-A0E6-BE6698801D51}"/>
            </a:ext>
          </a:extLst>
        </xdr:cNvPr>
        <xdr:cNvCxnSpPr/>
      </xdr:nvCxnSpPr>
      <xdr:spPr>
        <a:xfrm>
          <a:off x="16535400" y="1924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7</xdr:row>
      <xdr:rowOff>0</xdr:rowOff>
    </xdr:from>
    <xdr:to>
      <xdr:col>39</xdr:col>
      <xdr:colOff>0</xdr:colOff>
      <xdr:row>9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xmlns="" id="{29BC3506-FF04-4429-B113-CEB01F3D5526}"/>
            </a:ext>
          </a:extLst>
        </xdr:cNvPr>
        <xdr:cNvCxnSpPr/>
      </xdr:nvCxnSpPr>
      <xdr:spPr>
        <a:xfrm rot="10800000" flipV="1">
          <a:off x="16535400" y="1914525"/>
          <a:ext cx="12858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10</xdr:row>
      <xdr:rowOff>9525</xdr:rowOff>
    </xdr:from>
    <xdr:to>
      <xdr:col>39</xdr:col>
      <xdr:colOff>0</xdr:colOff>
      <xdr:row>13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xmlns="" id="{3E6008D8-8693-401C-A60C-17ADADCC9033}"/>
            </a:ext>
          </a:extLst>
        </xdr:cNvPr>
        <xdr:cNvCxnSpPr/>
      </xdr:nvCxnSpPr>
      <xdr:spPr>
        <a:xfrm>
          <a:off x="16525875" y="2505075"/>
          <a:ext cx="12954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10</xdr:row>
      <xdr:rowOff>9525</xdr:rowOff>
    </xdr:from>
    <xdr:to>
      <xdr:col>38</xdr:col>
      <xdr:colOff>333375</xdr:colOff>
      <xdr:row>13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xmlns="" id="{863C5459-8A93-40FD-BC9B-2EA28C3184D0}"/>
            </a:ext>
          </a:extLst>
        </xdr:cNvPr>
        <xdr:cNvCxnSpPr/>
      </xdr:nvCxnSpPr>
      <xdr:spPr>
        <a:xfrm rot="10800000" flipV="1">
          <a:off x="16525875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0</xdr:rowOff>
    </xdr:from>
    <xdr:to>
      <xdr:col>39</xdr:col>
      <xdr:colOff>0</xdr:colOff>
      <xdr:row>16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xmlns="" id="{916BF471-E255-43DB-9DA1-FFE5D461479E}"/>
            </a:ext>
          </a:extLst>
        </xdr:cNvPr>
        <xdr:cNvCxnSpPr/>
      </xdr:nvCxnSpPr>
      <xdr:spPr>
        <a:xfrm>
          <a:off x="16525875" y="3067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38</xdr:col>
      <xdr:colOff>333375</xdr:colOff>
      <xdr:row>18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xmlns="" id="{925F25E2-DF3A-4D37-8042-1CD22EB415CD}"/>
            </a:ext>
          </a:extLst>
        </xdr:cNvPr>
        <xdr:cNvCxnSpPr/>
      </xdr:nvCxnSpPr>
      <xdr:spPr>
        <a:xfrm>
          <a:off x="16525875" y="3648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xmlns="" id="{4B897FEC-462F-4953-B9C3-735BB4F3F305}"/>
            </a:ext>
          </a:extLst>
        </xdr:cNvPr>
        <xdr:cNvCxnSpPr/>
      </xdr:nvCxnSpPr>
      <xdr:spPr>
        <a:xfrm>
          <a:off x="16525875" y="4219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xmlns="" id="{B77281CE-AAC2-48F1-ACFC-6076BCE7268C}"/>
            </a:ext>
          </a:extLst>
        </xdr:cNvPr>
        <xdr:cNvCxnSpPr/>
      </xdr:nvCxnSpPr>
      <xdr:spPr>
        <a:xfrm>
          <a:off x="16525875" y="7077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13</xdr:row>
      <xdr:rowOff>0</xdr:rowOff>
    </xdr:from>
    <xdr:to>
      <xdr:col>39</xdr:col>
      <xdr:colOff>0</xdr:colOff>
      <xdr:row>15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xmlns="" id="{35CDA44D-53B8-40FC-9279-142061B954F1}"/>
            </a:ext>
          </a:extLst>
        </xdr:cNvPr>
        <xdr:cNvCxnSpPr/>
      </xdr:nvCxnSpPr>
      <xdr:spPr>
        <a:xfrm rot="10800000" flipV="1">
          <a:off x="16535400" y="3067050"/>
          <a:ext cx="12858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9525</xdr:rowOff>
    </xdr:from>
    <xdr:to>
      <xdr:col>38</xdr:col>
      <xdr:colOff>333375</xdr:colOff>
      <xdr:row>19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xmlns="" id="{B765EA1C-4644-4F0F-8F9C-9346E7CA11A7}"/>
            </a:ext>
          </a:extLst>
        </xdr:cNvPr>
        <xdr:cNvCxnSpPr/>
      </xdr:nvCxnSpPr>
      <xdr:spPr>
        <a:xfrm rot="10800000" flipV="1">
          <a:off x="16525875" y="3657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xmlns="" id="{88C567A8-6177-426A-8E9D-5671BB5DD84E}"/>
            </a:ext>
          </a:extLst>
        </xdr:cNvPr>
        <xdr:cNvCxnSpPr/>
      </xdr:nvCxnSpPr>
      <xdr:spPr>
        <a:xfrm rot="10800000" flipV="1">
          <a:off x="16525875" y="42291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9525</xdr:rowOff>
    </xdr:from>
    <xdr:to>
      <xdr:col>38</xdr:col>
      <xdr:colOff>333375</xdr:colOff>
      <xdr:row>37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xmlns="" id="{4AA8A507-6C57-4A46-8F56-AE5B45D78667}"/>
            </a:ext>
          </a:extLst>
        </xdr:cNvPr>
        <xdr:cNvCxnSpPr/>
      </xdr:nvCxnSpPr>
      <xdr:spPr>
        <a:xfrm rot="10800000" flipV="1">
          <a:off x="16525875" y="708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xmlns="" id="{9FA0B054-8F3F-4685-814F-D8DB6418FE65}"/>
            </a:ext>
          </a:extLst>
        </xdr:cNvPr>
        <xdr:cNvCxnSpPr/>
      </xdr:nvCxnSpPr>
      <xdr:spPr>
        <a:xfrm>
          <a:off x="3048000" y="5934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xmlns="" id="{7431F351-4740-4FAD-993A-51EFBA3F2D95}"/>
            </a:ext>
          </a:extLst>
        </xdr:cNvPr>
        <xdr:cNvCxnSpPr/>
      </xdr:nvCxnSpPr>
      <xdr:spPr>
        <a:xfrm>
          <a:off x="4238625" y="5934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xmlns="" id="{C5F7C374-B3F9-4E3D-B4EB-A8373DF4BAA1}"/>
            </a:ext>
          </a:extLst>
        </xdr:cNvPr>
        <xdr:cNvCxnSpPr/>
      </xdr:nvCxnSpPr>
      <xdr:spPr>
        <a:xfrm>
          <a:off x="5524500" y="5934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xmlns="" id="{B42D5233-0E2A-4444-8F9D-C528404A5836}"/>
            </a:ext>
          </a:extLst>
        </xdr:cNvPr>
        <xdr:cNvCxnSpPr/>
      </xdr:nvCxnSpPr>
      <xdr:spPr>
        <a:xfrm>
          <a:off x="6829425" y="5934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xmlns="" id="{8665D87C-79FA-4EE7-9C76-74119768D6C8}"/>
            </a:ext>
          </a:extLst>
        </xdr:cNvPr>
        <xdr:cNvCxnSpPr/>
      </xdr:nvCxnSpPr>
      <xdr:spPr>
        <a:xfrm>
          <a:off x="8077200" y="5934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xmlns="" id="{D2E12127-CFA5-47D7-AB9D-BC1F0D971C4B}"/>
            </a:ext>
          </a:extLst>
        </xdr:cNvPr>
        <xdr:cNvCxnSpPr/>
      </xdr:nvCxnSpPr>
      <xdr:spPr>
        <a:xfrm>
          <a:off x="3048000" y="6505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xmlns="" id="{8EF47BE3-3EC0-4CF9-88BE-0568387DED36}"/>
            </a:ext>
          </a:extLst>
        </xdr:cNvPr>
        <xdr:cNvCxnSpPr/>
      </xdr:nvCxnSpPr>
      <xdr:spPr>
        <a:xfrm>
          <a:off x="4238625" y="6505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xmlns="" id="{46CF15AE-2D97-4EE5-80F6-1B0C1E868A7D}"/>
            </a:ext>
          </a:extLst>
        </xdr:cNvPr>
        <xdr:cNvCxnSpPr/>
      </xdr:nvCxnSpPr>
      <xdr:spPr>
        <a:xfrm>
          <a:off x="5524500" y="6505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xmlns="" id="{6804EE43-5BE2-4A62-8136-BEE6AFCA7C9C}"/>
            </a:ext>
          </a:extLst>
        </xdr:cNvPr>
        <xdr:cNvCxnSpPr/>
      </xdr:nvCxnSpPr>
      <xdr:spPr>
        <a:xfrm>
          <a:off x="6829425" y="6505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xmlns="" id="{8BF00788-8506-4EC3-B1AB-3BFDA8917B6F}"/>
            </a:ext>
          </a:extLst>
        </xdr:cNvPr>
        <xdr:cNvCxnSpPr/>
      </xdr:nvCxnSpPr>
      <xdr:spPr>
        <a:xfrm>
          <a:off x="8077200" y="6505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xmlns="" id="{B61B35F6-8597-4047-B5CB-3126ED97A9A3}"/>
            </a:ext>
          </a:extLst>
        </xdr:cNvPr>
        <xdr:cNvCxnSpPr/>
      </xdr:nvCxnSpPr>
      <xdr:spPr>
        <a:xfrm>
          <a:off x="9344025" y="5934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xmlns="" id="{BFA936EF-8191-43F0-8D38-EBDFD4C7735A}"/>
            </a:ext>
          </a:extLst>
        </xdr:cNvPr>
        <xdr:cNvCxnSpPr/>
      </xdr:nvCxnSpPr>
      <xdr:spPr>
        <a:xfrm>
          <a:off x="10506075" y="5934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xmlns="" id="{D4958A6E-D1D8-4C95-A174-962C67A09438}"/>
            </a:ext>
          </a:extLst>
        </xdr:cNvPr>
        <xdr:cNvCxnSpPr/>
      </xdr:nvCxnSpPr>
      <xdr:spPr>
        <a:xfrm>
          <a:off x="9344025" y="6505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xmlns="" id="{A3507F1E-76FC-48E0-9733-0BD274F3D3AA}"/>
            </a:ext>
          </a:extLst>
        </xdr:cNvPr>
        <xdr:cNvCxnSpPr/>
      </xdr:nvCxnSpPr>
      <xdr:spPr>
        <a:xfrm>
          <a:off x="10506075" y="6505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xmlns="" id="{CF7A245C-9787-429A-950F-4BE49471D4DD}"/>
            </a:ext>
          </a:extLst>
        </xdr:cNvPr>
        <xdr:cNvCxnSpPr/>
      </xdr:nvCxnSpPr>
      <xdr:spPr>
        <a:xfrm>
          <a:off x="11687175" y="6505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xmlns="" id="{E2F4D996-2083-400B-B372-7996C9BEA652}"/>
            </a:ext>
          </a:extLst>
        </xdr:cNvPr>
        <xdr:cNvCxnSpPr/>
      </xdr:nvCxnSpPr>
      <xdr:spPr>
        <a:xfrm>
          <a:off x="11687175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xmlns="" id="{BCC35AB7-AAE5-471F-A3BD-82FD3BD23559}"/>
            </a:ext>
          </a:extLst>
        </xdr:cNvPr>
        <xdr:cNvCxnSpPr/>
      </xdr:nvCxnSpPr>
      <xdr:spPr>
        <a:xfrm>
          <a:off x="12896850" y="5934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xmlns="" id="{BD0A33CE-F952-4B13-B36E-E631E12D4B8E}"/>
            </a:ext>
          </a:extLst>
        </xdr:cNvPr>
        <xdr:cNvCxnSpPr/>
      </xdr:nvCxnSpPr>
      <xdr:spPr>
        <a:xfrm>
          <a:off x="12896850" y="6505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xmlns="" id="{B69479AB-49CA-4FA5-AC66-ABA47102981B}"/>
            </a:ext>
          </a:extLst>
        </xdr:cNvPr>
        <xdr:cNvCxnSpPr/>
      </xdr:nvCxnSpPr>
      <xdr:spPr>
        <a:xfrm>
          <a:off x="14116050" y="5934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xmlns="" id="{5EC6B0C7-F803-4CEC-87F4-2C922746B6D1}"/>
            </a:ext>
          </a:extLst>
        </xdr:cNvPr>
        <xdr:cNvCxnSpPr/>
      </xdr:nvCxnSpPr>
      <xdr:spPr>
        <a:xfrm>
          <a:off x="15363825" y="5934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xmlns="" id="{1A6BB802-5CC2-4C40-BE03-C3EFCD3876F7}"/>
            </a:ext>
          </a:extLst>
        </xdr:cNvPr>
        <xdr:cNvCxnSpPr/>
      </xdr:nvCxnSpPr>
      <xdr:spPr>
        <a:xfrm>
          <a:off x="16525875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xmlns="" id="{EDC27BC4-8A27-43D4-ADDA-6C735232B67A}"/>
            </a:ext>
          </a:extLst>
        </xdr:cNvPr>
        <xdr:cNvCxnSpPr/>
      </xdr:nvCxnSpPr>
      <xdr:spPr>
        <a:xfrm>
          <a:off x="16525875" y="6505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xmlns="" id="{F4F8CDB2-0B0F-4649-8190-767D04F4A96A}"/>
            </a:ext>
          </a:extLst>
        </xdr:cNvPr>
        <xdr:cNvCxnSpPr/>
      </xdr:nvCxnSpPr>
      <xdr:spPr>
        <a:xfrm>
          <a:off x="15363825" y="6505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xmlns="" id="{B59AE121-BB12-47C2-988D-159C7D4CFE87}"/>
            </a:ext>
          </a:extLst>
        </xdr:cNvPr>
        <xdr:cNvCxnSpPr/>
      </xdr:nvCxnSpPr>
      <xdr:spPr>
        <a:xfrm>
          <a:off x="14116050" y="6505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xmlns="" id="{1C0EE7E8-4543-47B9-9899-14E24A93F162}"/>
            </a:ext>
          </a:extLst>
        </xdr:cNvPr>
        <xdr:cNvCxnSpPr/>
      </xdr:nvCxnSpPr>
      <xdr:spPr>
        <a:xfrm rot="10800000" flipV="1">
          <a:off x="14116050" y="5934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xmlns="" id="{69CF76AD-9843-45DA-88A4-FCC8DC57E559}"/>
            </a:ext>
          </a:extLst>
        </xdr:cNvPr>
        <xdr:cNvCxnSpPr/>
      </xdr:nvCxnSpPr>
      <xdr:spPr>
        <a:xfrm rot="10800000" flipV="1">
          <a:off x="12896850" y="5934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xmlns="" id="{106179A0-73D0-4121-AFBE-B61BE062D2CC}"/>
            </a:ext>
          </a:extLst>
        </xdr:cNvPr>
        <xdr:cNvCxnSpPr/>
      </xdr:nvCxnSpPr>
      <xdr:spPr>
        <a:xfrm rot="10800000" flipV="1">
          <a:off x="12896850" y="6505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xmlns="" id="{A3880151-1DD5-445C-BF01-68CE3518F867}"/>
            </a:ext>
          </a:extLst>
        </xdr:cNvPr>
        <xdr:cNvCxnSpPr/>
      </xdr:nvCxnSpPr>
      <xdr:spPr>
        <a:xfrm rot="10800000" flipV="1">
          <a:off x="14116050" y="6505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36</xdr:col>
      <xdr:colOff>0</xdr:colOff>
      <xdr:row>33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xmlns="" id="{8C1C9C1A-1F2E-4979-AD6F-EE1310CC1BAE}"/>
            </a:ext>
          </a:extLst>
        </xdr:cNvPr>
        <xdr:cNvCxnSpPr/>
      </xdr:nvCxnSpPr>
      <xdr:spPr>
        <a:xfrm rot="10800000" flipV="1">
          <a:off x="15363825" y="6505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333375</xdr:colOff>
      <xdr:row>33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xmlns="" id="{B0CFBE61-D314-4160-B21E-07B995154112}"/>
            </a:ext>
          </a:extLst>
        </xdr:cNvPr>
        <xdr:cNvCxnSpPr/>
      </xdr:nvCxnSpPr>
      <xdr:spPr>
        <a:xfrm rot="10800000" flipV="1">
          <a:off x="16525875" y="6505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xmlns="" id="{342EB2F0-05B1-44C4-9D45-3566334D8E71}"/>
            </a:ext>
          </a:extLst>
        </xdr:cNvPr>
        <xdr:cNvCxnSpPr/>
      </xdr:nvCxnSpPr>
      <xdr:spPr>
        <a:xfrm rot="10800000" flipV="1">
          <a:off x="11687175" y="65055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xmlns="" id="{A45138AF-9E99-4588-800E-58B101A07DAD}"/>
            </a:ext>
          </a:extLst>
        </xdr:cNvPr>
        <xdr:cNvCxnSpPr/>
      </xdr:nvCxnSpPr>
      <xdr:spPr>
        <a:xfrm rot="10800000" flipV="1">
          <a:off x="10506075" y="65055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xmlns="" id="{CD1321E1-98F4-4243-B604-3D0B7FBE635F}"/>
            </a:ext>
          </a:extLst>
        </xdr:cNvPr>
        <xdr:cNvCxnSpPr/>
      </xdr:nvCxnSpPr>
      <xdr:spPr>
        <a:xfrm rot="10800000" flipV="1">
          <a:off x="10506075" y="59340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47625</xdr:colOff>
      <xdr:row>30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xmlns="" id="{4FF32BD8-F35F-44D7-BE4F-947D71A0A3E6}"/>
            </a:ext>
          </a:extLst>
        </xdr:cNvPr>
        <xdr:cNvCxnSpPr/>
      </xdr:nvCxnSpPr>
      <xdr:spPr>
        <a:xfrm rot="10800000" flipV="1">
          <a:off x="9344025" y="5934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xmlns="" id="{E24D703F-131C-402C-91DB-FBF00B5BAEC6}"/>
            </a:ext>
          </a:extLst>
        </xdr:cNvPr>
        <xdr:cNvCxnSpPr/>
      </xdr:nvCxnSpPr>
      <xdr:spPr>
        <a:xfrm rot="10800000" flipV="1">
          <a:off x="9344025" y="6505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xmlns="" id="{E966BE17-81AA-4A6A-8698-4F634F80B96F}"/>
            </a:ext>
          </a:extLst>
        </xdr:cNvPr>
        <xdr:cNvCxnSpPr/>
      </xdr:nvCxnSpPr>
      <xdr:spPr>
        <a:xfrm rot="10800000" flipV="1">
          <a:off x="11687175" y="59340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xmlns="" id="{6095A105-754E-4B1F-B6B8-00F6984E5617}"/>
            </a:ext>
          </a:extLst>
        </xdr:cNvPr>
        <xdr:cNvCxnSpPr/>
      </xdr:nvCxnSpPr>
      <xdr:spPr>
        <a:xfrm rot="10800000" flipV="1">
          <a:off x="8077200" y="59340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xmlns="" id="{68C6AD24-B9B2-4528-BABC-788D7DB5572A}"/>
            </a:ext>
          </a:extLst>
        </xdr:cNvPr>
        <xdr:cNvCxnSpPr/>
      </xdr:nvCxnSpPr>
      <xdr:spPr>
        <a:xfrm rot="10800000" flipV="1">
          <a:off x="6829425" y="5934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xmlns="" id="{438058D7-F583-40A2-8842-60DA0E6D88F8}"/>
            </a:ext>
          </a:extLst>
        </xdr:cNvPr>
        <xdr:cNvCxnSpPr/>
      </xdr:nvCxnSpPr>
      <xdr:spPr>
        <a:xfrm rot="10800000" flipV="1">
          <a:off x="6829425" y="6505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xmlns="" id="{F10CD7C6-4483-40B1-86B6-DCD2E86C8F04}"/>
            </a:ext>
          </a:extLst>
        </xdr:cNvPr>
        <xdr:cNvCxnSpPr/>
      </xdr:nvCxnSpPr>
      <xdr:spPr>
        <a:xfrm rot="10800000" flipV="1">
          <a:off x="5524500" y="5934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xmlns="" id="{33B893FE-7064-4C45-93E1-616605409011}"/>
            </a:ext>
          </a:extLst>
        </xdr:cNvPr>
        <xdr:cNvCxnSpPr/>
      </xdr:nvCxnSpPr>
      <xdr:spPr>
        <a:xfrm rot="10800000" flipV="1">
          <a:off x="5524500" y="6505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xmlns="" id="{B5C83F2F-E6A8-4F21-9FD9-48ECDB406128}"/>
            </a:ext>
          </a:extLst>
        </xdr:cNvPr>
        <xdr:cNvCxnSpPr/>
      </xdr:nvCxnSpPr>
      <xdr:spPr>
        <a:xfrm rot="10800000" flipV="1">
          <a:off x="4238625" y="59340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xmlns="" id="{F7D64C16-C41A-4234-B259-81AAFF5837F9}"/>
            </a:ext>
          </a:extLst>
        </xdr:cNvPr>
        <xdr:cNvCxnSpPr/>
      </xdr:nvCxnSpPr>
      <xdr:spPr>
        <a:xfrm rot="10800000" flipV="1">
          <a:off x="4238625" y="65055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xmlns="" id="{F8A3C2DB-17BB-4702-8706-96C9EECFF145}"/>
            </a:ext>
          </a:extLst>
        </xdr:cNvPr>
        <xdr:cNvCxnSpPr/>
      </xdr:nvCxnSpPr>
      <xdr:spPr>
        <a:xfrm rot="10800000" flipV="1">
          <a:off x="3048000" y="5934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xmlns="" id="{5E66FB0A-4E06-480C-AF02-58327A7B0F07}"/>
            </a:ext>
          </a:extLst>
        </xdr:cNvPr>
        <xdr:cNvCxnSpPr/>
      </xdr:nvCxnSpPr>
      <xdr:spPr>
        <a:xfrm rot="10800000" flipV="1">
          <a:off x="3048000" y="65055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xmlns="" id="{C3CF770A-E0A6-4E8D-A321-3A0A5EE15CE7}"/>
            </a:ext>
          </a:extLst>
        </xdr:cNvPr>
        <xdr:cNvCxnSpPr/>
      </xdr:nvCxnSpPr>
      <xdr:spPr>
        <a:xfrm>
          <a:off x="3048000" y="118205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xmlns="" id="{8A860F37-B5A7-4384-B19C-598D2F4E4ED7}"/>
            </a:ext>
          </a:extLst>
        </xdr:cNvPr>
        <xdr:cNvCxnSpPr/>
      </xdr:nvCxnSpPr>
      <xdr:spPr>
        <a:xfrm>
          <a:off x="4238625" y="118205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xmlns="" id="{3FF04F6B-0A2C-4FBC-8F60-40C4E1BB26D2}"/>
            </a:ext>
          </a:extLst>
        </xdr:cNvPr>
        <xdr:cNvCxnSpPr/>
      </xdr:nvCxnSpPr>
      <xdr:spPr>
        <a:xfrm>
          <a:off x="552450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xmlns="" id="{1814090F-EC84-4A15-A7E5-7BA2FE85D029}"/>
            </a:ext>
          </a:extLst>
        </xdr:cNvPr>
        <xdr:cNvCxnSpPr/>
      </xdr:nvCxnSpPr>
      <xdr:spPr>
        <a:xfrm>
          <a:off x="3048000" y="12392025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xmlns="" id="{4966C77E-7948-4DE8-B77A-521D1AB42F2E}"/>
            </a:ext>
          </a:extLst>
        </xdr:cNvPr>
        <xdr:cNvCxnSpPr/>
      </xdr:nvCxnSpPr>
      <xdr:spPr>
        <a:xfrm>
          <a:off x="4238625" y="12392025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xmlns="" id="{4003C220-DE48-4E39-9629-73A8E774E572}"/>
            </a:ext>
          </a:extLst>
        </xdr:cNvPr>
        <xdr:cNvCxnSpPr/>
      </xdr:nvCxnSpPr>
      <xdr:spPr>
        <a:xfrm>
          <a:off x="5524500" y="123920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xmlns="" id="{512CD310-FC67-479A-B1F3-AC1F65BA7F38}"/>
            </a:ext>
          </a:extLst>
        </xdr:cNvPr>
        <xdr:cNvCxnSpPr/>
      </xdr:nvCxnSpPr>
      <xdr:spPr>
        <a:xfrm>
          <a:off x="6829425" y="123920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xmlns="" id="{ED44C432-FBAA-4E55-AF3F-ACB94EBECC38}"/>
            </a:ext>
          </a:extLst>
        </xdr:cNvPr>
        <xdr:cNvCxnSpPr/>
      </xdr:nvCxnSpPr>
      <xdr:spPr>
        <a:xfrm>
          <a:off x="68294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xmlns="" id="{943693E9-3587-45FA-A35E-FE27E3014BFB}"/>
            </a:ext>
          </a:extLst>
        </xdr:cNvPr>
        <xdr:cNvCxnSpPr/>
      </xdr:nvCxnSpPr>
      <xdr:spPr>
        <a:xfrm>
          <a:off x="8077200" y="118205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xmlns="" id="{BEC3CE7D-7892-4B03-B38F-8663677EB995}"/>
            </a:ext>
          </a:extLst>
        </xdr:cNvPr>
        <xdr:cNvCxnSpPr/>
      </xdr:nvCxnSpPr>
      <xdr:spPr>
        <a:xfrm>
          <a:off x="8077200" y="12392025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31</xdr:row>
      <xdr:rowOff>0</xdr:rowOff>
    </xdr:from>
    <xdr:to>
      <xdr:col>18</xdr:col>
      <xdr:colOff>28575</xdr:colOff>
      <xdr:row>33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xmlns="" id="{CCBEA7AA-A36A-4DCB-9B3D-6B77F3E18156}"/>
            </a:ext>
          </a:extLst>
        </xdr:cNvPr>
        <xdr:cNvCxnSpPr/>
      </xdr:nvCxnSpPr>
      <xdr:spPr>
        <a:xfrm rot="10800000" flipV="1">
          <a:off x="8001000" y="6505575"/>
          <a:ext cx="1371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xmlns="" id="{49FF7A41-965C-483D-B848-C3321B106B04}"/>
            </a:ext>
          </a:extLst>
        </xdr:cNvPr>
        <xdr:cNvCxnSpPr/>
      </xdr:nvCxnSpPr>
      <xdr:spPr>
        <a:xfrm rot="10800000" flipV="1">
          <a:off x="3048000" y="118205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xmlns="" id="{47D4C607-5156-4AEE-A2A0-D9327E30E05C}"/>
            </a:ext>
          </a:extLst>
        </xdr:cNvPr>
        <xdr:cNvCxnSpPr/>
      </xdr:nvCxnSpPr>
      <xdr:spPr>
        <a:xfrm rot="10800000" flipV="1">
          <a:off x="552450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xmlns="" id="{F058BDC1-2711-42BD-AF9B-E835610FFCCF}"/>
            </a:ext>
          </a:extLst>
        </xdr:cNvPr>
        <xdr:cNvCxnSpPr/>
      </xdr:nvCxnSpPr>
      <xdr:spPr>
        <a:xfrm rot="10800000" flipV="1">
          <a:off x="4238625" y="118205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xmlns="" id="{1964B880-F795-4527-9B70-ACFFF207F5EF}"/>
            </a:ext>
          </a:extLst>
        </xdr:cNvPr>
        <xdr:cNvCxnSpPr/>
      </xdr:nvCxnSpPr>
      <xdr:spPr>
        <a:xfrm rot="10800000" flipV="1">
          <a:off x="68294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xmlns="" id="{A8BC0837-E5BA-4A22-8B1B-A6316284197E}"/>
            </a:ext>
          </a:extLst>
        </xdr:cNvPr>
        <xdr:cNvCxnSpPr/>
      </xdr:nvCxnSpPr>
      <xdr:spPr>
        <a:xfrm rot="10800000" flipV="1">
          <a:off x="8077200" y="118205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xmlns="" id="{3DFE5774-7026-4BF1-9694-82C6746DA0D9}"/>
            </a:ext>
          </a:extLst>
        </xdr:cNvPr>
        <xdr:cNvCxnSpPr/>
      </xdr:nvCxnSpPr>
      <xdr:spPr>
        <a:xfrm rot="10800000" flipV="1">
          <a:off x="3048000" y="12392025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xmlns="" id="{63863DCF-7176-469E-BD53-3FC73A2EFD6A}"/>
            </a:ext>
          </a:extLst>
        </xdr:cNvPr>
        <xdr:cNvCxnSpPr/>
      </xdr:nvCxnSpPr>
      <xdr:spPr>
        <a:xfrm rot="10800000" flipV="1">
          <a:off x="4238625" y="12392025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xmlns="" id="{B103663E-BEAF-4F29-BEAF-7CE089B21F4D}"/>
            </a:ext>
          </a:extLst>
        </xdr:cNvPr>
        <xdr:cNvCxnSpPr/>
      </xdr:nvCxnSpPr>
      <xdr:spPr>
        <a:xfrm rot="10800000" flipV="1">
          <a:off x="5524500" y="123920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xmlns="" id="{1ECA0DEC-1322-4462-855B-EBB1523BDF68}"/>
            </a:ext>
          </a:extLst>
        </xdr:cNvPr>
        <xdr:cNvCxnSpPr/>
      </xdr:nvCxnSpPr>
      <xdr:spPr>
        <a:xfrm rot="10800000" flipV="1">
          <a:off x="6829425" y="123920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xmlns="" id="{5B9EBFED-21AC-4C69-85E4-A86D7FF91F72}"/>
            </a:ext>
          </a:extLst>
        </xdr:cNvPr>
        <xdr:cNvCxnSpPr/>
      </xdr:nvCxnSpPr>
      <xdr:spPr>
        <a:xfrm rot="10800000" flipV="1">
          <a:off x="8077200" y="12392025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xmlns="" id="{B2448951-DFA7-4EAD-B2F3-16B7376B58B8}"/>
            </a:ext>
          </a:extLst>
        </xdr:cNvPr>
        <xdr:cNvCxnSpPr/>
      </xdr:nvCxnSpPr>
      <xdr:spPr>
        <a:xfrm rot="10800000" flipV="1">
          <a:off x="9344025" y="12392025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xmlns="" id="{944CE5FD-3F67-40ED-9A77-16DD41A2B77B}"/>
            </a:ext>
          </a:extLst>
        </xdr:cNvPr>
        <xdr:cNvCxnSpPr/>
      </xdr:nvCxnSpPr>
      <xdr:spPr>
        <a:xfrm rot="10800000" flipV="1">
          <a:off x="10506075" y="123920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xmlns="" id="{A71B2D2C-C3B8-481A-9828-EF38AE0DB3AF}"/>
            </a:ext>
          </a:extLst>
        </xdr:cNvPr>
        <xdr:cNvCxnSpPr/>
      </xdr:nvCxnSpPr>
      <xdr:spPr>
        <a:xfrm rot="10800000" flipV="1">
          <a:off x="9344025" y="118205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xmlns="" id="{BBB2C02E-6A76-4B91-A6CB-626E109A7B89}"/>
            </a:ext>
          </a:extLst>
        </xdr:cNvPr>
        <xdr:cNvCxnSpPr/>
      </xdr:nvCxnSpPr>
      <xdr:spPr>
        <a:xfrm rot="10800000" flipV="1">
          <a:off x="10506075" y="118205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xmlns="" id="{3DED322E-06F7-4075-BF48-1646B9AFB879}"/>
            </a:ext>
          </a:extLst>
        </xdr:cNvPr>
        <xdr:cNvCxnSpPr/>
      </xdr:nvCxnSpPr>
      <xdr:spPr>
        <a:xfrm rot="10800000" flipV="1">
          <a:off x="116871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xmlns="" id="{11CE5F59-1729-42A8-B3C1-AC25F05C9409}"/>
            </a:ext>
          </a:extLst>
        </xdr:cNvPr>
        <xdr:cNvCxnSpPr/>
      </xdr:nvCxnSpPr>
      <xdr:spPr>
        <a:xfrm rot="10800000" flipV="1">
          <a:off x="11687175" y="123920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xmlns="" id="{F75F2611-38BC-4AD0-86AD-D1951002D68B}"/>
            </a:ext>
          </a:extLst>
        </xdr:cNvPr>
        <xdr:cNvCxnSpPr/>
      </xdr:nvCxnSpPr>
      <xdr:spPr>
        <a:xfrm rot="10800000" flipV="1">
          <a:off x="12896850" y="118205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xmlns="" id="{12E3A363-B132-409D-8F0F-842606953FFF}"/>
            </a:ext>
          </a:extLst>
        </xdr:cNvPr>
        <xdr:cNvCxnSpPr/>
      </xdr:nvCxnSpPr>
      <xdr:spPr>
        <a:xfrm rot="10800000" flipV="1">
          <a:off x="14116050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xmlns="" id="{33FD9BEA-E915-4297-A77C-13EF2A41C3C3}"/>
            </a:ext>
          </a:extLst>
        </xdr:cNvPr>
        <xdr:cNvCxnSpPr/>
      </xdr:nvCxnSpPr>
      <xdr:spPr>
        <a:xfrm rot="10800000" flipV="1">
          <a:off x="15363825" y="118205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xmlns="" id="{FACAE287-9281-4E1C-B73E-68F34A2A8710}"/>
            </a:ext>
          </a:extLst>
        </xdr:cNvPr>
        <xdr:cNvCxnSpPr/>
      </xdr:nvCxnSpPr>
      <xdr:spPr>
        <a:xfrm rot="10800000" flipV="1">
          <a:off x="165258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xmlns="" id="{975E0AEA-6568-48CD-A0CA-956A8D2A38F8}"/>
            </a:ext>
          </a:extLst>
        </xdr:cNvPr>
        <xdr:cNvCxnSpPr/>
      </xdr:nvCxnSpPr>
      <xdr:spPr>
        <a:xfrm rot="10800000" flipV="1">
          <a:off x="16525875" y="123920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xmlns="" id="{38298F24-4B61-4F7A-A401-44452C37043F}"/>
            </a:ext>
          </a:extLst>
        </xdr:cNvPr>
        <xdr:cNvCxnSpPr/>
      </xdr:nvCxnSpPr>
      <xdr:spPr>
        <a:xfrm rot="10800000" flipV="1">
          <a:off x="15363825" y="12392025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xmlns="" id="{3B45E57F-D3B1-4652-A707-079D7CDDF869}"/>
            </a:ext>
          </a:extLst>
        </xdr:cNvPr>
        <xdr:cNvCxnSpPr/>
      </xdr:nvCxnSpPr>
      <xdr:spPr>
        <a:xfrm rot="10800000" flipV="1">
          <a:off x="14116050" y="123920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xmlns="" id="{3DE8C233-558F-4DC2-B750-C91BEC3B4767}"/>
            </a:ext>
          </a:extLst>
        </xdr:cNvPr>
        <xdr:cNvCxnSpPr/>
      </xdr:nvCxnSpPr>
      <xdr:spPr>
        <a:xfrm rot="10800000" flipV="1">
          <a:off x="12896850" y="123920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xmlns="" id="{BAB6CC3A-21D0-4C3B-813B-114985439369}"/>
            </a:ext>
          </a:extLst>
        </xdr:cNvPr>
        <xdr:cNvCxnSpPr/>
      </xdr:nvCxnSpPr>
      <xdr:spPr>
        <a:xfrm rot="10800000" flipV="1">
          <a:off x="15363825" y="5934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xmlns="" id="{B6CC16C0-5472-4168-ACD5-2CD859951C4D}"/>
            </a:ext>
          </a:extLst>
        </xdr:cNvPr>
        <xdr:cNvCxnSpPr/>
      </xdr:nvCxnSpPr>
      <xdr:spPr>
        <a:xfrm rot="10800000" flipV="1">
          <a:off x="16525875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xmlns="" id="{1FDE3091-3A96-4BCA-B65E-A282B53FF4C4}"/>
            </a:ext>
          </a:extLst>
        </xdr:cNvPr>
        <xdr:cNvCxnSpPr/>
      </xdr:nvCxnSpPr>
      <xdr:spPr>
        <a:xfrm>
          <a:off x="9344025" y="118205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xmlns="" id="{E840602D-7AAA-4AAD-9745-8CF5948E28EB}"/>
            </a:ext>
          </a:extLst>
        </xdr:cNvPr>
        <xdr:cNvCxnSpPr/>
      </xdr:nvCxnSpPr>
      <xdr:spPr>
        <a:xfrm>
          <a:off x="10506075" y="118205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xmlns="" id="{42BED1BC-8B46-4DDF-AB10-C46E9D0DD4E2}"/>
            </a:ext>
          </a:extLst>
        </xdr:cNvPr>
        <xdr:cNvCxnSpPr/>
      </xdr:nvCxnSpPr>
      <xdr:spPr>
        <a:xfrm>
          <a:off x="116871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xmlns="" id="{0D4E46C5-CE0D-41B6-801E-25AEE778A6CE}"/>
            </a:ext>
          </a:extLst>
        </xdr:cNvPr>
        <xdr:cNvCxnSpPr/>
      </xdr:nvCxnSpPr>
      <xdr:spPr>
        <a:xfrm>
          <a:off x="12896850" y="118205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xmlns="" id="{BB894B63-1907-4166-94D5-237B4A09BE1F}"/>
            </a:ext>
          </a:extLst>
        </xdr:cNvPr>
        <xdr:cNvCxnSpPr/>
      </xdr:nvCxnSpPr>
      <xdr:spPr>
        <a:xfrm>
          <a:off x="14116050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xmlns="" id="{18C97B8B-DF55-408B-9E71-D1B9F34A3097}"/>
            </a:ext>
          </a:extLst>
        </xdr:cNvPr>
        <xdr:cNvCxnSpPr/>
      </xdr:nvCxnSpPr>
      <xdr:spPr>
        <a:xfrm>
          <a:off x="15363825" y="118205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xmlns="" id="{A7ADB8D0-BA7B-4ADD-BADF-6D9476B9C914}"/>
            </a:ext>
          </a:extLst>
        </xdr:cNvPr>
        <xdr:cNvCxnSpPr/>
      </xdr:nvCxnSpPr>
      <xdr:spPr>
        <a:xfrm>
          <a:off x="165258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xmlns="" id="{47009E4C-E7FA-4006-A49D-16635FF2AF09}"/>
            </a:ext>
          </a:extLst>
        </xdr:cNvPr>
        <xdr:cNvCxnSpPr/>
      </xdr:nvCxnSpPr>
      <xdr:spPr>
        <a:xfrm>
          <a:off x="16525875" y="123920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xmlns="" id="{EB8CE5AB-9DB0-4311-8E31-E6533BF9D6CE}"/>
            </a:ext>
          </a:extLst>
        </xdr:cNvPr>
        <xdr:cNvCxnSpPr/>
      </xdr:nvCxnSpPr>
      <xdr:spPr>
        <a:xfrm>
          <a:off x="15363825" y="12392025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xmlns="" id="{F836B7BA-FA2D-4EE5-BB6A-9D012F32DEAE}"/>
            </a:ext>
          </a:extLst>
        </xdr:cNvPr>
        <xdr:cNvCxnSpPr/>
      </xdr:nvCxnSpPr>
      <xdr:spPr>
        <a:xfrm>
          <a:off x="14116050" y="123920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xmlns="" id="{3031AEDF-FBA2-498D-8AC7-6B515A11D002}"/>
            </a:ext>
          </a:extLst>
        </xdr:cNvPr>
        <xdr:cNvCxnSpPr/>
      </xdr:nvCxnSpPr>
      <xdr:spPr>
        <a:xfrm>
          <a:off x="12896850" y="12392025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xmlns="" id="{FAF05237-3F74-4062-9D37-0700890223A2}"/>
            </a:ext>
          </a:extLst>
        </xdr:cNvPr>
        <xdr:cNvCxnSpPr/>
      </xdr:nvCxnSpPr>
      <xdr:spPr>
        <a:xfrm>
          <a:off x="11687175" y="123920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xmlns="" id="{59063C1D-F899-4B79-B1FE-073F2F179C61}"/>
            </a:ext>
          </a:extLst>
        </xdr:cNvPr>
        <xdr:cNvCxnSpPr/>
      </xdr:nvCxnSpPr>
      <xdr:spPr>
        <a:xfrm>
          <a:off x="10506075" y="12392025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xmlns="" id="{8D64813F-C2A3-4418-80C9-B70713B31DFD}"/>
            </a:ext>
          </a:extLst>
        </xdr:cNvPr>
        <xdr:cNvCxnSpPr/>
      </xdr:nvCxnSpPr>
      <xdr:spPr>
        <a:xfrm>
          <a:off x="9344025" y="12392025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55</xdr:row>
      <xdr:rowOff>0</xdr:rowOff>
    </xdr:from>
    <xdr:to>
      <xdr:col>6</xdr:col>
      <xdr:colOff>0</xdr:colOff>
      <xdr:row>57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xmlns="" id="{6E23F878-9CB4-44D6-B2C0-69CF20A43165}"/>
            </a:ext>
          </a:extLst>
        </xdr:cNvPr>
        <xdr:cNvCxnSpPr/>
      </xdr:nvCxnSpPr>
      <xdr:spPr>
        <a:xfrm rot="10800000" flipV="1">
          <a:off x="3057525" y="111728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xmlns="" id="{AFA80EB5-19BB-414F-8BB1-D40425BB5421}"/>
            </a:ext>
          </a:extLst>
        </xdr:cNvPr>
        <xdr:cNvCxnSpPr/>
      </xdr:nvCxnSpPr>
      <xdr:spPr>
        <a:xfrm>
          <a:off x="3048000" y="11172825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xmlns="" id="{BC15531B-04B4-4388-94FE-E8C1DA687121}"/>
            </a:ext>
          </a:extLst>
        </xdr:cNvPr>
        <xdr:cNvCxnSpPr/>
      </xdr:nvCxnSpPr>
      <xdr:spPr>
        <a:xfrm>
          <a:off x="4238625" y="11172825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xmlns="" id="{320E32BE-98BC-431D-9952-87C2370F851A}"/>
            </a:ext>
          </a:extLst>
        </xdr:cNvPr>
        <xdr:cNvCxnSpPr/>
      </xdr:nvCxnSpPr>
      <xdr:spPr>
        <a:xfrm>
          <a:off x="5524500" y="111728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xmlns="" id="{082300D5-9CD9-4806-AD59-8E4CB1B9085E}"/>
            </a:ext>
          </a:extLst>
        </xdr:cNvPr>
        <xdr:cNvCxnSpPr/>
      </xdr:nvCxnSpPr>
      <xdr:spPr>
        <a:xfrm>
          <a:off x="6829425" y="111728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xmlns="" id="{5DCFC8EB-4D06-4B72-8243-BAE0CAC312E1}"/>
            </a:ext>
          </a:extLst>
        </xdr:cNvPr>
        <xdr:cNvCxnSpPr/>
      </xdr:nvCxnSpPr>
      <xdr:spPr>
        <a:xfrm>
          <a:off x="8077200" y="11172825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xmlns="" id="{533A30BF-5AB5-42A3-9096-38EBCD2D4A36}"/>
            </a:ext>
          </a:extLst>
        </xdr:cNvPr>
        <xdr:cNvCxnSpPr/>
      </xdr:nvCxnSpPr>
      <xdr:spPr>
        <a:xfrm>
          <a:off x="9344025" y="11172825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xmlns="" id="{DED3704A-E872-40A8-B061-E69B1F25972A}"/>
            </a:ext>
          </a:extLst>
        </xdr:cNvPr>
        <xdr:cNvCxnSpPr/>
      </xdr:nvCxnSpPr>
      <xdr:spPr>
        <a:xfrm>
          <a:off x="10506075" y="11172825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xmlns="" id="{D9F77C45-99A2-484E-A10B-FDC8B93C6D34}"/>
            </a:ext>
          </a:extLst>
        </xdr:cNvPr>
        <xdr:cNvCxnSpPr/>
      </xdr:nvCxnSpPr>
      <xdr:spPr>
        <a:xfrm>
          <a:off x="11687175" y="111728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xmlns="" id="{678B7E30-DB15-43AA-92F8-E8D003769D82}"/>
            </a:ext>
          </a:extLst>
        </xdr:cNvPr>
        <xdr:cNvCxnSpPr/>
      </xdr:nvCxnSpPr>
      <xdr:spPr>
        <a:xfrm>
          <a:off x="12896850" y="11172825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xmlns="" id="{9FBD050C-6D2E-4DAD-95DD-A3FC9032D504}"/>
            </a:ext>
          </a:extLst>
        </xdr:cNvPr>
        <xdr:cNvCxnSpPr/>
      </xdr:nvCxnSpPr>
      <xdr:spPr>
        <a:xfrm>
          <a:off x="14116050" y="111728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xmlns="" id="{BD1A336B-6B87-43D7-9AEA-DD922C01346B}"/>
            </a:ext>
          </a:extLst>
        </xdr:cNvPr>
        <xdr:cNvCxnSpPr/>
      </xdr:nvCxnSpPr>
      <xdr:spPr>
        <a:xfrm>
          <a:off x="15363825" y="11172825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xmlns="" id="{39E77F1F-6B2F-40BF-9897-CFB0DB8E330C}"/>
            </a:ext>
          </a:extLst>
        </xdr:cNvPr>
        <xdr:cNvCxnSpPr/>
      </xdr:nvCxnSpPr>
      <xdr:spPr>
        <a:xfrm>
          <a:off x="16525875" y="111728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9525</xdr:rowOff>
    </xdr:from>
    <xdr:to>
      <xdr:col>38</xdr:col>
      <xdr:colOff>333375</xdr:colOff>
      <xdr:row>58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xmlns="" id="{74681A2A-E8F1-4767-A83C-53AB51EF6399}"/>
            </a:ext>
          </a:extLst>
        </xdr:cNvPr>
        <xdr:cNvCxnSpPr/>
      </xdr:nvCxnSpPr>
      <xdr:spPr>
        <a:xfrm rot="10800000" flipV="1">
          <a:off x="16525875" y="11182350"/>
          <a:ext cx="120015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47625</xdr:colOff>
      <xdr:row>57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xmlns="" id="{D39BF2AB-589F-4BDE-8E37-D69587B5D041}"/>
            </a:ext>
          </a:extLst>
        </xdr:cNvPr>
        <xdr:cNvCxnSpPr/>
      </xdr:nvCxnSpPr>
      <xdr:spPr>
        <a:xfrm rot="10800000" flipV="1">
          <a:off x="14116050" y="11172825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36</xdr:col>
      <xdr:colOff>0</xdr:colOff>
      <xdr:row>57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xmlns="" id="{A8363910-1102-423E-ACA4-308BC29D06EA}"/>
            </a:ext>
          </a:extLst>
        </xdr:cNvPr>
        <xdr:cNvCxnSpPr/>
      </xdr:nvCxnSpPr>
      <xdr:spPr>
        <a:xfrm rot="10800000" flipV="1">
          <a:off x="15363825" y="111728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30</xdr:col>
      <xdr:colOff>47625</xdr:colOff>
      <xdr:row>57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xmlns="" id="{E68F9919-C951-4074-8551-7D77D008F736}"/>
            </a:ext>
          </a:extLst>
        </xdr:cNvPr>
        <xdr:cNvCxnSpPr/>
      </xdr:nvCxnSpPr>
      <xdr:spPr>
        <a:xfrm rot="10800000" flipV="1">
          <a:off x="12896850" y="11172825"/>
          <a:ext cx="12668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38100</xdr:colOff>
      <xdr:row>57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xmlns="" id="{11F2527F-D0AF-4DEA-88B7-293CEF7D6646}"/>
            </a:ext>
          </a:extLst>
        </xdr:cNvPr>
        <xdr:cNvCxnSpPr/>
      </xdr:nvCxnSpPr>
      <xdr:spPr>
        <a:xfrm rot="10800000" flipV="1">
          <a:off x="11687175" y="11172825"/>
          <a:ext cx="12477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24</xdr:col>
      <xdr:colOff>47625</xdr:colOff>
      <xdr:row>57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xmlns="" id="{2BE8C9CE-428D-4F90-929C-047348C08892}"/>
            </a:ext>
          </a:extLst>
        </xdr:cNvPr>
        <xdr:cNvCxnSpPr/>
      </xdr:nvCxnSpPr>
      <xdr:spPr>
        <a:xfrm rot="10800000" flipV="1">
          <a:off x="10506075" y="11172825"/>
          <a:ext cx="1228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21</xdr:col>
      <xdr:colOff>38100</xdr:colOff>
      <xdr:row>57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xmlns="" id="{00794233-CFBE-4722-A61E-23194DEE25FA}"/>
            </a:ext>
          </a:extLst>
        </xdr:cNvPr>
        <xdr:cNvCxnSpPr/>
      </xdr:nvCxnSpPr>
      <xdr:spPr>
        <a:xfrm rot="10800000" flipV="1">
          <a:off x="9344025" y="111728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18</xdr:col>
      <xdr:colOff>47625</xdr:colOff>
      <xdr:row>57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xmlns="" id="{000E306C-758E-45D1-9E90-A83D272FB8CD}"/>
            </a:ext>
          </a:extLst>
        </xdr:cNvPr>
        <xdr:cNvCxnSpPr/>
      </xdr:nvCxnSpPr>
      <xdr:spPr>
        <a:xfrm rot="10800000" flipV="1">
          <a:off x="8077200" y="11172825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15</xdr:col>
      <xdr:colOff>47625</xdr:colOff>
      <xdr:row>57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xmlns="" id="{17AF85C8-88AF-40A5-BB9A-83C027F93511}"/>
            </a:ext>
          </a:extLst>
        </xdr:cNvPr>
        <xdr:cNvCxnSpPr/>
      </xdr:nvCxnSpPr>
      <xdr:spPr>
        <a:xfrm rot="10800000" flipV="1">
          <a:off x="6829425" y="11172825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12</xdr:col>
      <xdr:colOff>47625</xdr:colOff>
      <xdr:row>57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xmlns="" id="{1E8E8349-2F9E-4E9A-A242-EFBE121919EA}"/>
            </a:ext>
          </a:extLst>
        </xdr:cNvPr>
        <xdr:cNvCxnSpPr/>
      </xdr:nvCxnSpPr>
      <xdr:spPr>
        <a:xfrm rot="10800000" flipV="1">
          <a:off x="5524500" y="11172825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47625</xdr:colOff>
      <xdr:row>57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xmlns="" id="{D9307A8C-E8F8-448E-BD28-8884736C5674}"/>
            </a:ext>
          </a:extLst>
        </xdr:cNvPr>
        <xdr:cNvCxnSpPr/>
      </xdr:nvCxnSpPr>
      <xdr:spPr>
        <a:xfrm rot="10800000" flipV="1">
          <a:off x="4238625" y="11172825"/>
          <a:ext cx="13335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xmlns="" id="{3D57EAD6-7DD4-4A8E-A696-63FCCA75DB41}"/>
            </a:ext>
          </a:extLst>
        </xdr:cNvPr>
        <xdr:cNvCxnSpPr/>
      </xdr:nvCxnSpPr>
      <xdr:spPr>
        <a:xfrm>
          <a:off x="3048000" y="100298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49</xdr:row>
      <xdr:rowOff>0</xdr:rowOff>
    </xdr:from>
    <xdr:to>
      <xdr:col>6</xdr:col>
      <xdr:colOff>0</xdr:colOff>
      <xdr:row>51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xmlns="" id="{80760057-90F1-4A6A-A7C8-2B681B0F5DAE}"/>
            </a:ext>
          </a:extLst>
        </xdr:cNvPr>
        <xdr:cNvCxnSpPr/>
      </xdr:nvCxnSpPr>
      <xdr:spPr>
        <a:xfrm rot="10800000" flipV="1">
          <a:off x="3067050" y="100298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xmlns="" id="{57DADDE9-1639-49EE-B894-478A3DE65445}"/>
            </a:ext>
          </a:extLst>
        </xdr:cNvPr>
        <xdr:cNvCxnSpPr/>
      </xdr:nvCxnSpPr>
      <xdr:spPr>
        <a:xfrm>
          <a:off x="4238625" y="100298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49</xdr:row>
      <xdr:rowOff>0</xdr:rowOff>
    </xdr:from>
    <xdr:to>
      <xdr:col>9</xdr:col>
      <xdr:colOff>0</xdr:colOff>
      <xdr:row>51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xmlns="" id="{3C674BCF-9A88-4844-95D4-398A9DA928AB}"/>
            </a:ext>
          </a:extLst>
        </xdr:cNvPr>
        <xdr:cNvCxnSpPr/>
      </xdr:nvCxnSpPr>
      <xdr:spPr>
        <a:xfrm rot="10800000" flipV="1">
          <a:off x="4257675" y="1002982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xmlns="" id="{EE1BE149-5E59-4A42-B8A0-5A135F8543DE}"/>
            </a:ext>
          </a:extLst>
        </xdr:cNvPr>
        <xdr:cNvCxnSpPr/>
      </xdr:nvCxnSpPr>
      <xdr:spPr>
        <a:xfrm>
          <a:off x="5524500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49</xdr:row>
      <xdr:rowOff>0</xdr:rowOff>
    </xdr:from>
    <xdr:to>
      <xdr:col>12</xdr:col>
      <xdr:colOff>0</xdr:colOff>
      <xdr:row>51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xmlns="" id="{1FD785CC-B4C4-4CC5-9974-5AB6F2280822}"/>
            </a:ext>
          </a:extLst>
        </xdr:cNvPr>
        <xdr:cNvCxnSpPr/>
      </xdr:nvCxnSpPr>
      <xdr:spPr>
        <a:xfrm rot="10800000" flipV="1">
          <a:off x="5543550" y="100298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xmlns="" id="{3202BE7C-7F93-42AA-9DD2-E27412E96319}"/>
            </a:ext>
          </a:extLst>
        </xdr:cNvPr>
        <xdr:cNvCxnSpPr/>
      </xdr:nvCxnSpPr>
      <xdr:spPr>
        <a:xfrm>
          <a:off x="6829425" y="100298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49</xdr:row>
      <xdr:rowOff>0</xdr:rowOff>
    </xdr:from>
    <xdr:to>
      <xdr:col>15</xdr:col>
      <xdr:colOff>0</xdr:colOff>
      <xdr:row>51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xmlns="" id="{BD8A17B0-D31D-4CFB-A17D-A921D7805623}"/>
            </a:ext>
          </a:extLst>
        </xdr:cNvPr>
        <xdr:cNvCxnSpPr/>
      </xdr:nvCxnSpPr>
      <xdr:spPr>
        <a:xfrm rot="10800000" flipV="1">
          <a:off x="6848475" y="100298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xmlns="" id="{47C7CA8B-DF82-47F0-9CB4-6330D8E531BD}"/>
            </a:ext>
          </a:extLst>
        </xdr:cNvPr>
        <xdr:cNvCxnSpPr/>
      </xdr:nvCxnSpPr>
      <xdr:spPr>
        <a:xfrm>
          <a:off x="8077200" y="100298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49</xdr:row>
      <xdr:rowOff>0</xdr:rowOff>
    </xdr:from>
    <xdr:to>
      <xdr:col>18</xdr:col>
      <xdr:colOff>0</xdr:colOff>
      <xdr:row>51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xmlns="" id="{8686CBF7-0B86-4FBF-845C-1979B41C0A82}"/>
            </a:ext>
          </a:extLst>
        </xdr:cNvPr>
        <xdr:cNvCxnSpPr/>
      </xdr:nvCxnSpPr>
      <xdr:spPr>
        <a:xfrm rot="10800000" flipV="1">
          <a:off x="8096250" y="1002982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xmlns="" id="{A0BB8128-CCE4-47EB-A2D3-E2F0B3C4067D}"/>
            </a:ext>
          </a:extLst>
        </xdr:cNvPr>
        <xdr:cNvCxnSpPr/>
      </xdr:nvCxnSpPr>
      <xdr:spPr>
        <a:xfrm>
          <a:off x="9344025" y="100298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49</xdr:row>
      <xdr:rowOff>0</xdr:rowOff>
    </xdr:from>
    <xdr:to>
      <xdr:col>21</xdr:col>
      <xdr:colOff>0</xdr:colOff>
      <xdr:row>51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xmlns="" id="{C86CE2BE-5A31-4115-ACB0-B3A9CA95931B}"/>
            </a:ext>
          </a:extLst>
        </xdr:cNvPr>
        <xdr:cNvCxnSpPr/>
      </xdr:nvCxnSpPr>
      <xdr:spPr>
        <a:xfrm rot="10800000" flipV="1">
          <a:off x="9363075" y="100298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xmlns="" id="{A48B29A6-5645-4580-96F5-EA746C28198A}"/>
            </a:ext>
          </a:extLst>
        </xdr:cNvPr>
        <xdr:cNvCxnSpPr/>
      </xdr:nvCxnSpPr>
      <xdr:spPr>
        <a:xfrm>
          <a:off x="10506075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49</xdr:row>
      <xdr:rowOff>0</xdr:rowOff>
    </xdr:from>
    <xdr:to>
      <xdr:col>24</xdr:col>
      <xdr:colOff>0</xdr:colOff>
      <xdr:row>51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xmlns="" id="{AAAE850E-FC81-48AF-9E58-F6162F3EC753}"/>
            </a:ext>
          </a:extLst>
        </xdr:cNvPr>
        <xdr:cNvCxnSpPr/>
      </xdr:nvCxnSpPr>
      <xdr:spPr>
        <a:xfrm rot="10800000" flipV="1">
          <a:off x="10525125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333375</xdr:colOff>
      <xdr:row>51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xmlns="" id="{E0CDF04D-4800-4B30-B6A8-FA3C3D6700A8}"/>
            </a:ext>
          </a:extLst>
        </xdr:cNvPr>
        <xdr:cNvCxnSpPr/>
      </xdr:nvCxnSpPr>
      <xdr:spPr>
        <a:xfrm>
          <a:off x="11687175" y="100298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49</xdr:row>
      <xdr:rowOff>0</xdr:rowOff>
    </xdr:from>
    <xdr:to>
      <xdr:col>27</xdr:col>
      <xdr:colOff>0</xdr:colOff>
      <xdr:row>51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xmlns="" id="{12D72BD7-C5E9-4B78-BBB7-126C66B1A8AA}"/>
            </a:ext>
          </a:extLst>
        </xdr:cNvPr>
        <xdr:cNvCxnSpPr/>
      </xdr:nvCxnSpPr>
      <xdr:spPr>
        <a:xfrm rot="10800000" flipV="1">
          <a:off x="11706225" y="100298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xmlns="" id="{CCF2D0EF-8A5A-4B17-AE94-59989372881E}"/>
            </a:ext>
          </a:extLst>
        </xdr:cNvPr>
        <xdr:cNvCxnSpPr/>
      </xdr:nvCxnSpPr>
      <xdr:spPr>
        <a:xfrm>
          <a:off x="12896850" y="100298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49</xdr:row>
      <xdr:rowOff>0</xdr:rowOff>
    </xdr:from>
    <xdr:to>
      <xdr:col>30</xdr:col>
      <xdr:colOff>0</xdr:colOff>
      <xdr:row>51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xmlns="" id="{334882E8-D999-494F-BF44-320EE7785DD3}"/>
            </a:ext>
          </a:extLst>
        </xdr:cNvPr>
        <xdr:cNvCxnSpPr/>
      </xdr:nvCxnSpPr>
      <xdr:spPr>
        <a:xfrm rot="10800000" flipV="1">
          <a:off x="12915900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xmlns="" id="{730E8B41-CBC7-437C-85AF-A1585AD83AA6}"/>
            </a:ext>
          </a:extLst>
        </xdr:cNvPr>
        <xdr:cNvCxnSpPr/>
      </xdr:nvCxnSpPr>
      <xdr:spPr>
        <a:xfrm>
          <a:off x="14116050" y="100298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49</xdr:row>
      <xdr:rowOff>0</xdr:rowOff>
    </xdr:from>
    <xdr:to>
      <xdr:col>33</xdr:col>
      <xdr:colOff>0</xdr:colOff>
      <xdr:row>51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xmlns="" id="{56A8CFA2-970F-49D6-9209-69D153A5FCCF}"/>
            </a:ext>
          </a:extLst>
        </xdr:cNvPr>
        <xdr:cNvCxnSpPr/>
      </xdr:nvCxnSpPr>
      <xdr:spPr>
        <a:xfrm rot="10800000" flipV="1">
          <a:off x="14135100" y="100298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xmlns="" id="{88BB9E01-77E4-479E-9904-0B7DE2A5B3F4}"/>
            </a:ext>
          </a:extLst>
        </xdr:cNvPr>
        <xdr:cNvCxnSpPr/>
      </xdr:nvCxnSpPr>
      <xdr:spPr>
        <a:xfrm>
          <a:off x="15363825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49</xdr:row>
      <xdr:rowOff>0</xdr:rowOff>
    </xdr:from>
    <xdr:to>
      <xdr:col>36</xdr:col>
      <xdr:colOff>0</xdr:colOff>
      <xdr:row>51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xmlns="" id="{7CFE1A71-A174-4F9E-91E1-D1E7F8A539EB}"/>
            </a:ext>
          </a:extLst>
        </xdr:cNvPr>
        <xdr:cNvCxnSpPr/>
      </xdr:nvCxnSpPr>
      <xdr:spPr>
        <a:xfrm rot="10800000" flipV="1">
          <a:off x="15382875" y="100298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333375</xdr:colOff>
      <xdr:row>51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xmlns="" id="{B3166324-95FC-4799-A5CD-6FCA05E79856}"/>
            </a:ext>
          </a:extLst>
        </xdr:cNvPr>
        <xdr:cNvCxnSpPr/>
      </xdr:nvCxnSpPr>
      <xdr:spPr>
        <a:xfrm>
          <a:off x="16525875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49</xdr:row>
      <xdr:rowOff>0</xdr:rowOff>
    </xdr:from>
    <xdr:to>
      <xdr:col>39</xdr:col>
      <xdr:colOff>0</xdr:colOff>
      <xdr:row>51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xmlns="" id="{828ABAAE-D591-4E05-A172-5F00B6005649}"/>
            </a:ext>
          </a:extLst>
        </xdr:cNvPr>
        <xdr:cNvCxnSpPr/>
      </xdr:nvCxnSpPr>
      <xdr:spPr>
        <a:xfrm rot="10800000" flipV="1">
          <a:off x="16544925" y="10029825"/>
          <a:ext cx="12763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xmlns="" id="{8AAE3977-65D5-4B62-B514-A85DF6C729A7}"/>
            </a:ext>
          </a:extLst>
        </xdr:cNvPr>
        <xdr:cNvCxnSpPr/>
      </xdr:nvCxnSpPr>
      <xdr:spPr>
        <a:xfrm>
          <a:off x="3048000" y="8810625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xmlns="" id="{B00BCE0A-1475-4657-B654-975D6DDF6E3C}"/>
            </a:ext>
          </a:extLst>
        </xdr:cNvPr>
        <xdr:cNvCxnSpPr/>
      </xdr:nvCxnSpPr>
      <xdr:spPr>
        <a:xfrm>
          <a:off x="3048000" y="9458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xmlns="" id="{30BF61BB-5AD0-4D67-9832-697856EDAAED}"/>
            </a:ext>
          </a:extLst>
        </xdr:cNvPr>
        <xdr:cNvCxnSpPr/>
      </xdr:nvCxnSpPr>
      <xdr:spPr>
        <a:xfrm>
          <a:off x="4238625" y="8810625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xmlns="" id="{CEAAC437-867C-4D2A-94E3-B4D5FC94603C}"/>
            </a:ext>
          </a:extLst>
        </xdr:cNvPr>
        <xdr:cNvCxnSpPr/>
      </xdr:nvCxnSpPr>
      <xdr:spPr>
        <a:xfrm>
          <a:off x="423862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xmlns="" id="{B4C2ACAC-9E07-4757-ACE7-8076F45E2E2B}"/>
            </a:ext>
          </a:extLst>
        </xdr:cNvPr>
        <xdr:cNvCxnSpPr/>
      </xdr:nvCxnSpPr>
      <xdr:spPr>
        <a:xfrm>
          <a:off x="5524500" y="88106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xmlns="" id="{55AD9D7C-0613-465B-9937-2149F886975D}"/>
            </a:ext>
          </a:extLst>
        </xdr:cNvPr>
        <xdr:cNvCxnSpPr/>
      </xdr:nvCxnSpPr>
      <xdr:spPr>
        <a:xfrm>
          <a:off x="5524500" y="9458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xmlns="" id="{A904E1B8-E071-44EB-8EEC-8AFF0F4591CF}"/>
            </a:ext>
          </a:extLst>
        </xdr:cNvPr>
        <xdr:cNvCxnSpPr/>
      </xdr:nvCxnSpPr>
      <xdr:spPr>
        <a:xfrm>
          <a:off x="6829425" y="88106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xmlns="" id="{CC4839C9-5947-4DCE-A2C6-5B164851C1BC}"/>
            </a:ext>
          </a:extLst>
        </xdr:cNvPr>
        <xdr:cNvCxnSpPr/>
      </xdr:nvCxnSpPr>
      <xdr:spPr>
        <a:xfrm>
          <a:off x="6829425" y="9458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xmlns="" id="{5B65FB68-DDD3-4CF1-BBBB-A7FFC06D8B0B}"/>
            </a:ext>
          </a:extLst>
        </xdr:cNvPr>
        <xdr:cNvCxnSpPr/>
      </xdr:nvCxnSpPr>
      <xdr:spPr>
        <a:xfrm>
          <a:off x="8077200" y="8810625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xmlns="" id="{34CD04AD-9442-4D1A-AB28-CCCE8F79D76B}"/>
            </a:ext>
          </a:extLst>
        </xdr:cNvPr>
        <xdr:cNvCxnSpPr/>
      </xdr:nvCxnSpPr>
      <xdr:spPr>
        <a:xfrm>
          <a:off x="8077200" y="9458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xmlns="" id="{EAC451FA-3474-4974-B5EE-5B18DB862046}"/>
            </a:ext>
          </a:extLst>
        </xdr:cNvPr>
        <xdr:cNvCxnSpPr/>
      </xdr:nvCxnSpPr>
      <xdr:spPr>
        <a:xfrm>
          <a:off x="9344025" y="8810625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xmlns="" id="{D1ECA6C1-114C-4282-9874-EBAFE83ED5DD}"/>
            </a:ext>
          </a:extLst>
        </xdr:cNvPr>
        <xdr:cNvCxnSpPr/>
      </xdr:nvCxnSpPr>
      <xdr:spPr>
        <a:xfrm>
          <a:off x="9344025" y="9458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xmlns="" id="{12E586F5-14E0-4FB0-8414-E258E06F5ECC}"/>
            </a:ext>
          </a:extLst>
        </xdr:cNvPr>
        <xdr:cNvCxnSpPr/>
      </xdr:nvCxnSpPr>
      <xdr:spPr>
        <a:xfrm>
          <a:off x="10506075" y="88106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xmlns="" id="{5F00C6B6-EC0E-47F0-A580-10F8BB9DB577}"/>
            </a:ext>
          </a:extLst>
        </xdr:cNvPr>
        <xdr:cNvCxnSpPr/>
      </xdr:nvCxnSpPr>
      <xdr:spPr>
        <a:xfrm>
          <a:off x="10506075" y="9458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xmlns="" id="{EE898B60-0E9F-40E8-ABB9-C5080512A62E}"/>
            </a:ext>
          </a:extLst>
        </xdr:cNvPr>
        <xdr:cNvCxnSpPr/>
      </xdr:nvCxnSpPr>
      <xdr:spPr>
        <a:xfrm>
          <a:off x="11687175" y="88106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xmlns="" id="{230A5FD0-33AF-47E3-A872-B791AE403751}"/>
            </a:ext>
          </a:extLst>
        </xdr:cNvPr>
        <xdr:cNvCxnSpPr/>
      </xdr:nvCxnSpPr>
      <xdr:spPr>
        <a:xfrm>
          <a:off x="11687175" y="9458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xmlns="" id="{4CA4362E-6995-4B2C-86E7-D5E8D67F5BD6}"/>
            </a:ext>
          </a:extLst>
        </xdr:cNvPr>
        <xdr:cNvCxnSpPr/>
      </xdr:nvCxnSpPr>
      <xdr:spPr>
        <a:xfrm>
          <a:off x="12896850" y="88106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xmlns="" id="{4188C93B-0450-4C12-9BF0-1041CA91CDA5}"/>
            </a:ext>
          </a:extLst>
        </xdr:cNvPr>
        <xdr:cNvCxnSpPr/>
      </xdr:nvCxnSpPr>
      <xdr:spPr>
        <a:xfrm>
          <a:off x="12896850" y="94583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xmlns="" id="{6E39D473-FBFA-41CB-B94D-23AE143AF24C}"/>
            </a:ext>
          </a:extLst>
        </xdr:cNvPr>
        <xdr:cNvCxnSpPr/>
      </xdr:nvCxnSpPr>
      <xdr:spPr>
        <a:xfrm>
          <a:off x="14116050" y="88106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xmlns="" id="{7DBB53AB-B666-4226-A250-EC95BEC57F50}"/>
            </a:ext>
          </a:extLst>
        </xdr:cNvPr>
        <xdr:cNvCxnSpPr/>
      </xdr:nvCxnSpPr>
      <xdr:spPr>
        <a:xfrm>
          <a:off x="14116050" y="9458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xmlns="" id="{C6A8A174-878E-4A0D-9A1B-685F7765364E}"/>
            </a:ext>
          </a:extLst>
        </xdr:cNvPr>
        <xdr:cNvCxnSpPr/>
      </xdr:nvCxnSpPr>
      <xdr:spPr>
        <a:xfrm>
          <a:off x="15363825" y="8810625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xmlns="" id="{A7FA7C3C-5E15-46D3-92F7-584A90770FE7}"/>
            </a:ext>
          </a:extLst>
        </xdr:cNvPr>
        <xdr:cNvCxnSpPr/>
      </xdr:nvCxnSpPr>
      <xdr:spPr>
        <a:xfrm>
          <a:off x="15363825" y="94583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xmlns="" id="{313EF157-4289-4181-9C35-4210A44E65D5}"/>
            </a:ext>
          </a:extLst>
        </xdr:cNvPr>
        <xdr:cNvCxnSpPr/>
      </xdr:nvCxnSpPr>
      <xdr:spPr>
        <a:xfrm>
          <a:off x="16525875" y="88106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xmlns="" id="{C5E3D5D3-9B93-48D1-A25E-16B88DFFCECE}"/>
            </a:ext>
          </a:extLst>
        </xdr:cNvPr>
        <xdr:cNvCxnSpPr/>
      </xdr:nvCxnSpPr>
      <xdr:spPr>
        <a:xfrm>
          <a:off x="16525875" y="9458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323850</xdr:colOff>
      <xdr:row>45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xmlns="" id="{EEC24862-5B57-4EC8-9CB9-B79185D3C8C8}"/>
            </a:ext>
          </a:extLst>
        </xdr:cNvPr>
        <xdr:cNvCxnSpPr/>
      </xdr:nvCxnSpPr>
      <xdr:spPr>
        <a:xfrm rot="10800000" flipV="1">
          <a:off x="16525875" y="8810625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xmlns="" id="{5C56AC55-21CF-4C22-8CC7-C111BFD19879}"/>
            </a:ext>
          </a:extLst>
        </xdr:cNvPr>
        <xdr:cNvCxnSpPr/>
      </xdr:nvCxnSpPr>
      <xdr:spPr>
        <a:xfrm rot="10800000" flipV="1">
          <a:off x="1652587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333375</xdr:colOff>
      <xdr:row>45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xmlns="" id="{D7A98AE3-1B23-4DF1-BA5B-EBB931DB5AFE}"/>
            </a:ext>
          </a:extLst>
        </xdr:cNvPr>
        <xdr:cNvCxnSpPr/>
      </xdr:nvCxnSpPr>
      <xdr:spPr>
        <a:xfrm rot="10800000" flipV="1">
          <a:off x="15363825" y="8810625"/>
          <a:ext cx="11620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xmlns="" id="{50822DD1-A1CA-4C7F-9FDF-CD896FD8B85E}"/>
            </a:ext>
          </a:extLst>
        </xdr:cNvPr>
        <xdr:cNvCxnSpPr/>
      </xdr:nvCxnSpPr>
      <xdr:spPr>
        <a:xfrm rot="10800000" flipV="1">
          <a:off x="15363825" y="9458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33</xdr:col>
      <xdr:colOff>38100</xdr:colOff>
      <xdr:row>45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xmlns="" id="{06D14930-37DD-42C0-B7A3-0D5EC57F3D63}"/>
            </a:ext>
          </a:extLst>
        </xdr:cNvPr>
        <xdr:cNvCxnSpPr/>
      </xdr:nvCxnSpPr>
      <xdr:spPr>
        <a:xfrm rot="10800000" flipV="1">
          <a:off x="14116050" y="8810625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xmlns="" id="{66378616-EB5B-4774-B7B8-100984FCE67B}"/>
            </a:ext>
          </a:extLst>
        </xdr:cNvPr>
        <xdr:cNvCxnSpPr/>
      </xdr:nvCxnSpPr>
      <xdr:spPr>
        <a:xfrm rot="10800000" flipV="1">
          <a:off x="14116050" y="94583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30</xdr:col>
      <xdr:colOff>38100</xdr:colOff>
      <xdr:row>45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xmlns="" id="{F22E1294-47AC-49EB-AD2A-46FD9C4DD5FE}"/>
            </a:ext>
          </a:extLst>
        </xdr:cNvPr>
        <xdr:cNvCxnSpPr/>
      </xdr:nvCxnSpPr>
      <xdr:spPr>
        <a:xfrm rot="10800000" flipV="1">
          <a:off x="12896850" y="8810625"/>
          <a:ext cx="12573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xmlns="" id="{E2196CD9-C436-4F9D-AF90-4103978A9FBE}"/>
            </a:ext>
          </a:extLst>
        </xdr:cNvPr>
        <xdr:cNvCxnSpPr/>
      </xdr:nvCxnSpPr>
      <xdr:spPr>
        <a:xfrm rot="10800000" flipV="1">
          <a:off x="12896850" y="9458325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27</xdr:col>
      <xdr:colOff>28575</xdr:colOff>
      <xdr:row>45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xmlns="" id="{1C5ABE31-256A-4778-814E-1B9A1F0A2763}"/>
            </a:ext>
          </a:extLst>
        </xdr:cNvPr>
        <xdr:cNvCxnSpPr/>
      </xdr:nvCxnSpPr>
      <xdr:spPr>
        <a:xfrm rot="10800000" flipV="1">
          <a:off x="11687175" y="8810625"/>
          <a:ext cx="12382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xmlns="" id="{5FFA5FDA-7D8B-42FD-AA64-1B0288A0443C}"/>
            </a:ext>
          </a:extLst>
        </xdr:cNvPr>
        <xdr:cNvCxnSpPr/>
      </xdr:nvCxnSpPr>
      <xdr:spPr>
        <a:xfrm rot="10800000" flipV="1">
          <a:off x="11687175" y="945832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24</xdr:col>
      <xdr:colOff>38100</xdr:colOff>
      <xdr:row>45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xmlns="" id="{0970F1D0-70EB-4FF9-9014-4B716E9206B7}"/>
            </a:ext>
          </a:extLst>
        </xdr:cNvPr>
        <xdr:cNvCxnSpPr/>
      </xdr:nvCxnSpPr>
      <xdr:spPr>
        <a:xfrm rot="10800000" flipV="1">
          <a:off x="10506075" y="8810625"/>
          <a:ext cx="12192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xmlns="" id="{EBA6A8C3-6E1B-4DE1-B041-3A16A6D6F727}"/>
            </a:ext>
          </a:extLst>
        </xdr:cNvPr>
        <xdr:cNvCxnSpPr/>
      </xdr:nvCxnSpPr>
      <xdr:spPr>
        <a:xfrm rot="10800000" flipV="1">
          <a:off x="10506075" y="9458325"/>
          <a:ext cx="12192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21</xdr:col>
      <xdr:colOff>28575</xdr:colOff>
      <xdr:row>45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xmlns="" id="{E4E404AF-08B7-496C-8852-EC5543B71FF1}"/>
            </a:ext>
          </a:extLst>
        </xdr:cNvPr>
        <xdr:cNvCxnSpPr/>
      </xdr:nvCxnSpPr>
      <xdr:spPr>
        <a:xfrm rot="10800000" flipV="1">
          <a:off x="9344025" y="8810625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xmlns="" id="{0D85ED83-3876-49B9-B4A8-5C3642341540}"/>
            </a:ext>
          </a:extLst>
        </xdr:cNvPr>
        <xdr:cNvCxnSpPr/>
      </xdr:nvCxnSpPr>
      <xdr:spPr>
        <a:xfrm rot="10800000" flipV="1">
          <a:off x="934402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18</xdr:col>
      <xdr:colOff>38100</xdr:colOff>
      <xdr:row>45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xmlns="" id="{171C2758-844E-4B28-A5C6-08B342E02D91}"/>
            </a:ext>
          </a:extLst>
        </xdr:cNvPr>
        <xdr:cNvCxnSpPr/>
      </xdr:nvCxnSpPr>
      <xdr:spPr>
        <a:xfrm rot="10800000" flipV="1">
          <a:off x="8077200" y="8810625"/>
          <a:ext cx="13049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xmlns="" id="{1CD56666-CDDB-451C-8893-72174BE26E2D}"/>
            </a:ext>
          </a:extLst>
        </xdr:cNvPr>
        <xdr:cNvCxnSpPr/>
      </xdr:nvCxnSpPr>
      <xdr:spPr>
        <a:xfrm rot="10800000" flipV="1">
          <a:off x="8077200" y="9458325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15</xdr:col>
      <xdr:colOff>38100</xdr:colOff>
      <xdr:row>45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xmlns="" id="{6632CB4E-70B8-4475-BF96-3EBEF318533F}"/>
            </a:ext>
          </a:extLst>
        </xdr:cNvPr>
        <xdr:cNvCxnSpPr/>
      </xdr:nvCxnSpPr>
      <xdr:spPr>
        <a:xfrm rot="10800000" flipV="1">
          <a:off x="6829425" y="8810625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xmlns="" id="{36F144A6-EBE3-4795-94FB-2DC839A44773}"/>
            </a:ext>
          </a:extLst>
        </xdr:cNvPr>
        <xdr:cNvCxnSpPr/>
      </xdr:nvCxnSpPr>
      <xdr:spPr>
        <a:xfrm rot="10800000" flipV="1">
          <a:off x="6829425" y="94583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12</xdr:col>
      <xdr:colOff>38100</xdr:colOff>
      <xdr:row>45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xmlns="" id="{FD311D7D-93DF-41A9-9472-B87B2D6AEB95}"/>
            </a:ext>
          </a:extLst>
        </xdr:cNvPr>
        <xdr:cNvCxnSpPr/>
      </xdr:nvCxnSpPr>
      <xdr:spPr>
        <a:xfrm rot="10800000" flipV="1">
          <a:off x="5524500" y="8810625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xmlns="" id="{DFFDA93F-62F7-437B-8635-E53D75686E04}"/>
            </a:ext>
          </a:extLst>
        </xdr:cNvPr>
        <xdr:cNvCxnSpPr/>
      </xdr:nvCxnSpPr>
      <xdr:spPr>
        <a:xfrm rot="10800000" flipV="1">
          <a:off x="5524500" y="9458325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9</xdr:col>
      <xdr:colOff>38100</xdr:colOff>
      <xdr:row>45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xmlns="" id="{F9EDE321-F600-47EB-9BD3-5EF653B25B24}"/>
            </a:ext>
          </a:extLst>
        </xdr:cNvPr>
        <xdr:cNvCxnSpPr/>
      </xdr:nvCxnSpPr>
      <xdr:spPr>
        <a:xfrm rot="10800000" flipV="1">
          <a:off x="4238625" y="8810625"/>
          <a:ext cx="13239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xmlns="" id="{99582FBD-F2FF-46D4-98C8-8DBD770CE6CD}"/>
            </a:ext>
          </a:extLst>
        </xdr:cNvPr>
        <xdr:cNvCxnSpPr/>
      </xdr:nvCxnSpPr>
      <xdr:spPr>
        <a:xfrm rot="10800000" flipV="1">
          <a:off x="4238625" y="9458325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6</xdr:col>
      <xdr:colOff>38100</xdr:colOff>
      <xdr:row>45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xmlns="" id="{8E3119B8-331A-41B3-89F7-089903BD3D59}"/>
            </a:ext>
          </a:extLst>
        </xdr:cNvPr>
        <xdr:cNvCxnSpPr/>
      </xdr:nvCxnSpPr>
      <xdr:spPr>
        <a:xfrm rot="10800000" flipV="1">
          <a:off x="3048000" y="8810625"/>
          <a:ext cx="12287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xmlns="" id="{52BF23BC-411B-4AC2-B4FD-52E7AEF827FE}"/>
            </a:ext>
          </a:extLst>
        </xdr:cNvPr>
        <xdr:cNvCxnSpPr/>
      </xdr:nvCxnSpPr>
      <xdr:spPr>
        <a:xfrm rot="10800000" flipV="1">
          <a:off x="3048000" y="94583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xmlns="" id="{061F6A45-66A0-4EF9-BA3F-292CBEDE6213}"/>
            </a:ext>
          </a:extLst>
        </xdr:cNvPr>
        <xdr:cNvCxnSpPr/>
      </xdr:nvCxnSpPr>
      <xdr:spPr>
        <a:xfrm>
          <a:off x="3048000" y="4791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xmlns="" id="{467B8645-289F-4FF7-B23F-A508B36557DB}"/>
            </a:ext>
          </a:extLst>
        </xdr:cNvPr>
        <xdr:cNvCxnSpPr/>
      </xdr:nvCxnSpPr>
      <xdr:spPr>
        <a:xfrm>
          <a:off x="4238625" y="4791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xmlns="" id="{AF26F84E-5CE9-45A1-B3A8-9317B87A9F5E}"/>
            </a:ext>
          </a:extLst>
        </xdr:cNvPr>
        <xdr:cNvCxnSpPr/>
      </xdr:nvCxnSpPr>
      <xdr:spPr>
        <a:xfrm>
          <a:off x="5524500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xmlns="" id="{2BEEE320-B8E8-4B5A-B572-CCD0574A864C}"/>
            </a:ext>
          </a:extLst>
        </xdr:cNvPr>
        <xdr:cNvCxnSpPr/>
      </xdr:nvCxnSpPr>
      <xdr:spPr>
        <a:xfrm>
          <a:off x="6829425" y="4791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xmlns="" id="{92CA0605-648C-4AE6-8D2B-6858F2968616}"/>
            </a:ext>
          </a:extLst>
        </xdr:cNvPr>
        <xdr:cNvCxnSpPr/>
      </xdr:nvCxnSpPr>
      <xdr:spPr>
        <a:xfrm>
          <a:off x="3048000" y="5362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xmlns="" id="{3C6B94D3-DC13-4DAF-B9D0-00CED565DE43}"/>
            </a:ext>
          </a:extLst>
        </xdr:cNvPr>
        <xdr:cNvCxnSpPr/>
      </xdr:nvCxnSpPr>
      <xdr:spPr>
        <a:xfrm>
          <a:off x="4238625" y="5362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xmlns="" id="{6DC7F417-5C62-43E6-BD1F-44950167EF3E}"/>
            </a:ext>
          </a:extLst>
        </xdr:cNvPr>
        <xdr:cNvCxnSpPr/>
      </xdr:nvCxnSpPr>
      <xdr:spPr>
        <a:xfrm>
          <a:off x="5524500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xmlns="" id="{ADB59E41-F72B-4AD2-B76D-0CAD8A3EA20E}"/>
            </a:ext>
          </a:extLst>
        </xdr:cNvPr>
        <xdr:cNvCxnSpPr/>
      </xdr:nvCxnSpPr>
      <xdr:spPr>
        <a:xfrm>
          <a:off x="6829425" y="5362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xmlns="" id="{ADD8EC07-FF53-4308-B574-11A75F8163C7}"/>
            </a:ext>
          </a:extLst>
        </xdr:cNvPr>
        <xdr:cNvCxnSpPr/>
      </xdr:nvCxnSpPr>
      <xdr:spPr>
        <a:xfrm>
          <a:off x="8077200" y="5362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xmlns="" id="{F0FC5AB1-7CB1-4200-96A9-4536803F6A26}"/>
            </a:ext>
          </a:extLst>
        </xdr:cNvPr>
        <xdr:cNvCxnSpPr/>
      </xdr:nvCxnSpPr>
      <xdr:spPr>
        <a:xfrm>
          <a:off x="8077200" y="4791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xmlns="" id="{FC4BDBB6-762A-44B5-8303-A14C81C2191B}"/>
            </a:ext>
          </a:extLst>
        </xdr:cNvPr>
        <xdr:cNvCxnSpPr/>
      </xdr:nvCxnSpPr>
      <xdr:spPr>
        <a:xfrm>
          <a:off x="9344025" y="4791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xmlns="" id="{32367271-786D-419C-A15B-0674919B2704}"/>
            </a:ext>
          </a:extLst>
        </xdr:cNvPr>
        <xdr:cNvCxnSpPr/>
      </xdr:nvCxnSpPr>
      <xdr:spPr>
        <a:xfrm>
          <a:off x="9344025" y="5362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xmlns="" id="{9A21E47A-2157-4E05-8E16-AC046875056A}"/>
            </a:ext>
          </a:extLst>
        </xdr:cNvPr>
        <xdr:cNvCxnSpPr/>
      </xdr:nvCxnSpPr>
      <xdr:spPr>
        <a:xfrm>
          <a:off x="10506075" y="4791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323850</xdr:colOff>
      <xdr:row>24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xmlns="" id="{D60B43EA-1B60-43BF-AF8D-30EE5A96867D}"/>
            </a:ext>
          </a:extLst>
        </xdr:cNvPr>
        <xdr:cNvCxnSpPr/>
      </xdr:nvCxnSpPr>
      <xdr:spPr>
        <a:xfrm>
          <a:off x="11687175" y="4791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xmlns="" id="{D22D8B33-A73C-450C-B4FE-8903DC74AD12}"/>
            </a:ext>
          </a:extLst>
        </xdr:cNvPr>
        <xdr:cNvCxnSpPr/>
      </xdr:nvCxnSpPr>
      <xdr:spPr>
        <a:xfrm>
          <a:off x="10506075" y="5362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xmlns="" id="{3BCAF7CE-22C6-4244-B0E9-2265D7A4B280}"/>
            </a:ext>
          </a:extLst>
        </xdr:cNvPr>
        <xdr:cNvCxnSpPr/>
      </xdr:nvCxnSpPr>
      <xdr:spPr>
        <a:xfrm>
          <a:off x="11687175" y="5362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xmlns="" id="{C67DE6D2-538C-44D0-9627-9B8D8AAA7655}"/>
            </a:ext>
          </a:extLst>
        </xdr:cNvPr>
        <xdr:cNvCxnSpPr/>
      </xdr:nvCxnSpPr>
      <xdr:spPr>
        <a:xfrm>
          <a:off x="12896850" y="4791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xmlns="" id="{477972FC-9898-4662-97D1-C97EDEAE395A}"/>
            </a:ext>
          </a:extLst>
        </xdr:cNvPr>
        <xdr:cNvCxnSpPr/>
      </xdr:nvCxnSpPr>
      <xdr:spPr>
        <a:xfrm>
          <a:off x="14116050" y="4791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285750</xdr:colOff>
      <xdr:row>24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xmlns="" id="{DBC8918B-2140-4B76-A29F-ADA2F3FE7D6F}"/>
            </a:ext>
          </a:extLst>
        </xdr:cNvPr>
        <xdr:cNvCxnSpPr/>
      </xdr:nvCxnSpPr>
      <xdr:spPr>
        <a:xfrm>
          <a:off x="15363825" y="4791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276225</xdr:colOff>
      <xdr:row>24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xmlns="" id="{7B1767D5-1322-4ACA-B7C2-27EC7C946519}"/>
            </a:ext>
          </a:extLst>
        </xdr:cNvPr>
        <xdr:cNvCxnSpPr/>
      </xdr:nvCxnSpPr>
      <xdr:spPr>
        <a:xfrm>
          <a:off x="16525875" y="4791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xmlns="" id="{29407038-E3CA-4428-9AEC-9BD6D6F8E151}"/>
            </a:ext>
          </a:extLst>
        </xdr:cNvPr>
        <xdr:cNvCxnSpPr/>
      </xdr:nvCxnSpPr>
      <xdr:spPr>
        <a:xfrm>
          <a:off x="16525875" y="5362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xmlns="" id="{0A19E06F-D7FF-4F2F-8C8A-80CF969A1C72}"/>
            </a:ext>
          </a:extLst>
        </xdr:cNvPr>
        <xdr:cNvCxnSpPr/>
      </xdr:nvCxnSpPr>
      <xdr:spPr>
        <a:xfrm>
          <a:off x="15363825" y="5362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xmlns="" id="{41DEA86C-F36A-439F-B76C-907C825298E6}"/>
            </a:ext>
          </a:extLst>
        </xdr:cNvPr>
        <xdr:cNvCxnSpPr/>
      </xdr:nvCxnSpPr>
      <xdr:spPr>
        <a:xfrm>
          <a:off x="14116050" y="5362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xmlns="" id="{BF897720-2B84-4506-8B52-AF73E14831E2}"/>
            </a:ext>
          </a:extLst>
        </xdr:cNvPr>
        <xdr:cNvCxnSpPr/>
      </xdr:nvCxnSpPr>
      <xdr:spPr>
        <a:xfrm>
          <a:off x="12896850" y="5362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xmlns="" id="{DC21374B-7E7E-4B3B-8CBE-0DDFD70BFA51}"/>
            </a:ext>
          </a:extLst>
        </xdr:cNvPr>
        <xdr:cNvCxnSpPr/>
      </xdr:nvCxnSpPr>
      <xdr:spPr>
        <a:xfrm rot="10800000" flipV="1">
          <a:off x="16525875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36</xdr:col>
      <xdr:colOff>0</xdr:colOff>
      <xdr:row>24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xmlns="" id="{B71B2AB1-80AE-4A44-9B15-F76AE16CC9D2}"/>
            </a:ext>
          </a:extLst>
        </xdr:cNvPr>
        <xdr:cNvCxnSpPr/>
      </xdr:nvCxnSpPr>
      <xdr:spPr>
        <a:xfrm rot="10800000" flipV="1">
          <a:off x="15363825" y="4791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33</xdr:col>
      <xdr:colOff>47625</xdr:colOff>
      <xdr:row>24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xmlns="" id="{BF8E79C2-32EE-4F36-B1B2-7984A98812BA}"/>
            </a:ext>
          </a:extLst>
        </xdr:cNvPr>
        <xdr:cNvCxnSpPr/>
      </xdr:nvCxnSpPr>
      <xdr:spPr>
        <a:xfrm rot="10800000" flipV="1">
          <a:off x="14116050" y="4791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xmlns="" id="{E274D670-4BF8-478B-8E9D-A6871493B589}"/>
            </a:ext>
          </a:extLst>
        </xdr:cNvPr>
        <xdr:cNvCxnSpPr/>
      </xdr:nvCxnSpPr>
      <xdr:spPr>
        <a:xfrm rot="10800000" flipV="1">
          <a:off x="16525875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xmlns="" id="{26FA6B75-14B2-44F7-B81C-D64B17780AA2}"/>
            </a:ext>
          </a:extLst>
        </xdr:cNvPr>
        <xdr:cNvCxnSpPr/>
      </xdr:nvCxnSpPr>
      <xdr:spPr>
        <a:xfrm rot="10800000" flipV="1">
          <a:off x="15363825" y="5362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xmlns="" id="{56BE7E8F-9FF8-4108-B23D-516DBF7EE5BB}"/>
            </a:ext>
          </a:extLst>
        </xdr:cNvPr>
        <xdr:cNvCxnSpPr/>
      </xdr:nvCxnSpPr>
      <xdr:spPr>
        <a:xfrm rot="10800000" flipV="1">
          <a:off x="14116050" y="5362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xmlns="" id="{535D0428-6447-4493-ABB5-8172A44B8786}"/>
            </a:ext>
          </a:extLst>
        </xdr:cNvPr>
        <xdr:cNvCxnSpPr/>
      </xdr:nvCxnSpPr>
      <xdr:spPr>
        <a:xfrm rot="10800000" flipV="1">
          <a:off x="12896850" y="5362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xmlns="" id="{FEA6E7A3-953E-4EF4-91B7-4E023EA8EFE9}"/>
            </a:ext>
          </a:extLst>
        </xdr:cNvPr>
        <xdr:cNvCxnSpPr/>
      </xdr:nvCxnSpPr>
      <xdr:spPr>
        <a:xfrm rot="10800000" flipV="1">
          <a:off x="11687175" y="53625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xmlns="" id="{62E8CE50-1202-4BB7-A77F-C12A5D536593}"/>
            </a:ext>
          </a:extLst>
        </xdr:cNvPr>
        <xdr:cNvCxnSpPr/>
      </xdr:nvCxnSpPr>
      <xdr:spPr>
        <a:xfrm rot="10800000" flipV="1">
          <a:off x="10506075" y="53625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24</xdr:col>
      <xdr:colOff>47625</xdr:colOff>
      <xdr:row>24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xmlns="" id="{ECE8EBD0-55BD-4E46-AD51-943BCC276D98}"/>
            </a:ext>
          </a:extLst>
        </xdr:cNvPr>
        <xdr:cNvCxnSpPr/>
      </xdr:nvCxnSpPr>
      <xdr:spPr>
        <a:xfrm rot="10800000" flipV="1">
          <a:off x="10506075" y="47910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27</xdr:col>
      <xdr:colOff>38100</xdr:colOff>
      <xdr:row>24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xmlns="" id="{615D3DFD-A8ED-46BA-86BA-C339A9A396FB}"/>
            </a:ext>
          </a:extLst>
        </xdr:cNvPr>
        <xdr:cNvCxnSpPr/>
      </xdr:nvCxnSpPr>
      <xdr:spPr>
        <a:xfrm rot="10800000" flipV="1">
          <a:off x="11687175" y="47910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30</xdr:col>
      <xdr:colOff>47625</xdr:colOff>
      <xdr:row>24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xmlns="" id="{79864B62-E9D9-4DF4-BB46-D8F2A7368CAD}"/>
            </a:ext>
          </a:extLst>
        </xdr:cNvPr>
        <xdr:cNvCxnSpPr/>
      </xdr:nvCxnSpPr>
      <xdr:spPr>
        <a:xfrm rot="10800000" flipV="1">
          <a:off x="12896850" y="4791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21</xdr:col>
      <xdr:colOff>38100</xdr:colOff>
      <xdr:row>24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xmlns="" id="{394278A7-5B67-4487-B53E-051A86C77D8B}"/>
            </a:ext>
          </a:extLst>
        </xdr:cNvPr>
        <xdr:cNvCxnSpPr/>
      </xdr:nvCxnSpPr>
      <xdr:spPr>
        <a:xfrm rot="10800000" flipV="1">
          <a:off x="9344025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18</xdr:col>
      <xdr:colOff>47625</xdr:colOff>
      <xdr:row>24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xmlns="" id="{0B604810-5D3A-410B-8557-FF916AFA9BC7}"/>
            </a:ext>
          </a:extLst>
        </xdr:cNvPr>
        <xdr:cNvCxnSpPr/>
      </xdr:nvCxnSpPr>
      <xdr:spPr>
        <a:xfrm rot="10800000" flipV="1">
          <a:off x="8077200" y="47910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xmlns="" id="{61E76C34-B292-45D8-8C15-C821826EDD4A}"/>
            </a:ext>
          </a:extLst>
        </xdr:cNvPr>
        <xdr:cNvCxnSpPr/>
      </xdr:nvCxnSpPr>
      <xdr:spPr>
        <a:xfrm rot="10800000" flipV="1">
          <a:off x="8077200" y="53625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15</xdr:col>
      <xdr:colOff>47625</xdr:colOff>
      <xdr:row>24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xmlns="" id="{7D3F49EF-2E3D-4EFA-A4BE-12AF285C01D7}"/>
            </a:ext>
          </a:extLst>
        </xdr:cNvPr>
        <xdr:cNvCxnSpPr/>
      </xdr:nvCxnSpPr>
      <xdr:spPr>
        <a:xfrm rot="10800000" flipV="1">
          <a:off x="6829425" y="4791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xmlns="" id="{0DD82512-6D90-4DA3-9A7E-7006F504EDF6}"/>
            </a:ext>
          </a:extLst>
        </xdr:cNvPr>
        <xdr:cNvCxnSpPr/>
      </xdr:nvCxnSpPr>
      <xdr:spPr>
        <a:xfrm rot="10800000" flipV="1">
          <a:off x="6829425" y="5362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12</xdr:col>
      <xdr:colOff>47625</xdr:colOff>
      <xdr:row>24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xmlns="" id="{8540294E-9BB4-4AAA-90D8-FF02BB6AF7CA}"/>
            </a:ext>
          </a:extLst>
        </xdr:cNvPr>
        <xdr:cNvCxnSpPr/>
      </xdr:nvCxnSpPr>
      <xdr:spPr>
        <a:xfrm rot="10800000" flipV="1">
          <a:off x="5524500" y="4791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xmlns="" id="{25393D59-EF30-47F1-A929-1ACBF53EF8A5}"/>
            </a:ext>
          </a:extLst>
        </xdr:cNvPr>
        <xdr:cNvCxnSpPr/>
      </xdr:nvCxnSpPr>
      <xdr:spPr>
        <a:xfrm rot="10800000" flipV="1">
          <a:off x="5524500" y="5362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9</xdr:col>
      <xdr:colOff>47625</xdr:colOff>
      <xdr:row>24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xmlns="" id="{C71DF04B-EEF7-4703-8C93-F29D34927FF3}"/>
            </a:ext>
          </a:extLst>
        </xdr:cNvPr>
        <xdr:cNvCxnSpPr/>
      </xdr:nvCxnSpPr>
      <xdr:spPr>
        <a:xfrm rot="10800000" flipV="1">
          <a:off x="4238625" y="47910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xmlns="" id="{D8E97C80-DAC4-4259-A646-58A1CE8B7544}"/>
            </a:ext>
          </a:extLst>
        </xdr:cNvPr>
        <xdr:cNvCxnSpPr/>
      </xdr:nvCxnSpPr>
      <xdr:spPr>
        <a:xfrm rot="10800000" flipV="1">
          <a:off x="4238625" y="53625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6</xdr:col>
      <xdr:colOff>47625</xdr:colOff>
      <xdr:row>24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xmlns="" id="{B1717574-2A2A-4D22-AAA5-92E333292099}"/>
            </a:ext>
          </a:extLst>
        </xdr:cNvPr>
        <xdr:cNvCxnSpPr/>
      </xdr:nvCxnSpPr>
      <xdr:spPr>
        <a:xfrm rot="10800000" flipV="1">
          <a:off x="3048000" y="4791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xmlns="" id="{B4A9A829-4B46-4021-83F5-E42B7B4E1E2F}"/>
            </a:ext>
          </a:extLst>
        </xdr:cNvPr>
        <xdr:cNvCxnSpPr/>
      </xdr:nvCxnSpPr>
      <xdr:spPr>
        <a:xfrm rot="10800000" flipV="1">
          <a:off x="3048000" y="53625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xmlns="" id="{4D0DA2A4-1637-40F1-8039-2C50E4819BB2}"/>
            </a:ext>
          </a:extLst>
        </xdr:cNvPr>
        <xdr:cNvCxnSpPr/>
      </xdr:nvCxnSpPr>
      <xdr:spPr>
        <a:xfrm rot="10800000" flipV="1">
          <a:off x="9344025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xmlns="" id="{7F99A480-6493-4E81-92A1-C20872880FFC}"/>
            </a:ext>
          </a:extLst>
        </xdr:cNvPr>
        <xdr:cNvCxnSpPr/>
      </xdr:nvCxnSpPr>
      <xdr:spPr>
        <a:xfrm>
          <a:off x="3048000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xmlns="" id="{3B9DBCEC-DCD0-4DEE-86C9-DA4E528DA06C}"/>
            </a:ext>
          </a:extLst>
        </xdr:cNvPr>
        <xdr:cNvCxnSpPr/>
      </xdr:nvCxnSpPr>
      <xdr:spPr>
        <a:xfrm>
          <a:off x="4238625" y="7648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xmlns="" id="{314F4B10-A5A2-43FD-8493-E910EB1EA900}"/>
            </a:ext>
          </a:extLst>
        </xdr:cNvPr>
        <xdr:cNvCxnSpPr/>
      </xdr:nvCxnSpPr>
      <xdr:spPr>
        <a:xfrm>
          <a:off x="5524500" y="7648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xmlns="" id="{58775F84-9CA2-446A-B0D2-225099386A7D}"/>
            </a:ext>
          </a:extLst>
        </xdr:cNvPr>
        <xdr:cNvCxnSpPr/>
      </xdr:nvCxnSpPr>
      <xdr:spPr>
        <a:xfrm>
          <a:off x="6829425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xmlns="" id="{9C55D86F-D631-461E-8269-EBCA2186DC0C}"/>
            </a:ext>
          </a:extLst>
        </xdr:cNvPr>
        <xdr:cNvCxnSpPr/>
      </xdr:nvCxnSpPr>
      <xdr:spPr>
        <a:xfrm>
          <a:off x="8077200" y="7648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xmlns="" id="{A04485CB-354C-45A2-8BF7-8B28682B869F}"/>
            </a:ext>
          </a:extLst>
        </xdr:cNvPr>
        <xdr:cNvCxnSpPr/>
      </xdr:nvCxnSpPr>
      <xdr:spPr>
        <a:xfrm>
          <a:off x="934402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xmlns="" id="{7D738C3C-4F9B-4ACB-B65C-D70D071C2E18}"/>
            </a:ext>
          </a:extLst>
        </xdr:cNvPr>
        <xdr:cNvCxnSpPr/>
      </xdr:nvCxnSpPr>
      <xdr:spPr>
        <a:xfrm>
          <a:off x="3048000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xmlns="" id="{C78044A8-E31E-45FD-8359-18F825C9AA13}"/>
            </a:ext>
          </a:extLst>
        </xdr:cNvPr>
        <xdr:cNvCxnSpPr/>
      </xdr:nvCxnSpPr>
      <xdr:spPr>
        <a:xfrm>
          <a:off x="4238625" y="82200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xmlns="" id="{D867B2F7-C7DD-45D3-84ED-0A6B0027CAA1}"/>
            </a:ext>
          </a:extLst>
        </xdr:cNvPr>
        <xdr:cNvCxnSpPr/>
      </xdr:nvCxnSpPr>
      <xdr:spPr>
        <a:xfrm>
          <a:off x="5524500" y="82200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xmlns="" id="{F1343D66-2D4A-4F59-A23C-2A84B16A52F5}"/>
            </a:ext>
          </a:extLst>
        </xdr:cNvPr>
        <xdr:cNvCxnSpPr/>
      </xdr:nvCxnSpPr>
      <xdr:spPr>
        <a:xfrm>
          <a:off x="6829425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xmlns="" id="{708DC667-2048-4159-8F7F-BA8D03FC1037}"/>
            </a:ext>
          </a:extLst>
        </xdr:cNvPr>
        <xdr:cNvCxnSpPr/>
      </xdr:nvCxnSpPr>
      <xdr:spPr>
        <a:xfrm>
          <a:off x="8077200" y="8220075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xmlns="" id="{6F471DEA-C6C6-445C-B045-0CA1338AEF1E}"/>
            </a:ext>
          </a:extLst>
        </xdr:cNvPr>
        <xdr:cNvCxnSpPr/>
      </xdr:nvCxnSpPr>
      <xdr:spPr>
        <a:xfrm>
          <a:off x="934402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xmlns="" id="{F86A8E29-10DF-4D2C-B969-3014E02A59AB}"/>
            </a:ext>
          </a:extLst>
        </xdr:cNvPr>
        <xdr:cNvCxnSpPr/>
      </xdr:nvCxnSpPr>
      <xdr:spPr>
        <a:xfrm>
          <a:off x="10506075" y="7648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xmlns="" id="{123257E2-645E-4136-9980-06F35DF4F8A3}"/>
            </a:ext>
          </a:extLst>
        </xdr:cNvPr>
        <xdr:cNvCxnSpPr/>
      </xdr:nvCxnSpPr>
      <xdr:spPr>
        <a:xfrm>
          <a:off x="10506075" y="8220075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323850</xdr:colOff>
      <xdr:row>39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xmlns="" id="{8E47B0E8-8C4F-4A82-9B74-F25C992CEC14}"/>
            </a:ext>
          </a:extLst>
        </xdr:cNvPr>
        <xdr:cNvCxnSpPr/>
      </xdr:nvCxnSpPr>
      <xdr:spPr>
        <a:xfrm>
          <a:off x="11687175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xmlns="" id="{0FFE15E7-88F9-44CF-91A8-601D01B906E9}"/>
            </a:ext>
          </a:extLst>
        </xdr:cNvPr>
        <xdr:cNvCxnSpPr/>
      </xdr:nvCxnSpPr>
      <xdr:spPr>
        <a:xfrm>
          <a:off x="11687175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xmlns="" id="{F92E8816-19A0-4EEB-89CF-5E7220556776}"/>
            </a:ext>
          </a:extLst>
        </xdr:cNvPr>
        <xdr:cNvCxnSpPr/>
      </xdr:nvCxnSpPr>
      <xdr:spPr>
        <a:xfrm>
          <a:off x="12896850" y="7648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xmlns="" id="{E9C1561B-8124-44B7-994A-B03C8832C56A}"/>
            </a:ext>
          </a:extLst>
        </xdr:cNvPr>
        <xdr:cNvCxnSpPr/>
      </xdr:nvCxnSpPr>
      <xdr:spPr>
        <a:xfrm>
          <a:off x="12896850" y="8220075"/>
          <a:ext cx="12096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xmlns="" id="{78B32275-2742-480C-930D-AE78B311717F}"/>
            </a:ext>
          </a:extLst>
        </xdr:cNvPr>
        <xdr:cNvCxnSpPr/>
      </xdr:nvCxnSpPr>
      <xdr:spPr>
        <a:xfrm>
          <a:off x="14116050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xmlns="" id="{219EE933-218A-4DFE-9E24-872B00908747}"/>
            </a:ext>
          </a:extLst>
        </xdr:cNvPr>
        <xdr:cNvCxnSpPr/>
      </xdr:nvCxnSpPr>
      <xdr:spPr>
        <a:xfrm>
          <a:off x="14116050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285750</xdr:colOff>
      <xdr:row>39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xmlns="" id="{25F1AB74-5B1F-44A4-BB37-FEA803A7D78A}"/>
            </a:ext>
          </a:extLst>
        </xdr:cNvPr>
        <xdr:cNvCxnSpPr/>
      </xdr:nvCxnSpPr>
      <xdr:spPr>
        <a:xfrm>
          <a:off x="15363825" y="7648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xmlns="" id="{DB3F45E4-1A21-46AA-B362-DE8E6DEFB7E8}"/>
            </a:ext>
          </a:extLst>
        </xdr:cNvPr>
        <xdr:cNvCxnSpPr/>
      </xdr:nvCxnSpPr>
      <xdr:spPr>
        <a:xfrm>
          <a:off x="15363825" y="8220075"/>
          <a:ext cx="11144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276225</xdr:colOff>
      <xdr:row>39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xmlns="" id="{13BAFFC2-E52D-418E-8482-38809455E7B7}"/>
            </a:ext>
          </a:extLst>
        </xdr:cNvPr>
        <xdr:cNvCxnSpPr/>
      </xdr:nvCxnSpPr>
      <xdr:spPr>
        <a:xfrm>
          <a:off x="16525875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xmlns="" id="{F830E914-AA13-47A6-9891-9FE64472FB65}"/>
            </a:ext>
          </a:extLst>
        </xdr:cNvPr>
        <xdr:cNvCxnSpPr/>
      </xdr:nvCxnSpPr>
      <xdr:spPr>
        <a:xfrm>
          <a:off x="16525875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276225</xdr:colOff>
      <xdr:row>54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xmlns="" id="{3D252C66-BB0D-4AE9-AA4C-F8A41B593FF3}"/>
            </a:ext>
          </a:extLst>
        </xdr:cNvPr>
        <xdr:cNvCxnSpPr/>
      </xdr:nvCxnSpPr>
      <xdr:spPr>
        <a:xfrm>
          <a:off x="16525875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285750</xdr:colOff>
      <xdr:row>54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xmlns="" id="{E2077B4F-3F2D-4CAB-A64D-76689722F6BF}"/>
            </a:ext>
          </a:extLst>
        </xdr:cNvPr>
        <xdr:cNvCxnSpPr/>
      </xdr:nvCxnSpPr>
      <xdr:spPr>
        <a:xfrm>
          <a:off x="15363825" y="106013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xmlns="" id="{D99CADBD-E852-400E-9189-F6FA29AF48F0}"/>
            </a:ext>
          </a:extLst>
        </xdr:cNvPr>
        <xdr:cNvCxnSpPr/>
      </xdr:nvCxnSpPr>
      <xdr:spPr>
        <a:xfrm>
          <a:off x="14116050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xmlns="" id="{CF39FA72-A741-428D-BF58-8FE323D65DA6}"/>
            </a:ext>
          </a:extLst>
        </xdr:cNvPr>
        <xdr:cNvCxnSpPr/>
      </xdr:nvCxnSpPr>
      <xdr:spPr>
        <a:xfrm>
          <a:off x="12896850" y="106013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323850</xdr:colOff>
      <xdr:row>54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xmlns="" id="{1725CD0D-BF46-47BE-975E-5443F1F0FD50}"/>
            </a:ext>
          </a:extLst>
        </xdr:cNvPr>
        <xdr:cNvCxnSpPr/>
      </xdr:nvCxnSpPr>
      <xdr:spPr>
        <a:xfrm>
          <a:off x="11687175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xmlns="" id="{6AE270C8-0E4B-4126-9962-D375741B7A02}"/>
            </a:ext>
          </a:extLst>
        </xdr:cNvPr>
        <xdr:cNvCxnSpPr/>
      </xdr:nvCxnSpPr>
      <xdr:spPr>
        <a:xfrm>
          <a:off x="10506075" y="10601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xmlns="" id="{B4C14100-C2F7-477B-90A6-81F49F6CA26D}"/>
            </a:ext>
          </a:extLst>
        </xdr:cNvPr>
        <xdr:cNvCxnSpPr/>
      </xdr:nvCxnSpPr>
      <xdr:spPr>
        <a:xfrm>
          <a:off x="934402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xmlns="" id="{A4E8F156-579E-4C47-ABAB-A7D59AA321B2}"/>
            </a:ext>
          </a:extLst>
        </xdr:cNvPr>
        <xdr:cNvCxnSpPr/>
      </xdr:nvCxnSpPr>
      <xdr:spPr>
        <a:xfrm>
          <a:off x="8077200" y="10601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xmlns="" id="{B8885DAA-40DD-4FE5-A58D-45CC35DB569A}"/>
            </a:ext>
          </a:extLst>
        </xdr:cNvPr>
        <xdr:cNvCxnSpPr/>
      </xdr:nvCxnSpPr>
      <xdr:spPr>
        <a:xfrm>
          <a:off x="6829425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xmlns="" id="{BA21A726-CAA1-4580-BE56-EC74068B56E7}"/>
            </a:ext>
          </a:extLst>
        </xdr:cNvPr>
        <xdr:cNvCxnSpPr/>
      </xdr:nvCxnSpPr>
      <xdr:spPr>
        <a:xfrm>
          <a:off x="5524500" y="10601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xmlns="" id="{E4C74D3F-6DAB-448D-89EA-438CE956F409}"/>
            </a:ext>
          </a:extLst>
        </xdr:cNvPr>
        <xdr:cNvCxnSpPr/>
      </xdr:nvCxnSpPr>
      <xdr:spPr>
        <a:xfrm>
          <a:off x="4238625" y="10601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xmlns="" id="{E6B6DDAF-893B-4DC1-9207-7C8B6BD15DA2}"/>
            </a:ext>
          </a:extLst>
        </xdr:cNvPr>
        <xdr:cNvCxnSpPr/>
      </xdr:nvCxnSpPr>
      <xdr:spPr>
        <a:xfrm>
          <a:off x="3048000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323850</xdr:colOff>
      <xdr:row>54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xmlns="" id="{A92F4BC5-3B2B-4573-87E0-0AD9CC987295}"/>
            </a:ext>
          </a:extLst>
        </xdr:cNvPr>
        <xdr:cNvCxnSpPr/>
      </xdr:nvCxnSpPr>
      <xdr:spPr>
        <a:xfrm rot="10800000" flipV="1">
          <a:off x="3048000" y="10601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323850</xdr:colOff>
      <xdr:row>54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xmlns="" id="{35AFE605-95C1-4AE7-B437-FD330B7C34E8}"/>
            </a:ext>
          </a:extLst>
        </xdr:cNvPr>
        <xdr:cNvCxnSpPr/>
      </xdr:nvCxnSpPr>
      <xdr:spPr>
        <a:xfrm rot="10800000" flipV="1">
          <a:off x="4238625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323850</xdr:colOff>
      <xdr:row>54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xmlns="" id="{851A35B0-7244-4FDE-909B-87F563A771AF}"/>
            </a:ext>
          </a:extLst>
        </xdr:cNvPr>
        <xdr:cNvCxnSpPr/>
      </xdr:nvCxnSpPr>
      <xdr:spPr>
        <a:xfrm rot="10800000" flipV="1">
          <a:off x="5524500" y="10601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323850</xdr:colOff>
      <xdr:row>54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xmlns="" id="{7730CD6C-3114-4584-8031-CE604FF5A831}"/>
            </a:ext>
          </a:extLst>
        </xdr:cNvPr>
        <xdr:cNvCxnSpPr/>
      </xdr:nvCxnSpPr>
      <xdr:spPr>
        <a:xfrm rot="10800000" flipV="1">
          <a:off x="6829425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323850</xdr:colOff>
      <xdr:row>54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xmlns="" id="{5F5E97FE-C544-45C7-A28C-766D238B3252}"/>
            </a:ext>
          </a:extLst>
        </xdr:cNvPr>
        <xdr:cNvCxnSpPr/>
      </xdr:nvCxnSpPr>
      <xdr:spPr>
        <a:xfrm rot="10800000" flipV="1">
          <a:off x="8077200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323850</xdr:colOff>
      <xdr:row>54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xmlns="" id="{89C5BA5B-4BFC-4B10-BD65-C2501F4CBC0A}"/>
            </a:ext>
          </a:extLst>
        </xdr:cNvPr>
        <xdr:cNvCxnSpPr/>
      </xdr:nvCxnSpPr>
      <xdr:spPr>
        <a:xfrm rot="10800000" flipV="1">
          <a:off x="9344025" y="10601325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323850</xdr:colOff>
      <xdr:row>54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xmlns="" id="{BFF91DA6-D586-48CF-BACE-D3455B785F2A}"/>
            </a:ext>
          </a:extLst>
        </xdr:cNvPr>
        <xdr:cNvCxnSpPr/>
      </xdr:nvCxnSpPr>
      <xdr:spPr>
        <a:xfrm rot="10800000" flipV="1">
          <a:off x="10506075" y="10601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314325</xdr:colOff>
      <xdr:row>54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xmlns="" id="{F0CEB1EE-CA8C-46BC-9A97-82577DA3333B}"/>
            </a:ext>
          </a:extLst>
        </xdr:cNvPr>
        <xdr:cNvCxnSpPr/>
      </xdr:nvCxnSpPr>
      <xdr:spPr>
        <a:xfrm rot="10800000" flipV="1">
          <a:off x="1168717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323850</xdr:colOff>
      <xdr:row>54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xmlns="" id="{5F9024AC-4EB1-4247-8650-5B96CE4C103D}"/>
            </a:ext>
          </a:extLst>
        </xdr:cNvPr>
        <xdr:cNvCxnSpPr/>
      </xdr:nvCxnSpPr>
      <xdr:spPr>
        <a:xfrm rot="10800000" flipV="1">
          <a:off x="12896850" y="10601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323850</xdr:colOff>
      <xdr:row>54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xmlns="" id="{4DAFD2CD-1A6B-4985-B963-669584F1333B}"/>
            </a:ext>
          </a:extLst>
        </xdr:cNvPr>
        <xdr:cNvCxnSpPr/>
      </xdr:nvCxnSpPr>
      <xdr:spPr>
        <a:xfrm rot="10800000" flipV="1">
          <a:off x="14116050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276225</xdr:colOff>
      <xdr:row>54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xmlns="" id="{3E4EF631-72B1-40CA-845A-5AB7C536C42C}"/>
            </a:ext>
          </a:extLst>
        </xdr:cNvPr>
        <xdr:cNvCxnSpPr/>
      </xdr:nvCxnSpPr>
      <xdr:spPr>
        <a:xfrm rot="10800000" flipV="1">
          <a:off x="15363825" y="10601325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266700</xdr:colOff>
      <xdr:row>54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xmlns="" id="{56DDACD4-E8A6-4261-8478-2B1E54AD3125}"/>
            </a:ext>
          </a:extLst>
        </xdr:cNvPr>
        <xdr:cNvCxnSpPr/>
      </xdr:nvCxnSpPr>
      <xdr:spPr>
        <a:xfrm rot="10800000" flipV="1">
          <a:off x="1652587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266700</xdr:colOff>
      <xdr:row>39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xmlns="" id="{C3333994-CEAB-4B83-9FDC-BE93DBDC84AF}"/>
            </a:ext>
          </a:extLst>
        </xdr:cNvPr>
        <xdr:cNvCxnSpPr/>
      </xdr:nvCxnSpPr>
      <xdr:spPr>
        <a:xfrm rot="10800000" flipV="1">
          <a:off x="1652587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276225</xdr:colOff>
      <xdr:row>39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xmlns="" id="{9A56FDF3-CF4D-470F-9C94-5AB7FDB53091}"/>
            </a:ext>
          </a:extLst>
        </xdr:cNvPr>
        <xdr:cNvCxnSpPr/>
      </xdr:nvCxnSpPr>
      <xdr:spPr>
        <a:xfrm rot="10800000" flipV="1">
          <a:off x="15363825" y="7648575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323850</xdr:colOff>
      <xdr:row>39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xmlns="" id="{DB3F46CE-BFE5-4894-A516-13AFF7C95741}"/>
            </a:ext>
          </a:extLst>
        </xdr:cNvPr>
        <xdr:cNvCxnSpPr/>
      </xdr:nvCxnSpPr>
      <xdr:spPr>
        <a:xfrm rot="10800000" flipV="1">
          <a:off x="14116050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323850</xdr:colOff>
      <xdr:row>39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xmlns="" id="{C377AB3F-55E3-4154-A41B-9ADB6DDFEDEF}"/>
            </a:ext>
          </a:extLst>
        </xdr:cNvPr>
        <xdr:cNvCxnSpPr/>
      </xdr:nvCxnSpPr>
      <xdr:spPr>
        <a:xfrm rot="10800000" flipV="1">
          <a:off x="12896850" y="7648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314325</xdr:colOff>
      <xdr:row>39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xmlns="" id="{9EB07F20-86C1-4167-BC90-A660B38B180C}"/>
            </a:ext>
          </a:extLst>
        </xdr:cNvPr>
        <xdr:cNvCxnSpPr/>
      </xdr:nvCxnSpPr>
      <xdr:spPr>
        <a:xfrm rot="10800000" flipV="1">
          <a:off x="1168717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323850</xdr:colOff>
      <xdr:row>39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xmlns="" id="{D9F7A795-46E9-4ACC-858B-3036913A294C}"/>
            </a:ext>
          </a:extLst>
        </xdr:cNvPr>
        <xdr:cNvCxnSpPr/>
      </xdr:nvCxnSpPr>
      <xdr:spPr>
        <a:xfrm rot="10800000" flipV="1">
          <a:off x="10506075" y="7648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323850</xdr:colOff>
      <xdr:row>39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xmlns="" id="{D1AB4ED1-D6B5-425A-A3E5-2D873D2E87E6}"/>
            </a:ext>
          </a:extLst>
        </xdr:cNvPr>
        <xdr:cNvCxnSpPr/>
      </xdr:nvCxnSpPr>
      <xdr:spPr>
        <a:xfrm rot="10800000" flipV="1">
          <a:off x="9344025" y="7648575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323850</xdr:colOff>
      <xdr:row>39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xmlns="" id="{01E1768E-09A0-4B46-AAC1-FD9A3A1EC6F1}"/>
            </a:ext>
          </a:extLst>
        </xdr:cNvPr>
        <xdr:cNvCxnSpPr/>
      </xdr:nvCxnSpPr>
      <xdr:spPr>
        <a:xfrm rot="10800000" flipV="1">
          <a:off x="8077200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323850</xdr:colOff>
      <xdr:row>39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xmlns="" id="{E1353E54-D9D5-4690-A88F-3076EBADD9D4}"/>
            </a:ext>
          </a:extLst>
        </xdr:cNvPr>
        <xdr:cNvCxnSpPr/>
      </xdr:nvCxnSpPr>
      <xdr:spPr>
        <a:xfrm rot="10800000" flipV="1">
          <a:off x="6829425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323850</xdr:colOff>
      <xdr:row>39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xmlns="" id="{0AE3C8B7-FC07-4C1F-A1E8-CA099D741765}"/>
            </a:ext>
          </a:extLst>
        </xdr:cNvPr>
        <xdr:cNvCxnSpPr/>
      </xdr:nvCxnSpPr>
      <xdr:spPr>
        <a:xfrm rot="10800000" flipV="1">
          <a:off x="5524500" y="7648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323850</xdr:colOff>
      <xdr:row>39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xmlns="" id="{35781724-A022-46FA-B00C-8D20B22F028D}"/>
            </a:ext>
          </a:extLst>
        </xdr:cNvPr>
        <xdr:cNvCxnSpPr/>
      </xdr:nvCxnSpPr>
      <xdr:spPr>
        <a:xfrm rot="10800000" flipV="1">
          <a:off x="4238625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xmlns="" id="{ED779C9F-5D14-4747-8121-C34053B1D6F6}"/>
            </a:ext>
          </a:extLst>
        </xdr:cNvPr>
        <xdr:cNvCxnSpPr/>
      </xdr:nvCxnSpPr>
      <xdr:spPr>
        <a:xfrm rot="10800000" flipV="1">
          <a:off x="1652587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xmlns="" id="{34A7C3AE-23D8-4623-8EDC-524A0F4F22E6}"/>
            </a:ext>
          </a:extLst>
        </xdr:cNvPr>
        <xdr:cNvCxnSpPr/>
      </xdr:nvCxnSpPr>
      <xdr:spPr>
        <a:xfrm rot="10800000" flipV="1">
          <a:off x="15363825" y="8220075"/>
          <a:ext cx="11049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xmlns="" id="{00005E09-14DA-460C-9EF7-2201FA41D16C}"/>
            </a:ext>
          </a:extLst>
        </xdr:cNvPr>
        <xdr:cNvCxnSpPr/>
      </xdr:nvCxnSpPr>
      <xdr:spPr>
        <a:xfrm rot="10800000" flipV="1">
          <a:off x="14116050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xmlns="" id="{8E045651-5A49-48D6-8D57-95C13AE5933B}"/>
            </a:ext>
          </a:extLst>
        </xdr:cNvPr>
        <xdr:cNvCxnSpPr/>
      </xdr:nvCxnSpPr>
      <xdr:spPr>
        <a:xfrm rot="10800000" flipV="1">
          <a:off x="12896850" y="82200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xmlns="" id="{49586998-1247-4DCF-93DE-6E8DCCEF8BF3}"/>
            </a:ext>
          </a:extLst>
        </xdr:cNvPr>
        <xdr:cNvCxnSpPr/>
      </xdr:nvCxnSpPr>
      <xdr:spPr>
        <a:xfrm rot="10800000" flipV="1">
          <a:off x="1168717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xmlns="" id="{0EDACCB6-FCC9-4D69-8F80-02DFD5A3BBB4}"/>
            </a:ext>
          </a:extLst>
        </xdr:cNvPr>
        <xdr:cNvCxnSpPr/>
      </xdr:nvCxnSpPr>
      <xdr:spPr>
        <a:xfrm rot="10800000" flipV="1">
          <a:off x="10506075" y="8220075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xmlns="" id="{14A0A7FE-CB1C-4168-951E-B13E88FEE97B}"/>
            </a:ext>
          </a:extLst>
        </xdr:cNvPr>
        <xdr:cNvCxnSpPr/>
      </xdr:nvCxnSpPr>
      <xdr:spPr>
        <a:xfrm rot="10800000" flipV="1">
          <a:off x="9344025" y="8220075"/>
          <a:ext cx="11239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xmlns="" id="{4B8846E3-280F-473F-AF2A-CBE2477B75BC}"/>
            </a:ext>
          </a:extLst>
        </xdr:cNvPr>
        <xdr:cNvCxnSpPr/>
      </xdr:nvCxnSpPr>
      <xdr:spPr>
        <a:xfrm rot="10800000" flipV="1">
          <a:off x="8077200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xmlns="" id="{05FF535A-E6BD-4EAC-858B-25F632186264}"/>
            </a:ext>
          </a:extLst>
        </xdr:cNvPr>
        <xdr:cNvCxnSpPr/>
      </xdr:nvCxnSpPr>
      <xdr:spPr>
        <a:xfrm rot="10800000" flipV="1">
          <a:off x="6829425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xmlns="" id="{930A5595-DBF5-4831-9807-557A3120D98E}"/>
            </a:ext>
          </a:extLst>
        </xdr:cNvPr>
        <xdr:cNvCxnSpPr/>
      </xdr:nvCxnSpPr>
      <xdr:spPr>
        <a:xfrm rot="10800000" flipV="1">
          <a:off x="5524500" y="82200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xmlns="" id="{65ADD601-999A-44A8-BD2E-84CB57FAF7C9}"/>
            </a:ext>
          </a:extLst>
        </xdr:cNvPr>
        <xdr:cNvCxnSpPr/>
      </xdr:nvCxnSpPr>
      <xdr:spPr>
        <a:xfrm rot="10800000" flipV="1">
          <a:off x="4238625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323850</xdr:colOff>
      <xdr:row>39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xmlns="" id="{663A06B7-EEF4-44D4-AAAA-9205B792799F}"/>
            </a:ext>
          </a:extLst>
        </xdr:cNvPr>
        <xdr:cNvCxnSpPr/>
      </xdr:nvCxnSpPr>
      <xdr:spPr>
        <a:xfrm rot="10800000" flipV="1">
          <a:off x="3048000" y="7648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xmlns="" id="{EA1CBFA4-80F1-40B7-8CAD-B7B33C63EC84}"/>
            </a:ext>
          </a:extLst>
        </xdr:cNvPr>
        <xdr:cNvCxnSpPr/>
      </xdr:nvCxnSpPr>
      <xdr:spPr>
        <a:xfrm rot="10800000" flipV="1">
          <a:off x="3048000" y="8220075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458" name="Straight Connector 457">
          <a:extLst>
            <a:ext uri="{FF2B5EF4-FFF2-40B4-BE49-F238E27FC236}">
              <a16:creationId xmlns:a16="http://schemas.microsoft.com/office/drawing/2014/main" xmlns="" id="{B2A512D8-205B-440C-B419-2D07657A9B01}"/>
            </a:ext>
          </a:extLst>
        </xdr:cNvPr>
        <xdr:cNvCxnSpPr/>
      </xdr:nvCxnSpPr>
      <xdr:spPr>
        <a:xfrm>
          <a:off x="3048000" y="13058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459" name="Straight Connector 458">
          <a:extLst>
            <a:ext uri="{FF2B5EF4-FFF2-40B4-BE49-F238E27FC236}">
              <a16:creationId xmlns:a16="http://schemas.microsoft.com/office/drawing/2014/main" xmlns="" id="{53860BB9-9201-4580-949E-0D626357CC3D}"/>
            </a:ext>
          </a:extLst>
        </xdr:cNvPr>
        <xdr:cNvCxnSpPr/>
      </xdr:nvCxnSpPr>
      <xdr:spPr>
        <a:xfrm>
          <a:off x="4238625" y="13058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460" name="Straight Connector 459">
          <a:extLst>
            <a:ext uri="{FF2B5EF4-FFF2-40B4-BE49-F238E27FC236}">
              <a16:creationId xmlns:a16="http://schemas.microsoft.com/office/drawing/2014/main" xmlns="" id="{C9D9C9F4-2AE2-4839-8052-09EA21316D07}"/>
            </a:ext>
          </a:extLst>
        </xdr:cNvPr>
        <xdr:cNvCxnSpPr/>
      </xdr:nvCxnSpPr>
      <xdr:spPr>
        <a:xfrm>
          <a:off x="552450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xmlns="" id="{A3971056-5394-4FEA-8776-7DDD964CA004}"/>
            </a:ext>
          </a:extLst>
        </xdr:cNvPr>
        <xdr:cNvCxnSpPr/>
      </xdr:nvCxnSpPr>
      <xdr:spPr>
        <a:xfrm>
          <a:off x="3048000" y="136302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xmlns="" id="{46F7F2A7-4BEA-44CE-961C-5344283968B4}"/>
            </a:ext>
          </a:extLst>
        </xdr:cNvPr>
        <xdr:cNvCxnSpPr/>
      </xdr:nvCxnSpPr>
      <xdr:spPr>
        <a:xfrm>
          <a:off x="4238625" y="136302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xmlns="" id="{B27EB3E3-2B0B-45F5-AEE0-E737A8BB727F}"/>
            </a:ext>
          </a:extLst>
        </xdr:cNvPr>
        <xdr:cNvCxnSpPr/>
      </xdr:nvCxnSpPr>
      <xdr:spPr>
        <a:xfrm>
          <a:off x="552450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:a16="http://schemas.microsoft.com/office/drawing/2014/main" xmlns="" id="{5B2FE1FD-14A4-4CB2-B4E4-466BDC4E4D06}"/>
            </a:ext>
          </a:extLst>
        </xdr:cNvPr>
        <xdr:cNvCxnSpPr/>
      </xdr:nvCxnSpPr>
      <xdr:spPr>
        <a:xfrm>
          <a:off x="68294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465" name="Straight Connector 464">
          <a:extLst>
            <a:ext uri="{FF2B5EF4-FFF2-40B4-BE49-F238E27FC236}">
              <a16:creationId xmlns:a16="http://schemas.microsoft.com/office/drawing/2014/main" xmlns="" id="{1E05B602-9962-4D5D-AEA5-0D71AD8C6053}"/>
            </a:ext>
          </a:extLst>
        </xdr:cNvPr>
        <xdr:cNvCxnSpPr/>
      </xdr:nvCxnSpPr>
      <xdr:spPr>
        <a:xfrm>
          <a:off x="68294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466" name="Straight Connector 465">
          <a:extLst>
            <a:ext uri="{FF2B5EF4-FFF2-40B4-BE49-F238E27FC236}">
              <a16:creationId xmlns:a16="http://schemas.microsoft.com/office/drawing/2014/main" xmlns="" id="{A87BF2D1-E7E7-4A98-B9BB-75AE97BC8D7F}"/>
            </a:ext>
          </a:extLst>
        </xdr:cNvPr>
        <xdr:cNvCxnSpPr/>
      </xdr:nvCxnSpPr>
      <xdr:spPr>
        <a:xfrm>
          <a:off x="8077200" y="13058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xmlns="" id="{673A9A00-1122-4050-AEF2-A6B9E87ED391}"/>
            </a:ext>
          </a:extLst>
        </xdr:cNvPr>
        <xdr:cNvCxnSpPr/>
      </xdr:nvCxnSpPr>
      <xdr:spPr>
        <a:xfrm>
          <a:off x="8077200" y="136302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468" name="Straight Connector 467">
          <a:extLst>
            <a:ext uri="{FF2B5EF4-FFF2-40B4-BE49-F238E27FC236}">
              <a16:creationId xmlns:a16="http://schemas.microsoft.com/office/drawing/2014/main" xmlns="" id="{341F310E-1A25-4136-BB87-867C1FB3C66A}"/>
            </a:ext>
          </a:extLst>
        </xdr:cNvPr>
        <xdr:cNvCxnSpPr/>
      </xdr:nvCxnSpPr>
      <xdr:spPr>
        <a:xfrm rot="10800000" flipV="1">
          <a:off x="3048000" y="13058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469" name="Straight Connector 468">
          <a:extLst>
            <a:ext uri="{FF2B5EF4-FFF2-40B4-BE49-F238E27FC236}">
              <a16:creationId xmlns:a16="http://schemas.microsoft.com/office/drawing/2014/main" xmlns="" id="{8DBA7E54-0FBC-4C77-91FC-4E34B09BEFE7}"/>
            </a:ext>
          </a:extLst>
        </xdr:cNvPr>
        <xdr:cNvCxnSpPr/>
      </xdr:nvCxnSpPr>
      <xdr:spPr>
        <a:xfrm rot="10800000" flipV="1">
          <a:off x="552450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470" name="Straight Connector 469">
          <a:extLst>
            <a:ext uri="{FF2B5EF4-FFF2-40B4-BE49-F238E27FC236}">
              <a16:creationId xmlns:a16="http://schemas.microsoft.com/office/drawing/2014/main" xmlns="" id="{11E75E55-2B7D-4E6D-AE43-8F5C742A10B7}"/>
            </a:ext>
          </a:extLst>
        </xdr:cNvPr>
        <xdr:cNvCxnSpPr/>
      </xdr:nvCxnSpPr>
      <xdr:spPr>
        <a:xfrm rot="10800000" flipV="1">
          <a:off x="4238625" y="13058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xmlns="" id="{A33BFACA-01F2-4E3C-9430-4142B176D167}"/>
            </a:ext>
          </a:extLst>
        </xdr:cNvPr>
        <xdr:cNvCxnSpPr/>
      </xdr:nvCxnSpPr>
      <xdr:spPr>
        <a:xfrm rot="10800000" flipV="1">
          <a:off x="68294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472" name="Straight Connector 471">
          <a:extLst>
            <a:ext uri="{FF2B5EF4-FFF2-40B4-BE49-F238E27FC236}">
              <a16:creationId xmlns:a16="http://schemas.microsoft.com/office/drawing/2014/main" xmlns="" id="{210A011D-27A8-431B-83D7-FA34771C45AB}"/>
            </a:ext>
          </a:extLst>
        </xdr:cNvPr>
        <xdr:cNvCxnSpPr/>
      </xdr:nvCxnSpPr>
      <xdr:spPr>
        <a:xfrm rot="10800000" flipV="1">
          <a:off x="8077200" y="13058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xmlns="" id="{CDDAE8E8-6262-4C14-85BC-2F0018067885}"/>
            </a:ext>
          </a:extLst>
        </xdr:cNvPr>
        <xdr:cNvCxnSpPr/>
      </xdr:nvCxnSpPr>
      <xdr:spPr>
        <a:xfrm rot="10800000" flipV="1">
          <a:off x="3048000" y="136302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xmlns="" id="{A6B91B80-00F4-4D5E-939E-EEC38A4319ED}"/>
            </a:ext>
          </a:extLst>
        </xdr:cNvPr>
        <xdr:cNvCxnSpPr/>
      </xdr:nvCxnSpPr>
      <xdr:spPr>
        <a:xfrm rot="10800000" flipV="1">
          <a:off x="4238625" y="136302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:a16="http://schemas.microsoft.com/office/drawing/2014/main" xmlns="" id="{BCA987B3-0390-464D-8ECA-77467B9727FC}"/>
            </a:ext>
          </a:extLst>
        </xdr:cNvPr>
        <xdr:cNvCxnSpPr/>
      </xdr:nvCxnSpPr>
      <xdr:spPr>
        <a:xfrm rot="10800000" flipV="1">
          <a:off x="552450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xmlns="" id="{7B234FCF-1212-4374-94BD-70241ED391DD}"/>
            </a:ext>
          </a:extLst>
        </xdr:cNvPr>
        <xdr:cNvCxnSpPr/>
      </xdr:nvCxnSpPr>
      <xdr:spPr>
        <a:xfrm rot="10800000" flipV="1">
          <a:off x="68294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xmlns="" id="{A8767710-FF07-4688-9C6C-2DF78D01B9B8}"/>
            </a:ext>
          </a:extLst>
        </xdr:cNvPr>
        <xdr:cNvCxnSpPr/>
      </xdr:nvCxnSpPr>
      <xdr:spPr>
        <a:xfrm rot="10800000" flipV="1">
          <a:off x="8077200" y="136302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xmlns="" id="{12DBA3C8-4FC0-4F0C-B1FA-C0A349904676}"/>
            </a:ext>
          </a:extLst>
        </xdr:cNvPr>
        <xdr:cNvCxnSpPr/>
      </xdr:nvCxnSpPr>
      <xdr:spPr>
        <a:xfrm rot="10800000" flipV="1">
          <a:off x="9344025" y="136302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:a16="http://schemas.microsoft.com/office/drawing/2014/main" xmlns="" id="{62D1FF18-A32D-487D-B06B-23F0EAA148BB}"/>
            </a:ext>
          </a:extLst>
        </xdr:cNvPr>
        <xdr:cNvCxnSpPr/>
      </xdr:nvCxnSpPr>
      <xdr:spPr>
        <a:xfrm rot="10800000" flipV="1">
          <a:off x="10506075" y="136302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480" name="Straight Connector 479">
          <a:extLst>
            <a:ext uri="{FF2B5EF4-FFF2-40B4-BE49-F238E27FC236}">
              <a16:creationId xmlns:a16="http://schemas.microsoft.com/office/drawing/2014/main" xmlns="" id="{786160AD-4F06-4D65-BE70-4313FE9BBCAF}"/>
            </a:ext>
          </a:extLst>
        </xdr:cNvPr>
        <xdr:cNvCxnSpPr/>
      </xdr:nvCxnSpPr>
      <xdr:spPr>
        <a:xfrm rot="10800000" flipV="1">
          <a:off x="9344025" y="13058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481" name="Straight Connector 480">
          <a:extLst>
            <a:ext uri="{FF2B5EF4-FFF2-40B4-BE49-F238E27FC236}">
              <a16:creationId xmlns:a16="http://schemas.microsoft.com/office/drawing/2014/main" xmlns="" id="{7CBE5F32-034F-4EBF-85A0-EEB27E859481}"/>
            </a:ext>
          </a:extLst>
        </xdr:cNvPr>
        <xdr:cNvCxnSpPr/>
      </xdr:nvCxnSpPr>
      <xdr:spPr>
        <a:xfrm rot="10800000" flipV="1">
          <a:off x="10506075" y="13058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482" name="Straight Connector 481">
          <a:extLst>
            <a:ext uri="{FF2B5EF4-FFF2-40B4-BE49-F238E27FC236}">
              <a16:creationId xmlns:a16="http://schemas.microsoft.com/office/drawing/2014/main" xmlns="" id="{F461C6C3-92DA-416C-B5CF-0AD8EACEF182}"/>
            </a:ext>
          </a:extLst>
        </xdr:cNvPr>
        <xdr:cNvCxnSpPr/>
      </xdr:nvCxnSpPr>
      <xdr:spPr>
        <a:xfrm rot="10800000" flipV="1">
          <a:off x="116871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xmlns="" id="{DFC241DA-8E0C-4AE3-B944-B8CD9F57BE09}"/>
            </a:ext>
          </a:extLst>
        </xdr:cNvPr>
        <xdr:cNvCxnSpPr/>
      </xdr:nvCxnSpPr>
      <xdr:spPr>
        <a:xfrm rot="10800000" flipV="1">
          <a:off x="116871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484" name="Straight Connector 483">
          <a:extLst>
            <a:ext uri="{FF2B5EF4-FFF2-40B4-BE49-F238E27FC236}">
              <a16:creationId xmlns:a16="http://schemas.microsoft.com/office/drawing/2014/main" xmlns="" id="{827A1B0F-0422-4DD0-BC05-96432FBEF0FB}"/>
            </a:ext>
          </a:extLst>
        </xdr:cNvPr>
        <xdr:cNvCxnSpPr/>
      </xdr:nvCxnSpPr>
      <xdr:spPr>
        <a:xfrm rot="10800000" flipV="1">
          <a:off x="12896850" y="13058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485" name="Straight Connector 484">
          <a:extLst>
            <a:ext uri="{FF2B5EF4-FFF2-40B4-BE49-F238E27FC236}">
              <a16:creationId xmlns:a16="http://schemas.microsoft.com/office/drawing/2014/main" xmlns="" id="{760F1683-720A-4157-AE30-E19D8ABFCFC8}"/>
            </a:ext>
          </a:extLst>
        </xdr:cNvPr>
        <xdr:cNvCxnSpPr/>
      </xdr:nvCxnSpPr>
      <xdr:spPr>
        <a:xfrm rot="10800000" flipV="1">
          <a:off x="14116050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486" name="Straight Connector 485">
          <a:extLst>
            <a:ext uri="{FF2B5EF4-FFF2-40B4-BE49-F238E27FC236}">
              <a16:creationId xmlns:a16="http://schemas.microsoft.com/office/drawing/2014/main" xmlns="" id="{8A9880A7-8CCC-4BD8-B7D3-55A7C219183B}"/>
            </a:ext>
          </a:extLst>
        </xdr:cNvPr>
        <xdr:cNvCxnSpPr/>
      </xdr:nvCxnSpPr>
      <xdr:spPr>
        <a:xfrm rot="10800000" flipV="1">
          <a:off x="15363825" y="13058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487" name="Straight Connector 486">
          <a:extLst>
            <a:ext uri="{FF2B5EF4-FFF2-40B4-BE49-F238E27FC236}">
              <a16:creationId xmlns:a16="http://schemas.microsoft.com/office/drawing/2014/main" xmlns="" id="{5F539D7B-45CA-4C9E-8575-DE4EF01942D6}"/>
            </a:ext>
          </a:extLst>
        </xdr:cNvPr>
        <xdr:cNvCxnSpPr/>
      </xdr:nvCxnSpPr>
      <xdr:spPr>
        <a:xfrm rot="10800000" flipV="1">
          <a:off x="165258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:a16="http://schemas.microsoft.com/office/drawing/2014/main" xmlns="" id="{07D0B950-19F8-4958-8D5A-4537DDA46C0D}"/>
            </a:ext>
          </a:extLst>
        </xdr:cNvPr>
        <xdr:cNvCxnSpPr/>
      </xdr:nvCxnSpPr>
      <xdr:spPr>
        <a:xfrm rot="10800000" flipV="1">
          <a:off x="165258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:a16="http://schemas.microsoft.com/office/drawing/2014/main" xmlns="" id="{0C0C4BDC-E1EA-4843-A30C-8DAC75BE5C0F}"/>
            </a:ext>
          </a:extLst>
        </xdr:cNvPr>
        <xdr:cNvCxnSpPr/>
      </xdr:nvCxnSpPr>
      <xdr:spPr>
        <a:xfrm rot="10800000" flipV="1">
          <a:off x="15363825" y="136302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:a16="http://schemas.microsoft.com/office/drawing/2014/main" xmlns="" id="{7BA2BF30-14F7-46E9-8275-1139DBCD0812}"/>
            </a:ext>
          </a:extLst>
        </xdr:cNvPr>
        <xdr:cNvCxnSpPr/>
      </xdr:nvCxnSpPr>
      <xdr:spPr>
        <a:xfrm rot="10800000" flipV="1">
          <a:off x="14116050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:a16="http://schemas.microsoft.com/office/drawing/2014/main" xmlns="" id="{7BB5AA18-5945-4D56-87C0-9B3F43AD96BE}"/>
            </a:ext>
          </a:extLst>
        </xdr:cNvPr>
        <xdr:cNvCxnSpPr/>
      </xdr:nvCxnSpPr>
      <xdr:spPr>
        <a:xfrm rot="10800000" flipV="1">
          <a:off x="12896850" y="136302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492" name="Straight Connector 491">
          <a:extLst>
            <a:ext uri="{FF2B5EF4-FFF2-40B4-BE49-F238E27FC236}">
              <a16:creationId xmlns:a16="http://schemas.microsoft.com/office/drawing/2014/main" xmlns="" id="{7D7B713F-D848-42AF-8B61-F092AD52D7E0}"/>
            </a:ext>
          </a:extLst>
        </xdr:cNvPr>
        <xdr:cNvCxnSpPr/>
      </xdr:nvCxnSpPr>
      <xdr:spPr>
        <a:xfrm>
          <a:off x="9344025" y="13058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493" name="Straight Connector 492">
          <a:extLst>
            <a:ext uri="{FF2B5EF4-FFF2-40B4-BE49-F238E27FC236}">
              <a16:creationId xmlns:a16="http://schemas.microsoft.com/office/drawing/2014/main" xmlns="" id="{3D1E5C0F-F0E0-4EC8-BC3B-0ED9BD4DAF11}"/>
            </a:ext>
          </a:extLst>
        </xdr:cNvPr>
        <xdr:cNvCxnSpPr/>
      </xdr:nvCxnSpPr>
      <xdr:spPr>
        <a:xfrm>
          <a:off x="10506075" y="13058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494" name="Straight Connector 493">
          <a:extLst>
            <a:ext uri="{FF2B5EF4-FFF2-40B4-BE49-F238E27FC236}">
              <a16:creationId xmlns:a16="http://schemas.microsoft.com/office/drawing/2014/main" xmlns="" id="{30B28B9F-5B53-44F8-B2DF-DB2B3ECF13AE}"/>
            </a:ext>
          </a:extLst>
        </xdr:cNvPr>
        <xdr:cNvCxnSpPr/>
      </xdr:nvCxnSpPr>
      <xdr:spPr>
        <a:xfrm>
          <a:off x="116871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495" name="Straight Connector 494">
          <a:extLst>
            <a:ext uri="{FF2B5EF4-FFF2-40B4-BE49-F238E27FC236}">
              <a16:creationId xmlns:a16="http://schemas.microsoft.com/office/drawing/2014/main" xmlns="" id="{7E647348-CB1E-407A-9067-33DC79D2CB7F}"/>
            </a:ext>
          </a:extLst>
        </xdr:cNvPr>
        <xdr:cNvCxnSpPr/>
      </xdr:nvCxnSpPr>
      <xdr:spPr>
        <a:xfrm>
          <a:off x="12896850" y="13058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496" name="Straight Connector 495">
          <a:extLst>
            <a:ext uri="{FF2B5EF4-FFF2-40B4-BE49-F238E27FC236}">
              <a16:creationId xmlns:a16="http://schemas.microsoft.com/office/drawing/2014/main" xmlns="" id="{84A3F906-295D-440D-A046-9D3CA17EC390}"/>
            </a:ext>
          </a:extLst>
        </xdr:cNvPr>
        <xdr:cNvCxnSpPr/>
      </xdr:nvCxnSpPr>
      <xdr:spPr>
        <a:xfrm>
          <a:off x="14116050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497" name="Straight Connector 496">
          <a:extLst>
            <a:ext uri="{FF2B5EF4-FFF2-40B4-BE49-F238E27FC236}">
              <a16:creationId xmlns:a16="http://schemas.microsoft.com/office/drawing/2014/main" xmlns="" id="{DD628D93-2DF6-43CB-A345-AFDEBCF2C75C}"/>
            </a:ext>
          </a:extLst>
        </xdr:cNvPr>
        <xdr:cNvCxnSpPr/>
      </xdr:nvCxnSpPr>
      <xdr:spPr>
        <a:xfrm>
          <a:off x="15363825" y="13058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498" name="Straight Connector 497">
          <a:extLst>
            <a:ext uri="{FF2B5EF4-FFF2-40B4-BE49-F238E27FC236}">
              <a16:creationId xmlns:a16="http://schemas.microsoft.com/office/drawing/2014/main" xmlns="" id="{21C29A24-BF3B-4417-BA87-384091143F17}"/>
            </a:ext>
          </a:extLst>
        </xdr:cNvPr>
        <xdr:cNvCxnSpPr/>
      </xdr:nvCxnSpPr>
      <xdr:spPr>
        <a:xfrm>
          <a:off x="165258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:a16="http://schemas.microsoft.com/office/drawing/2014/main" xmlns="" id="{7CC0DAA8-7408-461A-8F36-CFC0BA61A4AA}"/>
            </a:ext>
          </a:extLst>
        </xdr:cNvPr>
        <xdr:cNvCxnSpPr/>
      </xdr:nvCxnSpPr>
      <xdr:spPr>
        <a:xfrm>
          <a:off x="165258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xmlns="" id="{03A83876-62B9-4633-B58B-C3A21CD58B8D}"/>
            </a:ext>
          </a:extLst>
        </xdr:cNvPr>
        <xdr:cNvCxnSpPr/>
      </xdr:nvCxnSpPr>
      <xdr:spPr>
        <a:xfrm>
          <a:off x="15363825" y="136302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:a16="http://schemas.microsoft.com/office/drawing/2014/main" xmlns="" id="{D9E8981A-1C55-4FE0-B94B-24B14E0D8BD7}"/>
            </a:ext>
          </a:extLst>
        </xdr:cNvPr>
        <xdr:cNvCxnSpPr/>
      </xdr:nvCxnSpPr>
      <xdr:spPr>
        <a:xfrm>
          <a:off x="14116050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:a16="http://schemas.microsoft.com/office/drawing/2014/main" xmlns="" id="{22A7BCF4-52D1-449C-8054-244EB08A1583}"/>
            </a:ext>
          </a:extLst>
        </xdr:cNvPr>
        <xdr:cNvCxnSpPr/>
      </xdr:nvCxnSpPr>
      <xdr:spPr>
        <a:xfrm>
          <a:off x="12896850" y="136302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:a16="http://schemas.microsoft.com/office/drawing/2014/main" xmlns="" id="{F14E77A4-0594-41B3-8617-71A29140BA16}"/>
            </a:ext>
          </a:extLst>
        </xdr:cNvPr>
        <xdr:cNvCxnSpPr/>
      </xdr:nvCxnSpPr>
      <xdr:spPr>
        <a:xfrm>
          <a:off x="116871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:a16="http://schemas.microsoft.com/office/drawing/2014/main" xmlns="" id="{DC65B74C-B306-48A3-9F5D-6E9EAE76ED81}"/>
            </a:ext>
          </a:extLst>
        </xdr:cNvPr>
        <xdr:cNvCxnSpPr/>
      </xdr:nvCxnSpPr>
      <xdr:spPr>
        <a:xfrm>
          <a:off x="10506075" y="136302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:a16="http://schemas.microsoft.com/office/drawing/2014/main" xmlns="" id="{7BA188B2-F178-4A89-A6C6-408DF20C9BA8}"/>
            </a:ext>
          </a:extLst>
        </xdr:cNvPr>
        <xdr:cNvCxnSpPr/>
      </xdr:nvCxnSpPr>
      <xdr:spPr>
        <a:xfrm>
          <a:off x="9344025" y="136302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70</xdr:row>
      <xdr:rowOff>0</xdr:rowOff>
    </xdr:from>
    <xdr:to>
      <xdr:col>6</xdr:col>
      <xdr:colOff>0</xdr:colOff>
      <xdr:row>72</xdr:row>
      <xdr:rowOff>238125</xdr:rowOff>
    </xdr:to>
    <xdr:cxnSp macro="">
      <xdr:nvCxnSpPr>
        <xdr:cNvPr id="506" name="Straight Connector 505">
          <a:extLst>
            <a:ext uri="{FF2B5EF4-FFF2-40B4-BE49-F238E27FC236}">
              <a16:creationId xmlns:a16="http://schemas.microsoft.com/office/drawing/2014/main" xmlns="" id="{BF43E3E1-576B-46E7-A5AF-C6E91DA4E7F5}"/>
            </a:ext>
          </a:extLst>
        </xdr:cNvPr>
        <xdr:cNvCxnSpPr/>
      </xdr:nvCxnSpPr>
      <xdr:spPr>
        <a:xfrm rot="10800000" flipV="1">
          <a:off x="3057525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:a16="http://schemas.microsoft.com/office/drawing/2014/main" xmlns="" id="{B7271733-0218-43E7-9DB4-012A4C94AEA2}"/>
            </a:ext>
          </a:extLst>
        </xdr:cNvPr>
        <xdr:cNvCxnSpPr/>
      </xdr:nvCxnSpPr>
      <xdr:spPr>
        <a:xfrm>
          <a:off x="3048000" y="14201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:a16="http://schemas.microsoft.com/office/drawing/2014/main" xmlns="" id="{F0761B50-AE33-4D2A-B42D-4FF1EADE1D7F}"/>
            </a:ext>
          </a:extLst>
        </xdr:cNvPr>
        <xdr:cNvCxnSpPr/>
      </xdr:nvCxnSpPr>
      <xdr:spPr>
        <a:xfrm>
          <a:off x="4238625" y="14201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:a16="http://schemas.microsoft.com/office/drawing/2014/main" xmlns="" id="{86D59617-9C97-4914-BBF6-9F20D4C2CACE}"/>
            </a:ext>
          </a:extLst>
        </xdr:cNvPr>
        <xdr:cNvCxnSpPr/>
      </xdr:nvCxnSpPr>
      <xdr:spPr>
        <a:xfrm>
          <a:off x="5524500" y="14201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xmlns="" id="{59463D31-7B2D-4BC4-AF33-74C7D903D0A0}"/>
            </a:ext>
          </a:extLst>
        </xdr:cNvPr>
        <xdr:cNvCxnSpPr/>
      </xdr:nvCxnSpPr>
      <xdr:spPr>
        <a:xfrm>
          <a:off x="6829425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xmlns="" id="{7D7B0F80-4FE9-410E-9FBA-A3C624088166}"/>
            </a:ext>
          </a:extLst>
        </xdr:cNvPr>
        <xdr:cNvCxnSpPr/>
      </xdr:nvCxnSpPr>
      <xdr:spPr>
        <a:xfrm>
          <a:off x="8077200" y="14201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:a16="http://schemas.microsoft.com/office/drawing/2014/main" xmlns="" id="{C8698631-320E-43DA-A136-82B7554A7E3A}"/>
            </a:ext>
          </a:extLst>
        </xdr:cNvPr>
        <xdr:cNvCxnSpPr/>
      </xdr:nvCxnSpPr>
      <xdr:spPr>
        <a:xfrm>
          <a:off x="9344025" y="14201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xmlns="" id="{46A81495-2D36-429D-B7B6-C0CBD5F4E222}"/>
            </a:ext>
          </a:extLst>
        </xdr:cNvPr>
        <xdr:cNvCxnSpPr/>
      </xdr:nvCxnSpPr>
      <xdr:spPr>
        <a:xfrm>
          <a:off x="10506075" y="14201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:a16="http://schemas.microsoft.com/office/drawing/2014/main" xmlns="" id="{72A451AE-98D1-4E4C-AF23-12457B65FD6E}"/>
            </a:ext>
          </a:extLst>
        </xdr:cNvPr>
        <xdr:cNvCxnSpPr/>
      </xdr:nvCxnSpPr>
      <xdr:spPr>
        <a:xfrm>
          <a:off x="11687175" y="14201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xmlns="" id="{C558061F-B675-4B1A-B697-97141C6E8A15}"/>
            </a:ext>
          </a:extLst>
        </xdr:cNvPr>
        <xdr:cNvCxnSpPr/>
      </xdr:nvCxnSpPr>
      <xdr:spPr>
        <a:xfrm>
          <a:off x="12896850" y="14201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516" name="Straight Connector 515">
          <a:extLst>
            <a:ext uri="{FF2B5EF4-FFF2-40B4-BE49-F238E27FC236}">
              <a16:creationId xmlns:a16="http://schemas.microsoft.com/office/drawing/2014/main" xmlns="" id="{E9DB83EF-B4C1-4248-97F0-45403E7BFD8F}"/>
            </a:ext>
          </a:extLst>
        </xdr:cNvPr>
        <xdr:cNvCxnSpPr/>
      </xdr:nvCxnSpPr>
      <xdr:spPr>
        <a:xfrm>
          <a:off x="14116050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517" name="Straight Connector 516">
          <a:extLst>
            <a:ext uri="{FF2B5EF4-FFF2-40B4-BE49-F238E27FC236}">
              <a16:creationId xmlns:a16="http://schemas.microsoft.com/office/drawing/2014/main" xmlns="" id="{736DD30E-EFD3-44AB-9654-32EA501F7735}"/>
            </a:ext>
          </a:extLst>
        </xdr:cNvPr>
        <xdr:cNvCxnSpPr/>
      </xdr:nvCxnSpPr>
      <xdr:spPr>
        <a:xfrm>
          <a:off x="15363825" y="14201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518" name="Straight Connector 517">
          <a:extLst>
            <a:ext uri="{FF2B5EF4-FFF2-40B4-BE49-F238E27FC236}">
              <a16:creationId xmlns:a16="http://schemas.microsoft.com/office/drawing/2014/main" xmlns="" id="{51168057-7D45-499F-A1CD-AA6575947B7E}"/>
            </a:ext>
          </a:extLst>
        </xdr:cNvPr>
        <xdr:cNvCxnSpPr/>
      </xdr:nvCxnSpPr>
      <xdr:spPr>
        <a:xfrm>
          <a:off x="16525875" y="14201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9525</xdr:rowOff>
    </xdr:from>
    <xdr:to>
      <xdr:col>38</xdr:col>
      <xdr:colOff>333375</xdr:colOff>
      <xdr:row>73</xdr:row>
      <xdr:rowOff>0</xdr:rowOff>
    </xdr:to>
    <xdr:cxnSp macro="">
      <xdr:nvCxnSpPr>
        <xdr:cNvPr id="519" name="Straight Connector 518">
          <a:extLst>
            <a:ext uri="{FF2B5EF4-FFF2-40B4-BE49-F238E27FC236}">
              <a16:creationId xmlns:a16="http://schemas.microsoft.com/office/drawing/2014/main" xmlns="" id="{896FF3F8-BD02-4ABE-A650-CD8B0FC3C59C}"/>
            </a:ext>
          </a:extLst>
        </xdr:cNvPr>
        <xdr:cNvCxnSpPr/>
      </xdr:nvCxnSpPr>
      <xdr:spPr>
        <a:xfrm rot="10800000" flipV="1">
          <a:off x="16525875" y="142113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33</xdr:col>
      <xdr:colOff>47625</xdr:colOff>
      <xdr:row>72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:a16="http://schemas.microsoft.com/office/drawing/2014/main" xmlns="" id="{46FF3949-CADA-4601-B0F3-13AC14FD6C37}"/>
            </a:ext>
          </a:extLst>
        </xdr:cNvPr>
        <xdr:cNvCxnSpPr/>
      </xdr:nvCxnSpPr>
      <xdr:spPr>
        <a:xfrm rot="10800000" flipV="1">
          <a:off x="14116050" y="142017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36</xdr:col>
      <xdr:colOff>0</xdr:colOff>
      <xdr:row>72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:a16="http://schemas.microsoft.com/office/drawing/2014/main" xmlns="" id="{FA35F054-BEB1-400F-B0E6-874CFF6D16A1}"/>
            </a:ext>
          </a:extLst>
        </xdr:cNvPr>
        <xdr:cNvCxnSpPr/>
      </xdr:nvCxnSpPr>
      <xdr:spPr>
        <a:xfrm rot="10800000" flipV="1">
          <a:off x="15363825" y="14201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30</xdr:col>
      <xdr:colOff>47625</xdr:colOff>
      <xdr:row>72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:a16="http://schemas.microsoft.com/office/drawing/2014/main" xmlns="" id="{707EAE6E-0A8D-437C-8D94-368A71921A47}"/>
            </a:ext>
          </a:extLst>
        </xdr:cNvPr>
        <xdr:cNvCxnSpPr/>
      </xdr:nvCxnSpPr>
      <xdr:spPr>
        <a:xfrm rot="10800000" flipV="1">
          <a:off x="12896850" y="142017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27</xdr:col>
      <xdr:colOff>38100</xdr:colOff>
      <xdr:row>72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:a16="http://schemas.microsoft.com/office/drawing/2014/main" xmlns="" id="{868E45AA-FD64-4BC1-8976-B4DAF868E849}"/>
            </a:ext>
          </a:extLst>
        </xdr:cNvPr>
        <xdr:cNvCxnSpPr/>
      </xdr:nvCxnSpPr>
      <xdr:spPr>
        <a:xfrm rot="10800000" flipV="1">
          <a:off x="11687175" y="142017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24</xdr:col>
      <xdr:colOff>47625</xdr:colOff>
      <xdr:row>72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:a16="http://schemas.microsoft.com/office/drawing/2014/main" xmlns="" id="{0532E0D7-2D4F-4F69-A39C-9ADAD4EA387A}"/>
            </a:ext>
          </a:extLst>
        </xdr:cNvPr>
        <xdr:cNvCxnSpPr/>
      </xdr:nvCxnSpPr>
      <xdr:spPr>
        <a:xfrm rot="10800000" flipV="1">
          <a:off x="10506075" y="142017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21</xdr:col>
      <xdr:colOff>38100</xdr:colOff>
      <xdr:row>72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:a16="http://schemas.microsoft.com/office/drawing/2014/main" xmlns="" id="{25C8FFF4-EBC5-43B3-BAE5-D6861E775CF2}"/>
            </a:ext>
          </a:extLst>
        </xdr:cNvPr>
        <xdr:cNvCxnSpPr/>
      </xdr:nvCxnSpPr>
      <xdr:spPr>
        <a:xfrm rot="10800000" flipV="1">
          <a:off x="9344025" y="14201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18</xdr:col>
      <xdr:colOff>47625</xdr:colOff>
      <xdr:row>72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:a16="http://schemas.microsoft.com/office/drawing/2014/main" xmlns="" id="{58494E40-24E0-4ECF-A6E1-5A4D6C2A0194}"/>
            </a:ext>
          </a:extLst>
        </xdr:cNvPr>
        <xdr:cNvCxnSpPr/>
      </xdr:nvCxnSpPr>
      <xdr:spPr>
        <a:xfrm rot="10800000" flipV="1">
          <a:off x="8077200" y="142017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15</xdr:col>
      <xdr:colOff>47625</xdr:colOff>
      <xdr:row>72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:a16="http://schemas.microsoft.com/office/drawing/2014/main" xmlns="" id="{3CA140E7-3995-4F71-B22D-8A09870D1DD7}"/>
            </a:ext>
          </a:extLst>
        </xdr:cNvPr>
        <xdr:cNvCxnSpPr/>
      </xdr:nvCxnSpPr>
      <xdr:spPr>
        <a:xfrm rot="10800000" flipV="1">
          <a:off x="6829425" y="142017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12</xdr:col>
      <xdr:colOff>47625</xdr:colOff>
      <xdr:row>72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:a16="http://schemas.microsoft.com/office/drawing/2014/main" xmlns="" id="{8AD52271-0625-4250-8E00-2341DAD2E319}"/>
            </a:ext>
          </a:extLst>
        </xdr:cNvPr>
        <xdr:cNvCxnSpPr/>
      </xdr:nvCxnSpPr>
      <xdr:spPr>
        <a:xfrm rot="10800000" flipV="1">
          <a:off x="5524500" y="142017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9</xdr:col>
      <xdr:colOff>47625</xdr:colOff>
      <xdr:row>72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:a16="http://schemas.microsoft.com/office/drawing/2014/main" xmlns="" id="{B49ADCE3-09A1-466C-B64F-C7DA22A67384}"/>
            </a:ext>
          </a:extLst>
        </xdr:cNvPr>
        <xdr:cNvCxnSpPr/>
      </xdr:nvCxnSpPr>
      <xdr:spPr>
        <a:xfrm rot="10800000" flipV="1">
          <a:off x="4238625" y="142017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tabSelected="1" workbookViewId="0">
      <selection activeCell="L9" sqref="L9"/>
    </sheetView>
  </sheetViews>
  <sheetFormatPr defaultRowHeight="15" x14ac:dyDescent="0.25"/>
  <sheetData>
    <row r="1" spans="1:39" x14ac:dyDescent="0.25">
      <c r="A1" s="1"/>
      <c r="B1" s="1"/>
      <c r="C1" s="1"/>
      <c r="D1" s="2"/>
      <c r="E1" s="1"/>
      <c r="F1" s="1"/>
      <c r="K1" t="s">
        <v>0</v>
      </c>
      <c r="N1" s="3" t="s">
        <v>1</v>
      </c>
      <c r="O1" s="4" t="s">
        <v>2</v>
      </c>
    </row>
    <row r="2" spans="1:39" x14ac:dyDescent="0.25">
      <c r="A2" s="1"/>
      <c r="B2" s="1"/>
      <c r="C2" s="1"/>
      <c r="D2" s="1"/>
      <c r="E2" s="1"/>
      <c r="F2" s="1"/>
      <c r="K2" t="s">
        <v>3</v>
      </c>
      <c r="N2" s="3" t="s">
        <v>1</v>
      </c>
      <c r="O2" s="4" t="s">
        <v>4</v>
      </c>
    </row>
    <row r="3" spans="1:39" x14ac:dyDescent="0.25">
      <c r="A3" s="5"/>
      <c r="B3" s="5"/>
      <c r="C3" s="5"/>
      <c r="D3" s="5"/>
      <c r="E3" s="5"/>
      <c r="F3" s="5"/>
      <c r="K3" t="s">
        <v>5</v>
      </c>
      <c r="N3" s="3" t="s">
        <v>1</v>
      </c>
      <c r="O3" s="6" t="s">
        <v>6</v>
      </c>
    </row>
    <row r="4" spans="1:39" x14ac:dyDescent="0.25">
      <c r="K4" t="s">
        <v>7</v>
      </c>
      <c r="N4" s="3" t="s">
        <v>8</v>
      </c>
      <c r="O4" s="4">
        <v>2022</v>
      </c>
    </row>
    <row r="5" spans="1:39" x14ac:dyDescent="0.25">
      <c r="A5" s="7" t="s">
        <v>9</v>
      </c>
      <c r="B5" s="7" t="s">
        <v>10</v>
      </c>
      <c r="C5" s="8" t="s">
        <v>11</v>
      </c>
      <c r="D5" s="9" t="s">
        <v>12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1"/>
    </row>
    <row r="6" spans="1:39" x14ac:dyDescent="0.25">
      <c r="A6" s="12"/>
      <c r="B6" s="12"/>
      <c r="C6" s="13" t="s">
        <v>13</v>
      </c>
      <c r="D6" s="14" t="s">
        <v>14</v>
      </c>
      <c r="E6" s="15"/>
      <c r="F6" s="16"/>
      <c r="G6" s="14" t="s">
        <v>15</v>
      </c>
      <c r="H6" s="15"/>
      <c r="I6" s="16"/>
      <c r="J6" s="14" t="s">
        <v>6</v>
      </c>
      <c r="K6" s="15"/>
      <c r="L6" s="16"/>
      <c r="M6" s="14" t="s">
        <v>16</v>
      </c>
      <c r="N6" s="15"/>
      <c r="O6" s="16"/>
      <c r="P6" s="14" t="s">
        <v>17</v>
      </c>
      <c r="Q6" s="15"/>
      <c r="R6" s="16"/>
      <c r="S6" s="14" t="s">
        <v>18</v>
      </c>
      <c r="T6" s="15"/>
      <c r="U6" s="16"/>
      <c r="V6" s="14" t="s">
        <v>19</v>
      </c>
      <c r="W6" s="15"/>
      <c r="X6" s="16"/>
      <c r="Y6" s="14" t="s">
        <v>20</v>
      </c>
      <c r="Z6" s="15"/>
      <c r="AA6" s="16"/>
      <c r="AB6" s="14" t="s">
        <v>21</v>
      </c>
      <c r="AC6" s="15"/>
      <c r="AD6" s="16"/>
      <c r="AE6" s="14" t="s">
        <v>22</v>
      </c>
      <c r="AF6" s="15"/>
      <c r="AG6" s="16"/>
      <c r="AH6" s="14" t="s">
        <v>23</v>
      </c>
      <c r="AI6" s="15"/>
      <c r="AJ6" s="16"/>
      <c r="AK6" s="14" t="s">
        <v>24</v>
      </c>
      <c r="AL6" s="15"/>
      <c r="AM6" s="16"/>
    </row>
    <row r="7" spans="1:39" ht="15.75" thickBot="1" x14ac:dyDescent="0.3">
      <c r="A7" s="17"/>
      <c r="B7" s="12"/>
      <c r="C7" s="18" t="s">
        <v>25</v>
      </c>
      <c r="D7" s="19"/>
      <c r="E7" s="20"/>
      <c r="F7" s="21"/>
      <c r="G7" s="19"/>
      <c r="H7" s="20"/>
      <c r="I7" s="21"/>
      <c r="J7" s="19"/>
      <c r="K7" s="20"/>
      <c r="L7" s="21"/>
      <c r="M7" s="19"/>
      <c r="N7" s="20"/>
      <c r="O7" s="21"/>
      <c r="P7" s="19"/>
      <c r="Q7" s="20"/>
      <c r="R7" s="21"/>
      <c r="S7" s="19"/>
      <c r="T7" s="20"/>
      <c r="U7" s="21"/>
      <c r="V7" s="19"/>
      <c r="W7" s="20"/>
      <c r="X7" s="21"/>
      <c r="Y7" s="19"/>
      <c r="Z7" s="20"/>
      <c r="AA7" s="21"/>
      <c r="AB7" s="19"/>
      <c r="AC7" s="20"/>
      <c r="AD7" s="21"/>
      <c r="AE7" s="19"/>
      <c r="AF7" s="20"/>
      <c r="AG7" s="21"/>
      <c r="AH7" s="19"/>
      <c r="AI7" s="20"/>
      <c r="AJ7" s="21"/>
      <c r="AK7" s="19"/>
      <c r="AL7" s="20"/>
      <c r="AM7" s="21"/>
    </row>
    <row r="8" spans="1:39" ht="15.75" thickTop="1" x14ac:dyDescent="0.25">
      <c r="A8" s="12">
        <v>1</v>
      </c>
      <c r="B8" s="22" t="s">
        <v>26</v>
      </c>
      <c r="C8" s="23">
        <v>1680900</v>
      </c>
      <c r="D8" s="24"/>
      <c r="E8" s="25">
        <f>1/12*100</f>
        <v>8.3333333333333321</v>
      </c>
      <c r="F8" s="26"/>
      <c r="G8" s="24"/>
      <c r="H8" s="25">
        <f>2/12*100</f>
        <v>16.666666666666664</v>
      </c>
      <c r="I8" s="26"/>
      <c r="J8" s="24"/>
      <c r="K8" s="25">
        <f>2/12*100</f>
        <v>16.666666666666664</v>
      </c>
      <c r="L8" s="26"/>
      <c r="M8" s="24"/>
      <c r="N8" s="25">
        <f>4/12*100</f>
        <v>33.333333333333329</v>
      </c>
      <c r="O8" s="26"/>
      <c r="P8" s="24"/>
      <c r="Q8" s="25">
        <f>5/12*100</f>
        <v>41.666666666666671</v>
      </c>
      <c r="R8" s="26"/>
      <c r="S8" s="24"/>
      <c r="T8" s="25">
        <f>6/12*100</f>
        <v>50</v>
      </c>
      <c r="U8" s="26"/>
      <c r="V8" s="24"/>
      <c r="W8" s="25">
        <f>7/12*100</f>
        <v>58.333333333333336</v>
      </c>
      <c r="X8" s="26"/>
      <c r="Y8" s="24"/>
      <c r="Z8" s="25">
        <f>8/12*100</f>
        <v>66.666666666666657</v>
      </c>
      <c r="AA8" s="26"/>
      <c r="AB8" s="24"/>
      <c r="AC8" s="25">
        <f>9/12*100</f>
        <v>75</v>
      </c>
      <c r="AD8" s="26"/>
      <c r="AE8" s="24"/>
      <c r="AF8" s="25">
        <f>10/12*100</f>
        <v>83.333333333333343</v>
      </c>
      <c r="AG8" s="26"/>
      <c r="AH8" s="24"/>
      <c r="AI8" s="25">
        <f>11/12*100</f>
        <v>91.666666666666657</v>
      </c>
      <c r="AJ8" s="26"/>
      <c r="AK8" s="24"/>
      <c r="AL8" s="27">
        <f>12/12*100</f>
        <v>100</v>
      </c>
      <c r="AM8" s="26"/>
    </row>
    <row r="9" spans="1:39" x14ac:dyDescent="0.25">
      <c r="A9" s="12"/>
      <c r="B9" s="22"/>
      <c r="C9" s="23"/>
      <c r="D9" s="24">
        <f>0/1880900*100</f>
        <v>0</v>
      </c>
      <c r="E9" s="25"/>
      <c r="F9" s="26"/>
      <c r="G9" s="24">
        <f>0/1880900*100</f>
        <v>0</v>
      </c>
      <c r="H9" s="25"/>
      <c r="I9" s="26">
        <f>R9</f>
        <v>0</v>
      </c>
      <c r="J9" s="24">
        <v>0</v>
      </c>
      <c r="K9" s="25"/>
      <c r="L9" s="26">
        <v>0</v>
      </c>
      <c r="M9" s="24">
        <f>0/1880900*100</f>
        <v>0</v>
      </c>
      <c r="N9" s="25"/>
      <c r="O9" s="26">
        <f>0/1880900*100</f>
        <v>0</v>
      </c>
      <c r="P9" s="24">
        <f>0/1880900*100</f>
        <v>0</v>
      </c>
      <c r="Q9" s="25"/>
      <c r="R9" s="26">
        <f>0/18808008100</f>
        <v>0</v>
      </c>
      <c r="S9" s="24">
        <v>0</v>
      </c>
      <c r="T9" s="25"/>
      <c r="U9" s="26">
        <f>0</f>
        <v>0</v>
      </c>
      <c r="V9" s="24">
        <v>0</v>
      </c>
      <c r="W9" s="25"/>
      <c r="X9" s="26">
        <v>0</v>
      </c>
      <c r="Y9" s="24">
        <v>0</v>
      </c>
      <c r="Z9" s="25"/>
      <c r="AA9" s="26">
        <f>Z10</f>
        <v>0</v>
      </c>
      <c r="AB9" s="24">
        <v>0</v>
      </c>
      <c r="AC9" s="25"/>
      <c r="AD9" s="26">
        <v>0</v>
      </c>
      <c r="AE9" s="24">
        <v>0</v>
      </c>
      <c r="AF9" s="25"/>
      <c r="AG9" s="26">
        <v>0</v>
      </c>
      <c r="AH9" s="24">
        <v>0</v>
      </c>
      <c r="AI9" s="25"/>
      <c r="AJ9" s="26">
        <v>0</v>
      </c>
      <c r="AK9" s="28">
        <v>0</v>
      </c>
      <c r="AL9" s="27"/>
      <c r="AM9" s="26">
        <v>0</v>
      </c>
    </row>
    <row r="10" spans="1:39" x14ac:dyDescent="0.25">
      <c r="A10" s="29"/>
      <c r="B10" s="22"/>
      <c r="C10" s="30"/>
      <c r="D10" s="31"/>
      <c r="E10" s="32">
        <f>U10</f>
        <v>0</v>
      </c>
      <c r="F10" s="33"/>
      <c r="G10" s="31"/>
      <c r="H10" s="32">
        <f>U10</f>
        <v>0</v>
      </c>
      <c r="I10" s="33"/>
      <c r="J10" s="31"/>
      <c r="K10" s="32">
        <v>0</v>
      </c>
      <c r="L10" s="33"/>
      <c r="M10" s="31"/>
      <c r="N10" s="32">
        <f>L10</f>
        <v>0</v>
      </c>
      <c r="O10" s="33"/>
      <c r="P10" s="31"/>
      <c r="Q10" s="32">
        <f>0/1880900*100</f>
        <v>0</v>
      </c>
      <c r="R10" s="33"/>
      <c r="S10" s="31"/>
      <c r="T10" s="32">
        <f>U9</f>
        <v>0</v>
      </c>
      <c r="U10" s="33"/>
      <c r="V10" s="31"/>
      <c r="W10" s="32">
        <v>0</v>
      </c>
      <c r="X10" s="33"/>
      <c r="Y10" s="31"/>
      <c r="Z10" s="32">
        <v>0</v>
      </c>
      <c r="AA10" s="33"/>
      <c r="AB10" s="31"/>
      <c r="AC10" s="32">
        <v>0</v>
      </c>
      <c r="AD10" s="33"/>
      <c r="AE10" s="31"/>
      <c r="AF10" s="32">
        <v>0</v>
      </c>
      <c r="AG10" s="33"/>
      <c r="AH10" s="31"/>
      <c r="AI10" s="32">
        <v>0</v>
      </c>
      <c r="AJ10" s="33"/>
      <c r="AK10" s="31"/>
      <c r="AL10" s="34">
        <v>0</v>
      </c>
      <c r="AM10" s="33"/>
    </row>
    <row r="11" spans="1:39" x14ac:dyDescent="0.25">
      <c r="A11" s="35">
        <v>2</v>
      </c>
      <c r="B11" s="36" t="s">
        <v>27</v>
      </c>
      <c r="C11" s="37">
        <v>499800</v>
      </c>
      <c r="D11" s="38"/>
      <c r="E11" s="39">
        <f>1/12*100</f>
        <v>8.3333333333333321</v>
      </c>
      <c r="F11" s="40"/>
      <c r="G11" s="38"/>
      <c r="H11" s="39">
        <f>2/12*100</f>
        <v>16.666666666666664</v>
      </c>
      <c r="I11" s="40"/>
      <c r="J11" s="38"/>
      <c r="K11" s="39">
        <f>3/12*100</f>
        <v>25</v>
      </c>
      <c r="L11" s="40"/>
      <c r="M11" s="38"/>
      <c r="N11" s="39">
        <f>4/12*100</f>
        <v>33.333333333333329</v>
      </c>
      <c r="O11" s="40"/>
      <c r="P11" s="38"/>
      <c r="Q11" s="39">
        <f>5/12*100</f>
        <v>41.666666666666671</v>
      </c>
      <c r="R11" s="40"/>
      <c r="S11" s="38"/>
      <c r="T11" s="41">
        <v>100</v>
      </c>
      <c r="U11" s="40"/>
      <c r="V11" s="38"/>
      <c r="W11" s="39">
        <f>7/12*100</f>
        <v>58.333333333333336</v>
      </c>
      <c r="X11" s="40"/>
      <c r="Y11" s="38"/>
      <c r="Z11" s="39">
        <f>8/12*100</f>
        <v>66.666666666666657</v>
      </c>
      <c r="AA11" s="40"/>
      <c r="AB11" s="38"/>
      <c r="AC11" s="39">
        <f>9/12*100</f>
        <v>75</v>
      </c>
      <c r="AD11" s="40"/>
      <c r="AE11" s="38"/>
      <c r="AF11" s="39">
        <f>10/12*100</f>
        <v>83.333333333333343</v>
      </c>
      <c r="AG11" s="40"/>
      <c r="AH11" s="38"/>
      <c r="AI11" s="39">
        <f>11/12*100</f>
        <v>91.666666666666657</v>
      </c>
      <c r="AJ11" s="40"/>
      <c r="AK11" s="38"/>
      <c r="AL11" s="39">
        <v>100</v>
      </c>
      <c r="AM11" s="40"/>
    </row>
    <row r="12" spans="1:39" x14ac:dyDescent="0.25">
      <c r="A12" s="12"/>
      <c r="B12" s="42"/>
      <c r="C12" s="43"/>
      <c r="D12" s="24">
        <f>0/599800*100</f>
        <v>0</v>
      </c>
      <c r="E12" s="25"/>
      <c r="F12" s="26">
        <f>R11</f>
        <v>0</v>
      </c>
      <c r="G12" s="24">
        <f>0/599800*100</f>
        <v>0</v>
      </c>
      <c r="H12" s="25"/>
      <c r="I12" s="26">
        <f>U12</f>
        <v>0</v>
      </c>
      <c r="J12" s="24">
        <v>0</v>
      </c>
      <c r="K12" s="25"/>
      <c r="L12" s="26">
        <v>0</v>
      </c>
      <c r="M12" s="24">
        <f>0/599800*100</f>
        <v>0</v>
      </c>
      <c r="N12" s="25"/>
      <c r="O12" s="26">
        <f>0/599800*100</f>
        <v>0</v>
      </c>
      <c r="P12" s="24">
        <f>0/599800*100</f>
        <v>0</v>
      </c>
      <c r="Q12" s="25"/>
      <c r="R12" s="26">
        <f>0/5998008100</f>
        <v>0</v>
      </c>
      <c r="S12" s="28">
        <v>0</v>
      </c>
      <c r="T12" s="25"/>
      <c r="U12" s="26">
        <v>0</v>
      </c>
      <c r="V12" s="24">
        <v>0</v>
      </c>
      <c r="W12" s="25"/>
      <c r="X12" s="26">
        <v>0</v>
      </c>
      <c r="Y12" s="24">
        <v>0</v>
      </c>
      <c r="Z12" s="25"/>
      <c r="AA12" s="26">
        <v>0</v>
      </c>
      <c r="AB12" s="24">
        <v>0</v>
      </c>
      <c r="AC12" s="25"/>
      <c r="AD12" s="26">
        <v>0</v>
      </c>
      <c r="AE12" s="24">
        <v>0</v>
      </c>
      <c r="AF12" s="25"/>
      <c r="AG12" s="32">
        <v>0</v>
      </c>
      <c r="AH12" s="24">
        <v>0</v>
      </c>
      <c r="AI12" s="25"/>
      <c r="AJ12" s="26">
        <v>0</v>
      </c>
      <c r="AK12" s="24">
        <v>0</v>
      </c>
      <c r="AL12" s="25"/>
      <c r="AM12" s="26">
        <v>0</v>
      </c>
    </row>
    <row r="13" spans="1:39" x14ac:dyDescent="0.25">
      <c r="A13" s="29"/>
      <c r="B13" s="44"/>
      <c r="C13" s="45"/>
      <c r="D13" s="31"/>
      <c r="E13" s="32">
        <f>U13</f>
        <v>0</v>
      </c>
      <c r="F13" s="33"/>
      <c r="G13" s="31"/>
      <c r="H13" s="32">
        <f>R13</f>
        <v>0</v>
      </c>
      <c r="I13" s="33"/>
      <c r="J13" s="31"/>
      <c r="K13" s="32">
        <v>0</v>
      </c>
      <c r="L13" s="33"/>
      <c r="M13" s="31"/>
      <c r="N13" s="32">
        <f>L13</f>
        <v>0</v>
      </c>
      <c r="O13" s="33"/>
      <c r="P13" s="31"/>
      <c r="Q13" s="32">
        <f>0/5998008100</f>
        <v>0</v>
      </c>
      <c r="R13" s="33"/>
      <c r="S13" s="31"/>
      <c r="T13" s="32">
        <v>0</v>
      </c>
      <c r="U13" s="33"/>
      <c r="V13" s="31"/>
      <c r="W13" s="32">
        <v>0</v>
      </c>
      <c r="X13" s="33"/>
      <c r="Y13" s="31"/>
      <c r="Z13" s="32">
        <v>0</v>
      </c>
      <c r="AA13" s="33"/>
      <c r="AB13" s="31"/>
      <c r="AC13" s="32">
        <v>0</v>
      </c>
      <c r="AD13" s="33"/>
      <c r="AE13" s="31"/>
      <c r="AF13" s="32">
        <v>0</v>
      </c>
      <c r="AG13" s="33"/>
      <c r="AH13" s="31"/>
      <c r="AI13" s="32">
        <v>0</v>
      </c>
      <c r="AJ13" s="33"/>
      <c r="AK13" s="31"/>
      <c r="AL13" s="32">
        <v>0</v>
      </c>
      <c r="AM13" s="33"/>
    </row>
    <row r="14" spans="1:39" x14ac:dyDescent="0.25">
      <c r="A14" s="12">
        <v>3</v>
      </c>
      <c r="B14" s="42" t="s">
        <v>28</v>
      </c>
      <c r="C14" s="43">
        <v>1859119000</v>
      </c>
      <c r="D14" s="38"/>
      <c r="E14" s="39">
        <f>1/12*100</f>
        <v>8.3333333333333321</v>
      </c>
      <c r="F14" s="40"/>
      <c r="G14" s="38"/>
      <c r="H14" s="39">
        <f>2/12*100</f>
        <v>16.666666666666664</v>
      </c>
      <c r="I14" s="40"/>
      <c r="J14" s="38"/>
      <c r="K14" s="39">
        <f>3/12*100</f>
        <v>25</v>
      </c>
      <c r="L14" s="40"/>
      <c r="M14" s="38"/>
      <c r="N14" s="39">
        <f>4/12*100</f>
        <v>33.333333333333329</v>
      </c>
      <c r="O14" s="40"/>
      <c r="P14" s="38"/>
      <c r="Q14" s="39">
        <f>5/12*100</f>
        <v>41.666666666666671</v>
      </c>
      <c r="R14" s="40"/>
      <c r="S14" s="38"/>
      <c r="T14" s="39">
        <f>6/12*100</f>
        <v>50</v>
      </c>
      <c r="U14" s="40"/>
      <c r="V14" s="38"/>
      <c r="W14" s="39">
        <f>7/12*100</f>
        <v>58.333333333333336</v>
      </c>
      <c r="X14" s="40"/>
      <c r="Y14" s="38"/>
      <c r="Z14" s="39">
        <f>8/12*100</f>
        <v>66.666666666666657</v>
      </c>
      <c r="AA14" s="40"/>
      <c r="AB14" s="38"/>
      <c r="AC14" s="39">
        <f>9/12*100</f>
        <v>75</v>
      </c>
      <c r="AD14" s="40"/>
      <c r="AE14" s="38"/>
      <c r="AF14" s="39">
        <f>10/12*100</f>
        <v>83.333333333333343</v>
      </c>
      <c r="AG14" s="40"/>
      <c r="AH14" s="38"/>
      <c r="AI14" s="39">
        <f>11/12*100</f>
        <v>91.666666666666657</v>
      </c>
      <c r="AJ14" s="40"/>
      <c r="AK14" s="38"/>
      <c r="AL14" s="39">
        <f>12/12*100</f>
        <v>100</v>
      </c>
      <c r="AM14" s="40"/>
    </row>
    <row r="15" spans="1:39" ht="15.75" x14ac:dyDescent="0.25">
      <c r="A15" s="12"/>
      <c r="B15" s="42"/>
      <c r="C15" s="43"/>
      <c r="D15" s="24">
        <f>79927870/1859119000*100</f>
        <v>4.2992336692809872</v>
      </c>
      <c r="E15" s="25"/>
      <c r="F15" s="26">
        <f>E16</f>
        <v>4.2992336692809872</v>
      </c>
      <c r="G15" s="24">
        <f>134163505/C14*100</f>
        <v>7.2165098092160855</v>
      </c>
      <c r="H15" s="25"/>
      <c r="I15" s="26">
        <f>H16</f>
        <v>11.515743478497072</v>
      </c>
      <c r="J15" s="46">
        <f>80314992/C14*100</f>
        <v>4.3200565429109163</v>
      </c>
      <c r="K15" s="25"/>
      <c r="L15" s="26">
        <f>K16</f>
        <v>15.835800021407987</v>
      </c>
      <c r="M15" s="24">
        <v>0</v>
      </c>
      <c r="N15" s="25"/>
      <c r="O15" s="26">
        <v>0</v>
      </c>
      <c r="P15" s="24">
        <v>0</v>
      </c>
      <c r="Q15" s="25"/>
      <c r="R15" s="26">
        <v>0</v>
      </c>
      <c r="S15" s="24">
        <v>0</v>
      </c>
      <c r="T15" s="25"/>
      <c r="U15" s="26">
        <v>0</v>
      </c>
      <c r="V15" s="24">
        <v>0</v>
      </c>
      <c r="W15" s="25"/>
      <c r="X15" s="26">
        <v>0</v>
      </c>
      <c r="Y15" s="24">
        <v>0</v>
      </c>
      <c r="Z15" s="25"/>
      <c r="AA15" s="26">
        <v>0</v>
      </c>
      <c r="AB15" s="24">
        <v>0</v>
      </c>
      <c r="AC15" s="25"/>
      <c r="AD15" s="26">
        <v>0</v>
      </c>
      <c r="AE15" s="24">
        <v>0</v>
      </c>
      <c r="AF15" s="25"/>
      <c r="AG15" s="26">
        <v>0</v>
      </c>
      <c r="AH15" s="24">
        <v>0</v>
      </c>
      <c r="AI15" s="25"/>
      <c r="AJ15" s="26">
        <v>0</v>
      </c>
      <c r="AK15" s="24">
        <v>0</v>
      </c>
      <c r="AL15" s="25"/>
      <c r="AM15" s="26">
        <v>0</v>
      </c>
    </row>
    <row r="16" spans="1:39" x14ac:dyDescent="0.25">
      <c r="A16" s="12"/>
      <c r="B16" s="42"/>
      <c r="C16" s="43"/>
      <c r="D16" s="31"/>
      <c r="E16" s="32">
        <f>D15</f>
        <v>4.2992336692809872</v>
      </c>
      <c r="F16" s="33"/>
      <c r="G16" s="31"/>
      <c r="H16" s="32">
        <f>D15+G15</f>
        <v>11.515743478497072</v>
      </c>
      <c r="I16" s="33"/>
      <c r="J16" s="31"/>
      <c r="K16" s="32">
        <f>D15+G15+J15</f>
        <v>15.835800021407987</v>
      </c>
      <c r="L16" s="33"/>
      <c r="M16" s="31"/>
      <c r="N16" s="32">
        <v>0</v>
      </c>
      <c r="O16" s="33"/>
      <c r="P16" s="31"/>
      <c r="Q16" s="32">
        <v>0</v>
      </c>
      <c r="R16" s="33"/>
      <c r="S16" s="31"/>
      <c r="T16" s="32">
        <f>U15</f>
        <v>0</v>
      </c>
      <c r="U16" s="33"/>
      <c r="V16" s="31"/>
      <c r="W16" s="32">
        <v>0</v>
      </c>
      <c r="X16" s="33"/>
      <c r="Y16" s="31"/>
      <c r="Z16" s="32">
        <v>0</v>
      </c>
      <c r="AA16" s="33"/>
      <c r="AB16" s="31"/>
      <c r="AC16" s="32">
        <v>0</v>
      </c>
      <c r="AD16" s="33"/>
      <c r="AE16" s="31"/>
      <c r="AF16" s="32">
        <v>0</v>
      </c>
      <c r="AG16" s="33"/>
      <c r="AH16" s="31"/>
      <c r="AI16" s="32">
        <v>0</v>
      </c>
      <c r="AJ16" s="33"/>
      <c r="AK16" s="31"/>
      <c r="AL16" s="32">
        <v>0</v>
      </c>
      <c r="AM16" s="33"/>
    </row>
    <row r="17" spans="1:39" x14ac:dyDescent="0.25">
      <c r="A17" s="35">
        <v>4</v>
      </c>
      <c r="B17" s="36" t="s">
        <v>29</v>
      </c>
      <c r="C17" s="37">
        <v>2661000</v>
      </c>
      <c r="D17" s="38"/>
      <c r="E17" s="39">
        <f>1/12*100</f>
        <v>8.3333333333333321</v>
      </c>
      <c r="F17" s="40"/>
      <c r="G17" s="38"/>
      <c r="H17" s="47">
        <f>2/12*100</f>
        <v>16.666666666666664</v>
      </c>
      <c r="I17" s="40"/>
      <c r="J17" s="38"/>
      <c r="K17" s="39">
        <f>3/12*100</f>
        <v>25</v>
      </c>
      <c r="L17" s="40"/>
      <c r="M17" s="38"/>
      <c r="N17" s="39">
        <f>4/12*100</f>
        <v>33.333333333333329</v>
      </c>
      <c r="O17" s="40"/>
      <c r="P17" s="38"/>
      <c r="Q17" s="39">
        <f>5/12*100</f>
        <v>41.666666666666671</v>
      </c>
      <c r="R17" s="40"/>
      <c r="S17" s="38"/>
      <c r="T17" s="39">
        <f>6/12*100</f>
        <v>50</v>
      </c>
      <c r="U17" s="40"/>
      <c r="V17" s="38"/>
      <c r="W17" s="39">
        <f>7/12*100</f>
        <v>58.333333333333336</v>
      </c>
      <c r="X17" s="40"/>
      <c r="Y17" s="38"/>
      <c r="Z17" s="39">
        <f>8/12*100</f>
        <v>66.666666666666657</v>
      </c>
      <c r="AA17" s="40"/>
      <c r="AB17" s="38"/>
      <c r="AC17" s="39">
        <f>9/12*100</f>
        <v>75</v>
      </c>
      <c r="AD17" s="40"/>
      <c r="AE17" s="38"/>
      <c r="AF17" s="39">
        <f>10/12*100</f>
        <v>83.333333333333343</v>
      </c>
      <c r="AG17" s="40"/>
      <c r="AH17" s="38"/>
      <c r="AI17" s="39">
        <f>11/12*100</f>
        <v>91.666666666666657</v>
      </c>
      <c r="AJ17" s="40"/>
      <c r="AK17" s="38"/>
      <c r="AL17" s="39">
        <f>12/12*100</f>
        <v>100</v>
      </c>
      <c r="AM17" s="40"/>
    </row>
    <row r="18" spans="1:39" x14ac:dyDescent="0.25">
      <c r="A18" s="12"/>
      <c r="B18" s="42"/>
      <c r="C18" s="43"/>
      <c r="D18" s="24">
        <f>0/3000000*100</f>
        <v>0</v>
      </c>
      <c r="E18" s="25"/>
      <c r="F18" s="26">
        <f>U17</f>
        <v>0</v>
      </c>
      <c r="G18" s="24">
        <f>953000/2661000*100</f>
        <v>35.813603908305147</v>
      </c>
      <c r="H18" s="25"/>
      <c r="I18" s="26">
        <f>H19</f>
        <v>35.813603908305147</v>
      </c>
      <c r="J18" s="24">
        <f>420000/2661000*100</f>
        <v>15.783540022547914</v>
      </c>
      <c r="K18" s="25"/>
      <c r="L18" s="26">
        <f>K19</f>
        <v>51.597143930853065</v>
      </c>
      <c r="M18" s="24">
        <v>0</v>
      </c>
      <c r="N18" s="25"/>
      <c r="O18" s="26">
        <v>0</v>
      </c>
      <c r="P18" s="24">
        <v>0</v>
      </c>
      <c r="Q18" s="25"/>
      <c r="R18" s="26">
        <v>0</v>
      </c>
      <c r="S18" s="24">
        <v>0</v>
      </c>
      <c r="T18" s="25"/>
      <c r="U18" s="26">
        <f>0</f>
        <v>0</v>
      </c>
      <c r="V18" s="24">
        <v>0</v>
      </c>
      <c r="W18" s="25"/>
      <c r="X18" s="26">
        <v>0</v>
      </c>
      <c r="Y18" s="24">
        <v>0</v>
      </c>
      <c r="Z18" s="25"/>
      <c r="AA18" s="26">
        <v>0</v>
      </c>
      <c r="AB18" s="24">
        <v>0</v>
      </c>
      <c r="AC18" s="25"/>
      <c r="AD18" s="26">
        <v>0</v>
      </c>
      <c r="AE18" s="24">
        <v>0</v>
      </c>
      <c r="AF18" s="25"/>
      <c r="AG18" s="26">
        <v>0</v>
      </c>
      <c r="AH18" s="24">
        <v>0</v>
      </c>
      <c r="AI18" s="25"/>
      <c r="AJ18" s="26">
        <v>0</v>
      </c>
      <c r="AK18" s="24">
        <v>0</v>
      </c>
      <c r="AL18" s="25"/>
      <c r="AM18" s="26">
        <v>0</v>
      </c>
    </row>
    <row r="19" spans="1:39" x14ac:dyDescent="0.25">
      <c r="A19" s="29"/>
      <c r="B19" s="44"/>
      <c r="C19" s="45"/>
      <c r="D19" s="31"/>
      <c r="E19" s="32">
        <v>0</v>
      </c>
      <c r="F19" s="33"/>
      <c r="G19" s="31"/>
      <c r="H19" s="32">
        <f>D18+G18</f>
        <v>35.813603908305147</v>
      </c>
      <c r="I19" s="33"/>
      <c r="J19" s="31"/>
      <c r="K19" s="32">
        <f>D18+G18+J18</f>
        <v>51.597143930853065</v>
      </c>
      <c r="L19" s="33"/>
      <c r="M19" s="31"/>
      <c r="N19" s="32">
        <v>0</v>
      </c>
      <c r="O19" s="33"/>
      <c r="P19" s="31"/>
      <c r="Q19" s="32">
        <v>0</v>
      </c>
      <c r="R19" s="33"/>
      <c r="S19" s="31"/>
      <c r="T19" s="32">
        <f>U18</f>
        <v>0</v>
      </c>
      <c r="U19" s="33"/>
      <c r="V19" s="31"/>
      <c r="W19" s="32">
        <v>0</v>
      </c>
      <c r="X19" s="33"/>
      <c r="Y19" s="31"/>
      <c r="Z19" s="32">
        <v>0</v>
      </c>
      <c r="AA19" s="33"/>
      <c r="AB19" s="31"/>
      <c r="AC19" s="32">
        <v>0</v>
      </c>
      <c r="AD19" s="33"/>
      <c r="AE19" s="31"/>
      <c r="AF19" s="32">
        <v>0</v>
      </c>
      <c r="AG19" s="33"/>
      <c r="AH19" s="31"/>
      <c r="AI19" s="32">
        <v>0</v>
      </c>
      <c r="AJ19" s="33"/>
      <c r="AK19" s="31"/>
      <c r="AL19" s="32">
        <v>0</v>
      </c>
      <c r="AM19" s="33"/>
    </row>
    <row r="20" spans="1:39" x14ac:dyDescent="0.25">
      <c r="A20" s="12">
        <v>5</v>
      </c>
      <c r="B20" s="42" t="s">
        <v>30</v>
      </c>
      <c r="C20" s="23">
        <v>6285400</v>
      </c>
      <c r="D20" s="38"/>
      <c r="E20" s="39">
        <f>1/12*100</f>
        <v>8.3333333333333321</v>
      </c>
      <c r="F20" s="40"/>
      <c r="G20" s="38"/>
      <c r="H20" s="39">
        <f>2/12*100</f>
        <v>16.666666666666664</v>
      </c>
      <c r="I20" s="40"/>
      <c r="J20" s="38"/>
      <c r="K20" s="39">
        <f>3/12*100</f>
        <v>25</v>
      </c>
      <c r="L20" s="40"/>
      <c r="M20" s="38"/>
      <c r="N20" s="39">
        <f>4/12*100</f>
        <v>33.333333333333329</v>
      </c>
      <c r="O20" s="40"/>
      <c r="P20" s="38"/>
      <c r="Q20" s="39">
        <f>5/12*100</f>
        <v>41.666666666666671</v>
      </c>
      <c r="R20" s="40"/>
      <c r="S20" s="38"/>
      <c r="T20" s="39">
        <f>6/12*100</f>
        <v>50</v>
      </c>
      <c r="U20" s="40"/>
      <c r="V20" s="38"/>
      <c r="W20" s="39">
        <f>7/12*100</f>
        <v>58.333333333333336</v>
      </c>
      <c r="X20" s="40"/>
      <c r="Y20" s="38"/>
      <c r="Z20" s="39">
        <f>8/12*100</f>
        <v>66.666666666666657</v>
      </c>
      <c r="AA20" s="40"/>
      <c r="AB20" s="38"/>
      <c r="AC20" s="39">
        <f>9/12*100</f>
        <v>75</v>
      </c>
      <c r="AD20" s="40"/>
      <c r="AE20" s="38"/>
      <c r="AF20" s="39">
        <f>10/12*100</f>
        <v>83.333333333333343</v>
      </c>
      <c r="AG20" s="40"/>
      <c r="AH20" s="38"/>
      <c r="AI20" s="39">
        <f>11/12*100</f>
        <v>91.666666666666657</v>
      </c>
      <c r="AJ20" s="40"/>
      <c r="AK20" s="38"/>
      <c r="AL20" s="39">
        <f>12/12*100</f>
        <v>100</v>
      </c>
      <c r="AM20" s="40"/>
    </row>
    <row r="21" spans="1:39" x14ac:dyDescent="0.25">
      <c r="A21" s="12"/>
      <c r="B21" s="42"/>
      <c r="C21" s="23"/>
      <c r="D21" s="24">
        <f>0/11034600*100</f>
        <v>0</v>
      </c>
      <c r="E21" s="25"/>
      <c r="F21" s="26">
        <f>U20</f>
        <v>0</v>
      </c>
      <c r="G21" s="24">
        <f>1891700/6285400*100</f>
        <v>30.096732109332741</v>
      </c>
      <c r="H21" s="25"/>
      <c r="I21" s="26">
        <f>H22</f>
        <v>30.096732109332741</v>
      </c>
      <c r="J21" s="24">
        <f>1731100/6285400*100</f>
        <v>27.541604352944919</v>
      </c>
      <c r="K21" s="25"/>
      <c r="L21" s="26">
        <f>K22</f>
        <v>57.638336462277664</v>
      </c>
      <c r="M21" s="24">
        <v>0</v>
      </c>
      <c r="N21" s="25"/>
      <c r="O21" s="26">
        <v>0</v>
      </c>
      <c r="P21" s="24">
        <v>0</v>
      </c>
      <c r="Q21" s="25"/>
      <c r="R21" s="26">
        <v>0</v>
      </c>
      <c r="S21" s="24">
        <v>0</v>
      </c>
      <c r="T21" s="25"/>
      <c r="U21" s="26">
        <v>0</v>
      </c>
      <c r="V21" s="24">
        <v>0</v>
      </c>
      <c r="W21" s="25"/>
      <c r="X21" s="26">
        <v>0</v>
      </c>
      <c r="Y21" s="24">
        <v>0</v>
      </c>
      <c r="Z21" s="25"/>
      <c r="AA21" s="32">
        <v>0</v>
      </c>
      <c r="AB21" s="24">
        <v>0</v>
      </c>
      <c r="AC21" s="25"/>
      <c r="AD21" s="26">
        <v>0</v>
      </c>
      <c r="AE21" s="24">
        <v>0</v>
      </c>
      <c r="AF21" s="25"/>
      <c r="AG21" s="26">
        <v>0</v>
      </c>
      <c r="AH21" s="24">
        <v>0</v>
      </c>
      <c r="AI21" s="25"/>
      <c r="AJ21" s="26">
        <v>0</v>
      </c>
      <c r="AK21" s="24">
        <v>0</v>
      </c>
      <c r="AL21" s="25"/>
      <c r="AM21" s="26">
        <v>0</v>
      </c>
    </row>
    <row r="22" spans="1:39" x14ac:dyDescent="0.25">
      <c r="A22" s="12"/>
      <c r="B22" s="42"/>
      <c r="C22" s="23"/>
      <c r="D22" s="31"/>
      <c r="E22" s="32">
        <v>0</v>
      </c>
      <c r="F22" s="33"/>
      <c r="G22" s="31"/>
      <c r="H22" s="32">
        <f>D21+G21</f>
        <v>30.096732109332741</v>
      </c>
      <c r="I22" s="33"/>
      <c r="J22" s="31"/>
      <c r="K22" s="32">
        <f>D21+G21+J21</f>
        <v>57.638336462277664</v>
      </c>
      <c r="L22" s="33"/>
      <c r="M22" s="31"/>
      <c r="N22" s="32">
        <v>0</v>
      </c>
      <c r="O22" s="33"/>
      <c r="P22" s="31"/>
      <c r="Q22" s="32">
        <v>0</v>
      </c>
      <c r="R22" s="33"/>
      <c r="S22" s="31"/>
      <c r="T22" s="32">
        <f>U21</f>
        <v>0</v>
      </c>
      <c r="U22" s="33"/>
      <c r="V22" s="31"/>
      <c r="W22" s="32">
        <v>0</v>
      </c>
      <c r="X22" s="33"/>
      <c r="Y22" s="31"/>
      <c r="Z22" s="32">
        <v>0</v>
      </c>
      <c r="AA22" s="33"/>
      <c r="AB22" s="31"/>
      <c r="AC22" s="32">
        <v>0</v>
      </c>
      <c r="AD22" s="33"/>
      <c r="AE22" s="31"/>
      <c r="AF22" s="32">
        <v>0</v>
      </c>
      <c r="AG22" s="33"/>
      <c r="AH22" s="31"/>
      <c r="AI22" s="32">
        <v>0</v>
      </c>
      <c r="AJ22" s="33"/>
      <c r="AK22" s="31"/>
      <c r="AL22" s="32">
        <v>0</v>
      </c>
      <c r="AM22" s="33"/>
    </row>
    <row r="23" spans="1:39" x14ac:dyDescent="0.25">
      <c r="A23" s="35">
        <v>6</v>
      </c>
      <c r="B23" s="48" t="s">
        <v>31</v>
      </c>
      <c r="C23" s="49">
        <v>3478000</v>
      </c>
      <c r="D23" s="38"/>
      <c r="E23" s="39">
        <f>1/12*100</f>
        <v>8.3333333333333321</v>
      </c>
      <c r="F23" s="40"/>
      <c r="G23" s="38"/>
      <c r="H23" s="39">
        <f>2/12*100</f>
        <v>16.666666666666664</v>
      </c>
      <c r="I23" s="40"/>
      <c r="J23" s="38"/>
      <c r="K23" s="39">
        <f>3/12*100</f>
        <v>25</v>
      </c>
      <c r="L23" s="40"/>
      <c r="M23" s="38"/>
      <c r="N23" s="39">
        <f>4/12*100</f>
        <v>33.333333333333329</v>
      </c>
      <c r="O23" s="40"/>
      <c r="P23" s="38"/>
      <c r="Q23" s="39">
        <f>5/12*100</f>
        <v>41.666666666666671</v>
      </c>
      <c r="R23" s="40"/>
      <c r="S23" s="38"/>
      <c r="T23" s="39">
        <f>6/12*100</f>
        <v>50</v>
      </c>
      <c r="U23" s="40"/>
      <c r="V23" s="38"/>
      <c r="W23" s="39">
        <f>7/12*100</f>
        <v>58.333333333333336</v>
      </c>
      <c r="X23" s="40"/>
      <c r="Y23" s="38"/>
      <c r="Z23" s="39">
        <f>8/12*100</f>
        <v>66.666666666666657</v>
      </c>
      <c r="AA23" s="40"/>
      <c r="AB23" s="38"/>
      <c r="AC23" s="39">
        <f>9/12*100</f>
        <v>75</v>
      </c>
      <c r="AD23" s="40"/>
      <c r="AE23" s="38"/>
      <c r="AF23" s="39">
        <f>10/12*100</f>
        <v>83.333333333333343</v>
      </c>
      <c r="AG23" s="40"/>
      <c r="AH23" s="38"/>
      <c r="AI23" s="39">
        <f>11/12*100</f>
        <v>91.666666666666657</v>
      </c>
      <c r="AJ23" s="40"/>
      <c r="AK23" s="38"/>
      <c r="AL23" s="39">
        <f>12/12*100</f>
        <v>100</v>
      </c>
      <c r="AM23" s="40"/>
    </row>
    <row r="24" spans="1:39" x14ac:dyDescent="0.25">
      <c r="A24" s="12"/>
      <c r="B24" s="50"/>
      <c r="C24" s="23"/>
      <c r="D24" s="24">
        <f>0/6324500*100</f>
        <v>0</v>
      </c>
      <c r="E24" s="25"/>
      <c r="F24" s="26">
        <f>U23</f>
        <v>0</v>
      </c>
      <c r="G24" s="24">
        <f>1891700/3478000*100</f>
        <v>54.390454284071311</v>
      </c>
      <c r="H24" s="25"/>
      <c r="I24" s="26">
        <f>H25</f>
        <v>54.390454284071311</v>
      </c>
      <c r="J24" s="24">
        <f>485000/3478000*100</f>
        <v>13.944795859689476</v>
      </c>
      <c r="K24" s="25"/>
      <c r="L24" s="26">
        <f>K25</f>
        <v>68.335250143760788</v>
      </c>
      <c r="M24" s="24">
        <v>0</v>
      </c>
      <c r="N24" s="25"/>
      <c r="O24" s="26">
        <v>0</v>
      </c>
      <c r="P24" s="24">
        <v>0</v>
      </c>
      <c r="Q24" s="25"/>
      <c r="R24" s="26">
        <v>0</v>
      </c>
      <c r="S24" s="24">
        <v>0</v>
      </c>
      <c r="T24" s="25"/>
      <c r="U24" s="26">
        <v>0</v>
      </c>
      <c r="V24" s="24">
        <v>0</v>
      </c>
      <c r="W24" s="25"/>
      <c r="X24" s="26">
        <v>0</v>
      </c>
      <c r="Y24" s="24">
        <v>0</v>
      </c>
      <c r="Z24" s="25"/>
      <c r="AA24" s="26">
        <v>0</v>
      </c>
      <c r="AB24" s="24">
        <v>0</v>
      </c>
      <c r="AC24" s="25"/>
      <c r="AD24" s="26">
        <v>0</v>
      </c>
      <c r="AE24" s="24">
        <v>0</v>
      </c>
      <c r="AF24" s="25"/>
      <c r="AG24" s="26">
        <v>0</v>
      </c>
      <c r="AH24" s="24">
        <v>0</v>
      </c>
      <c r="AI24" s="25"/>
      <c r="AJ24" s="26">
        <f>AI25</f>
        <v>0</v>
      </c>
      <c r="AK24" s="24">
        <v>0</v>
      </c>
      <c r="AL24" s="25"/>
      <c r="AM24" s="26">
        <v>0</v>
      </c>
    </row>
    <row r="25" spans="1:39" x14ac:dyDescent="0.25">
      <c r="A25" s="29"/>
      <c r="B25" s="51"/>
      <c r="C25" s="30"/>
      <c r="D25" s="31"/>
      <c r="E25" s="32">
        <f>R25</f>
        <v>0</v>
      </c>
      <c r="F25" s="33"/>
      <c r="G25" s="31"/>
      <c r="H25" s="32">
        <f>D24+G24</f>
        <v>54.390454284071311</v>
      </c>
      <c r="I25" s="33"/>
      <c r="J25" s="31"/>
      <c r="K25" s="32">
        <f>D24+G24+J24</f>
        <v>68.335250143760788</v>
      </c>
      <c r="L25" s="33"/>
      <c r="M25" s="31"/>
      <c r="N25" s="32">
        <v>0</v>
      </c>
      <c r="O25" s="33"/>
      <c r="P25" s="31"/>
      <c r="Q25" s="32">
        <v>0</v>
      </c>
      <c r="R25" s="33"/>
      <c r="S25" s="31"/>
      <c r="T25" s="32">
        <f>U24</f>
        <v>0</v>
      </c>
      <c r="U25" s="33"/>
      <c r="V25" s="31"/>
      <c r="W25" s="32">
        <v>0</v>
      </c>
      <c r="X25" s="33"/>
      <c r="Y25" s="31"/>
      <c r="Z25" s="32">
        <v>0</v>
      </c>
      <c r="AA25" s="33"/>
      <c r="AB25" s="31"/>
      <c r="AC25" s="32">
        <v>0</v>
      </c>
      <c r="AD25" s="33"/>
      <c r="AE25" s="31"/>
      <c r="AF25" s="32">
        <v>0</v>
      </c>
      <c r="AG25" s="33"/>
      <c r="AH25" s="31"/>
      <c r="AI25" s="32">
        <v>0</v>
      </c>
      <c r="AJ25" s="33"/>
      <c r="AK25" s="31"/>
      <c r="AL25" s="32">
        <v>0</v>
      </c>
      <c r="AM25" s="33"/>
    </row>
    <row r="26" spans="1:39" x14ac:dyDescent="0.25">
      <c r="A26" s="35">
        <v>7</v>
      </c>
      <c r="B26" s="48" t="s">
        <v>32</v>
      </c>
      <c r="C26" s="49">
        <v>2019000</v>
      </c>
      <c r="D26" s="24"/>
      <c r="E26" s="25">
        <f>1/12*100</f>
        <v>8.3333333333333321</v>
      </c>
      <c r="F26" s="26"/>
      <c r="G26" s="24"/>
      <c r="H26" s="25">
        <f>2/12*100</f>
        <v>16.666666666666664</v>
      </c>
      <c r="I26" s="26"/>
      <c r="J26" s="24"/>
      <c r="K26" s="25">
        <f>3/12*100</f>
        <v>25</v>
      </c>
      <c r="L26" s="26"/>
      <c r="M26" s="24"/>
      <c r="N26" s="25">
        <f>4/12*100</f>
        <v>33.333333333333329</v>
      </c>
      <c r="O26" s="26"/>
      <c r="P26" s="24"/>
      <c r="Q26" s="25">
        <f>5/12*100</f>
        <v>41.666666666666671</v>
      </c>
      <c r="R26" s="26"/>
      <c r="S26" s="24"/>
      <c r="T26" s="25">
        <f>6/12*100</f>
        <v>50</v>
      </c>
      <c r="U26" s="26"/>
      <c r="V26" s="24"/>
      <c r="W26" s="25">
        <f>7/12*100</f>
        <v>58.333333333333336</v>
      </c>
      <c r="X26" s="26"/>
      <c r="Y26" s="24"/>
      <c r="Z26" s="25">
        <f>8/12*100</f>
        <v>66.666666666666657</v>
      </c>
      <c r="AA26" s="26"/>
      <c r="AB26" s="24"/>
      <c r="AC26" s="25">
        <f>9/12*100</f>
        <v>75</v>
      </c>
      <c r="AD26" s="26"/>
      <c r="AE26" s="24"/>
      <c r="AF26" s="25">
        <f>10/12*100</f>
        <v>83.333333333333343</v>
      </c>
      <c r="AG26" s="26"/>
      <c r="AH26" s="24"/>
      <c r="AI26" s="25">
        <f>11/12*100</f>
        <v>91.666666666666657</v>
      </c>
      <c r="AJ26" s="26"/>
      <c r="AK26" s="24"/>
      <c r="AL26" s="25">
        <f>12/12*100</f>
        <v>100</v>
      </c>
      <c r="AM26" s="26"/>
    </row>
    <row r="27" spans="1:39" x14ac:dyDescent="0.25">
      <c r="A27" s="12"/>
      <c r="B27" s="50"/>
      <c r="C27" s="23"/>
      <c r="D27" s="24">
        <f>0/3999000*100</f>
        <v>0</v>
      </c>
      <c r="E27" s="25"/>
      <c r="F27" s="26">
        <f>U26</f>
        <v>0</v>
      </c>
      <c r="G27" s="24">
        <v>0</v>
      </c>
      <c r="H27" s="25"/>
      <c r="I27" s="26">
        <v>0</v>
      </c>
      <c r="J27" s="24">
        <f>300000/2019000*100</f>
        <v>14.858841010401189</v>
      </c>
      <c r="K27" s="25"/>
      <c r="L27" s="26">
        <f>K28</f>
        <v>14.858841010401189</v>
      </c>
      <c r="M27" s="24">
        <v>0</v>
      </c>
      <c r="N27" s="25"/>
      <c r="O27" s="26">
        <v>0</v>
      </c>
      <c r="P27" s="24">
        <v>0</v>
      </c>
      <c r="Q27" s="25"/>
      <c r="R27" s="26">
        <v>0</v>
      </c>
      <c r="S27" s="24">
        <v>0</v>
      </c>
      <c r="T27" s="25"/>
      <c r="U27" s="26">
        <v>0</v>
      </c>
      <c r="V27" s="24">
        <v>0</v>
      </c>
      <c r="W27" s="25"/>
      <c r="X27" s="26">
        <v>0</v>
      </c>
      <c r="Y27" s="24">
        <v>0</v>
      </c>
      <c r="Z27" s="25"/>
      <c r="AA27" s="26">
        <v>0</v>
      </c>
      <c r="AB27" s="24">
        <v>0</v>
      </c>
      <c r="AC27" s="25"/>
      <c r="AD27" s="26">
        <v>0</v>
      </c>
      <c r="AE27" s="24">
        <v>0</v>
      </c>
      <c r="AF27" s="25"/>
      <c r="AG27" s="26">
        <v>0</v>
      </c>
      <c r="AH27" s="24">
        <v>0</v>
      </c>
      <c r="AI27" s="25"/>
      <c r="AJ27" s="26">
        <v>0</v>
      </c>
      <c r="AK27" s="24">
        <v>0</v>
      </c>
      <c r="AL27" s="25"/>
      <c r="AM27" s="26">
        <f>AL28</f>
        <v>0</v>
      </c>
    </row>
    <row r="28" spans="1:39" x14ac:dyDescent="0.25">
      <c r="A28" s="29"/>
      <c r="B28" s="51"/>
      <c r="C28" s="30"/>
      <c r="D28" s="24"/>
      <c r="E28" s="25">
        <v>0</v>
      </c>
      <c r="F28" s="26"/>
      <c r="G28" s="24"/>
      <c r="H28" s="25">
        <v>0</v>
      </c>
      <c r="I28" s="26"/>
      <c r="J28" s="24"/>
      <c r="K28" s="32">
        <f>D27+G27+J27</f>
        <v>14.858841010401189</v>
      </c>
      <c r="L28" s="26"/>
      <c r="M28" s="24"/>
      <c r="N28" s="25">
        <v>0</v>
      </c>
      <c r="O28" s="26"/>
      <c r="P28" s="24"/>
      <c r="Q28" s="25">
        <v>0</v>
      </c>
      <c r="R28" s="26"/>
      <c r="S28" s="24"/>
      <c r="T28" s="25">
        <f>U27</f>
        <v>0</v>
      </c>
      <c r="U28" s="26"/>
      <c r="V28" s="24"/>
      <c r="W28" s="25">
        <v>0</v>
      </c>
      <c r="X28" s="26"/>
      <c r="Y28" s="24"/>
      <c r="Z28" s="25">
        <v>0</v>
      </c>
      <c r="AA28" s="26"/>
      <c r="AB28" s="24"/>
      <c r="AC28" s="25">
        <v>0</v>
      </c>
      <c r="AD28" s="26"/>
      <c r="AE28" s="24"/>
      <c r="AF28" s="25">
        <v>0</v>
      </c>
      <c r="AG28" s="26"/>
      <c r="AH28" s="24"/>
      <c r="AI28" s="25">
        <v>0</v>
      </c>
      <c r="AJ28" s="26"/>
      <c r="AK28" s="24"/>
      <c r="AL28" s="25">
        <v>0</v>
      </c>
      <c r="AM28" s="26"/>
    </row>
    <row r="29" spans="1:39" x14ac:dyDescent="0.25">
      <c r="A29" s="35">
        <v>8</v>
      </c>
      <c r="B29" s="36" t="s">
        <v>33</v>
      </c>
      <c r="C29" s="23">
        <v>3732200</v>
      </c>
      <c r="D29" s="38"/>
      <c r="E29" s="39">
        <f>1/12*100</f>
        <v>8.3333333333333321</v>
      </c>
      <c r="F29" s="40"/>
      <c r="G29" s="38"/>
      <c r="H29" s="39">
        <f>2/12*100</f>
        <v>16.666666666666664</v>
      </c>
      <c r="I29" s="40"/>
      <c r="J29" s="38"/>
      <c r="K29" s="39">
        <f>3/12*100</f>
        <v>25</v>
      </c>
      <c r="L29" s="40"/>
      <c r="M29" s="38"/>
      <c r="N29" s="39">
        <f>4/12*100</f>
        <v>33.333333333333329</v>
      </c>
      <c r="O29" s="40"/>
      <c r="P29" s="38"/>
      <c r="Q29" s="39">
        <f>4/12*100</f>
        <v>33.333333333333329</v>
      </c>
      <c r="R29" s="40"/>
      <c r="S29" s="38"/>
      <c r="T29" s="39">
        <f>6/12*100</f>
        <v>50</v>
      </c>
      <c r="U29" s="40"/>
      <c r="V29" s="38"/>
      <c r="W29" s="39">
        <f>7/12*100</f>
        <v>58.333333333333336</v>
      </c>
      <c r="X29" s="40"/>
      <c r="Y29" s="38"/>
      <c r="Z29" s="39">
        <f>8/12*100</f>
        <v>66.666666666666657</v>
      </c>
      <c r="AA29" s="40"/>
      <c r="AB29" s="38"/>
      <c r="AC29" s="39">
        <f>9/12*100</f>
        <v>75</v>
      </c>
      <c r="AD29" s="40"/>
      <c r="AE29" s="38"/>
      <c r="AF29" s="39">
        <f>10/12*100</f>
        <v>83.333333333333343</v>
      </c>
      <c r="AG29" s="40"/>
      <c r="AH29" s="38"/>
      <c r="AI29" s="39">
        <f>11/12*100</f>
        <v>91.666666666666657</v>
      </c>
      <c r="AJ29" s="40"/>
      <c r="AK29" s="38"/>
      <c r="AL29" s="39">
        <f>12/12*100</f>
        <v>100</v>
      </c>
      <c r="AM29" s="40"/>
    </row>
    <row r="30" spans="1:39" x14ac:dyDescent="0.25">
      <c r="A30" s="12"/>
      <c r="B30" s="42"/>
      <c r="C30" s="23"/>
      <c r="D30" s="24">
        <f>0/1440000*100</f>
        <v>0</v>
      </c>
      <c r="E30" s="25"/>
      <c r="F30" s="26">
        <f>U29</f>
        <v>0</v>
      </c>
      <c r="G30" s="24">
        <f>517600 /3732200*100</f>
        <v>13.868495793365842</v>
      </c>
      <c r="H30" s="25"/>
      <c r="I30" s="26">
        <f>H31</f>
        <v>13.868495793365842</v>
      </c>
      <c r="J30" s="24">
        <f>1303300/3732200*100</f>
        <v>34.920422271046569</v>
      </c>
      <c r="K30" s="25"/>
      <c r="L30" s="26">
        <f>K31</f>
        <v>48.788918064412414</v>
      </c>
      <c r="M30" s="24">
        <v>0</v>
      </c>
      <c r="N30" s="25"/>
      <c r="O30" s="26">
        <v>0</v>
      </c>
      <c r="P30" s="24">
        <v>0</v>
      </c>
      <c r="Q30" s="25"/>
      <c r="R30" s="26">
        <v>0</v>
      </c>
      <c r="S30" s="24">
        <v>0</v>
      </c>
      <c r="T30" s="25"/>
      <c r="U30" s="26">
        <v>0</v>
      </c>
      <c r="V30" s="24">
        <v>0</v>
      </c>
      <c r="W30" s="25"/>
      <c r="X30" s="26">
        <v>0</v>
      </c>
      <c r="Y30" s="24">
        <v>0</v>
      </c>
      <c r="Z30" s="25"/>
      <c r="AA30" s="26">
        <v>0</v>
      </c>
      <c r="AB30" s="24">
        <v>0</v>
      </c>
      <c r="AC30" s="25"/>
      <c r="AD30" s="26">
        <v>0</v>
      </c>
      <c r="AE30" s="24">
        <v>0</v>
      </c>
      <c r="AF30" s="25"/>
      <c r="AG30" s="26">
        <v>0</v>
      </c>
      <c r="AH30" s="24">
        <v>0</v>
      </c>
      <c r="AI30" s="25"/>
      <c r="AJ30" s="26">
        <f>AI31</f>
        <v>0</v>
      </c>
      <c r="AK30" s="24">
        <v>0</v>
      </c>
      <c r="AL30" s="25"/>
      <c r="AM30" s="26">
        <v>0</v>
      </c>
    </row>
    <row r="31" spans="1:39" x14ac:dyDescent="0.25">
      <c r="A31" s="29"/>
      <c r="B31" s="44"/>
      <c r="C31" s="30"/>
      <c r="D31" s="31"/>
      <c r="E31" s="32">
        <v>0</v>
      </c>
      <c r="F31" s="33"/>
      <c r="G31" s="31"/>
      <c r="H31" s="32">
        <f>D30+G30</f>
        <v>13.868495793365842</v>
      </c>
      <c r="I31" s="33"/>
      <c r="J31" s="31"/>
      <c r="K31" s="32">
        <f>D30+G30+J30</f>
        <v>48.788918064412414</v>
      </c>
      <c r="L31" s="33"/>
      <c r="M31" s="31"/>
      <c r="N31" s="32">
        <v>0</v>
      </c>
      <c r="O31" s="33"/>
      <c r="P31" s="31"/>
      <c r="Q31" s="32">
        <v>0</v>
      </c>
      <c r="R31" s="33"/>
      <c r="S31" s="31"/>
      <c r="T31" s="32">
        <f>U30</f>
        <v>0</v>
      </c>
      <c r="U31" s="33"/>
      <c r="V31" s="31"/>
      <c r="W31" s="32">
        <v>0</v>
      </c>
      <c r="X31" s="33"/>
      <c r="Y31" s="31"/>
      <c r="Z31" s="32">
        <v>0</v>
      </c>
      <c r="AA31" s="33"/>
      <c r="AB31" s="31"/>
      <c r="AC31" s="32">
        <v>0</v>
      </c>
      <c r="AD31" s="33"/>
      <c r="AE31" s="31"/>
      <c r="AF31" s="32">
        <v>0</v>
      </c>
      <c r="AG31" s="33"/>
      <c r="AH31" s="31"/>
      <c r="AI31" s="32">
        <v>0</v>
      </c>
      <c r="AJ31" s="33"/>
      <c r="AK31" s="31"/>
      <c r="AL31" s="32">
        <v>0</v>
      </c>
      <c r="AM31" s="33"/>
    </row>
    <row r="32" spans="1:39" x14ac:dyDescent="0.25">
      <c r="A32" s="35">
        <v>9</v>
      </c>
      <c r="B32" s="36" t="s">
        <v>34</v>
      </c>
      <c r="C32" s="37">
        <v>62170000</v>
      </c>
      <c r="D32" s="38"/>
      <c r="E32" s="39">
        <f>1/12*100</f>
        <v>8.3333333333333321</v>
      </c>
      <c r="F32" s="40"/>
      <c r="G32" s="38"/>
      <c r="H32" s="39">
        <f>2/12*100</f>
        <v>16.666666666666664</v>
      </c>
      <c r="I32" s="40"/>
      <c r="J32" s="38"/>
      <c r="K32" s="39">
        <f>3/12*100</f>
        <v>25</v>
      </c>
      <c r="L32" s="40"/>
      <c r="M32" s="38"/>
      <c r="N32" s="39">
        <f>4/12*100</f>
        <v>33.333333333333329</v>
      </c>
      <c r="O32" s="40"/>
      <c r="P32" s="38"/>
      <c r="Q32" s="39">
        <f>5/12*100</f>
        <v>41.666666666666671</v>
      </c>
      <c r="R32" s="40"/>
      <c r="S32" s="38"/>
      <c r="T32" s="39">
        <f>6/12*100</f>
        <v>50</v>
      </c>
      <c r="U32" s="40"/>
      <c r="V32" s="38"/>
      <c r="W32" s="39">
        <f>7/12*100</f>
        <v>58.333333333333336</v>
      </c>
      <c r="X32" s="40"/>
      <c r="Y32" s="38"/>
      <c r="Z32" s="39">
        <f>8/12*100</f>
        <v>66.666666666666657</v>
      </c>
      <c r="AA32" s="40"/>
      <c r="AB32" s="38"/>
      <c r="AC32" s="39">
        <f>9/12*100</f>
        <v>75</v>
      </c>
      <c r="AD32" s="40"/>
      <c r="AE32" s="38"/>
      <c r="AF32" s="39">
        <f>10/12*100</f>
        <v>83.333333333333343</v>
      </c>
      <c r="AG32" s="40"/>
      <c r="AH32" s="38"/>
      <c r="AI32" s="39">
        <f>11/12*100</f>
        <v>91.666666666666657</v>
      </c>
      <c r="AJ32" s="40"/>
      <c r="AK32" s="38"/>
      <c r="AL32" s="39">
        <f>12/12*100</f>
        <v>100</v>
      </c>
      <c r="AM32" s="40"/>
    </row>
    <row r="33" spans="1:39" x14ac:dyDescent="0.25">
      <c r="A33" s="12"/>
      <c r="B33" s="42"/>
      <c r="C33" s="43"/>
      <c r="D33" s="24">
        <f>3000000/62170000*100</f>
        <v>4.8254785266205564</v>
      </c>
      <c r="E33" s="25"/>
      <c r="F33" s="26">
        <v>0</v>
      </c>
      <c r="G33" s="24">
        <f>0/621700000*100</f>
        <v>0</v>
      </c>
      <c r="H33" s="25"/>
      <c r="I33" s="26">
        <f>H34</f>
        <v>4.8254785266205564</v>
      </c>
      <c r="J33" s="24">
        <f>37170000 /62170000*100</f>
        <v>59.787678944828691</v>
      </c>
      <c r="K33" s="25"/>
      <c r="L33" s="26">
        <f>K34</f>
        <v>64.613157471449242</v>
      </c>
      <c r="M33" s="24">
        <v>0</v>
      </c>
      <c r="N33" s="25"/>
      <c r="O33" s="26">
        <v>0</v>
      </c>
      <c r="P33" s="24">
        <v>0</v>
      </c>
      <c r="Q33" s="25"/>
      <c r="R33" s="26">
        <v>0</v>
      </c>
      <c r="S33" s="24">
        <v>0</v>
      </c>
      <c r="T33" s="25"/>
      <c r="U33" s="26">
        <v>0</v>
      </c>
      <c r="V33" s="24">
        <v>0</v>
      </c>
      <c r="W33" s="25"/>
      <c r="X33" s="26">
        <v>0</v>
      </c>
      <c r="Y33" s="24">
        <v>0</v>
      </c>
      <c r="Z33" s="25"/>
      <c r="AA33" s="26">
        <v>0</v>
      </c>
      <c r="AB33" s="24">
        <v>0</v>
      </c>
      <c r="AC33" s="25"/>
      <c r="AD33" s="26">
        <f>AC34</f>
        <v>0</v>
      </c>
      <c r="AE33" s="24">
        <v>0</v>
      </c>
      <c r="AF33" s="25"/>
      <c r="AG33" s="26">
        <v>0</v>
      </c>
      <c r="AH33" s="24">
        <v>0</v>
      </c>
      <c r="AI33" s="25"/>
      <c r="AJ33" s="26">
        <v>0</v>
      </c>
      <c r="AK33" s="24">
        <f>6902000/C32*100</f>
        <v>11.101817596911694</v>
      </c>
      <c r="AL33" s="25"/>
      <c r="AM33" s="26">
        <f>AL34</f>
        <v>0</v>
      </c>
    </row>
    <row r="34" spans="1:39" x14ac:dyDescent="0.25">
      <c r="A34" s="29"/>
      <c r="B34" s="44"/>
      <c r="C34" s="45"/>
      <c r="D34" s="31"/>
      <c r="E34" s="32">
        <f>3000000/62170000*100</f>
        <v>4.8254785266205564</v>
      </c>
      <c r="F34" s="33"/>
      <c r="G34" s="31"/>
      <c r="H34" s="32">
        <f>D33+G33</f>
        <v>4.8254785266205564</v>
      </c>
      <c r="I34" s="33"/>
      <c r="J34" s="31"/>
      <c r="K34" s="32">
        <f>D33+G33+J33</f>
        <v>64.613157471449242</v>
      </c>
      <c r="L34" s="33"/>
      <c r="M34" s="31"/>
      <c r="N34" s="32">
        <v>0</v>
      </c>
      <c r="O34" s="33"/>
      <c r="P34" s="31"/>
      <c r="Q34" s="32">
        <v>0</v>
      </c>
      <c r="R34" s="33"/>
      <c r="S34" s="31"/>
      <c r="T34" s="32">
        <v>0</v>
      </c>
      <c r="U34" s="33"/>
      <c r="V34" s="31"/>
      <c r="W34" s="32">
        <v>0</v>
      </c>
      <c r="X34" s="33"/>
      <c r="Y34" s="31"/>
      <c r="Z34" s="32">
        <v>0</v>
      </c>
      <c r="AA34" s="33"/>
      <c r="AB34" s="31"/>
      <c r="AC34" s="32">
        <v>0</v>
      </c>
      <c r="AD34" s="33"/>
      <c r="AE34" s="31"/>
      <c r="AF34" s="32">
        <v>0</v>
      </c>
      <c r="AG34" s="33"/>
      <c r="AH34" s="31"/>
      <c r="AI34" s="32">
        <v>0</v>
      </c>
      <c r="AJ34" s="33"/>
      <c r="AK34" s="31"/>
      <c r="AL34" s="32">
        <v>0</v>
      </c>
      <c r="AM34" s="33"/>
    </row>
    <row r="35" spans="1:39" x14ac:dyDescent="0.25">
      <c r="A35" s="35">
        <v>10</v>
      </c>
      <c r="B35" s="48" t="s">
        <v>35</v>
      </c>
      <c r="C35" s="37">
        <v>58200000</v>
      </c>
      <c r="D35" s="24"/>
      <c r="E35" s="25">
        <f>1/12*100</f>
        <v>8.3333333333333321</v>
      </c>
      <c r="F35" s="26"/>
      <c r="G35" s="24"/>
      <c r="H35" s="25">
        <f>2/12*100</f>
        <v>16.666666666666664</v>
      </c>
      <c r="I35" s="26"/>
      <c r="J35" s="24"/>
      <c r="K35" s="25">
        <f>3/12*100</f>
        <v>25</v>
      </c>
      <c r="L35" s="26"/>
      <c r="M35" s="24"/>
      <c r="N35" s="52">
        <f>4/12*100</f>
        <v>33.333333333333329</v>
      </c>
      <c r="O35" s="53"/>
      <c r="P35" s="28"/>
      <c r="Q35" s="52">
        <f>5/12*100</f>
        <v>41.666666666666671</v>
      </c>
      <c r="R35" s="53"/>
      <c r="S35" s="28"/>
      <c r="T35" s="52">
        <f>6/12*100</f>
        <v>50</v>
      </c>
      <c r="U35" s="53"/>
      <c r="V35" s="28"/>
      <c r="W35" s="52">
        <f>7/12*100</f>
        <v>58.333333333333336</v>
      </c>
      <c r="X35" s="53"/>
      <c r="Y35" s="28"/>
      <c r="Z35" s="52">
        <f>8/12*100</f>
        <v>66.666666666666657</v>
      </c>
      <c r="AA35" s="53"/>
      <c r="AB35" s="28"/>
      <c r="AC35" s="25">
        <f>9/12*100</f>
        <v>75</v>
      </c>
      <c r="AD35" s="53"/>
      <c r="AE35" s="28"/>
      <c r="AF35" s="52">
        <f>10/12*100</f>
        <v>83.333333333333343</v>
      </c>
      <c r="AG35" s="26"/>
      <c r="AH35" s="24"/>
      <c r="AI35" s="25">
        <f>11/12*100</f>
        <v>91.666666666666657</v>
      </c>
      <c r="AJ35" s="26"/>
      <c r="AK35" s="24"/>
      <c r="AL35" s="25">
        <f>12/12*100</f>
        <v>100</v>
      </c>
      <c r="AM35" s="26"/>
    </row>
    <row r="36" spans="1:39" x14ac:dyDescent="0.25">
      <c r="A36" s="12"/>
      <c r="B36" s="50"/>
      <c r="C36" s="43"/>
      <c r="D36" s="24">
        <f>4700000/58200000*100</f>
        <v>8.0756013745704465</v>
      </c>
      <c r="E36" s="25"/>
      <c r="F36" s="26">
        <f>U35</f>
        <v>0</v>
      </c>
      <c r="G36" s="24">
        <f>4850000/58200000*100</f>
        <v>8.3333333333333321</v>
      </c>
      <c r="H36" s="25"/>
      <c r="I36" s="26">
        <f>H37</f>
        <v>16.408934707903779</v>
      </c>
      <c r="J36" s="24">
        <f>25920000 /58200000*100</f>
        <v>44.536082474226809</v>
      </c>
      <c r="K36" s="25"/>
      <c r="L36" s="26">
        <f>K37</f>
        <v>60.945017182130584</v>
      </c>
      <c r="M36" s="24">
        <v>0</v>
      </c>
      <c r="N36" s="25"/>
      <c r="O36" s="26">
        <v>0</v>
      </c>
      <c r="P36" s="54">
        <v>0</v>
      </c>
      <c r="Q36" s="25"/>
      <c r="R36" s="26">
        <v>0</v>
      </c>
      <c r="S36" s="55" t="s">
        <v>36</v>
      </c>
      <c r="T36" s="25"/>
      <c r="U36" s="26">
        <v>0</v>
      </c>
      <c r="V36" s="24">
        <v>0</v>
      </c>
      <c r="W36" s="25"/>
      <c r="X36" s="26">
        <v>0</v>
      </c>
      <c r="Y36" s="24">
        <v>0</v>
      </c>
      <c r="Z36" s="25"/>
      <c r="AA36" s="26">
        <f>Z37</f>
        <v>0</v>
      </c>
      <c r="AB36" s="24">
        <v>0</v>
      </c>
      <c r="AC36" s="25"/>
      <c r="AD36" s="26">
        <v>0</v>
      </c>
      <c r="AE36" s="24">
        <v>0</v>
      </c>
      <c r="AF36" s="25"/>
      <c r="AG36" s="26">
        <v>0</v>
      </c>
      <c r="AH36" s="24">
        <v>0</v>
      </c>
      <c r="AI36" s="25"/>
      <c r="AJ36" s="26">
        <f>AI37</f>
        <v>0</v>
      </c>
      <c r="AK36" s="24">
        <v>0</v>
      </c>
      <c r="AL36" s="25"/>
      <c r="AM36" s="26">
        <f>AL37</f>
        <v>0</v>
      </c>
    </row>
    <row r="37" spans="1:39" x14ac:dyDescent="0.25">
      <c r="A37" s="29"/>
      <c r="B37" s="51"/>
      <c r="C37" s="45"/>
      <c r="D37" s="31"/>
      <c r="E37" s="32">
        <f>4700000/58200000*100</f>
        <v>8.0756013745704465</v>
      </c>
      <c r="F37" s="33"/>
      <c r="G37" s="31"/>
      <c r="H37" s="32">
        <f>D36+G36</f>
        <v>16.408934707903779</v>
      </c>
      <c r="I37" s="33"/>
      <c r="J37" s="31"/>
      <c r="K37" s="32">
        <f>D36+G36+J36</f>
        <v>60.945017182130584</v>
      </c>
      <c r="L37" s="33"/>
      <c r="M37" s="31"/>
      <c r="N37" s="32">
        <v>0</v>
      </c>
      <c r="O37" s="33"/>
      <c r="P37" s="31"/>
      <c r="Q37" s="32">
        <v>0</v>
      </c>
      <c r="R37" s="33"/>
      <c r="S37" s="31"/>
      <c r="T37" s="32">
        <f>U36</f>
        <v>0</v>
      </c>
      <c r="U37" s="33"/>
      <c r="V37" s="31"/>
      <c r="W37" s="32">
        <v>0</v>
      </c>
      <c r="X37" s="33"/>
      <c r="Y37" s="31"/>
      <c r="Z37" s="32">
        <v>0</v>
      </c>
      <c r="AA37" s="33"/>
      <c r="AB37" s="31"/>
      <c r="AC37" s="32">
        <v>0</v>
      </c>
      <c r="AD37" s="33"/>
      <c r="AE37" s="31"/>
      <c r="AF37" s="32">
        <v>0</v>
      </c>
      <c r="AG37" s="33"/>
      <c r="AH37" s="31"/>
      <c r="AI37" s="32">
        <v>0</v>
      </c>
      <c r="AJ37" s="33"/>
      <c r="AK37" s="31"/>
      <c r="AL37" s="32">
        <v>0</v>
      </c>
      <c r="AM37" s="33"/>
    </row>
    <row r="38" spans="1:39" x14ac:dyDescent="0.25">
      <c r="A38" s="35">
        <v>11</v>
      </c>
      <c r="B38" s="36" t="s">
        <v>37</v>
      </c>
      <c r="C38" s="49">
        <v>25800000</v>
      </c>
      <c r="D38" s="38"/>
      <c r="E38" s="47">
        <f>1/12*100</f>
        <v>8.3333333333333321</v>
      </c>
      <c r="F38" s="40"/>
      <c r="G38" s="38"/>
      <c r="H38" s="39">
        <f>2/12*100</f>
        <v>16.666666666666664</v>
      </c>
      <c r="I38" s="40"/>
      <c r="J38" s="38"/>
      <c r="K38" s="39">
        <f>3/12*100</f>
        <v>25</v>
      </c>
      <c r="L38" s="40"/>
      <c r="M38" s="38"/>
      <c r="N38" s="39">
        <f>4/12*100</f>
        <v>33.333333333333329</v>
      </c>
      <c r="O38" s="40"/>
      <c r="P38" s="38"/>
      <c r="Q38" s="39">
        <f>5/12*100</f>
        <v>41.666666666666671</v>
      </c>
      <c r="R38" s="40"/>
      <c r="S38" s="38"/>
      <c r="T38" s="41">
        <f>S39</f>
        <v>0</v>
      </c>
      <c r="U38" s="40"/>
      <c r="V38" s="38"/>
      <c r="W38" s="39">
        <f>7/12*100</f>
        <v>58.333333333333336</v>
      </c>
      <c r="X38" s="40"/>
      <c r="Y38" s="38"/>
      <c r="Z38" s="39">
        <f>8/12*100</f>
        <v>66.666666666666657</v>
      </c>
      <c r="AA38" s="40"/>
      <c r="AB38" s="38"/>
      <c r="AC38" s="39">
        <f>9/12*100</f>
        <v>75</v>
      </c>
      <c r="AD38" s="40"/>
      <c r="AE38" s="38"/>
      <c r="AF38" s="39">
        <f>10/12*100</f>
        <v>83.333333333333343</v>
      </c>
      <c r="AG38" s="40"/>
      <c r="AH38" s="38"/>
      <c r="AI38" s="39">
        <f>11/12*100</f>
        <v>91.666666666666657</v>
      </c>
      <c r="AJ38" s="40"/>
      <c r="AK38" s="38"/>
      <c r="AL38" s="39">
        <f>12/12*100</f>
        <v>100</v>
      </c>
      <c r="AM38" s="40"/>
    </row>
    <row r="39" spans="1:39" x14ac:dyDescent="0.25">
      <c r="A39" s="12"/>
      <c r="B39" s="42"/>
      <c r="C39" s="23"/>
      <c r="D39" s="24">
        <f>1793431/25800000*100</f>
        <v>6.951282945736434</v>
      </c>
      <c r="E39" s="25"/>
      <c r="F39" s="26">
        <f>U38</f>
        <v>0</v>
      </c>
      <c r="G39" s="24">
        <f>1775973/25800000*100</f>
        <v>6.8836162790697681</v>
      </c>
      <c r="H39" s="25"/>
      <c r="I39" s="26">
        <f>H40</f>
        <v>13.834899224806202</v>
      </c>
      <c r="J39" s="24">
        <f>1580057/25800000*100</f>
        <v>6.1242519379844964</v>
      </c>
      <c r="K39" s="25"/>
      <c r="L39" s="26">
        <f>K40</f>
        <v>19.959151162790697</v>
      </c>
      <c r="M39" s="24">
        <v>0</v>
      </c>
      <c r="N39" s="25"/>
      <c r="O39" s="26">
        <v>0</v>
      </c>
      <c r="P39" s="24">
        <v>0</v>
      </c>
      <c r="Q39" s="25"/>
      <c r="R39" s="26">
        <v>0</v>
      </c>
      <c r="S39" s="28">
        <v>0</v>
      </c>
      <c r="T39" s="25"/>
      <c r="U39" s="26">
        <v>0</v>
      </c>
      <c r="V39" s="24">
        <v>0</v>
      </c>
      <c r="W39" s="25"/>
      <c r="X39" s="26">
        <v>0</v>
      </c>
      <c r="Y39" s="28">
        <v>0</v>
      </c>
      <c r="Z39" s="25"/>
      <c r="AA39" s="26">
        <v>0</v>
      </c>
      <c r="AB39" s="28">
        <v>0</v>
      </c>
      <c r="AC39" s="25"/>
      <c r="AD39" s="26">
        <v>0</v>
      </c>
      <c r="AE39" s="28">
        <v>0</v>
      </c>
      <c r="AF39" s="25"/>
      <c r="AG39" s="26">
        <v>0</v>
      </c>
      <c r="AH39" s="24">
        <v>0</v>
      </c>
      <c r="AI39" s="25"/>
      <c r="AJ39" s="26">
        <v>0</v>
      </c>
      <c r="AK39" s="24">
        <v>0</v>
      </c>
      <c r="AL39" s="25"/>
      <c r="AM39" s="26">
        <v>0</v>
      </c>
    </row>
    <row r="40" spans="1:39" x14ac:dyDescent="0.25">
      <c r="A40" s="29"/>
      <c r="B40" s="44"/>
      <c r="C40" s="30"/>
      <c r="D40" s="31"/>
      <c r="E40" s="32">
        <f>1793431/25800000*100</f>
        <v>6.951282945736434</v>
      </c>
      <c r="F40" s="33"/>
      <c r="G40" s="31"/>
      <c r="H40" s="32">
        <f>D39+G39</f>
        <v>13.834899224806202</v>
      </c>
      <c r="I40" s="33"/>
      <c r="J40" s="31"/>
      <c r="K40" s="32">
        <f>D39+G39+J39</f>
        <v>19.959151162790697</v>
      </c>
      <c r="L40" s="33"/>
      <c r="M40" s="31"/>
      <c r="N40" s="32">
        <v>0</v>
      </c>
      <c r="O40" s="33"/>
      <c r="P40" s="31"/>
      <c r="Q40" s="32">
        <v>0</v>
      </c>
      <c r="R40" s="33"/>
      <c r="S40" s="31"/>
      <c r="T40" s="32">
        <f>U39</f>
        <v>0</v>
      </c>
      <c r="U40" s="33"/>
      <c r="V40" s="31"/>
      <c r="W40" s="32">
        <v>0</v>
      </c>
      <c r="X40" s="33"/>
      <c r="Y40" s="31"/>
      <c r="Z40" s="32">
        <v>0</v>
      </c>
      <c r="AA40" s="33"/>
      <c r="AB40" s="31"/>
      <c r="AC40" s="32">
        <v>0</v>
      </c>
      <c r="AD40" s="33"/>
      <c r="AE40" s="31"/>
      <c r="AF40" s="32">
        <v>0</v>
      </c>
      <c r="AG40" s="33"/>
      <c r="AH40" s="31"/>
      <c r="AI40" s="32">
        <v>0</v>
      </c>
      <c r="AJ40" s="33"/>
      <c r="AK40" s="31"/>
      <c r="AL40" s="32">
        <v>0</v>
      </c>
      <c r="AM40" s="33"/>
    </row>
    <row r="41" spans="1:39" x14ac:dyDescent="0.25">
      <c r="A41" s="35">
        <v>12</v>
      </c>
      <c r="B41" s="56" t="s">
        <v>38</v>
      </c>
      <c r="C41" s="49">
        <v>76560000</v>
      </c>
      <c r="D41" s="24"/>
      <c r="E41" s="25">
        <f>1/12*100</f>
        <v>8.3333333333333321</v>
      </c>
      <c r="F41" s="26"/>
      <c r="G41" s="24"/>
      <c r="H41" s="25">
        <f>2/12*100</f>
        <v>16.666666666666664</v>
      </c>
      <c r="I41" s="26"/>
      <c r="J41" s="24"/>
      <c r="K41" s="25">
        <f>3/12*100</f>
        <v>25</v>
      </c>
      <c r="L41" s="26"/>
      <c r="M41" s="24"/>
      <c r="N41" s="25">
        <f>4/12*100</f>
        <v>33.333333333333329</v>
      </c>
      <c r="O41" s="26"/>
      <c r="P41" s="24"/>
      <c r="Q41" s="25">
        <f>5/12*100</f>
        <v>41.666666666666671</v>
      </c>
      <c r="R41" s="26"/>
      <c r="S41" s="24"/>
      <c r="T41" s="25">
        <f>6/12*100</f>
        <v>50</v>
      </c>
      <c r="U41" s="26"/>
      <c r="V41" s="24"/>
      <c r="W41" s="25">
        <f>7/12*100</f>
        <v>58.333333333333336</v>
      </c>
      <c r="X41" s="26"/>
      <c r="Y41" s="24"/>
      <c r="Z41" s="25">
        <f>8/12*100</f>
        <v>66.666666666666657</v>
      </c>
      <c r="AA41" s="26"/>
      <c r="AB41" s="24"/>
      <c r="AC41" s="25">
        <f>9/12*100</f>
        <v>75</v>
      </c>
      <c r="AD41" s="26"/>
      <c r="AE41" s="24"/>
      <c r="AF41" s="25">
        <f>10/12*100</f>
        <v>83.333333333333343</v>
      </c>
      <c r="AG41" s="26"/>
      <c r="AH41" s="24"/>
      <c r="AI41" s="25">
        <f>11/12*100</f>
        <v>91.666666666666657</v>
      </c>
      <c r="AJ41" s="26"/>
      <c r="AK41" s="24"/>
      <c r="AL41" s="25">
        <f>12/12*100</f>
        <v>100</v>
      </c>
      <c r="AM41" s="26"/>
    </row>
    <row r="42" spans="1:39" x14ac:dyDescent="0.25">
      <c r="A42" s="12"/>
      <c r="B42" s="50"/>
      <c r="C42" s="23"/>
      <c r="D42" s="24">
        <f>6380000 /76560000*100</f>
        <v>8.3333333333333321</v>
      </c>
      <c r="E42" s="25"/>
      <c r="F42" s="26">
        <f>U41</f>
        <v>0</v>
      </c>
      <c r="G42" s="24">
        <f>6380000 /76560000*100</f>
        <v>8.3333333333333321</v>
      </c>
      <c r="H42" s="25"/>
      <c r="I42" s="26">
        <f>H43</f>
        <v>16.666666666666664</v>
      </c>
      <c r="J42" s="24">
        <f>6380000/76560000*100</f>
        <v>8.3333333333333321</v>
      </c>
      <c r="K42" s="25"/>
      <c r="L42" s="26">
        <f>K43</f>
        <v>24.999999999999996</v>
      </c>
      <c r="M42" s="24">
        <v>0</v>
      </c>
      <c r="N42" s="25"/>
      <c r="O42" s="26">
        <v>0</v>
      </c>
      <c r="P42" s="24">
        <v>0</v>
      </c>
      <c r="Q42" s="25"/>
      <c r="R42" s="26">
        <v>0</v>
      </c>
      <c r="S42" s="24">
        <v>0</v>
      </c>
      <c r="T42" s="25"/>
      <c r="U42" s="26">
        <v>0</v>
      </c>
      <c r="V42" s="24">
        <v>0</v>
      </c>
      <c r="W42" s="25"/>
      <c r="X42" s="26">
        <v>0</v>
      </c>
      <c r="Y42" s="24">
        <v>0</v>
      </c>
      <c r="Z42" s="25"/>
      <c r="AA42" s="26">
        <f>Z43</f>
        <v>0</v>
      </c>
      <c r="AB42" s="24">
        <v>0</v>
      </c>
      <c r="AC42" s="25"/>
      <c r="AD42" s="26">
        <f>AC43</f>
        <v>0</v>
      </c>
      <c r="AE42" s="24">
        <v>0</v>
      </c>
      <c r="AF42" s="25"/>
      <c r="AG42" s="26">
        <v>0</v>
      </c>
      <c r="AH42" s="24">
        <v>0</v>
      </c>
      <c r="AI42" s="25"/>
      <c r="AJ42" s="26">
        <f>AI43</f>
        <v>0</v>
      </c>
      <c r="AK42" s="24">
        <v>0</v>
      </c>
      <c r="AL42" s="25"/>
      <c r="AM42" s="26">
        <f>AL43</f>
        <v>0</v>
      </c>
    </row>
    <row r="43" spans="1:39" x14ac:dyDescent="0.25">
      <c r="A43" s="29"/>
      <c r="B43" s="51"/>
      <c r="C43" s="30"/>
      <c r="D43" s="24"/>
      <c r="E43" s="32">
        <f>6380000 /58194700*100</f>
        <v>10.963197679513769</v>
      </c>
      <c r="F43" s="26"/>
      <c r="G43" s="24"/>
      <c r="H43" s="25">
        <f>D42+G42</f>
        <v>16.666666666666664</v>
      </c>
      <c r="I43" s="26"/>
      <c r="J43" s="24"/>
      <c r="K43" s="32">
        <f>D42+G42+J42</f>
        <v>24.999999999999996</v>
      </c>
      <c r="L43" s="26"/>
      <c r="M43" s="24"/>
      <c r="N43" s="25">
        <v>0</v>
      </c>
      <c r="O43" s="26"/>
      <c r="P43" s="24"/>
      <c r="Q43" s="25">
        <v>0</v>
      </c>
      <c r="R43" s="26"/>
      <c r="S43" s="24"/>
      <c r="T43" s="25">
        <f>U42</f>
        <v>0</v>
      </c>
      <c r="U43" s="26"/>
      <c r="V43" s="24"/>
      <c r="W43" s="25">
        <v>0</v>
      </c>
      <c r="X43" s="26"/>
      <c r="Y43" s="24"/>
      <c r="Z43" s="25">
        <v>0</v>
      </c>
      <c r="AA43" s="26"/>
      <c r="AB43" s="24"/>
      <c r="AC43" s="25">
        <v>0</v>
      </c>
      <c r="AD43" s="26"/>
      <c r="AE43" s="24"/>
      <c r="AF43" s="25">
        <v>0</v>
      </c>
      <c r="AG43" s="26"/>
      <c r="AH43" s="24"/>
      <c r="AI43" s="25">
        <v>0</v>
      </c>
      <c r="AJ43" s="26"/>
      <c r="AK43" s="24"/>
      <c r="AL43" s="25">
        <v>0</v>
      </c>
      <c r="AM43" s="26"/>
    </row>
    <row r="44" spans="1:39" x14ac:dyDescent="0.25">
      <c r="A44" s="35">
        <v>13</v>
      </c>
      <c r="B44" s="36" t="s">
        <v>39</v>
      </c>
      <c r="C44" s="37">
        <v>38879500</v>
      </c>
      <c r="D44" s="38"/>
      <c r="E44" s="47">
        <f>1/12*100</f>
        <v>8.3333333333333321</v>
      </c>
      <c r="F44" s="40"/>
      <c r="G44" s="38"/>
      <c r="H44" s="39">
        <f>2/12*100</f>
        <v>16.666666666666664</v>
      </c>
      <c r="I44" s="40"/>
      <c r="J44" s="38"/>
      <c r="K44" s="39">
        <f>3/12*100</f>
        <v>25</v>
      </c>
      <c r="L44" s="40"/>
      <c r="M44" s="38"/>
      <c r="N44" s="39">
        <f>4/12*100</f>
        <v>33.333333333333329</v>
      </c>
      <c r="O44" s="40"/>
      <c r="P44" s="38"/>
      <c r="Q44" s="39">
        <f>5/12*100</f>
        <v>41.666666666666671</v>
      </c>
      <c r="R44" s="40"/>
      <c r="S44" s="38"/>
      <c r="T44" s="39">
        <f>6/12*100</f>
        <v>50</v>
      </c>
      <c r="U44" s="40"/>
      <c r="V44" s="38"/>
      <c r="W44" s="39">
        <f>7/12*100</f>
        <v>58.333333333333336</v>
      </c>
      <c r="X44" s="40"/>
      <c r="Y44" s="38"/>
      <c r="Z44" s="39">
        <f>8/12*100</f>
        <v>66.666666666666657</v>
      </c>
      <c r="AA44" s="40"/>
      <c r="AB44" s="38"/>
      <c r="AC44" s="39">
        <f>9/12*100</f>
        <v>75</v>
      </c>
      <c r="AD44" s="40"/>
      <c r="AE44" s="38"/>
      <c r="AF44" s="39">
        <f>10/12*100</f>
        <v>83.333333333333343</v>
      </c>
      <c r="AG44" s="40"/>
      <c r="AH44" s="38"/>
      <c r="AI44" s="39">
        <f>11/12*100</f>
        <v>91.666666666666657</v>
      </c>
      <c r="AJ44" s="40"/>
      <c r="AK44" s="38"/>
      <c r="AL44" s="39">
        <f>12/12*100</f>
        <v>100</v>
      </c>
      <c r="AM44" s="40"/>
    </row>
    <row r="45" spans="1:39" x14ac:dyDescent="0.25">
      <c r="A45" s="12"/>
      <c r="B45" s="42"/>
      <c r="C45" s="43"/>
      <c r="D45" s="24">
        <f>0/21000000*100</f>
        <v>0</v>
      </c>
      <c r="E45" s="25"/>
      <c r="F45" s="26">
        <f>U44</f>
        <v>0</v>
      </c>
      <c r="G45" s="24">
        <f>2150000 /38879500*100</f>
        <v>5.5299065059993051</v>
      </c>
      <c r="H45" s="25"/>
      <c r="I45" s="26">
        <f>H46</f>
        <v>5.5299065059993051</v>
      </c>
      <c r="J45" s="24">
        <f>3072500/38879500*100</f>
        <v>7.9026222045036594</v>
      </c>
      <c r="K45" s="25"/>
      <c r="L45" s="26">
        <f>K46</f>
        <v>13.432528710502964</v>
      </c>
      <c r="M45" s="24">
        <v>0</v>
      </c>
      <c r="N45" s="25"/>
      <c r="O45" s="26">
        <v>0</v>
      </c>
      <c r="P45" s="24">
        <v>0</v>
      </c>
      <c r="Q45" s="25"/>
      <c r="R45" s="26">
        <v>0</v>
      </c>
      <c r="S45" s="24">
        <v>0</v>
      </c>
      <c r="T45" s="25"/>
      <c r="U45" s="26">
        <v>0</v>
      </c>
      <c r="V45" s="24">
        <v>0</v>
      </c>
      <c r="W45" s="25"/>
      <c r="X45" s="26">
        <v>0</v>
      </c>
      <c r="Y45" s="24">
        <v>0</v>
      </c>
      <c r="Z45" s="25"/>
      <c r="AA45" s="26">
        <v>0</v>
      </c>
      <c r="AB45" s="24">
        <v>0</v>
      </c>
      <c r="AC45" s="25"/>
      <c r="AD45" s="26">
        <f>AC46</f>
        <v>0</v>
      </c>
      <c r="AE45" s="24">
        <v>0</v>
      </c>
      <c r="AF45" s="25"/>
      <c r="AG45" s="26">
        <v>0</v>
      </c>
      <c r="AH45" s="24">
        <v>0</v>
      </c>
      <c r="AI45" s="25"/>
      <c r="AJ45" s="26">
        <f>AI46</f>
        <v>0</v>
      </c>
      <c r="AK45" s="24">
        <v>0</v>
      </c>
      <c r="AL45" s="25"/>
      <c r="AM45" s="26">
        <f>AL46</f>
        <v>0</v>
      </c>
    </row>
    <row r="46" spans="1:39" x14ac:dyDescent="0.25">
      <c r="A46" s="29"/>
      <c r="B46" s="44"/>
      <c r="C46" s="45"/>
      <c r="D46" s="31"/>
      <c r="E46" s="32">
        <f>R46</f>
        <v>0</v>
      </c>
      <c r="F46" s="33"/>
      <c r="G46" s="31"/>
      <c r="H46" s="32">
        <f>D45+G45</f>
        <v>5.5299065059993051</v>
      </c>
      <c r="I46" s="33"/>
      <c r="J46" s="31"/>
      <c r="K46" s="32">
        <f>D45+G45+J45</f>
        <v>13.432528710502964</v>
      </c>
      <c r="L46" s="33"/>
      <c r="M46" s="31"/>
      <c r="N46" s="32">
        <v>0</v>
      </c>
      <c r="O46" s="33"/>
      <c r="P46" s="31"/>
      <c r="Q46" s="32">
        <v>0</v>
      </c>
      <c r="R46" s="33"/>
      <c r="S46" s="31"/>
      <c r="T46" s="32">
        <f>U45</f>
        <v>0</v>
      </c>
      <c r="U46" s="33"/>
      <c r="V46" s="31"/>
      <c r="W46" s="32">
        <v>0</v>
      </c>
      <c r="X46" s="33"/>
      <c r="Y46" s="31"/>
      <c r="Z46" s="32">
        <v>0</v>
      </c>
      <c r="AA46" s="33"/>
      <c r="AB46" s="31"/>
      <c r="AC46" s="32">
        <v>0</v>
      </c>
      <c r="AD46" s="33"/>
      <c r="AE46" s="31"/>
      <c r="AF46" s="32">
        <v>0</v>
      </c>
      <c r="AG46" s="33"/>
      <c r="AH46" s="31"/>
      <c r="AI46" s="32">
        <v>0</v>
      </c>
      <c r="AJ46" s="33"/>
      <c r="AK46" s="31"/>
      <c r="AL46" s="32">
        <v>0</v>
      </c>
      <c r="AM46" s="33"/>
    </row>
    <row r="47" spans="1:39" x14ac:dyDescent="0.25">
      <c r="A47" s="35">
        <v>14</v>
      </c>
      <c r="B47" s="48" t="s">
        <v>40</v>
      </c>
      <c r="C47" s="49">
        <v>831000</v>
      </c>
      <c r="D47" s="24"/>
      <c r="E47" s="25">
        <f>1/12*100</f>
        <v>8.3333333333333321</v>
      </c>
      <c r="F47" s="26"/>
      <c r="G47" s="24"/>
      <c r="H47" s="25">
        <f>2/12*100</f>
        <v>16.666666666666664</v>
      </c>
      <c r="I47" s="26"/>
      <c r="J47" s="24"/>
      <c r="K47" s="25">
        <f>3/12*100</f>
        <v>25</v>
      </c>
      <c r="L47" s="26"/>
      <c r="M47" s="24"/>
      <c r="N47" s="25">
        <f>4/12*100</f>
        <v>33.333333333333329</v>
      </c>
      <c r="O47" s="26"/>
      <c r="P47" s="28"/>
      <c r="Q47" s="52">
        <f>5/12*100</f>
        <v>41.666666666666671</v>
      </c>
      <c r="R47" s="53"/>
      <c r="S47" s="28"/>
      <c r="T47" s="52">
        <f>6/12*100</f>
        <v>50</v>
      </c>
      <c r="U47" s="53"/>
      <c r="V47" s="28"/>
      <c r="W47" s="52">
        <f>7/12*100</f>
        <v>58.333333333333336</v>
      </c>
      <c r="X47" s="53"/>
      <c r="Y47" s="28"/>
      <c r="Z47" s="52">
        <f>8/12*100</f>
        <v>66.666666666666657</v>
      </c>
      <c r="AA47" s="53"/>
      <c r="AB47" s="28"/>
      <c r="AC47" s="52">
        <f>9/12*100</f>
        <v>75</v>
      </c>
      <c r="AD47" s="53"/>
      <c r="AE47" s="28"/>
      <c r="AF47" s="52">
        <f>10/12*100</f>
        <v>83.333333333333343</v>
      </c>
      <c r="AG47" s="53"/>
      <c r="AH47" s="28"/>
      <c r="AI47" s="52">
        <f>11/12*100</f>
        <v>91.666666666666657</v>
      </c>
      <c r="AJ47" s="53"/>
      <c r="AK47" s="24"/>
      <c r="AL47" s="25">
        <f>12/12*100</f>
        <v>100</v>
      </c>
      <c r="AM47" s="26"/>
    </row>
    <row r="48" spans="1:39" x14ac:dyDescent="0.25">
      <c r="A48" s="12"/>
      <c r="B48" s="50"/>
      <c r="C48" s="23"/>
      <c r="D48" s="24">
        <f>0/453600000</f>
        <v>0</v>
      </c>
      <c r="E48" s="25"/>
      <c r="F48" s="26">
        <f>U47</f>
        <v>0</v>
      </c>
      <c r="G48" s="24">
        <v>0</v>
      </c>
      <c r="H48" s="25"/>
      <c r="I48" s="26">
        <v>0</v>
      </c>
      <c r="J48" s="24">
        <v>0</v>
      </c>
      <c r="K48" s="25"/>
      <c r="L48" s="26">
        <v>0</v>
      </c>
      <c r="M48" s="24">
        <v>0</v>
      </c>
      <c r="N48" s="25"/>
      <c r="O48" s="26">
        <v>0</v>
      </c>
      <c r="P48" s="28">
        <v>0</v>
      </c>
      <c r="Q48" s="52"/>
      <c r="R48" s="53">
        <v>0</v>
      </c>
      <c r="S48" s="28">
        <v>0</v>
      </c>
      <c r="T48" s="52"/>
      <c r="U48" s="57">
        <v>0</v>
      </c>
      <c r="V48" s="28">
        <v>0</v>
      </c>
      <c r="W48" s="52"/>
      <c r="X48" s="53">
        <v>0</v>
      </c>
      <c r="Y48" s="24">
        <v>0</v>
      </c>
      <c r="Z48" s="52"/>
      <c r="AA48" s="26">
        <v>0</v>
      </c>
      <c r="AB48" s="24">
        <v>0</v>
      </c>
      <c r="AC48" s="52"/>
      <c r="AD48" s="26">
        <f>AC49</f>
        <v>0</v>
      </c>
      <c r="AE48" s="24">
        <v>0</v>
      </c>
      <c r="AF48" s="25"/>
      <c r="AG48" s="26">
        <v>0</v>
      </c>
      <c r="AH48" s="24">
        <v>0</v>
      </c>
      <c r="AI48" s="25"/>
      <c r="AJ48" s="26">
        <f>AI49</f>
        <v>0</v>
      </c>
      <c r="AK48" s="24">
        <v>0</v>
      </c>
      <c r="AL48" s="25"/>
      <c r="AM48" s="26">
        <f>AL49</f>
        <v>0</v>
      </c>
    </row>
    <row r="49" spans="1:39" x14ac:dyDescent="0.25">
      <c r="A49" s="29"/>
      <c r="B49" s="51"/>
      <c r="C49" s="30"/>
      <c r="D49" s="24"/>
      <c r="E49" s="25">
        <f>R49</f>
        <v>0</v>
      </c>
      <c r="F49" s="26"/>
      <c r="G49" s="24"/>
      <c r="H49" s="25">
        <v>0</v>
      </c>
      <c r="I49" s="26"/>
      <c r="J49" s="24"/>
      <c r="K49" s="25">
        <v>0</v>
      </c>
      <c r="L49" s="26"/>
      <c r="M49" s="24"/>
      <c r="N49" s="25">
        <v>0</v>
      </c>
      <c r="O49" s="26"/>
      <c r="P49" s="28"/>
      <c r="Q49" s="52">
        <v>0</v>
      </c>
      <c r="R49" s="53"/>
      <c r="S49" s="28"/>
      <c r="T49" s="25">
        <f>U48</f>
        <v>0</v>
      </c>
      <c r="U49" s="53"/>
      <c r="V49" s="28"/>
      <c r="W49" s="52">
        <v>0</v>
      </c>
      <c r="X49" s="53"/>
      <c r="Y49" s="28"/>
      <c r="Z49" s="58">
        <v>0</v>
      </c>
      <c r="AA49" s="53"/>
      <c r="AB49" s="28"/>
      <c r="AC49" s="25">
        <v>0</v>
      </c>
      <c r="AD49" s="53"/>
      <c r="AE49" s="28"/>
      <c r="AF49" s="52">
        <v>0</v>
      </c>
      <c r="AG49" s="53"/>
      <c r="AH49" s="24"/>
      <c r="AI49" s="25">
        <v>0</v>
      </c>
      <c r="AJ49" s="26"/>
      <c r="AK49" s="24"/>
      <c r="AL49" s="25">
        <v>0</v>
      </c>
      <c r="AM49" s="26"/>
    </row>
    <row r="50" spans="1:39" x14ac:dyDescent="0.25">
      <c r="A50" s="35">
        <v>15</v>
      </c>
      <c r="B50" s="48" t="s">
        <v>41</v>
      </c>
      <c r="C50" s="37">
        <v>5716900</v>
      </c>
      <c r="D50" s="38"/>
      <c r="E50" s="39">
        <f>1/12*100</f>
        <v>8.3333333333333321</v>
      </c>
      <c r="F50" s="40"/>
      <c r="G50" s="38"/>
      <c r="H50" s="39">
        <f>2/12*100</f>
        <v>16.666666666666664</v>
      </c>
      <c r="I50" s="40"/>
      <c r="J50" s="38"/>
      <c r="K50" s="39">
        <f>3/12*100</f>
        <v>25</v>
      </c>
      <c r="L50" s="40"/>
      <c r="M50" s="38"/>
      <c r="N50" s="39">
        <f>4/12*100</f>
        <v>33.333333333333329</v>
      </c>
      <c r="O50" s="40"/>
      <c r="P50" s="38"/>
      <c r="Q50" s="39">
        <f>5/12*100</f>
        <v>41.666666666666671</v>
      </c>
      <c r="R50" s="40"/>
      <c r="S50" s="38"/>
      <c r="T50" s="39">
        <f>6/12*100</f>
        <v>50</v>
      </c>
      <c r="U50" s="40"/>
      <c r="V50" s="38"/>
      <c r="W50" s="39">
        <f>7/12*100</f>
        <v>58.333333333333336</v>
      </c>
      <c r="X50" s="40"/>
      <c r="Y50" s="38"/>
      <c r="Z50" s="39">
        <f>8/12*100</f>
        <v>66.666666666666657</v>
      </c>
      <c r="AA50" s="40"/>
      <c r="AB50" s="38"/>
      <c r="AC50" s="39">
        <f>9/12*100</f>
        <v>75</v>
      </c>
      <c r="AD50" s="40"/>
      <c r="AE50" s="38"/>
      <c r="AF50" s="39">
        <f>10/12*100</f>
        <v>83.333333333333343</v>
      </c>
      <c r="AG50" s="40"/>
      <c r="AH50" s="38"/>
      <c r="AI50" s="41">
        <f>11/12*100</f>
        <v>91.666666666666657</v>
      </c>
      <c r="AJ50" s="40"/>
      <c r="AK50" s="38"/>
      <c r="AL50" s="39">
        <f>12/12*100</f>
        <v>100</v>
      </c>
      <c r="AM50" s="40"/>
    </row>
    <row r="51" spans="1:39" x14ac:dyDescent="0.25">
      <c r="A51" s="12"/>
      <c r="B51" s="50"/>
      <c r="C51" s="43"/>
      <c r="D51" s="24">
        <f>0/32222200</f>
        <v>0</v>
      </c>
      <c r="E51" s="25"/>
      <c r="F51" s="26">
        <f>U50</f>
        <v>0</v>
      </c>
      <c r="G51" s="24">
        <f>5716900/5716900*100</f>
        <v>100</v>
      </c>
      <c r="H51" s="25"/>
      <c r="I51" s="26">
        <f>H52</f>
        <v>100</v>
      </c>
      <c r="J51" s="24">
        <v>0</v>
      </c>
      <c r="K51" s="25"/>
      <c r="L51" s="26">
        <f>2500000/32222200*100</f>
        <v>7.7586260404317517</v>
      </c>
      <c r="M51" s="24">
        <v>0</v>
      </c>
      <c r="N51" s="25"/>
      <c r="O51" s="26">
        <v>0</v>
      </c>
      <c r="P51" s="24">
        <v>0</v>
      </c>
      <c r="Q51" s="25"/>
      <c r="R51" s="26">
        <v>0</v>
      </c>
      <c r="S51" s="24">
        <v>0</v>
      </c>
      <c r="T51" s="25"/>
      <c r="U51" s="26">
        <v>0</v>
      </c>
      <c r="V51" s="24">
        <v>0</v>
      </c>
      <c r="W51" s="25"/>
      <c r="X51" s="26">
        <v>0</v>
      </c>
      <c r="Y51" s="24">
        <v>0</v>
      </c>
      <c r="Z51" s="25"/>
      <c r="AA51" s="26">
        <f>Z52</f>
        <v>0</v>
      </c>
      <c r="AB51" s="24">
        <v>0</v>
      </c>
      <c r="AC51" s="25"/>
      <c r="AD51" s="26">
        <f>AC52</f>
        <v>0</v>
      </c>
      <c r="AE51" s="24">
        <v>0</v>
      </c>
      <c r="AF51" s="25"/>
      <c r="AG51" s="26">
        <v>0</v>
      </c>
      <c r="AH51" s="24">
        <v>0</v>
      </c>
      <c r="AI51" s="25"/>
      <c r="AJ51" s="26">
        <f>AI52</f>
        <v>0</v>
      </c>
      <c r="AK51" s="24">
        <v>0</v>
      </c>
      <c r="AL51" s="25"/>
      <c r="AM51" s="26">
        <f>AL52</f>
        <v>0</v>
      </c>
    </row>
    <row r="52" spans="1:39" x14ac:dyDescent="0.25">
      <c r="A52" s="29"/>
      <c r="B52" s="51"/>
      <c r="C52" s="45"/>
      <c r="D52" s="31"/>
      <c r="E52" s="32">
        <f>R52</f>
        <v>0</v>
      </c>
      <c r="F52" s="33"/>
      <c r="G52" s="31"/>
      <c r="H52" s="32">
        <f>D51+G51</f>
        <v>100</v>
      </c>
      <c r="I52" s="33"/>
      <c r="J52" s="31"/>
      <c r="K52" s="32">
        <f>D51+G51+J51</f>
        <v>100</v>
      </c>
      <c r="L52" s="33"/>
      <c r="M52" s="31"/>
      <c r="N52" s="32">
        <v>0</v>
      </c>
      <c r="O52" s="33"/>
      <c r="P52" s="31"/>
      <c r="Q52" s="32">
        <v>0</v>
      </c>
      <c r="R52" s="33"/>
      <c r="S52" s="31"/>
      <c r="T52" s="32">
        <f>U51</f>
        <v>0</v>
      </c>
      <c r="U52" s="33"/>
      <c r="V52" s="31"/>
      <c r="W52" s="32">
        <v>0</v>
      </c>
      <c r="X52" s="33"/>
      <c r="Y52" s="31"/>
      <c r="Z52" s="32">
        <v>0</v>
      </c>
      <c r="AA52" s="33"/>
      <c r="AB52" s="31"/>
      <c r="AC52" s="32">
        <v>0</v>
      </c>
      <c r="AD52" s="33"/>
      <c r="AE52" s="31"/>
      <c r="AF52" s="32">
        <v>0</v>
      </c>
      <c r="AG52" s="33"/>
      <c r="AH52" s="31"/>
      <c r="AI52" s="32">
        <v>0</v>
      </c>
      <c r="AJ52" s="33"/>
      <c r="AK52" s="31"/>
      <c r="AL52" s="32">
        <v>0</v>
      </c>
      <c r="AM52" s="33"/>
    </row>
    <row r="53" spans="1:39" x14ac:dyDescent="0.25">
      <c r="A53" s="35">
        <v>16</v>
      </c>
      <c r="B53" s="48" t="s">
        <v>42</v>
      </c>
      <c r="C53" s="49">
        <v>8879300</v>
      </c>
      <c r="D53" s="24"/>
      <c r="E53" s="25">
        <f>1/12*100</f>
        <v>8.3333333333333321</v>
      </c>
      <c r="F53" s="26"/>
      <c r="G53" s="24"/>
      <c r="H53" s="25">
        <f>2/12*100</f>
        <v>16.666666666666664</v>
      </c>
      <c r="I53" s="26"/>
      <c r="J53" s="24"/>
      <c r="K53" s="59">
        <f>3/12*100</f>
        <v>25</v>
      </c>
      <c r="L53" s="60"/>
      <c r="M53" s="24"/>
      <c r="N53" s="59">
        <f>4/12*100</f>
        <v>33.333333333333329</v>
      </c>
      <c r="O53" s="60"/>
      <c r="P53" s="24"/>
      <c r="Q53" s="59">
        <f>5/12*100</f>
        <v>41.666666666666671</v>
      </c>
      <c r="R53" s="60"/>
      <c r="S53" s="24"/>
      <c r="T53" s="59">
        <f>6/12*100</f>
        <v>50</v>
      </c>
      <c r="U53" s="60"/>
      <c r="V53" s="24"/>
      <c r="W53" s="59">
        <f>7/12*100</f>
        <v>58.333333333333336</v>
      </c>
      <c r="X53" s="60"/>
      <c r="Y53" s="24"/>
      <c r="Z53" s="59">
        <f>8/12*100</f>
        <v>66.666666666666657</v>
      </c>
      <c r="AA53" s="60"/>
      <c r="AB53" s="24"/>
      <c r="AC53" s="61">
        <f>9/12*100</f>
        <v>75</v>
      </c>
      <c r="AD53" s="60"/>
      <c r="AE53" s="24"/>
      <c r="AF53" s="59">
        <f>10/12*100</f>
        <v>83.333333333333343</v>
      </c>
      <c r="AG53" s="60"/>
      <c r="AH53" s="24"/>
      <c r="AI53" s="59">
        <f>11/12*100</f>
        <v>91.666666666666657</v>
      </c>
      <c r="AJ53" s="60"/>
      <c r="AK53" s="24"/>
      <c r="AL53" s="25">
        <f>12/12*100</f>
        <v>100</v>
      </c>
      <c r="AM53" s="26"/>
    </row>
    <row r="54" spans="1:39" x14ac:dyDescent="0.25">
      <c r="A54" s="12"/>
      <c r="B54" s="50"/>
      <c r="C54" s="23"/>
      <c r="D54" s="24">
        <f>0/572000*100</f>
        <v>0</v>
      </c>
      <c r="E54" s="25"/>
      <c r="F54" s="26">
        <f>U53</f>
        <v>0</v>
      </c>
      <c r="G54" s="24">
        <f>900000/8879300*100</f>
        <v>10.135934138952395</v>
      </c>
      <c r="H54" s="25"/>
      <c r="I54" s="26">
        <f>H55</f>
        <v>10.135934138952395</v>
      </c>
      <c r="J54" s="24">
        <f>450000/8879300*100</f>
        <v>5.0679670694761976</v>
      </c>
      <c r="K54" s="59"/>
      <c r="L54" s="60">
        <f>730000/5720000*100</f>
        <v>12.762237762237763</v>
      </c>
      <c r="M54" s="24">
        <v>0</v>
      </c>
      <c r="N54" s="59"/>
      <c r="O54" s="60">
        <v>0</v>
      </c>
      <c r="P54" s="24">
        <v>0</v>
      </c>
      <c r="Q54" s="59"/>
      <c r="R54" s="60">
        <v>0</v>
      </c>
      <c r="S54" s="24">
        <v>0</v>
      </c>
      <c r="T54" s="59"/>
      <c r="U54" s="62">
        <f>0</f>
        <v>0</v>
      </c>
      <c r="V54" s="24">
        <v>0</v>
      </c>
      <c r="W54" s="59"/>
      <c r="X54" s="60">
        <v>0</v>
      </c>
      <c r="Y54" s="24">
        <v>0</v>
      </c>
      <c r="Z54" s="59"/>
      <c r="AA54" s="62">
        <v>0</v>
      </c>
      <c r="AB54" s="24">
        <v>0</v>
      </c>
      <c r="AC54" s="59"/>
      <c r="AD54" s="62">
        <v>0</v>
      </c>
      <c r="AE54" s="24">
        <v>0</v>
      </c>
      <c r="AF54" s="59"/>
      <c r="AG54" s="60">
        <f>AF55</f>
        <v>0</v>
      </c>
      <c r="AH54" s="24">
        <v>0</v>
      </c>
      <c r="AI54" s="59"/>
      <c r="AJ54" s="60">
        <f>AI55</f>
        <v>0</v>
      </c>
      <c r="AK54" s="24">
        <v>0</v>
      </c>
      <c r="AL54" s="25"/>
      <c r="AM54" s="26">
        <f>AL55</f>
        <v>0</v>
      </c>
    </row>
    <row r="55" spans="1:39" x14ac:dyDescent="0.25">
      <c r="A55" s="29"/>
      <c r="B55" s="51"/>
      <c r="C55" s="30"/>
      <c r="D55" s="24"/>
      <c r="E55" s="25">
        <f>R55</f>
        <v>0</v>
      </c>
      <c r="F55" s="26"/>
      <c r="G55" s="24"/>
      <c r="H55" s="32">
        <f>D54+G54</f>
        <v>10.135934138952395</v>
      </c>
      <c r="I55" s="26"/>
      <c r="J55" s="24"/>
      <c r="K55" s="32">
        <f>D54+G54+J54</f>
        <v>15.203901208428594</v>
      </c>
      <c r="L55" s="60"/>
      <c r="M55" s="24"/>
      <c r="N55" s="59">
        <v>0</v>
      </c>
      <c r="O55" s="60"/>
      <c r="P55" s="24"/>
      <c r="Q55" s="59">
        <v>0</v>
      </c>
      <c r="R55" s="60"/>
      <c r="S55" s="24"/>
      <c r="T55" s="61">
        <f>U54</f>
        <v>0</v>
      </c>
      <c r="U55" s="60"/>
      <c r="V55" s="24"/>
      <c r="W55" s="59">
        <v>0</v>
      </c>
      <c r="X55" s="60"/>
      <c r="Y55" s="24"/>
      <c r="Z55" s="59">
        <v>0</v>
      </c>
      <c r="AA55" s="60"/>
      <c r="AB55" s="24"/>
      <c r="AC55" s="61">
        <v>0</v>
      </c>
      <c r="AD55" s="60"/>
      <c r="AE55" s="24"/>
      <c r="AF55" s="59">
        <v>0</v>
      </c>
      <c r="AG55" s="60"/>
      <c r="AH55" s="24"/>
      <c r="AI55" s="59">
        <v>0</v>
      </c>
      <c r="AJ55" s="60"/>
      <c r="AK55" s="24"/>
      <c r="AL55" s="25">
        <v>0</v>
      </c>
      <c r="AM55" s="26"/>
    </row>
    <row r="56" spans="1:39" x14ac:dyDescent="0.25">
      <c r="A56" s="35">
        <v>17</v>
      </c>
      <c r="B56" s="63" t="s">
        <v>43</v>
      </c>
      <c r="C56" s="37">
        <v>232650000</v>
      </c>
      <c r="D56" s="38"/>
      <c r="E56" s="39">
        <f>1/12*100</f>
        <v>8.3333333333333321</v>
      </c>
      <c r="F56" s="40"/>
      <c r="G56" s="38"/>
      <c r="H56" s="39">
        <f>2/12*100</f>
        <v>16.666666666666664</v>
      </c>
      <c r="I56" s="40"/>
      <c r="J56" s="38"/>
      <c r="K56" s="39">
        <f>3/12*100</f>
        <v>25</v>
      </c>
      <c r="L56" s="40"/>
      <c r="M56" s="38"/>
      <c r="N56" s="39">
        <f>4/12*100</f>
        <v>33.333333333333329</v>
      </c>
      <c r="O56" s="40"/>
      <c r="P56" s="38"/>
      <c r="Q56" s="39">
        <f>5/12*100</f>
        <v>41.666666666666671</v>
      </c>
      <c r="R56" s="40"/>
      <c r="S56" s="38"/>
      <c r="T56" s="39">
        <f>S57</f>
        <v>0</v>
      </c>
      <c r="U56" s="40"/>
      <c r="V56" s="38"/>
      <c r="W56" s="39">
        <f>7/12*100</f>
        <v>58.333333333333336</v>
      </c>
      <c r="X56" s="40"/>
      <c r="Y56" s="38"/>
      <c r="Z56" s="39">
        <f>8/12*100</f>
        <v>66.666666666666657</v>
      </c>
      <c r="AA56" s="40"/>
      <c r="AB56" s="38"/>
      <c r="AC56" s="39">
        <f>9/12*100</f>
        <v>75</v>
      </c>
      <c r="AD56" s="40"/>
      <c r="AE56" s="38"/>
      <c r="AF56" s="39">
        <f>10/12*100</f>
        <v>83.333333333333343</v>
      </c>
      <c r="AG56" s="40"/>
      <c r="AH56" s="38"/>
      <c r="AI56" s="39">
        <f>11/12*100</f>
        <v>91.666666666666657</v>
      </c>
      <c r="AJ56" s="40"/>
      <c r="AK56" s="38"/>
      <c r="AL56" s="39">
        <f>12/12*100</f>
        <v>100</v>
      </c>
      <c r="AM56" s="40"/>
    </row>
    <row r="57" spans="1:39" x14ac:dyDescent="0.25">
      <c r="A57" s="12"/>
      <c r="B57" s="64"/>
      <c r="C57" s="43"/>
      <c r="D57" s="24">
        <f>19120000/232650000*100</f>
        <v>8.2183537502686441</v>
      </c>
      <c r="E57" s="25"/>
      <c r="F57" s="26">
        <f>U56</f>
        <v>0</v>
      </c>
      <c r="G57" s="24">
        <f>20290000/C56*100</f>
        <v>8.7212551042338262</v>
      </c>
      <c r="H57" s="25"/>
      <c r="I57" s="26">
        <f>H58</f>
        <v>16.93960885450247</v>
      </c>
      <c r="J57" s="24">
        <f>22720000/232650000*100</f>
        <v>9.7657425316999777</v>
      </c>
      <c r="K57" s="25"/>
      <c r="L57" s="26">
        <f>0/10062200*100</f>
        <v>0</v>
      </c>
      <c r="M57" s="24">
        <f>0/10062200*100</f>
        <v>0</v>
      </c>
      <c r="N57" s="25"/>
      <c r="O57" s="26">
        <v>0</v>
      </c>
      <c r="P57" s="24">
        <f>0/1499800*100</f>
        <v>0</v>
      </c>
      <c r="Q57" s="25"/>
      <c r="R57" s="26">
        <f>0/1499800*100</f>
        <v>0</v>
      </c>
      <c r="S57" s="24">
        <v>0</v>
      </c>
      <c r="T57" s="25"/>
      <c r="U57" s="26">
        <v>0</v>
      </c>
      <c r="V57" s="24">
        <v>0</v>
      </c>
      <c r="W57" s="25"/>
      <c r="X57" s="26">
        <v>0</v>
      </c>
      <c r="Y57" s="24">
        <v>0</v>
      </c>
      <c r="Z57" s="25"/>
      <c r="AA57" s="26">
        <v>0</v>
      </c>
      <c r="AB57" s="24">
        <v>0</v>
      </c>
      <c r="AC57" s="25"/>
      <c r="AD57" s="26">
        <v>0</v>
      </c>
      <c r="AE57" s="24">
        <v>0</v>
      </c>
      <c r="AF57" s="25"/>
      <c r="AG57" s="26">
        <v>0</v>
      </c>
      <c r="AH57" s="24">
        <v>0</v>
      </c>
      <c r="AI57" s="25"/>
      <c r="AJ57" s="26">
        <v>0</v>
      </c>
      <c r="AK57" s="24">
        <v>0</v>
      </c>
      <c r="AL57" s="25"/>
      <c r="AM57" s="26">
        <v>0</v>
      </c>
    </row>
    <row r="58" spans="1:39" x14ac:dyDescent="0.25">
      <c r="A58" s="29"/>
      <c r="B58" s="65"/>
      <c r="C58" s="45"/>
      <c r="D58" s="31"/>
      <c r="E58" s="32">
        <f>19120000/232650000*100</f>
        <v>8.2183537502686441</v>
      </c>
      <c r="F58" s="33"/>
      <c r="G58" s="31"/>
      <c r="H58" s="32">
        <f>D57+G57</f>
        <v>16.93960885450247</v>
      </c>
      <c r="I58" s="33"/>
      <c r="J58" s="31"/>
      <c r="K58" s="32">
        <f>D57+G57+J57</f>
        <v>26.705351386202448</v>
      </c>
      <c r="L58" s="33"/>
      <c r="M58" s="31"/>
      <c r="N58" s="32">
        <f>0/10062000*100</f>
        <v>0</v>
      </c>
      <c r="O58" s="33"/>
      <c r="P58" s="31"/>
      <c r="Q58" s="32">
        <f>0/1499800*100</f>
        <v>0</v>
      </c>
      <c r="R58" s="33"/>
      <c r="S58" s="31"/>
      <c r="T58" s="32">
        <f>U57</f>
        <v>0</v>
      </c>
      <c r="U58" s="33"/>
      <c r="V58" s="31"/>
      <c r="W58" s="32">
        <v>0</v>
      </c>
      <c r="X58" s="33"/>
      <c r="Y58" s="31"/>
      <c r="Z58" s="32">
        <v>0</v>
      </c>
      <c r="AA58" s="33"/>
      <c r="AB58" s="31"/>
      <c r="AC58" s="32">
        <v>0</v>
      </c>
      <c r="AD58" s="33"/>
      <c r="AE58" s="31"/>
      <c r="AF58" s="32">
        <v>0</v>
      </c>
      <c r="AG58" s="33"/>
      <c r="AH58" s="31"/>
      <c r="AI58" s="32">
        <v>0</v>
      </c>
      <c r="AJ58" s="33"/>
      <c r="AK58" s="31"/>
      <c r="AL58" s="32">
        <v>0</v>
      </c>
      <c r="AM58" s="33"/>
    </row>
    <row r="59" spans="1:39" x14ac:dyDescent="0.25">
      <c r="A59" s="35">
        <v>18</v>
      </c>
      <c r="B59" s="48" t="s">
        <v>44</v>
      </c>
      <c r="C59" s="49">
        <v>7000000</v>
      </c>
      <c r="D59" s="24"/>
      <c r="E59" s="25">
        <f>1/12*100</f>
        <v>8.3333333333333321</v>
      </c>
      <c r="F59" s="26"/>
      <c r="G59" s="24"/>
      <c r="H59" s="25">
        <f>2/12*100</f>
        <v>16.666666666666664</v>
      </c>
      <c r="I59" s="26"/>
      <c r="J59" s="24"/>
      <c r="K59" s="25">
        <f>3/12*100</f>
        <v>25</v>
      </c>
      <c r="L59" s="26"/>
      <c r="M59" s="24"/>
      <c r="N59" s="25">
        <f>4/12*100</f>
        <v>33.333333333333329</v>
      </c>
      <c r="O59" s="26"/>
      <c r="P59" s="24"/>
      <c r="Q59" s="25">
        <f>5/12*100</f>
        <v>41.666666666666671</v>
      </c>
      <c r="R59" s="26"/>
      <c r="S59" s="24"/>
      <c r="T59" s="25">
        <f>6/12*100</f>
        <v>50</v>
      </c>
      <c r="U59" s="26"/>
      <c r="V59" s="24"/>
      <c r="W59" s="25">
        <f>7/12*100</f>
        <v>58.333333333333336</v>
      </c>
      <c r="X59" s="26"/>
      <c r="Y59" s="24"/>
      <c r="Z59" s="25">
        <f>8/12*100</f>
        <v>66.666666666666657</v>
      </c>
      <c r="AA59" s="66"/>
      <c r="AB59" s="67"/>
      <c r="AC59" s="61">
        <f>9/12*100</f>
        <v>75</v>
      </c>
      <c r="AD59" s="60"/>
      <c r="AE59" s="67"/>
      <c r="AF59" s="59">
        <f>10/12*100</f>
        <v>83.333333333333343</v>
      </c>
      <c r="AG59" s="60"/>
      <c r="AH59" s="68"/>
      <c r="AI59" s="61">
        <f>11/12*100</f>
        <v>91.666666666666657</v>
      </c>
      <c r="AJ59" s="62"/>
      <c r="AK59" s="24"/>
      <c r="AL59" s="25">
        <f>12/12*100</f>
        <v>100</v>
      </c>
      <c r="AM59" s="26"/>
    </row>
    <row r="60" spans="1:39" x14ac:dyDescent="0.25">
      <c r="A60" s="12"/>
      <c r="B60" s="69"/>
      <c r="C60" s="23"/>
      <c r="D60" s="24">
        <f>0/1499800*100</f>
        <v>0</v>
      </c>
      <c r="E60" s="25"/>
      <c r="F60" s="26">
        <f>U59</f>
        <v>0</v>
      </c>
      <c r="G60" s="24">
        <f ca="1">G60</f>
        <v>0</v>
      </c>
      <c r="H60" s="25"/>
      <c r="I60" s="26">
        <f ca="1">I60</f>
        <v>0</v>
      </c>
      <c r="J60" s="24">
        <f>0/1499800*100</f>
        <v>0</v>
      </c>
      <c r="K60" s="25"/>
      <c r="L60" s="26">
        <f>0/1499800*100</f>
        <v>0</v>
      </c>
      <c r="M60" s="24">
        <f>0/1499800*100</f>
        <v>0</v>
      </c>
      <c r="N60" s="25"/>
      <c r="O60" s="26">
        <f>0/1499800*100</f>
        <v>0</v>
      </c>
      <c r="P60" s="24">
        <f>0/1499800*100</f>
        <v>0</v>
      </c>
      <c r="Q60" s="25"/>
      <c r="R60" s="26">
        <f>0/14998008100</f>
        <v>0</v>
      </c>
      <c r="S60" s="24">
        <f>0</f>
        <v>0</v>
      </c>
      <c r="T60" s="25"/>
      <c r="U60" s="26">
        <f>0</f>
        <v>0</v>
      </c>
      <c r="V60" s="24">
        <v>0</v>
      </c>
      <c r="W60" s="25"/>
      <c r="X60" s="26">
        <v>0</v>
      </c>
      <c r="Y60" s="25">
        <v>0</v>
      </c>
      <c r="Z60" s="52"/>
      <c r="AA60" s="26">
        <v>0</v>
      </c>
      <c r="AB60" s="61">
        <v>0</v>
      </c>
      <c r="AC60" s="59"/>
      <c r="AD60" s="62">
        <v>0</v>
      </c>
      <c r="AE60" s="59">
        <v>0</v>
      </c>
      <c r="AF60" s="59"/>
      <c r="AG60" s="60">
        <v>0</v>
      </c>
      <c r="AH60" s="61">
        <v>0</v>
      </c>
      <c r="AI60" s="61"/>
      <c r="AJ60" s="62">
        <v>0</v>
      </c>
      <c r="AK60" s="25">
        <v>0</v>
      </c>
      <c r="AL60" s="25"/>
      <c r="AM60" s="26">
        <f>AL61</f>
        <v>0</v>
      </c>
    </row>
    <row r="61" spans="1:39" x14ac:dyDescent="0.25">
      <c r="A61" s="29"/>
      <c r="B61" s="70"/>
      <c r="C61" s="30"/>
      <c r="D61" s="31"/>
      <c r="E61" s="32">
        <f>R61</f>
        <v>0</v>
      </c>
      <c r="F61" s="33"/>
      <c r="G61" s="31"/>
      <c r="H61" s="32">
        <f ca="1">H61</f>
        <v>0</v>
      </c>
      <c r="I61" s="33"/>
      <c r="J61" s="31"/>
      <c r="K61" s="32">
        <f>L60</f>
        <v>0</v>
      </c>
      <c r="L61" s="33"/>
      <c r="M61" s="31"/>
      <c r="N61" s="32">
        <f>0/1499800*100</f>
        <v>0</v>
      </c>
      <c r="O61" s="33"/>
      <c r="P61" s="31"/>
      <c r="Q61" s="32">
        <f>0/1499800*100</f>
        <v>0</v>
      </c>
      <c r="R61" s="33"/>
      <c r="S61" s="31"/>
      <c r="T61" s="32">
        <f>U60</f>
        <v>0</v>
      </c>
      <c r="U61" s="33"/>
      <c r="V61" s="31"/>
      <c r="W61" s="32">
        <v>0</v>
      </c>
      <c r="X61" s="33"/>
      <c r="Y61" s="71"/>
      <c r="Z61" s="32">
        <v>0</v>
      </c>
      <c r="AA61" s="72"/>
      <c r="AB61" s="73"/>
      <c r="AC61" s="74">
        <v>0</v>
      </c>
      <c r="AD61" s="75"/>
      <c r="AE61" s="73"/>
      <c r="AF61" s="76">
        <v>0</v>
      </c>
      <c r="AG61" s="75"/>
      <c r="AH61" s="77"/>
      <c r="AI61" s="74">
        <v>0</v>
      </c>
      <c r="AJ61" s="78"/>
      <c r="AK61" s="31"/>
      <c r="AL61" s="32">
        <v>0</v>
      </c>
      <c r="AM61" s="33"/>
    </row>
    <row r="62" spans="1:39" x14ac:dyDescent="0.25">
      <c r="A62" s="35">
        <v>19</v>
      </c>
      <c r="B62" s="48" t="s">
        <v>45</v>
      </c>
      <c r="C62" s="49">
        <v>1291600</v>
      </c>
      <c r="D62" s="24"/>
      <c r="E62" s="25">
        <f>1/12*100</f>
        <v>8.3333333333333321</v>
      </c>
      <c r="F62" s="26"/>
      <c r="G62" s="24"/>
      <c r="H62" s="25">
        <f>2/12*100</f>
        <v>16.666666666666664</v>
      </c>
      <c r="I62" s="26"/>
      <c r="J62" s="24"/>
      <c r="K62" s="25">
        <f>3/12*100</f>
        <v>25</v>
      </c>
      <c r="L62" s="26"/>
      <c r="M62" s="24"/>
      <c r="N62" s="25">
        <f>4/12*100</f>
        <v>33.333333333333329</v>
      </c>
      <c r="O62" s="26"/>
      <c r="P62" s="24"/>
      <c r="Q62" s="25">
        <f>5/12*100</f>
        <v>41.666666666666671</v>
      </c>
      <c r="R62" s="26"/>
      <c r="S62" s="24"/>
      <c r="T62" s="25">
        <f>6/12*100</f>
        <v>50</v>
      </c>
      <c r="U62" s="26"/>
      <c r="V62" s="24"/>
      <c r="W62" s="25">
        <f>7/12*100</f>
        <v>58.333333333333336</v>
      </c>
      <c r="X62" s="26"/>
      <c r="Y62" s="28"/>
      <c r="Z62" s="52">
        <f>8/12*100</f>
        <v>66.666666666666657</v>
      </c>
      <c r="AA62" s="53"/>
      <c r="AB62" s="67"/>
      <c r="AC62" s="61">
        <f>9/12*100</f>
        <v>75</v>
      </c>
      <c r="AD62" s="60"/>
      <c r="AE62" s="67"/>
      <c r="AF62" s="59">
        <f>10/12*100</f>
        <v>83.333333333333343</v>
      </c>
      <c r="AG62" s="60"/>
      <c r="AH62" s="68"/>
      <c r="AI62" s="61">
        <f>11/12*100</f>
        <v>91.666666666666657</v>
      </c>
      <c r="AJ62" s="62"/>
      <c r="AK62" s="24"/>
      <c r="AL62" s="25">
        <f>12/12*100</f>
        <v>100</v>
      </c>
      <c r="AM62" s="26"/>
    </row>
    <row r="63" spans="1:39" x14ac:dyDescent="0.25">
      <c r="A63" s="12"/>
      <c r="B63" s="50"/>
      <c r="C63" s="23"/>
      <c r="D63" s="24">
        <f>0/9999300*100</f>
        <v>0</v>
      </c>
      <c r="E63" s="25"/>
      <c r="F63" s="26">
        <f>U62</f>
        <v>0</v>
      </c>
      <c r="G63" s="24">
        <f ca="1">G63</f>
        <v>0</v>
      </c>
      <c r="H63" s="25"/>
      <c r="I63" s="26">
        <f ca="1">I63</f>
        <v>0</v>
      </c>
      <c r="J63" s="24">
        <v>0</v>
      </c>
      <c r="K63" s="25"/>
      <c r="L63" s="26">
        <v>0</v>
      </c>
      <c r="M63" s="24">
        <v>0</v>
      </c>
      <c r="N63" s="25"/>
      <c r="O63" s="26">
        <v>0</v>
      </c>
      <c r="P63" s="24">
        <v>0</v>
      </c>
      <c r="Q63" s="25"/>
      <c r="R63" s="79">
        <v>0</v>
      </c>
      <c r="S63" s="24">
        <v>0</v>
      </c>
      <c r="T63" s="25"/>
      <c r="U63" s="26">
        <f>0</f>
        <v>0</v>
      </c>
      <c r="V63" s="24">
        <v>0</v>
      </c>
      <c r="W63" s="25"/>
      <c r="X63" s="26">
        <v>0</v>
      </c>
      <c r="Y63" s="24">
        <v>0</v>
      </c>
      <c r="Z63" s="52"/>
      <c r="AA63" s="26">
        <v>0</v>
      </c>
      <c r="AB63" s="68">
        <v>0</v>
      </c>
      <c r="AC63" s="59"/>
      <c r="AD63" s="62">
        <v>0</v>
      </c>
      <c r="AE63" s="67">
        <v>0</v>
      </c>
      <c r="AF63" s="59"/>
      <c r="AG63" s="60">
        <f>AF64</f>
        <v>0</v>
      </c>
      <c r="AH63" s="68">
        <v>0</v>
      </c>
      <c r="AI63" s="61"/>
      <c r="AJ63" s="62">
        <v>0</v>
      </c>
      <c r="AK63" s="24">
        <v>0</v>
      </c>
      <c r="AL63" s="25"/>
      <c r="AM63" s="26">
        <v>0</v>
      </c>
    </row>
    <row r="64" spans="1:39" x14ac:dyDescent="0.25">
      <c r="A64" s="29"/>
      <c r="B64" s="51"/>
      <c r="C64" s="30"/>
      <c r="D64" s="31"/>
      <c r="E64" s="32">
        <f>R64</f>
        <v>0</v>
      </c>
      <c r="F64" s="33"/>
      <c r="G64" s="31"/>
      <c r="H64" s="32">
        <f ca="1">H64</f>
        <v>0</v>
      </c>
      <c r="I64" s="33"/>
      <c r="J64" s="31"/>
      <c r="K64" s="32">
        <v>0</v>
      </c>
      <c r="L64" s="33"/>
      <c r="M64" s="31"/>
      <c r="N64" s="32">
        <v>0</v>
      </c>
      <c r="O64" s="33"/>
      <c r="P64" s="31"/>
      <c r="Q64" s="32">
        <v>0</v>
      </c>
      <c r="R64" s="33"/>
      <c r="S64" s="31"/>
      <c r="T64" s="32">
        <f>U63</f>
        <v>0</v>
      </c>
      <c r="U64" s="33"/>
      <c r="V64" s="31"/>
      <c r="W64" s="32">
        <v>0</v>
      </c>
      <c r="X64" s="33"/>
      <c r="Y64" s="71"/>
      <c r="Z64" s="32">
        <v>0</v>
      </c>
      <c r="AA64" s="72"/>
      <c r="AB64" s="73"/>
      <c r="AC64" s="74">
        <v>0</v>
      </c>
      <c r="AD64" s="75"/>
      <c r="AE64" s="73"/>
      <c r="AF64" s="76">
        <v>0</v>
      </c>
      <c r="AG64" s="75"/>
      <c r="AH64" s="77"/>
      <c r="AI64" s="74">
        <f>0</f>
        <v>0</v>
      </c>
      <c r="AJ64" s="78"/>
      <c r="AK64" s="31"/>
      <c r="AL64" s="32">
        <v>0</v>
      </c>
      <c r="AM64" s="33"/>
    </row>
    <row r="65" spans="1:39" x14ac:dyDescent="0.25">
      <c r="A65" s="35">
        <v>20</v>
      </c>
      <c r="B65" s="69" t="s">
        <v>46</v>
      </c>
      <c r="C65" s="49">
        <v>3600000</v>
      </c>
      <c r="D65" s="24"/>
      <c r="E65" s="25">
        <f>1/12*100</f>
        <v>8.3333333333333321</v>
      </c>
      <c r="F65" s="26"/>
      <c r="G65" s="24"/>
      <c r="H65" s="25">
        <f>2/12*100</f>
        <v>16.666666666666664</v>
      </c>
      <c r="I65" s="26"/>
      <c r="J65" s="24"/>
      <c r="K65" s="25">
        <f>3/12*100</f>
        <v>25</v>
      </c>
      <c r="L65" s="26"/>
      <c r="M65" s="24"/>
      <c r="N65" s="25">
        <f>4/12*100</f>
        <v>33.333333333333329</v>
      </c>
      <c r="O65" s="26"/>
      <c r="P65" s="24"/>
      <c r="Q65" s="25">
        <f>5/12*100</f>
        <v>41.666666666666671</v>
      </c>
      <c r="R65" s="26"/>
      <c r="S65" s="24"/>
      <c r="T65" s="25">
        <f>6/12*100</f>
        <v>50</v>
      </c>
      <c r="U65" s="26"/>
      <c r="V65" s="24"/>
      <c r="W65" s="25">
        <f>7/12*100</f>
        <v>58.333333333333336</v>
      </c>
      <c r="X65" s="26"/>
      <c r="Y65" s="24"/>
      <c r="Z65" s="25">
        <f>8/12*100</f>
        <v>66.666666666666657</v>
      </c>
      <c r="AA65" s="66"/>
      <c r="AB65" s="67"/>
      <c r="AC65" s="61">
        <f>9/12*100</f>
        <v>75</v>
      </c>
      <c r="AD65" s="60"/>
      <c r="AE65" s="67"/>
      <c r="AF65" s="59">
        <f>10/12*100</f>
        <v>83.333333333333343</v>
      </c>
      <c r="AG65" s="60"/>
      <c r="AH65" s="68"/>
      <c r="AI65" s="61">
        <f>11/12*100</f>
        <v>91.666666666666657</v>
      </c>
      <c r="AJ65" s="62"/>
      <c r="AK65" s="24"/>
      <c r="AL65" s="25">
        <f>12/12*100</f>
        <v>100</v>
      </c>
      <c r="AM65" s="26"/>
    </row>
    <row r="66" spans="1:39" x14ac:dyDescent="0.25">
      <c r="A66" s="12"/>
      <c r="B66" s="50"/>
      <c r="C66" s="23"/>
      <c r="D66" s="24">
        <f>0/19380008100</f>
        <v>0</v>
      </c>
      <c r="E66" s="25"/>
      <c r="F66" s="26">
        <f>U66</f>
        <v>0</v>
      </c>
      <c r="G66" s="24">
        <f ca="1">G66</f>
        <v>0</v>
      </c>
      <c r="H66" s="25"/>
      <c r="I66" s="26">
        <f ca="1">I66</f>
        <v>0</v>
      </c>
      <c r="J66" s="24">
        <f>0/1938000*100</f>
        <v>0</v>
      </c>
      <c r="K66" s="25"/>
      <c r="L66" s="26">
        <f>0/1938000*100</f>
        <v>0</v>
      </c>
      <c r="M66" s="24">
        <f>0/1938000*100</f>
        <v>0</v>
      </c>
      <c r="N66" s="25"/>
      <c r="O66" s="26">
        <f>0/1938000*100</f>
        <v>0</v>
      </c>
      <c r="P66" s="24">
        <f>0/1938000*100</f>
        <v>0</v>
      </c>
      <c r="Q66" s="25"/>
      <c r="R66" s="26">
        <f>0/1938000*100</f>
        <v>0</v>
      </c>
      <c r="S66" s="24">
        <v>0</v>
      </c>
      <c r="T66" s="25"/>
      <c r="U66" s="26">
        <v>0</v>
      </c>
      <c r="V66" s="24">
        <v>0</v>
      </c>
      <c r="W66" s="25"/>
      <c r="X66" s="26">
        <v>0</v>
      </c>
      <c r="Y66" s="25">
        <v>0</v>
      </c>
      <c r="Z66" s="52"/>
      <c r="AA66" s="26">
        <v>0</v>
      </c>
      <c r="AB66" s="61">
        <v>0</v>
      </c>
      <c r="AC66" s="59"/>
      <c r="AD66" s="62">
        <v>0</v>
      </c>
      <c r="AE66" s="59">
        <v>0</v>
      </c>
      <c r="AF66" s="59"/>
      <c r="AG66" s="60">
        <f>AF67</f>
        <v>0</v>
      </c>
      <c r="AH66" s="61">
        <v>0</v>
      </c>
      <c r="AI66" s="61"/>
      <c r="AJ66" s="62">
        <v>0</v>
      </c>
      <c r="AK66" s="25">
        <v>0</v>
      </c>
      <c r="AL66" s="25"/>
      <c r="AM66" s="26">
        <v>0</v>
      </c>
    </row>
    <row r="67" spans="1:39" x14ac:dyDescent="0.25">
      <c r="A67" s="29"/>
      <c r="B67" s="51"/>
      <c r="C67" s="30"/>
      <c r="D67" s="31"/>
      <c r="E67" s="32">
        <f>R67</f>
        <v>0</v>
      </c>
      <c r="F67" s="33"/>
      <c r="G67" s="31"/>
      <c r="H67" s="32">
        <f ca="1">H67</f>
        <v>0</v>
      </c>
      <c r="I67" s="33"/>
      <c r="J67" s="31"/>
      <c r="K67" s="32">
        <f>0/1938000*100</f>
        <v>0</v>
      </c>
      <c r="L67" s="33"/>
      <c r="M67" s="31"/>
      <c r="N67" s="32">
        <f>0/1938000*100</f>
        <v>0</v>
      </c>
      <c r="O67" s="33"/>
      <c r="P67" s="31"/>
      <c r="Q67" s="32">
        <f>0/1938000*100</f>
        <v>0</v>
      </c>
      <c r="R67" s="33"/>
      <c r="S67" s="31"/>
      <c r="T67" s="32">
        <f>U66</f>
        <v>0</v>
      </c>
      <c r="U67" s="33"/>
      <c r="V67" s="31"/>
      <c r="W67" s="32">
        <v>0</v>
      </c>
      <c r="X67" s="33"/>
      <c r="Y67" s="71"/>
      <c r="Z67" s="32">
        <v>0</v>
      </c>
      <c r="AA67" s="72"/>
      <c r="AB67" s="73"/>
      <c r="AC67" s="74">
        <v>0</v>
      </c>
      <c r="AD67" s="75"/>
      <c r="AE67" s="73"/>
      <c r="AF67" s="76">
        <v>0</v>
      </c>
      <c r="AG67" s="75"/>
      <c r="AH67" s="77"/>
      <c r="AI67" s="74">
        <v>0</v>
      </c>
      <c r="AJ67" s="78"/>
      <c r="AK67" s="31"/>
      <c r="AL67" s="32">
        <v>0</v>
      </c>
      <c r="AM67" s="33"/>
    </row>
    <row r="68" spans="1:39" x14ac:dyDescent="0.25">
      <c r="A68" s="35">
        <v>21</v>
      </c>
      <c r="B68" s="48" t="s">
        <v>47</v>
      </c>
      <c r="C68" s="49">
        <v>1291000</v>
      </c>
      <c r="D68" s="24"/>
      <c r="E68" s="25">
        <f>1/12*100</f>
        <v>8.3333333333333321</v>
      </c>
      <c r="F68" s="26"/>
      <c r="G68" s="24"/>
      <c r="H68" s="25">
        <f>2/12*100</f>
        <v>16.666666666666664</v>
      </c>
      <c r="I68" s="26"/>
      <c r="J68" s="24"/>
      <c r="K68" s="25">
        <f>3/12*100</f>
        <v>25</v>
      </c>
      <c r="L68" s="26"/>
      <c r="M68" s="24"/>
      <c r="N68" s="25">
        <f>4/12*100</f>
        <v>33.333333333333329</v>
      </c>
      <c r="O68" s="26"/>
      <c r="P68" s="24"/>
      <c r="Q68" s="25">
        <f>5/12*100</f>
        <v>41.666666666666671</v>
      </c>
      <c r="R68" s="26"/>
      <c r="S68" s="24"/>
      <c r="T68" s="25">
        <f>6/12*100</f>
        <v>50</v>
      </c>
      <c r="U68" s="26"/>
      <c r="V68" s="24"/>
      <c r="W68" s="25">
        <f>7/12*100</f>
        <v>58.333333333333336</v>
      </c>
      <c r="X68" s="26"/>
      <c r="Y68" s="28"/>
      <c r="Z68" s="52">
        <f>8/12*100</f>
        <v>66.666666666666657</v>
      </c>
      <c r="AA68" s="53"/>
      <c r="AB68" s="67"/>
      <c r="AC68" s="61">
        <f>9/12*100</f>
        <v>75</v>
      </c>
      <c r="AD68" s="60"/>
      <c r="AE68" s="67"/>
      <c r="AF68" s="59">
        <f>10/12*100</f>
        <v>83.333333333333343</v>
      </c>
      <c r="AG68" s="60"/>
      <c r="AH68" s="68"/>
      <c r="AI68" s="61">
        <f>11/12*100</f>
        <v>91.666666666666657</v>
      </c>
      <c r="AJ68" s="62"/>
      <c r="AK68" s="24"/>
      <c r="AL68" s="25">
        <f>12/12*100</f>
        <v>100</v>
      </c>
      <c r="AM68" s="26"/>
    </row>
    <row r="69" spans="1:39" x14ac:dyDescent="0.25">
      <c r="A69" s="12"/>
      <c r="B69" s="50"/>
      <c r="C69" s="23"/>
      <c r="D69" s="24">
        <f>0/9994500*100</f>
        <v>0</v>
      </c>
      <c r="E69" s="25"/>
      <c r="F69" s="26">
        <v>0</v>
      </c>
      <c r="G69" s="24">
        <v>0</v>
      </c>
      <c r="H69" s="25"/>
      <c r="I69" s="26">
        <v>0</v>
      </c>
      <c r="J69" s="24">
        <f>1000000/C68*100</f>
        <v>77.459333849728893</v>
      </c>
      <c r="K69" s="25"/>
      <c r="L69" s="26">
        <f>K70</f>
        <v>77.459333849728893</v>
      </c>
      <c r="M69" s="24">
        <v>0</v>
      </c>
      <c r="N69" s="25"/>
      <c r="O69" s="26">
        <v>0</v>
      </c>
      <c r="P69" s="24">
        <v>0</v>
      </c>
      <c r="Q69" s="25"/>
      <c r="R69" s="79">
        <v>0</v>
      </c>
      <c r="S69" s="24">
        <v>0</v>
      </c>
      <c r="T69" s="25"/>
      <c r="U69" s="26">
        <v>0</v>
      </c>
      <c r="V69" s="24">
        <v>0</v>
      </c>
      <c r="W69" s="25"/>
      <c r="X69" s="26">
        <v>0</v>
      </c>
      <c r="Y69" s="24">
        <v>0</v>
      </c>
      <c r="Z69" s="52"/>
      <c r="AA69" s="26">
        <v>0</v>
      </c>
      <c r="AB69" s="68">
        <v>0</v>
      </c>
      <c r="AC69" s="59"/>
      <c r="AD69" s="62">
        <f>AC70</f>
        <v>0</v>
      </c>
      <c r="AE69" s="67">
        <v>0</v>
      </c>
      <c r="AF69" s="59"/>
      <c r="AG69" s="60">
        <v>0</v>
      </c>
      <c r="AH69" s="68">
        <v>0</v>
      </c>
      <c r="AI69" s="61"/>
      <c r="AJ69" s="62">
        <v>0</v>
      </c>
      <c r="AK69" s="24">
        <v>0</v>
      </c>
      <c r="AL69" s="25"/>
      <c r="AM69" s="26">
        <f>AL70</f>
        <v>139.04725019364835</v>
      </c>
    </row>
    <row r="70" spans="1:39" x14ac:dyDescent="0.25">
      <c r="A70" s="29"/>
      <c r="B70" s="51"/>
      <c r="C70" s="30"/>
      <c r="D70" s="31"/>
      <c r="E70" s="32">
        <f>R70</f>
        <v>0</v>
      </c>
      <c r="F70" s="33"/>
      <c r="G70" s="31"/>
      <c r="H70" s="32">
        <v>0</v>
      </c>
      <c r="I70" s="33"/>
      <c r="J70" s="31"/>
      <c r="K70" s="32">
        <f>D69+G69+J69</f>
        <v>77.459333849728893</v>
      </c>
      <c r="L70" s="33"/>
      <c r="M70" s="31"/>
      <c r="N70" s="32">
        <v>0</v>
      </c>
      <c r="O70" s="33"/>
      <c r="P70" s="31"/>
      <c r="Q70" s="32">
        <v>0</v>
      </c>
      <c r="R70" s="33"/>
      <c r="S70" s="31"/>
      <c r="T70" s="32">
        <v>0</v>
      </c>
      <c r="U70" s="33"/>
      <c r="V70" s="31"/>
      <c r="W70" s="32">
        <v>0</v>
      </c>
      <c r="X70" s="33"/>
      <c r="Y70" s="71"/>
      <c r="Z70" s="32">
        <v>0</v>
      </c>
      <c r="AA70" s="72"/>
      <c r="AB70" s="73"/>
      <c r="AC70" s="74">
        <v>0</v>
      </c>
      <c r="AD70" s="75"/>
      <c r="AE70" s="73"/>
      <c r="AF70" s="76">
        <v>0</v>
      </c>
      <c r="AG70" s="75"/>
      <c r="AH70" s="77"/>
      <c r="AI70" s="74">
        <v>0</v>
      </c>
      <c r="AJ70" s="78"/>
      <c r="AK70" s="31"/>
      <c r="AL70" s="32">
        <f>1795100/C68*100</f>
        <v>139.04725019364835</v>
      </c>
      <c r="AM70" s="33"/>
    </row>
    <row r="71" spans="1:39" x14ac:dyDescent="0.25">
      <c r="A71" s="80">
        <v>22</v>
      </c>
      <c r="B71" s="48" t="s">
        <v>48</v>
      </c>
      <c r="C71" s="81">
        <v>1414400</v>
      </c>
      <c r="D71" s="82"/>
      <c r="E71" s="83">
        <f>1/12*100</f>
        <v>8.3333333333333321</v>
      </c>
      <c r="F71" s="84"/>
      <c r="G71" s="82"/>
      <c r="H71" s="83">
        <f>2/12*100</f>
        <v>16.666666666666664</v>
      </c>
      <c r="I71" s="84"/>
      <c r="J71" s="82"/>
      <c r="K71" s="83">
        <f>3/12*100</f>
        <v>25</v>
      </c>
      <c r="L71" s="84"/>
      <c r="M71" s="82"/>
      <c r="N71" s="83">
        <f>4/12*100</f>
        <v>33.333333333333329</v>
      </c>
      <c r="O71" s="84"/>
      <c r="P71" s="82"/>
      <c r="Q71" s="83">
        <f>5/12*100</f>
        <v>41.666666666666671</v>
      </c>
      <c r="R71" s="84"/>
      <c r="S71" s="82"/>
      <c r="T71" s="83">
        <f>6/12*100</f>
        <v>50</v>
      </c>
      <c r="U71" s="84"/>
      <c r="V71" s="82"/>
      <c r="W71" s="83">
        <f>7/12*100</f>
        <v>58.333333333333336</v>
      </c>
      <c r="X71" s="84"/>
      <c r="Y71" s="82"/>
      <c r="Z71" s="83">
        <f>8/12*100</f>
        <v>66.666666666666657</v>
      </c>
      <c r="AA71" s="84"/>
      <c r="AB71" s="82"/>
      <c r="AC71" s="83">
        <f>9/12*100</f>
        <v>75</v>
      </c>
      <c r="AD71" s="84"/>
      <c r="AE71" s="82"/>
      <c r="AF71" s="83">
        <f>10/12*100</f>
        <v>83.333333333333343</v>
      </c>
      <c r="AG71" s="84"/>
      <c r="AH71" s="85"/>
      <c r="AI71" s="86">
        <f>11/12*100</f>
        <v>91.666666666666657</v>
      </c>
      <c r="AJ71" s="87"/>
      <c r="AK71" s="82"/>
      <c r="AL71" s="83">
        <f>12/12*100</f>
        <v>100</v>
      </c>
      <c r="AM71" s="84"/>
    </row>
    <row r="72" spans="1:39" x14ac:dyDescent="0.25">
      <c r="A72" s="88"/>
      <c r="B72" s="50"/>
      <c r="C72" s="89"/>
      <c r="D72" s="90">
        <f>0/27200000</f>
        <v>0</v>
      </c>
      <c r="E72" s="91"/>
      <c r="F72" s="92">
        <f>U71</f>
        <v>0</v>
      </c>
      <c r="G72" s="90">
        <v>0</v>
      </c>
      <c r="H72" s="91"/>
      <c r="I72" s="92">
        <v>0</v>
      </c>
      <c r="J72" s="90">
        <v>0</v>
      </c>
      <c r="K72" s="91"/>
      <c r="L72" s="92">
        <v>0</v>
      </c>
      <c r="M72" s="90">
        <v>0</v>
      </c>
      <c r="N72" s="91"/>
      <c r="O72" s="92">
        <v>0</v>
      </c>
      <c r="P72" s="90">
        <v>0</v>
      </c>
      <c r="Q72" s="91"/>
      <c r="R72" s="92">
        <v>0</v>
      </c>
      <c r="S72" s="93">
        <v>0</v>
      </c>
      <c r="T72" s="91"/>
      <c r="U72" s="92">
        <v>0</v>
      </c>
      <c r="V72" s="90">
        <v>0</v>
      </c>
      <c r="W72" s="91"/>
      <c r="X72" s="92">
        <v>0</v>
      </c>
      <c r="Y72" s="90">
        <v>0</v>
      </c>
      <c r="Z72" s="91"/>
      <c r="AA72" s="92">
        <v>0</v>
      </c>
      <c r="AB72" s="90">
        <v>0</v>
      </c>
      <c r="AC72" s="91"/>
      <c r="AD72" s="92">
        <f>AC73</f>
        <v>0</v>
      </c>
      <c r="AE72" s="90">
        <v>0</v>
      </c>
      <c r="AF72" s="91"/>
      <c r="AG72" s="92">
        <v>0</v>
      </c>
      <c r="AH72" s="94">
        <v>0</v>
      </c>
      <c r="AI72" s="95"/>
      <c r="AJ72" s="96">
        <f>AI73</f>
        <v>0</v>
      </c>
      <c r="AK72" s="90">
        <f>52200000/52200000*100</f>
        <v>100</v>
      </c>
      <c r="AL72" s="91"/>
      <c r="AM72" s="92">
        <f>AL73</f>
        <v>12.260536398467432</v>
      </c>
    </row>
    <row r="73" spans="1:39" x14ac:dyDescent="0.25">
      <c r="A73" s="97"/>
      <c r="B73" s="51"/>
      <c r="C73" s="98"/>
      <c r="D73" s="99"/>
      <c r="E73" s="100">
        <f>R73</f>
        <v>0</v>
      </c>
      <c r="F73" s="101"/>
      <c r="G73" s="99"/>
      <c r="H73" s="100">
        <v>0</v>
      </c>
      <c r="I73" s="101"/>
      <c r="J73" s="99"/>
      <c r="K73" s="100">
        <v>0</v>
      </c>
      <c r="L73" s="101"/>
      <c r="M73" s="99"/>
      <c r="N73" s="100">
        <v>0</v>
      </c>
      <c r="O73" s="101"/>
      <c r="P73" s="99"/>
      <c r="Q73" s="100">
        <v>0</v>
      </c>
      <c r="R73" s="101"/>
      <c r="S73" s="99"/>
      <c r="T73" s="100">
        <f>U72</f>
        <v>0</v>
      </c>
      <c r="U73" s="101"/>
      <c r="V73" s="99"/>
      <c r="W73" s="100">
        <v>0</v>
      </c>
      <c r="X73" s="101"/>
      <c r="Y73" s="99"/>
      <c r="Z73" s="100">
        <v>0</v>
      </c>
      <c r="AA73" s="101"/>
      <c r="AB73" s="99"/>
      <c r="AC73" s="100">
        <v>0</v>
      </c>
      <c r="AD73" s="101"/>
      <c r="AE73" s="99"/>
      <c r="AF73" s="100">
        <v>0</v>
      </c>
      <c r="AG73" s="101"/>
      <c r="AH73" s="102"/>
      <c r="AI73" s="103">
        <v>0</v>
      </c>
      <c r="AJ73" s="104"/>
      <c r="AK73" s="99"/>
      <c r="AL73" s="100">
        <f>6400000/52200000*100</f>
        <v>12.260536398467432</v>
      </c>
      <c r="AM73" s="101"/>
    </row>
  </sheetData>
  <mergeCells count="82">
    <mergeCell ref="A68:A70"/>
    <mergeCell ref="B68:B70"/>
    <mergeCell ref="C68:C70"/>
    <mergeCell ref="A71:A73"/>
    <mergeCell ref="B71:B73"/>
    <mergeCell ref="C71:C73"/>
    <mergeCell ref="A62:A64"/>
    <mergeCell ref="B62:B64"/>
    <mergeCell ref="C62:C64"/>
    <mergeCell ref="A65:A67"/>
    <mergeCell ref="B65:B67"/>
    <mergeCell ref="C65:C67"/>
    <mergeCell ref="A56:A58"/>
    <mergeCell ref="B56:B58"/>
    <mergeCell ref="C56:C58"/>
    <mergeCell ref="A59:A61"/>
    <mergeCell ref="B59:B61"/>
    <mergeCell ref="C59:C61"/>
    <mergeCell ref="A50:A52"/>
    <mergeCell ref="B50:B52"/>
    <mergeCell ref="C50:C52"/>
    <mergeCell ref="A53:A55"/>
    <mergeCell ref="B53:B55"/>
    <mergeCell ref="C53:C55"/>
    <mergeCell ref="A44:A46"/>
    <mergeCell ref="B44:B46"/>
    <mergeCell ref="C44:C46"/>
    <mergeCell ref="A47:A49"/>
    <mergeCell ref="B47:B49"/>
    <mergeCell ref="C47:C49"/>
    <mergeCell ref="A38:A40"/>
    <mergeCell ref="B38:B40"/>
    <mergeCell ref="C38:C40"/>
    <mergeCell ref="A41:A43"/>
    <mergeCell ref="B41:B43"/>
    <mergeCell ref="C41:C43"/>
    <mergeCell ref="A32:A34"/>
    <mergeCell ref="B32:B34"/>
    <mergeCell ref="C32:C34"/>
    <mergeCell ref="A35:A37"/>
    <mergeCell ref="B35:B37"/>
    <mergeCell ref="C35:C37"/>
    <mergeCell ref="A26:A28"/>
    <mergeCell ref="B26:B28"/>
    <mergeCell ref="C26:C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A14:A16"/>
    <mergeCell ref="B14:B16"/>
    <mergeCell ref="C14:C16"/>
    <mergeCell ref="A17:A19"/>
    <mergeCell ref="B17:B19"/>
    <mergeCell ref="C17:C19"/>
    <mergeCell ref="A8:A10"/>
    <mergeCell ref="B8:B10"/>
    <mergeCell ref="C8:C10"/>
    <mergeCell ref="A11:A13"/>
    <mergeCell ref="B11:B13"/>
    <mergeCell ref="C11:C13"/>
    <mergeCell ref="V6:X7"/>
    <mergeCell ref="Y6:AA7"/>
    <mergeCell ref="AB6:AD7"/>
    <mergeCell ref="AE6:AG7"/>
    <mergeCell ref="AH6:AJ7"/>
    <mergeCell ref="AK6:AM7"/>
    <mergeCell ref="A3:F3"/>
    <mergeCell ref="A5:A7"/>
    <mergeCell ref="B5:B7"/>
    <mergeCell ref="D5:AM5"/>
    <mergeCell ref="D6:F7"/>
    <mergeCell ref="G6:I7"/>
    <mergeCell ref="J6:L7"/>
    <mergeCell ref="M6:O7"/>
    <mergeCell ref="P6:R7"/>
    <mergeCell ref="S6:U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2022-10-05T02:47:56Z</dcterms:created>
  <dcterms:modified xsi:type="dcterms:W3CDTF">2022-10-05T02:48:56Z</dcterms:modified>
</cp:coreProperties>
</file>