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DKW" sheetId="1" r:id="rId1"/>
    <sheet name="Karcis-Parkir" sheetId="2" r:id="rId2"/>
    <sheet name="HOTEL" sheetId="3" r:id="rId3"/>
    <sheet name="UPW" sheetId="4" r:id="rId4"/>
    <sheet name="tamu asing-nusa" sheetId="5" r:id="rId5"/>
  </sheets>
  <definedNames>
    <definedName name="_xlnm.Print_Area" localSheetId="2">'HOTEL'!$A$1:$S$114</definedName>
  </definedNames>
  <calcPr fullCalcOnLoad="1"/>
</workbook>
</file>

<file path=xl/sharedStrings.xml><?xml version="1.0" encoding="utf-8"?>
<sst xmlns="http://schemas.openxmlformats.org/spreadsheetml/2006/main" count="449" uniqueCount="160">
  <si>
    <t>DATA KUNJUNGAN WISATAWAN</t>
  </si>
  <si>
    <t>NO</t>
  </si>
  <si>
    <t>OBYEK WISATA</t>
  </si>
  <si>
    <t>JUMLAH NAKER</t>
  </si>
  <si>
    <t>JAN</t>
  </si>
  <si>
    <t>PEB</t>
  </si>
  <si>
    <t>MAR</t>
  </si>
  <si>
    <t>APR</t>
  </si>
  <si>
    <t>MEI</t>
  </si>
  <si>
    <t>JUN</t>
  </si>
  <si>
    <t>JULI</t>
  </si>
  <si>
    <t>AGT</t>
  </si>
  <si>
    <t>SEPT</t>
  </si>
  <si>
    <t>OKT</t>
  </si>
  <si>
    <t>NOP</t>
  </si>
  <si>
    <t>DES</t>
  </si>
  <si>
    <t>JUMLAH</t>
  </si>
  <si>
    <t>LAKI-2</t>
  </si>
  <si>
    <t>WANITA</t>
  </si>
  <si>
    <t>JML</t>
  </si>
  <si>
    <t>AIR TERJUN GROJOGAN SEWU</t>
  </si>
  <si>
    <t>TR. BALEKAMBANG</t>
  </si>
  <si>
    <t>CANDI CETO WISNUS</t>
  </si>
  <si>
    <t>CANDI CETO WISMAN</t>
  </si>
  <si>
    <t>CANDI SUKUH WISNUS</t>
  </si>
  <si>
    <t>CANDI SUKUH WISMAN</t>
  </si>
  <si>
    <t>SAPTA TIRTA PABLENGAN</t>
  </si>
  <si>
    <t>AIR TERJUN JUMOG</t>
  </si>
  <si>
    <t>AIR TERJUN  PARANG IJO</t>
  </si>
  <si>
    <t>HW.PUNCAK LAWU(CMR KANDANG)</t>
  </si>
  <si>
    <t>HW. PRINGGODANI</t>
  </si>
  <si>
    <t>WANA WISATA Gn. BROMO</t>
  </si>
  <si>
    <t>HW. SEKIPAN</t>
  </si>
  <si>
    <t>AGROWISATA SONDOKORO</t>
  </si>
  <si>
    <t>OUTBOUND GRIYA GAYATRI</t>
  </si>
  <si>
    <t>PAP. CUMPLENG INDAH</t>
  </si>
  <si>
    <t>OUTBOUND AMANAH</t>
  </si>
  <si>
    <t>MAKAM ASTANA MANGADEG</t>
  </si>
  <si>
    <t>MAKAM ASTANA GIRIBANGUN</t>
  </si>
  <si>
    <t>PURA PEMACEKAN</t>
  </si>
  <si>
    <t>BPTO</t>
  </si>
  <si>
    <t>(rupiah)</t>
  </si>
  <si>
    <t>DATA PENDAPATAN KARCIS DI OBYEK WISATA</t>
  </si>
  <si>
    <t>HW.PUNCAK LAWU</t>
  </si>
  <si>
    <t>DATA PENDAPATAN PARKIR DI OBYEK WISATA</t>
  </si>
  <si>
    <t>LAPORAN TINGKAT HUNIAN HOTEL KABUPATEN KARANGANYAR</t>
  </si>
  <si>
    <t>NAMA HOTEL</t>
  </si>
  <si>
    <t>JML NAKER</t>
  </si>
  <si>
    <t>JUL</t>
  </si>
  <si>
    <t>AGS</t>
  </si>
  <si>
    <t>STP</t>
  </si>
  <si>
    <t>L</t>
  </si>
  <si>
    <t>P</t>
  </si>
  <si>
    <t>LAPORAN TAMU ASING HOTEL</t>
  </si>
  <si>
    <t>1. HOTEL BINTANG</t>
  </si>
  <si>
    <t>KABUPATEN</t>
  </si>
  <si>
    <t>SEP</t>
  </si>
  <si>
    <t>(org)</t>
  </si>
  <si>
    <t>KARANGANYAR</t>
  </si>
  <si>
    <t>2. HOTEL MELATI</t>
  </si>
  <si>
    <t>LAPORAN TAMU NUSANTARA HOTEL</t>
  </si>
  <si>
    <t>KABUPATEN KARANGANYAR TAHUN 2012</t>
  </si>
  <si>
    <t>BULAN  JANUARI - DESEMBER TAHUN 2012</t>
  </si>
  <si>
    <t>BULAN  JANUARI - DESEMBER 2012</t>
  </si>
  <si>
    <t>* * * * *</t>
  </si>
  <si>
    <t>*</t>
  </si>
  <si>
    <t>JML KMR</t>
  </si>
  <si>
    <t>Hotel Melati</t>
  </si>
  <si>
    <t>Hotel  bintang</t>
  </si>
  <si>
    <r>
      <t>¤</t>
    </r>
    <r>
      <rPr>
        <sz val="9.35"/>
        <rFont val="Times New Roman"/>
        <family val="1"/>
      </rPr>
      <t xml:space="preserve"> </t>
    </r>
    <r>
      <rPr>
        <sz val="11"/>
        <rFont val="Times New Roman"/>
        <family val="1"/>
      </rPr>
      <t xml:space="preserve">¤ ¤ </t>
    </r>
    <r>
      <rPr>
        <sz val="9.35"/>
        <rFont val="Times New Roman"/>
        <family val="1"/>
      </rPr>
      <t xml:space="preserve">  </t>
    </r>
  </si>
  <si>
    <t>Lor In</t>
  </si>
  <si>
    <t>Kmjyo Komoratih</t>
  </si>
  <si>
    <t>Narita</t>
  </si>
  <si>
    <t>Bintang</t>
  </si>
  <si>
    <t>Pondok Sari II</t>
  </si>
  <si>
    <t xml:space="preserve">Pondok Sari I </t>
  </si>
  <si>
    <t>Lawu</t>
  </si>
  <si>
    <t xml:space="preserve">¤ ¤ ¤   </t>
  </si>
  <si>
    <t>Pondok Garuda</t>
  </si>
  <si>
    <t>Fajar Indah</t>
  </si>
  <si>
    <t>Duta</t>
  </si>
  <si>
    <t>Asri</t>
  </si>
  <si>
    <t>Pondok asri</t>
  </si>
  <si>
    <t xml:space="preserve">¤ ¤  </t>
  </si>
  <si>
    <t>Pondok indah</t>
  </si>
  <si>
    <t xml:space="preserve">¤ ¤ </t>
  </si>
  <si>
    <t>Wahyu Sari A</t>
  </si>
  <si>
    <t>Wahyu Sari B</t>
  </si>
  <si>
    <t>Pringgodani</t>
  </si>
  <si>
    <t>Marini</t>
  </si>
  <si>
    <t>Pondok asia</t>
  </si>
  <si>
    <t>Sido Langgeng</t>
  </si>
  <si>
    <t>Tejomoyo</t>
  </si>
  <si>
    <t>BIP</t>
  </si>
  <si>
    <t>Munculsari</t>
  </si>
  <si>
    <t>Bukit Surya</t>
  </si>
  <si>
    <t>Jonggrang I</t>
  </si>
  <si>
    <t>Marini II</t>
  </si>
  <si>
    <t xml:space="preserve">¤ </t>
  </si>
  <si>
    <t xml:space="preserve">¤  </t>
  </si>
  <si>
    <t>Anugrah Indah</t>
  </si>
  <si>
    <t>Bangun Tresno</t>
  </si>
  <si>
    <t>Kusuma joglo</t>
  </si>
  <si>
    <t>¤</t>
  </si>
  <si>
    <t>Tri Tunggal</t>
  </si>
  <si>
    <t>Wisma Yanti</t>
  </si>
  <si>
    <t>Giri mulyo</t>
  </si>
  <si>
    <t>Sari Handayani</t>
  </si>
  <si>
    <t>Mandaulin</t>
  </si>
  <si>
    <t>Sri Dewi</t>
  </si>
  <si>
    <t>Sri rejeki</t>
  </si>
  <si>
    <t>Tentrem</t>
  </si>
  <si>
    <t>Santoso Mulyo I</t>
  </si>
  <si>
    <t>Santoso Mulyo II</t>
  </si>
  <si>
    <t>Widodo mulyo</t>
  </si>
  <si>
    <t>Mekar indah</t>
  </si>
  <si>
    <t>Lumayan</t>
  </si>
  <si>
    <t>Rahayu</t>
  </si>
  <si>
    <t>Adem ayem</t>
  </si>
  <si>
    <t>Madu laras</t>
  </si>
  <si>
    <t>Kendedes</t>
  </si>
  <si>
    <t>Fajar indah</t>
  </si>
  <si>
    <t>Anugrah indah</t>
  </si>
  <si>
    <t>Taman sari</t>
  </si>
  <si>
    <t>Flamboyant</t>
  </si>
  <si>
    <t>No</t>
  </si>
  <si>
    <t>Bulan</t>
  </si>
  <si>
    <t>Jumlah Usaha Pariwiata</t>
  </si>
  <si>
    <t>Restoran</t>
  </si>
  <si>
    <t>Jumlah</t>
  </si>
  <si>
    <t xml:space="preserve">Tenaga Kerja </t>
  </si>
  <si>
    <t>Rumah Makan</t>
  </si>
  <si>
    <t>Tenaga Kerja</t>
  </si>
  <si>
    <t>Biro Perjalanan Wisata</t>
  </si>
  <si>
    <t>Agen Perjalanan Wisata</t>
  </si>
  <si>
    <t>Bar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</si>
  <si>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</si>
  <si>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</si>
  <si>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</si>
  <si>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</si>
  <si>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</si>
  <si>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</si>
  <si>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</si>
  <si>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</si>
  <si>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</si>
  <si>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</si>
  <si>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</si>
  <si>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</si>
  <si>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Klasifikasi</t>
  </si>
  <si>
    <t>Jonggrang barat</t>
  </si>
  <si>
    <t>Tirta sari</t>
  </si>
  <si>
    <t>Jonggrang II</t>
  </si>
  <si>
    <t>Pringgosari</t>
  </si>
  <si>
    <t>KABUPATEN KARANGANYAR TAHUN 2013</t>
  </si>
  <si>
    <t xml:space="preserve">Mengetahui : </t>
  </si>
  <si>
    <t>KEPALA DINAS PARIWISATA DAN KEBUDAYAAN</t>
  </si>
  <si>
    <t>KABUPATEN KARANGANYAR</t>
  </si>
  <si>
    <t xml:space="preserve">              Drs. TARSA M.Pd</t>
  </si>
  <si>
    <t xml:space="preserve">            Pembina Tingkat I</t>
  </si>
  <si>
    <t xml:space="preserve">         NIP.19620511 198405 1 003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</si>
</sst>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;[Red]#,##0"/>
  </numFmts>
  <fonts count="6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Haettenschweiler"/>
      <family val="2"/>
    </font>
    <font>
      <b/>
      <sz val="10"/>
      <name val="Georgia"/>
      <family val="1"/>
    </font>
    <font>
      <b/>
      <i/>
      <sz val="12"/>
      <name val="Arial"/>
      <family val="2"/>
    </font>
    <font>
      <sz val="11"/>
      <name val="Franklin Gothic Medium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4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9.3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70" fontId="7" fillId="33" borderId="19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170" fontId="7" fillId="34" borderId="19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170" fontId="7" fillId="33" borderId="22" xfId="0" applyNumberFormat="1" applyFont="1" applyFill="1" applyBorder="1" applyAlignment="1">
      <alignment/>
    </xf>
    <xf numFmtId="0" fontId="9" fillId="0" borderId="23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170" fontId="7" fillId="0" borderId="19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25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right"/>
    </xf>
    <xf numFmtId="170" fontId="17" fillId="0" borderId="19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70" fontId="0" fillId="0" borderId="19" xfId="0" applyNumberFormat="1" applyBorder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70" fontId="13" fillId="0" borderId="19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right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170" fontId="11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3" fontId="11" fillId="0" borderId="19" xfId="0" applyNumberFormat="1" applyFont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26" xfId="0" applyFont="1" applyFill="1" applyBorder="1" applyAlignment="1">
      <alignment horizontal="right" vertical="center" wrapText="1"/>
    </xf>
    <xf numFmtId="170" fontId="0" fillId="0" borderId="26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170" fontId="17" fillId="0" borderId="27" xfId="0" applyNumberFormat="1" applyFont="1" applyBorder="1" applyAlignment="1">
      <alignment horizontal="right"/>
    </xf>
    <xf numFmtId="170" fontId="0" fillId="0" borderId="27" xfId="0" applyNumberFormat="1" applyBorder="1" applyAlignment="1">
      <alignment/>
    </xf>
    <xf numFmtId="0" fontId="12" fillId="0" borderId="27" xfId="0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 wrapText="1"/>
    </xf>
    <xf numFmtId="0" fontId="12" fillId="0" borderId="26" xfId="0" applyFont="1" applyBorder="1" applyAlignment="1">
      <alignment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11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3" fontId="13" fillId="0" borderId="19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8" xfId="0" applyFont="1" applyBorder="1" applyAlignment="1">
      <alignment vertical="center"/>
    </xf>
    <xf numFmtId="3" fontId="12" fillId="0" borderId="19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/>
    </xf>
    <xf numFmtId="3" fontId="12" fillId="0" borderId="19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/>
    </xf>
    <xf numFmtId="3" fontId="11" fillId="0" borderId="19" xfId="0" applyNumberFormat="1" applyFont="1" applyFill="1" applyBorder="1" applyAlignment="1">
      <alignment/>
    </xf>
    <xf numFmtId="170" fontId="3" fillId="0" borderId="2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70" fontId="22" fillId="0" borderId="27" xfId="0" applyNumberFormat="1" applyFont="1" applyBorder="1" applyAlignment="1">
      <alignment horizontal="center"/>
    </xf>
    <xf numFmtId="170" fontId="22" fillId="0" borderId="27" xfId="0" applyNumberFormat="1" applyFont="1" applyFill="1" applyBorder="1" applyAlignment="1">
      <alignment horizontal="center"/>
    </xf>
    <xf numFmtId="170" fontId="23" fillId="0" borderId="35" xfId="0" applyNumberFormat="1" applyFont="1" applyBorder="1" applyAlignment="1">
      <alignment horizontal="center" vertical="center" wrapText="1"/>
    </xf>
    <xf numFmtId="170" fontId="23" fillId="0" borderId="27" xfId="0" applyNumberFormat="1" applyFont="1" applyBorder="1" applyAlignment="1">
      <alignment horizontal="center" vertical="center" wrapText="1"/>
    </xf>
    <xf numFmtId="170" fontId="23" fillId="33" borderId="27" xfId="0" applyNumberFormat="1" applyFont="1" applyFill="1" applyBorder="1" applyAlignment="1">
      <alignment horizontal="center" vertical="center" wrapText="1"/>
    </xf>
    <xf numFmtId="170" fontId="23" fillId="0" borderId="27" xfId="0" applyNumberFormat="1" applyFont="1" applyFill="1" applyBorder="1" applyAlignment="1">
      <alignment horizontal="center" vertical="center" wrapText="1"/>
    </xf>
    <xf numFmtId="170" fontId="3" fillId="0" borderId="35" xfId="0" applyNumberFormat="1" applyFont="1" applyBorder="1" applyAlignment="1">
      <alignment horizontal="center"/>
    </xf>
    <xf numFmtId="170" fontId="19" fillId="0" borderId="19" xfId="0" applyNumberFormat="1" applyFont="1" applyBorder="1" applyAlignment="1">
      <alignment horizontal="right" vertical="center" wrapText="1"/>
    </xf>
    <xf numFmtId="0" fontId="4" fillId="35" borderId="34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/>
    </xf>
    <xf numFmtId="0" fontId="3" fillId="35" borderId="25" xfId="0" applyFont="1" applyFill="1" applyBorder="1" applyAlignment="1">
      <alignment horizontal="center"/>
    </xf>
    <xf numFmtId="170" fontId="3" fillId="35" borderId="25" xfId="0" applyNumberFormat="1" applyFont="1" applyFill="1" applyBorder="1" applyAlignment="1">
      <alignment/>
    </xf>
    <xf numFmtId="170" fontId="3" fillId="35" borderId="36" xfId="0" applyNumberFormat="1" applyFont="1" applyFill="1" applyBorder="1" applyAlignment="1">
      <alignment/>
    </xf>
    <xf numFmtId="170" fontId="3" fillId="35" borderId="37" xfId="0" applyNumberFormat="1" applyFont="1" applyFill="1" applyBorder="1" applyAlignment="1">
      <alignment/>
    </xf>
    <xf numFmtId="170" fontId="3" fillId="35" borderId="26" xfId="0" applyNumberFormat="1" applyFont="1" applyFill="1" applyBorder="1" applyAlignment="1">
      <alignment/>
    </xf>
    <xf numFmtId="170" fontId="3" fillId="35" borderId="38" xfId="0" applyNumberFormat="1" applyFont="1" applyFill="1" applyBorder="1" applyAlignment="1">
      <alignment/>
    </xf>
    <xf numFmtId="3" fontId="3" fillId="35" borderId="19" xfId="0" applyNumberFormat="1" applyFont="1" applyFill="1" applyBorder="1" applyAlignment="1">
      <alignment/>
    </xf>
    <xf numFmtId="3" fontId="3" fillId="35" borderId="19" xfId="0" applyNumberFormat="1" applyFont="1" applyFill="1" applyBorder="1" applyAlignment="1">
      <alignment horizontal="center"/>
    </xf>
    <xf numFmtId="170" fontId="3" fillId="35" borderId="19" xfId="0" applyNumberFormat="1" applyFont="1" applyFill="1" applyBorder="1" applyAlignment="1">
      <alignment/>
    </xf>
    <xf numFmtId="3" fontId="3" fillId="35" borderId="39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70" fontId="3" fillId="35" borderId="39" xfId="0" applyNumberFormat="1" applyFont="1" applyFill="1" applyBorder="1" applyAlignment="1">
      <alignment/>
    </xf>
    <xf numFmtId="3" fontId="3" fillId="35" borderId="40" xfId="0" applyNumberFormat="1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/>
    </xf>
    <xf numFmtId="170" fontId="15" fillId="35" borderId="39" xfId="0" applyNumberFormat="1" applyFont="1" applyFill="1" applyBorder="1" applyAlignment="1">
      <alignment/>
    </xf>
    <xf numFmtId="0" fontId="15" fillId="35" borderId="19" xfId="0" applyFont="1" applyFill="1" applyBorder="1" applyAlignment="1">
      <alignment/>
    </xf>
    <xf numFmtId="3" fontId="15" fillId="35" borderId="19" xfId="0" applyNumberFormat="1" applyFont="1" applyFill="1" applyBorder="1" applyAlignment="1">
      <alignment/>
    </xf>
    <xf numFmtId="170" fontId="15" fillId="35" borderId="40" xfId="0" applyNumberFormat="1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35" borderId="19" xfId="0" applyFont="1" applyFill="1" applyBorder="1" applyAlignment="1">
      <alignment horizontal="center"/>
    </xf>
    <xf numFmtId="170" fontId="6" fillId="35" borderId="19" xfId="0" applyNumberFormat="1" applyFont="1" applyFill="1" applyBorder="1" applyAlignment="1">
      <alignment/>
    </xf>
    <xf numFmtId="0" fontId="6" fillId="35" borderId="19" xfId="0" applyFont="1" applyFill="1" applyBorder="1" applyAlignment="1">
      <alignment/>
    </xf>
    <xf numFmtId="170" fontId="16" fillId="35" borderId="19" xfId="0" applyNumberFormat="1" applyFont="1" applyFill="1" applyBorder="1" applyAlignment="1">
      <alignment/>
    </xf>
    <xf numFmtId="0" fontId="16" fillId="35" borderId="19" xfId="0" applyFont="1" applyFill="1" applyBorder="1" applyAlignment="1">
      <alignment/>
    </xf>
    <xf numFmtId="170" fontId="16" fillId="35" borderId="40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170" fontId="3" fillId="35" borderId="19" xfId="0" applyNumberFormat="1" applyFont="1" applyFill="1" applyBorder="1" applyAlignment="1">
      <alignment/>
    </xf>
    <xf numFmtId="170" fontId="3" fillId="35" borderId="39" xfId="0" applyNumberFormat="1" applyFont="1" applyFill="1" applyBorder="1" applyAlignment="1">
      <alignment/>
    </xf>
    <xf numFmtId="170" fontId="3" fillId="35" borderId="20" xfId="0" applyNumberFormat="1" applyFont="1" applyFill="1" applyBorder="1" applyAlignment="1">
      <alignment/>
    </xf>
    <xf numFmtId="170" fontId="3" fillId="35" borderId="40" xfId="0" applyNumberFormat="1" applyFont="1" applyFill="1" applyBorder="1" applyAlignment="1">
      <alignment/>
    </xf>
    <xf numFmtId="170" fontId="3" fillId="35" borderId="20" xfId="0" applyNumberFormat="1" applyFont="1" applyFill="1" applyBorder="1" applyAlignment="1">
      <alignment/>
    </xf>
    <xf numFmtId="0" fontId="3" fillId="35" borderId="20" xfId="0" applyFont="1" applyFill="1" applyBorder="1" applyAlignment="1">
      <alignment/>
    </xf>
    <xf numFmtId="3" fontId="3" fillId="35" borderId="19" xfId="0" applyNumberFormat="1" applyFont="1" applyFill="1" applyBorder="1" applyAlignment="1">
      <alignment/>
    </xf>
    <xf numFmtId="0" fontId="3" fillId="35" borderId="28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70" fontId="0" fillId="0" borderId="19" xfId="0" applyNumberFormat="1" applyFont="1" applyBorder="1" applyAlignment="1">
      <alignment/>
    </xf>
    <xf numFmtId="0" fontId="11" fillId="33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12" fillId="33" borderId="19" xfId="0" applyNumberFormat="1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2" fillId="33" borderId="42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70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3" fillId="35" borderId="36" xfId="0" applyNumberFormat="1" applyFont="1" applyFill="1" applyBorder="1" applyAlignment="1">
      <alignment/>
    </xf>
    <xf numFmtId="170" fontId="3" fillId="35" borderId="42" xfId="0" applyNumberFormat="1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170" fontId="3" fillId="35" borderId="43" xfId="0" applyNumberFormat="1" applyFont="1" applyFill="1" applyBorder="1" applyAlignment="1">
      <alignment/>
    </xf>
    <xf numFmtId="3" fontId="6" fillId="35" borderId="19" xfId="0" applyNumberFormat="1" applyFont="1" applyFill="1" applyBorder="1" applyAlignment="1">
      <alignment/>
    </xf>
    <xf numFmtId="3" fontId="6" fillId="35" borderId="20" xfId="0" applyNumberFormat="1" applyFont="1" applyFill="1" applyBorder="1" applyAlignment="1">
      <alignment/>
    </xf>
    <xf numFmtId="170" fontId="6" fillId="35" borderId="43" xfId="0" applyNumberFormat="1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170" fontId="3" fillId="35" borderId="22" xfId="0" applyNumberFormat="1" applyFont="1" applyFill="1" applyBorder="1" applyAlignment="1">
      <alignment/>
    </xf>
    <xf numFmtId="3" fontId="3" fillId="35" borderId="22" xfId="0" applyNumberFormat="1" applyFont="1" applyFill="1" applyBorder="1" applyAlignment="1">
      <alignment/>
    </xf>
    <xf numFmtId="170" fontId="3" fillId="35" borderId="44" xfId="0" applyNumberFormat="1" applyFont="1" applyFill="1" applyBorder="1" applyAlignment="1">
      <alignment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7" fillId="35" borderId="25" xfId="0" applyFont="1" applyFill="1" applyBorder="1" applyAlignment="1">
      <alignment/>
    </xf>
    <xf numFmtId="170" fontId="7" fillId="35" borderId="25" xfId="0" applyNumberFormat="1" applyFont="1" applyFill="1" applyBorder="1" applyAlignment="1">
      <alignment/>
    </xf>
    <xf numFmtId="170" fontId="7" fillId="35" borderId="38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7" fillId="35" borderId="19" xfId="0" applyFont="1" applyFill="1" applyBorder="1" applyAlignment="1">
      <alignment/>
    </xf>
    <xf numFmtId="170" fontId="7" fillId="35" borderId="19" xfId="0" applyNumberFormat="1" applyFont="1" applyFill="1" applyBorder="1" applyAlignment="1">
      <alignment/>
    </xf>
    <xf numFmtId="0" fontId="7" fillId="35" borderId="12" xfId="0" applyFont="1" applyFill="1" applyBorder="1" applyAlignment="1">
      <alignment/>
    </xf>
    <xf numFmtId="170" fontId="11" fillId="35" borderId="19" xfId="0" applyNumberFormat="1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35" borderId="28" xfId="0" applyFont="1" applyFill="1" applyBorder="1" applyAlignment="1">
      <alignment vertical="center"/>
    </xf>
    <xf numFmtId="0" fontId="3" fillId="35" borderId="41" xfId="0" applyFont="1" applyFill="1" applyBorder="1" applyAlignment="1">
      <alignment vertical="center"/>
    </xf>
    <xf numFmtId="170" fontId="3" fillId="35" borderId="28" xfId="0" applyNumberFormat="1" applyFont="1" applyFill="1" applyBorder="1" applyAlignment="1">
      <alignment horizontal="center" vertical="center"/>
    </xf>
    <xf numFmtId="170" fontId="3" fillId="35" borderId="41" xfId="0" applyNumberFormat="1" applyFont="1" applyFill="1" applyBorder="1" applyAlignment="1">
      <alignment horizontal="center" vertical="center"/>
    </xf>
    <xf numFmtId="170" fontId="15" fillId="35" borderId="28" xfId="0" applyNumberFormat="1" applyFont="1" applyFill="1" applyBorder="1" applyAlignment="1">
      <alignment horizontal="center" vertical="center"/>
    </xf>
    <xf numFmtId="170" fontId="15" fillId="35" borderId="41" xfId="0" applyNumberFormat="1" applyFont="1" applyFill="1" applyBorder="1" applyAlignment="1">
      <alignment horizontal="center" vertical="center"/>
    </xf>
    <xf numFmtId="170" fontId="3" fillId="35" borderId="29" xfId="0" applyNumberFormat="1" applyFont="1" applyFill="1" applyBorder="1" applyAlignment="1">
      <alignment horizontal="center" vertical="center"/>
    </xf>
    <xf numFmtId="170" fontId="3" fillId="35" borderId="53" xfId="0" applyNumberFormat="1" applyFont="1" applyFill="1" applyBorder="1" applyAlignment="1">
      <alignment horizontal="center" vertical="center"/>
    </xf>
    <xf numFmtId="170" fontId="3" fillId="35" borderId="54" xfId="0" applyNumberFormat="1" applyFont="1" applyFill="1" applyBorder="1" applyAlignment="1">
      <alignment horizontal="center" vertical="center"/>
    </xf>
    <xf numFmtId="170" fontId="3" fillId="35" borderId="5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0" fontId="7" fillId="33" borderId="28" xfId="0" applyNumberFormat="1" applyFont="1" applyFill="1" applyBorder="1" applyAlignment="1">
      <alignment horizontal="center" vertical="center"/>
    </xf>
    <xf numFmtId="170" fontId="7" fillId="33" borderId="41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33" borderId="47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5" borderId="45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170" fontId="7" fillId="35" borderId="28" xfId="0" applyNumberFormat="1" applyFont="1" applyFill="1" applyBorder="1" applyAlignment="1">
      <alignment horizontal="center" vertical="center"/>
    </xf>
    <xf numFmtId="170" fontId="7" fillId="35" borderId="41" xfId="0" applyNumberFormat="1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/>
    </xf>
    <xf numFmtId="0" fontId="7" fillId="35" borderId="52" xfId="0" applyFont="1" applyFill="1" applyBorder="1" applyAlignment="1">
      <alignment horizontal="center"/>
    </xf>
    <xf numFmtId="0" fontId="7" fillId="35" borderId="28" xfId="0" applyFont="1" applyFill="1" applyBorder="1" applyAlignment="1">
      <alignment vertical="center"/>
    </xf>
    <xf numFmtId="0" fontId="7" fillId="35" borderId="41" xfId="0" applyFont="1" applyFill="1" applyBorder="1" applyAlignment="1">
      <alignment vertical="center"/>
    </xf>
    <xf numFmtId="170" fontId="7" fillId="35" borderId="29" xfId="0" applyNumberFormat="1" applyFont="1" applyFill="1" applyBorder="1" applyAlignment="1">
      <alignment horizontal="center" vertical="center"/>
    </xf>
    <xf numFmtId="170" fontId="7" fillId="35" borderId="53" xfId="0" applyNumberFormat="1" applyFont="1" applyFill="1" applyBorder="1" applyAlignment="1">
      <alignment horizontal="center" vertical="center"/>
    </xf>
    <xf numFmtId="170" fontId="7" fillId="35" borderId="54" xfId="0" applyNumberFormat="1" applyFont="1" applyFill="1" applyBorder="1" applyAlignment="1">
      <alignment horizontal="center" vertical="center"/>
    </xf>
    <xf numFmtId="170" fontId="7" fillId="35" borderId="55" xfId="0" applyNumberFormat="1" applyFont="1" applyFill="1" applyBorder="1" applyAlignment="1">
      <alignment horizontal="center" vertical="center"/>
    </xf>
    <xf numFmtId="170" fontId="7" fillId="33" borderId="29" xfId="0" applyNumberFormat="1" applyFont="1" applyFill="1" applyBorder="1" applyAlignment="1">
      <alignment horizontal="center" vertical="center"/>
    </xf>
    <xf numFmtId="170" fontId="7" fillId="33" borderId="53" xfId="0" applyNumberFormat="1" applyFont="1" applyFill="1" applyBorder="1" applyAlignment="1">
      <alignment horizontal="center" vertical="center"/>
    </xf>
    <xf numFmtId="170" fontId="7" fillId="33" borderId="54" xfId="0" applyNumberFormat="1" applyFont="1" applyFill="1" applyBorder="1" applyAlignment="1">
      <alignment horizontal="center" vertical="center"/>
    </xf>
    <xf numFmtId="170" fontId="7" fillId="33" borderId="5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textRotation="255" shrinkToFit="1"/>
    </xf>
    <xf numFmtId="0" fontId="9" fillId="0" borderId="26" xfId="0" applyFont="1" applyBorder="1" applyAlignment="1">
      <alignment horizontal="center" vertical="center" textRotation="255" shrinkToFit="1"/>
    </xf>
    <xf numFmtId="3" fontId="9" fillId="0" borderId="22" xfId="0" applyNumberFormat="1" applyFont="1" applyBorder="1" applyAlignment="1">
      <alignment horizontal="center" vertical="center" textRotation="255" shrinkToFit="1"/>
    </xf>
    <xf numFmtId="3" fontId="9" fillId="0" borderId="26" xfId="0" applyNumberFormat="1" applyFont="1" applyBorder="1" applyAlignment="1">
      <alignment horizontal="center" vertical="center" textRotation="255" shrinkToFit="1"/>
    </xf>
    <xf numFmtId="0" fontId="12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"/>
  <sheetViews>
    <sheetView tabSelected="1" zoomScale="75" zoomScaleNormal="75" zoomScaleSheetLayoutView="100" zoomScalePageLayoutView="0" workbookViewId="0" topLeftCell="A1">
      <selection activeCell="F9" sqref="F9:Q9"/>
    </sheetView>
  </sheetViews>
  <sheetFormatPr defaultColWidth="9.140625" defaultRowHeight="12.75"/>
  <cols>
    <col min="1" max="1" width="4.00390625" style="0" customWidth="1"/>
    <col min="2" max="2" width="40.00390625" style="8" customWidth="1"/>
    <col min="3" max="3" width="6.8515625" style="8" customWidth="1"/>
    <col min="4" max="4" width="8.421875" style="8" customWidth="1"/>
    <col min="5" max="5" width="5.421875" style="8" customWidth="1"/>
    <col min="6" max="6" width="10.7109375" style="0" customWidth="1"/>
    <col min="7" max="7" width="9.7109375" style="0" customWidth="1"/>
    <col min="9" max="9" width="9.421875" style="0" customWidth="1"/>
    <col min="10" max="10" width="9.00390625" style="0" customWidth="1"/>
    <col min="11" max="11" width="9.421875" style="0" customWidth="1"/>
    <col min="12" max="12" width="10.00390625" style="0" customWidth="1"/>
    <col min="13" max="13" width="9.57421875" style="0" customWidth="1"/>
    <col min="14" max="14" width="9.7109375" style="0" customWidth="1"/>
    <col min="15" max="15" width="9.421875" style="0" customWidth="1"/>
    <col min="16" max="16" width="8.28125" style="0" customWidth="1"/>
    <col min="17" max="17" width="9.8515625" style="0" bestFit="1" customWidth="1"/>
    <col min="18" max="18" width="11.7109375" style="0" customWidth="1"/>
    <col min="19" max="19" width="4.8515625" style="0" customWidth="1"/>
    <col min="20" max="20" width="39.8515625" style="0" customWidth="1"/>
    <col min="21" max="21" width="10.8515625" style="0" customWidth="1"/>
    <col min="26" max="26" width="10.28125" style="0" customWidth="1"/>
    <col min="29" max="29" width="11.00390625" style="0" customWidth="1"/>
    <col min="32" max="32" width="10.28125" style="0" customWidth="1"/>
    <col min="33" max="33" width="11.8515625" style="0" customWidth="1"/>
  </cols>
  <sheetData>
    <row r="1" spans="1:18" ht="18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8" customHeight="1" thickBot="1">
      <c r="A2" s="199" t="s">
        <v>153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27" s="1" customFormat="1" ht="16.5" customHeight="1" thickTop="1">
      <c r="A3" s="200" t="s">
        <v>1</v>
      </c>
      <c r="B3" s="202" t="s">
        <v>2</v>
      </c>
      <c r="C3" s="204" t="s">
        <v>3</v>
      </c>
      <c r="D3" s="205"/>
      <c r="E3" s="206"/>
      <c r="F3" s="207" t="s">
        <v>4</v>
      </c>
      <c r="G3" s="207" t="s">
        <v>5</v>
      </c>
      <c r="H3" s="207" t="s">
        <v>6</v>
      </c>
      <c r="I3" s="207" t="s">
        <v>7</v>
      </c>
      <c r="J3" s="207" t="s">
        <v>8</v>
      </c>
      <c r="K3" s="207" t="s">
        <v>9</v>
      </c>
      <c r="L3" s="207" t="s">
        <v>10</v>
      </c>
      <c r="M3" s="207" t="s">
        <v>11</v>
      </c>
      <c r="N3" s="207" t="s">
        <v>12</v>
      </c>
      <c r="O3" s="207" t="s">
        <v>13</v>
      </c>
      <c r="P3" s="207" t="s">
        <v>14</v>
      </c>
      <c r="Q3" s="209" t="s">
        <v>15</v>
      </c>
      <c r="R3" s="211" t="s">
        <v>16</v>
      </c>
      <c r="W3" s="2"/>
      <c r="X3" s="2"/>
      <c r="Y3" s="2"/>
      <c r="Z3" s="2"/>
      <c r="AA3" s="2"/>
    </row>
    <row r="4" spans="1:18" s="1" customFormat="1" ht="15.75" customHeight="1" thickBot="1">
      <c r="A4" s="201"/>
      <c r="B4" s="203"/>
      <c r="C4" s="116" t="s">
        <v>17</v>
      </c>
      <c r="D4" s="116" t="s">
        <v>18</v>
      </c>
      <c r="E4" s="117" t="s">
        <v>19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10"/>
      <c r="R4" s="212"/>
    </row>
    <row r="5" spans="1:18" s="1" customFormat="1" ht="17.25" customHeight="1">
      <c r="A5" s="3">
        <v>1</v>
      </c>
      <c r="B5" s="118" t="s">
        <v>20</v>
      </c>
      <c r="C5" s="119">
        <v>12</v>
      </c>
      <c r="D5" s="119">
        <v>2</v>
      </c>
      <c r="E5" s="119">
        <f>C5+D5</f>
        <v>14</v>
      </c>
      <c r="F5" s="120">
        <v>42764</v>
      </c>
      <c r="G5" s="120">
        <v>16780</v>
      </c>
      <c r="H5" s="120">
        <v>29125</v>
      </c>
      <c r="I5" s="120">
        <v>19905</v>
      </c>
      <c r="J5" s="121">
        <v>32390</v>
      </c>
      <c r="K5" s="120">
        <v>35668</v>
      </c>
      <c r="L5" s="120">
        <v>23116</v>
      </c>
      <c r="M5" s="122">
        <v>99358</v>
      </c>
      <c r="N5" s="169">
        <v>27116</v>
      </c>
      <c r="O5" s="120">
        <v>31815</v>
      </c>
      <c r="P5" s="123">
        <v>25458</v>
      </c>
      <c r="Q5" s="170">
        <v>42131</v>
      </c>
      <c r="R5" s="124">
        <f aca="true" t="shared" si="0" ref="R5:R13">SUM(F5:Q5)</f>
        <v>425626</v>
      </c>
    </row>
    <row r="6" spans="1:18" s="54" customFormat="1" ht="17.25" customHeight="1">
      <c r="A6" s="53">
        <f aca="true" t="shared" si="1" ref="A6:A24">A5+1</f>
        <v>2</v>
      </c>
      <c r="B6" s="125" t="s">
        <v>21</v>
      </c>
      <c r="C6" s="126">
        <v>7</v>
      </c>
      <c r="D6" s="126">
        <v>3</v>
      </c>
      <c r="E6" s="126">
        <f>C6+D6</f>
        <v>10</v>
      </c>
      <c r="F6" s="125">
        <v>2604</v>
      </c>
      <c r="G6" s="127">
        <v>936</v>
      </c>
      <c r="H6" s="128">
        <v>1152</v>
      </c>
      <c r="I6" s="125">
        <v>1070</v>
      </c>
      <c r="J6" s="129">
        <v>1900</v>
      </c>
      <c r="K6" s="125">
        <v>2500</v>
      </c>
      <c r="L6" s="127">
        <v>2300</v>
      </c>
      <c r="M6" s="127">
        <v>7749</v>
      </c>
      <c r="N6" s="125">
        <v>2233</v>
      </c>
      <c r="O6" s="127">
        <v>2209</v>
      </c>
      <c r="P6" s="130">
        <v>2321</v>
      </c>
      <c r="Q6" s="125">
        <v>3476</v>
      </c>
      <c r="R6" s="131">
        <f t="shared" si="0"/>
        <v>30450</v>
      </c>
    </row>
    <row r="7" spans="1:18" s="1" customFormat="1" ht="17.25" customHeight="1">
      <c r="A7" s="4">
        <f t="shared" si="1"/>
        <v>3</v>
      </c>
      <c r="B7" s="132" t="s">
        <v>22</v>
      </c>
      <c r="C7" s="133">
        <v>3</v>
      </c>
      <c r="D7" s="133">
        <v>0</v>
      </c>
      <c r="E7" s="133">
        <f aca="true" t="shared" si="2" ref="E7:E25">C7+D7</f>
        <v>3</v>
      </c>
      <c r="F7" s="127">
        <v>1035</v>
      </c>
      <c r="G7" s="127">
        <v>1099</v>
      </c>
      <c r="H7" s="127">
        <v>2180</v>
      </c>
      <c r="I7" s="127">
        <v>1210</v>
      </c>
      <c r="J7" s="134">
        <v>2060</v>
      </c>
      <c r="K7" s="135">
        <v>2610</v>
      </c>
      <c r="L7" s="127">
        <v>2045</v>
      </c>
      <c r="M7" s="125">
        <v>6475</v>
      </c>
      <c r="N7" s="171">
        <v>1620</v>
      </c>
      <c r="O7" s="125">
        <v>1615</v>
      </c>
      <c r="P7" s="125">
        <v>1770</v>
      </c>
      <c r="Q7" s="172">
        <v>1565</v>
      </c>
      <c r="R7" s="137">
        <f t="shared" si="0"/>
        <v>25284</v>
      </c>
    </row>
    <row r="8" spans="1:18" s="1" customFormat="1" ht="17.25" customHeight="1">
      <c r="A8" s="5">
        <f t="shared" si="1"/>
        <v>4</v>
      </c>
      <c r="B8" s="138" t="s">
        <v>23</v>
      </c>
      <c r="C8" s="139">
        <v>1</v>
      </c>
      <c r="D8" s="139">
        <v>4</v>
      </c>
      <c r="E8" s="139">
        <v>5</v>
      </c>
      <c r="F8" s="140">
        <v>64</v>
      </c>
      <c r="G8" s="140">
        <v>163</v>
      </c>
      <c r="H8" s="140">
        <v>212</v>
      </c>
      <c r="I8" s="141">
        <v>146</v>
      </c>
      <c r="J8" s="142">
        <v>276</v>
      </c>
      <c r="K8" s="143">
        <v>275</v>
      </c>
      <c r="L8" s="140">
        <v>436</v>
      </c>
      <c r="M8" s="173">
        <v>463</v>
      </c>
      <c r="N8" s="174">
        <v>333</v>
      </c>
      <c r="O8" s="173">
        <v>293</v>
      </c>
      <c r="P8" s="173">
        <v>160</v>
      </c>
      <c r="Q8" s="175">
        <v>108</v>
      </c>
      <c r="R8" s="144">
        <f t="shared" si="0"/>
        <v>2929</v>
      </c>
    </row>
    <row r="9" spans="1:18" s="1" customFormat="1" ht="17.25" customHeight="1">
      <c r="A9" s="4">
        <f t="shared" si="1"/>
        <v>5</v>
      </c>
      <c r="B9" s="132" t="s">
        <v>24</v>
      </c>
      <c r="C9" s="133">
        <v>3</v>
      </c>
      <c r="D9" s="133">
        <v>0</v>
      </c>
      <c r="E9" s="133">
        <f t="shared" si="2"/>
        <v>3</v>
      </c>
      <c r="F9" s="127">
        <v>724</v>
      </c>
      <c r="G9" s="127">
        <v>1242</v>
      </c>
      <c r="H9" s="127">
        <v>1535</v>
      </c>
      <c r="I9" s="127">
        <v>1000</v>
      </c>
      <c r="J9" s="134">
        <v>1168</v>
      </c>
      <c r="K9" s="136">
        <v>1310</v>
      </c>
      <c r="L9" s="127">
        <v>767</v>
      </c>
      <c r="M9" s="125">
        <v>3250</v>
      </c>
      <c r="N9" s="171">
        <v>1264</v>
      </c>
      <c r="O9" s="125">
        <v>1254</v>
      </c>
      <c r="P9" s="125">
        <v>1600</v>
      </c>
      <c r="Q9" s="172">
        <v>1700</v>
      </c>
      <c r="R9" s="137">
        <f t="shared" si="0"/>
        <v>16814</v>
      </c>
    </row>
    <row r="10" spans="1:18" s="1" customFormat="1" ht="17.25" customHeight="1">
      <c r="A10" s="156">
        <f t="shared" si="1"/>
        <v>6</v>
      </c>
      <c r="B10" s="138" t="s">
        <v>25</v>
      </c>
      <c r="C10" s="139">
        <v>3</v>
      </c>
      <c r="D10" s="139">
        <v>0</v>
      </c>
      <c r="E10" s="139">
        <v>3</v>
      </c>
      <c r="F10" s="140">
        <v>137</v>
      </c>
      <c r="G10" s="140">
        <v>312</v>
      </c>
      <c r="H10" s="140">
        <v>395</v>
      </c>
      <c r="I10" s="140">
        <v>286</v>
      </c>
      <c r="J10" s="142">
        <v>439</v>
      </c>
      <c r="K10" s="143">
        <v>306</v>
      </c>
      <c r="L10" s="140">
        <v>1016</v>
      </c>
      <c r="M10" s="140">
        <v>736</v>
      </c>
      <c r="N10" s="174">
        <v>724</v>
      </c>
      <c r="O10" s="141">
        <v>692</v>
      </c>
      <c r="P10" s="173">
        <v>297</v>
      </c>
      <c r="Q10" s="175">
        <v>241</v>
      </c>
      <c r="R10" s="144">
        <f t="shared" si="0"/>
        <v>5581</v>
      </c>
    </row>
    <row r="11" spans="1:18" s="1" customFormat="1" ht="17.25" customHeight="1">
      <c r="A11" s="157">
        <f t="shared" si="1"/>
        <v>7</v>
      </c>
      <c r="B11" s="132" t="s">
        <v>26</v>
      </c>
      <c r="C11" s="133">
        <v>3</v>
      </c>
      <c r="D11" s="133">
        <v>0</v>
      </c>
      <c r="E11" s="133">
        <f t="shared" si="2"/>
        <v>3</v>
      </c>
      <c r="F11" s="127">
        <v>511</v>
      </c>
      <c r="G11" s="127">
        <v>287</v>
      </c>
      <c r="H11" s="127">
        <v>385</v>
      </c>
      <c r="I11" s="127">
        <v>334</v>
      </c>
      <c r="J11" s="134">
        <v>362</v>
      </c>
      <c r="K11" s="135">
        <v>500</v>
      </c>
      <c r="L11" s="127">
        <v>210</v>
      </c>
      <c r="M11" s="127">
        <v>910</v>
      </c>
      <c r="N11" s="171">
        <v>270</v>
      </c>
      <c r="O11" s="132">
        <v>295</v>
      </c>
      <c r="P11" s="125">
        <v>420</v>
      </c>
      <c r="Q11" s="172">
        <v>400</v>
      </c>
      <c r="R11" s="137">
        <f t="shared" si="0"/>
        <v>4884</v>
      </c>
    </row>
    <row r="12" spans="1:18" s="1" customFormat="1" ht="17.25" customHeight="1">
      <c r="A12" s="157">
        <f t="shared" si="1"/>
        <v>8</v>
      </c>
      <c r="B12" s="132" t="s">
        <v>27</v>
      </c>
      <c r="C12" s="133">
        <v>6</v>
      </c>
      <c r="D12" s="133">
        <v>2</v>
      </c>
      <c r="E12" s="133">
        <f t="shared" si="2"/>
        <v>8</v>
      </c>
      <c r="F12" s="127"/>
      <c r="G12" s="127"/>
      <c r="H12" s="127"/>
      <c r="I12" s="127"/>
      <c r="J12" s="134"/>
      <c r="K12" s="136"/>
      <c r="L12" s="127">
        <v>2751</v>
      </c>
      <c r="M12" s="127">
        <v>8993</v>
      </c>
      <c r="N12" s="171">
        <v>3497</v>
      </c>
      <c r="O12" s="125">
        <v>3431</v>
      </c>
      <c r="P12" s="125">
        <v>3554</v>
      </c>
      <c r="Q12" s="172">
        <v>3149</v>
      </c>
      <c r="R12" s="137">
        <f t="shared" si="0"/>
        <v>25375</v>
      </c>
    </row>
    <row r="13" spans="1:18" s="1" customFormat="1" ht="17.25" customHeight="1">
      <c r="A13" s="157">
        <f t="shared" si="1"/>
        <v>9</v>
      </c>
      <c r="B13" s="132" t="s">
        <v>28</v>
      </c>
      <c r="C13" s="133">
        <v>5</v>
      </c>
      <c r="D13" s="133">
        <v>2</v>
      </c>
      <c r="E13" s="133">
        <f t="shared" si="2"/>
        <v>7</v>
      </c>
      <c r="F13" s="127">
        <v>3604</v>
      </c>
      <c r="G13" s="127">
        <v>2150</v>
      </c>
      <c r="H13" s="127">
        <v>2372</v>
      </c>
      <c r="I13" s="127">
        <v>2208</v>
      </c>
      <c r="J13" s="134">
        <v>2564</v>
      </c>
      <c r="K13" s="136"/>
      <c r="L13" s="127">
        <v>2404</v>
      </c>
      <c r="M13" s="127">
        <v>7732</v>
      </c>
      <c r="N13" s="171">
        <v>2710</v>
      </c>
      <c r="O13" s="125">
        <v>2815</v>
      </c>
      <c r="P13" s="125">
        <v>2905</v>
      </c>
      <c r="Q13" s="172">
        <v>3005</v>
      </c>
      <c r="R13" s="137">
        <f t="shared" si="0"/>
        <v>34469</v>
      </c>
    </row>
    <row r="14" spans="1:22" s="1" customFormat="1" ht="17.25" customHeight="1">
      <c r="A14" s="157">
        <f t="shared" si="1"/>
        <v>10</v>
      </c>
      <c r="B14" s="145" t="s">
        <v>29</v>
      </c>
      <c r="C14" s="146">
        <v>2</v>
      </c>
      <c r="D14" s="146">
        <v>0</v>
      </c>
      <c r="E14" s="133">
        <f t="shared" si="2"/>
        <v>2</v>
      </c>
      <c r="F14" s="147">
        <v>192</v>
      </c>
      <c r="G14" s="148">
        <v>215</v>
      </c>
      <c r="H14" s="147">
        <v>245</v>
      </c>
      <c r="I14" s="147">
        <v>240</v>
      </c>
      <c r="J14" s="147">
        <v>360</v>
      </c>
      <c r="K14" s="149">
        <v>392</v>
      </c>
      <c r="L14" s="127">
        <v>400</v>
      </c>
      <c r="M14" s="127">
        <v>402</v>
      </c>
      <c r="N14" s="171">
        <v>356</v>
      </c>
      <c r="O14" s="127">
        <v>345</v>
      </c>
      <c r="P14" s="127"/>
      <c r="Q14" s="172"/>
      <c r="R14" s="150">
        <f aca="true" t="shared" si="3" ref="R14:R25">SUM(F14:Q14)</f>
        <v>3147</v>
      </c>
      <c r="T14" s="2"/>
      <c r="U14" s="2"/>
      <c r="V14" s="2"/>
    </row>
    <row r="15" spans="1:18" s="1" customFormat="1" ht="17.25" customHeight="1">
      <c r="A15" s="157">
        <f t="shared" si="1"/>
        <v>11</v>
      </c>
      <c r="B15" s="145" t="s">
        <v>30</v>
      </c>
      <c r="C15" s="146">
        <v>2</v>
      </c>
      <c r="D15" s="146">
        <v>0</v>
      </c>
      <c r="E15" s="133">
        <f t="shared" si="2"/>
        <v>2</v>
      </c>
      <c r="F15" s="127">
        <v>478</v>
      </c>
      <c r="G15" s="127">
        <v>235</v>
      </c>
      <c r="H15" s="127">
        <v>322</v>
      </c>
      <c r="I15" s="127">
        <v>255</v>
      </c>
      <c r="J15" s="130">
        <v>280</v>
      </c>
      <c r="K15" s="127">
        <v>292</v>
      </c>
      <c r="L15" s="127">
        <v>321</v>
      </c>
      <c r="M15" s="130">
        <v>390</v>
      </c>
      <c r="N15" s="125">
        <v>296</v>
      </c>
      <c r="O15" s="127">
        <v>290</v>
      </c>
      <c r="P15" s="127"/>
      <c r="Q15" s="172"/>
      <c r="R15" s="150">
        <f t="shared" si="3"/>
        <v>3159</v>
      </c>
    </row>
    <row r="16" spans="1:18" s="1" customFormat="1" ht="17.25" customHeight="1">
      <c r="A16" s="157">
        <f t="shared" si="1"/>
        <v>12</v>
      </c>
      <c r="B16" s="145" t="s">
        <v>31</v>
      </c>
      <c r="C16" s="146">
        <v>2</v>
      </c>
      <c r="D16" s="146">
        <v>0</v>
      </c>
      <c r="E16" s="133">
        <f t="shared" si="2"/>
        <v>2</v>
      </c>
      <c r="F16" s="147">
        <v>242</v>
      </c>
      <c r="G16" s="147">
        <v>375</v>
      </c>
      <c r="H16" s="147">
        <v>365</v>
      </c>
      <c r="I16" s="148">
        <v>360</v>
      </c>
      <c r="J16" s="147">
        <v>391</v>
      </c>
      <c r="K16" s="147">
        <v>395</v>
      </c>
      <c r="L16" s="127">
        <v>305</v>
      </c>
      <c r="M16" s="151">
        <v>370</v>
      </c>
      <c r="N16" s="125">
        <v>302</v>
      </c>
      <c r="O16" s="127">
        <v>315</v>
      </c>
      <c r="P16" s="127"/>
      <c r="Q16" s="172"/>
      <c r="R16" s="150">
        <f t="shared" si="3"/>
        <v>3420</v>
      </c>
    </row>
    <row r="17" spans="1:18" s="1" customFormat="1" ht="17.25" customHeight="1">
      <c r="A17" s="157">
        <f t="shared" si="1"/>
        <v>13</v>
      </c>
      <c r="B17" s="145" t="s">
        <v>32</v>
      </c>
      <c r="C17" s="146">
        <v>2</v>
      </c>
      <c r="D17" s="146">
        <v>0</v>
      </c>
      <c r="E17" s="133">
        <f t="shared" si="2"/>
        <v>2</v>
      </c>
      <c r="F17" s="127">
        <v>425</v>
      </c>
      <c r="G17" s="127">
        <v>234</v>
      </c>
      <c r="H17" s="127">
        <v>304</v>
      </c>
      <c r="I17" s="127">
        <v>235</v>
      </c>
      <c r="J17" s="130">
        <v>422</v>
      </c>
      <c r="K17" s="127">
        <v>435</v>
      </c>
      <c r="L17" s="127">
        <v>410</v>
      </c>
      <c r="M17" s="130">
        <v>560</v>
      </c>
      <c r="N17" s="125">
        <v>322</v>
      </c>
      <c r="O17" s="127">
        <v>302</v>
      </c>
      <c r="P17" s="127"/>
      <c r="Q17" s="172"/>
      <c r="R17" s="150">
        <f t="shared" si="3"/>
        <v>3649</v>
      </c>
    </row>
    <row r="18" spans="1:18" s="1" customFormat="1" ht="17.25" customHeight="1">
      <c r="A18" s="157">
        <f t="shared" si="1"/>
        <v>14</v>
      </c>
      <c r="B18" s="145" t="s">
        <v>33</v>
      </c>
      <c r="C18" s="146">
        <v>31</v>
      </c>
      <c r="D18" s="146">
        <v>4</v>
      </c>
      <c r="E18" s="133">
        <f t="shared" si="2"/>
        <v>35</v>
      </c>
      <c r="F18" s="127">
        <v>25442</v>
      </c>
      <c r="G18" s="127">
        <v>8095</v>
      </c>
      <c r="H18" s="127">
        <v>14308</v>
      </c>
      <c r="I18" s="127">
        <v>14145</v>
      </c>
      <c r="J18" s="130">
        <v>27173</v>
      </c>
      <c r="K18" s="127">
        <v>36338</v>
      </c>
      <c r="L18" s="127">
        <v>9116</v>
      </c>
      <c r="M18" s="127">
        <v>41020</v>
      </c>
      <c r="N18" s="171">
        <v>11416</v>
      </c>
      <c r="O18" s="127">
        <v>10847</v>
      </c>
      <c r="P18" s="127">
        <v>12203</v>
      </c>
      <c r="Q18" s="172">
        <v>18218</v>
      </c>
      <c r="R18" s="150">
        <f t="shared" si="3"/>
        <v>228321</v>
      </c>
    </row>
    <row r="19" spans="1:53" s="7" customFormat="1" ht="17.25" customHeight="1">
      <c r="A19" s="157">
        <f t="shared" si="1"/>
        <v>15</v>
      </c>
      <c r="B19" s="145" t="s">
        <v>34</v>
      </c>
      <c r="C19" s="146">
        <v>10</v>
      </c>
      <c r="D19" s="146">
        <v>10</v>
      </c>
      <c r="E19" s="133">
        <f t="shared" si="2"/>
        <v>20</v>
      </c>
      <c r="F19" s="127">
        <v>250</v>
      </c>
      <c r="G19" s="127">
        <v>270</v>
      </c>
      <c r="H19" s="127">
        <v>390</v>
      </c>
      <c r="I19" s="127">
        <v>375</v>
      </c>
      <c r="J19" s="127">
        <v>392</v>
      </c>
      <c r="K19" s="127">
        <v>405</v>
      </c>
      <c r="L19" s="127">
        <v>398</v>
      </c>
      <c r="M19" s="127">
        <v>356</v>
      </c>
      <c r="N19" s="125">
        <v>382</v>
      </c>
      <c r="O19" s="127">
        <v>385</v>
      </c>
      <c r="P19" s="127"/>
      <c r="Q19" s="172"/>
      <c r="R19" s="150">
        <f t="shared" si="3"/>
        <v>3603</v>
      </c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</row>
    <row r="20" spans="1:53" s="1" customFormat="1" ht="17.25" customHeight="1">
      <c r="A20" s="157">
        <f t="shared" si="1"/>
        <v>16</v>
      </c>
      <c r="B20" s="152" t="s">
        <v>35</v>
      </c>
      <c r="C20" s="133">
        <v>1</v>
      </c>
      <c r="D20" s="133">
        <v>0</v>
      </c>
      <c r="E20" s="133">
        <f t="shared" si="2"/>
        <v>1</v>
      </c>
      <c r="F20" s="127">
        <v>85</v>
      </c>
      <c r="G20" s="127">
        <v>50</v>
      </c>
      <c r="H20" s="127">
        <v>62</v>
      </c>
      <c r="I20" s="127">
        <v>45</v>
      </c>
      <c r="J20" s="130">
        <v>52</v>
      </c>
      <c r="K20" s="132">
        <v>60</v>
      </c>
      <c r="L20" s="127">
        <v>62</v>
      </c>
      <c r="M20" s="127">
        <v>98</v>
      </c>
      <c r="N20" s="171">
        <v>100</v>
      </c>
      <c r="O20" s="132">
        <v>92</v>
      </c>
      <c r="P20" s="132">
        <v>50</v>
      </c>
      <c r="Q20" s="172">
        <v>60</v>
      </c>
      <c r="R20" s="150">
        <f t="shared" si="3"/>
        <v>816</v>
      </c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</row>
    <row r="21" spans="1:53" s="7" customFormat="1" ht="17.25" customHeight="1">
      <c r="A21" s="157">
        <f t="shared" si="1"/>
        <v>17</v>
      </c>
      <c r="B21" s="152" t="s">
        <v>36</v>
      </c>
      <c r="C21" s="133">
        <v>5</v>
      </c>
      <c r="D21" s="133">
        <v>6</v>
      </c>
      <c r="E21" s="133">
        <f t="shared" si="2"/>
        <v>11</v>
      </c>
      <c r="F21" s="127">
        <v>1325</v>
      </c>
      <c r="G21" s="127">
        <v>701</v>
      </c>
      <c r="H21" s="127">
        <v>1245</v>
      </c>
      <c r="I21" s="127">
        <v>1286</v>
      </c>
      <c r="J21" s="127">
        <v>1320</v>
      </c>
      <c r="K21" s="127">
        <v>1410</v>
      </c>
      <c r="L21" s="127">
        <v>1260</v>
      </c>
      <c r="M21" s="127">
        <v>1250</v>
      </c>
      <c r="N21" s="125">
        <v>1278</v>
      </c>
      <c r="O21" s="127">
        <v>1355</v>
      </c>
      <c r="P21" s="127"/>
      <c r="Q21" s="172"/>
      <c r="R21" s="150">
        <f t="shared" si="3"/>
        <v>12430</v>
      </c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</row>
    <row r="22" spans="1:53" s="1" customFormat="1" ht="17.25" customHeight="1">
      <c r="A22" s="157">
        <f t="shared" si="1"/>
        <v>18</v>
      </c>
      <c r="B22" s="152" t="s">
        <v>37</v>
      </c>
      <c r="C22" s="133">
        <v>4</v>
      </c>
      <c r="D22" s="133">
        <v>0</v>
      </c>
      <c r="E22" s="133">
        <f t="shared" si="2"/>
        <v>4</v>
      </c>
      <c r="F22" s="127">
        <v>813</v>
      </c>
      <c r="G22" s="127">
        <v>675</v>
      </c>
      <c r="H22" s="127">
        <v>774</v>
      </c>
      <c r="I22" s="127">
        <v>620</v>
      </c>
      <c r="J22" s="148">
        <v>630</v>
      </c>
      <c r="K22" s="153">
        <v>720</v>
      </c>
      <c r="L22" s="127">
        <v>652</v>
      </c>
      <c r="M22" s="127">
        <v>660</v>
      </c>
      <c r="N22" s="176">
        <v>652</v>
      </c>
      <c r="O22" s="127"/>
      <c r="P22" s="127"/>
      <c r="Q22" s="172"/>
      <c r="R22" s="150">
        <f t="shared" si="3"/>
        <v>6196</v>
      </c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</row>
    <row r="23" spans="1:53" s="1" customFormat="1" ht="17.25" customHeight="1">
      <c r="A23" s="157">
        <f t="shared" si="1"/>
        <v>19</v>
      </c>
      <c r="B23" s="152" t="s">
        <v>38</v>
      </c>
      <c r="C23" s="133">
        <v>5</v>
      </c>
      <c r="D23" s="133">
        <v>1</v>
      </c>
      <c r="E23" s="133">
        <f t="shared" si="2"/>
        <v>6</v>
      </c>
      <c r="F23" s="127">
        <v>18171</v>
      </c>
      <c r="G23" s="127">
        <v>14437</v>
      </c>
      <c r="H23" s="127">
        <v>12198</v>
      </c>
      <c r="I23" s="127">
        <v>12606</v>
      </c>
      <c r="J23" s="130">
        <v>21610</v>
      </c>
      <c r="K23" s="125">
        <v>23841</v>
      </c>
      <c r="L23" s="127">
        <v>10219</v>
      </c>
      <c r="M23" s="127">
        <v>22402</v>
      </c>
      <c r="N23" s="171">
        <v>22402</v>
      </c>
      <c r="O23" s="125">
        <v>17850</v>
      </c>
      <c r="P23" s="125">
        <v>23886</v>
      </c>
      <c r="Q23" s="172">
        <v>28148</v>
      </c>
      <c r="R23" s="150">
        <f t="shared" si="3"/>
        <v>227770</v>
      </c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</row>
    <row r="24" spans="1:53" s="7" customFormat="1" ht="17.25" customHeight="1">
      <c r="A24" s="157">
        <f t="shared" si="1"/>
        <v>20</v>
      </c>
      <c r="B24" s="152" t="s">
        <v>39</v>
      </c>
      <c r="C24" s="133">
        <v>1</v>
      </c>
      <c r="D24" s="133">
        <v>0</v>
      </c>
      <c r="E24" s="133">
        <f t="shared" si="2"/>
        <v>1</v>
      </c>
      <c r="F24" s="127">
        <v>380</v>
      </c>
      <c r="G24" s="127">
        <v>250</v>
      </c>
      <c r="H24" s="127">
        <v>280</v>
      </c>
      <c r="I24" s="127">
        <v>331</v>
      </c>
      <c r="J24" s="127">
        <v>240</v>
      </c>
      <c r="K24" s="127">
        <v>356</v>
      </c>
      <c r="L24" s="127">
        <v>530</v>
      </c>
      <c r="M24" s="127">
        <v>770</v>
      </c>
      <c r="N24" s="153"/>
      <c r="O24" s="127"/>
      <c r="P24" s="127"/>
      <c r="Q24" s="147"/>
      <c r="R24" s="150">
        <f t="shared" si="3"/>
        <v>3137</v>
      </c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</row>
    <row r="25" spans="1:53" s="7" customFormat="1" ht="17.25" customHeight="1" thickBot="1">
      <c r="A25" s="157">
        <f>A24+1</f>
        <v>21</v>
      </c>
      <c r="B25" s="145" t="s">
        <v>40</v>
      </c>
      <c r="C25" s="133">
        <v>5</v>
      </c>
      <c r="D25" s="133">
        <v>2</v>
      </c>
      <c r="E25" s="133">
        <f t="shared" si="2"/>
        <v>7</v>
      </c>
      <c r="F25" s="177">
        <v>407</v>
      </c>
      <c r="G25" s="177">
        <v>302</v>
      </c>
      <c r="H25" s="177">
        <v>413</v>
      </c>
      <c r="I25" s="177">
        <v>352</v>
      </c>
      <c r="J25" s="177">
        <v>365</v>
      </c>
      <c r="K25" s="177">
        <v>360</v>
      </c>
      <c r="L25" s="177">
        <v>370</v>
      </c>
      <c r="M25" s="177">
        <v>330</v>
      </c>
      <c r="N25" s="178"/>
      <c r="O25" s="177"/>
      <c r="P25" s="127"/>
      <c r="Q25" s="179"/>
      <c r="R25" s="150">
        <f t="shared" si="3"/>
        <v>2899</v>
      </c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</row>
    <row r="26" spans="1:18" s="1" customFormat="1" ht="8.25" customHeight="1">
      <c r="A26" s="213"/>
      <c r="B26" s="215" t="s">
        <v>16</v>
      </c>
      <c r="C26" s="154"/>
      <c r="D26" s="154"/>
      <c r="E26" s="217">
        <f aca="true" t="shared" si="4" ref="E26:Q26">SUM(E5:E25)</f>
        <v>149</v>
      </c>
      <c r="F26" s="219">
        <f t="shared" si="4"/>
        <v>99653</v>
      </c>
      <c r="G26" s="219">
        <f t="shared" si="4"/>
        <v>48808</v>
      </c>
      <c r="H26" s="219">
        <f t="shared" si="4"/>
        <v>68262</v>
      </c>
      <c r="I26" s="219">
        <f t="shared" si="4"/>
        <v>57009</v>
      </c>
      <c r="J26" s="219">
        <f t="shared" si="4"/>
        <v>94394</v>
      </c>
      <c r="K26" s="219">
        <f t="shared" si="4"/>
        <v>108173</v>
      </c>
      <c r="L26" s="217">
        <f t="shared" si="4"/>
        <v>59088</v>
      </c>
      <c r="M26" s="217">
        <f>SUM(M5:M25)</f>
        <v>204274</v>
      </c>
      <c r="N26" s="217">
        <f t="shared" si="4"/>
        <v>77273</v>
      </c>
      <c r="O26" s="217">
        <f t="shared" si="4"/>
        <v>76200</v>
      </c>
      <c r="P26" s="217">
        <f t="shared" si="4"/>
        <v>74624</v>
      </c>
      <c r="Q26" s="221">
        <f t="shared" si="4"/>
        <v>102201</v>
      </c>
      <c r="R26" s="223">
        <f>SUM(F26:Q26)</f>
        <v>1069959</v>
      </c>
    </row>
    <row r="27" spans="1:18" s="1" customFormat="1" ht="15.75" thickBot="1">
      <c r="A27" s="214"/>
      <c r="B27" s="216"/>
      <c r="C27" s="155"/>
      <c r="D27" s="155"/>
      <c r="E27" s="218"/>
      <c r="F27" s="220"/>
      <c r="G27" s="220"/>
      <c r="H27" s="220"/>
      <c r="I27" s="220"/>
      <c r="J27" s="220"/>
      <c r="K27" s="220"/>
      <c r="L27" s="218"/>
      <c r="M27" s="218"/>
      <c r="N27" s="218"/>
      <c r="O27" s="218"/>
      <c r="P27" s="218"/>
      <c r="Q27" s="222"/>
      <c r="R27" s="224"/>
    </row>
    <row r="28" s="1" customFormat="1" ht="15.75" thickTop="1"/>
    <row r="30" spans="12:17" ht="15">
      <c r="L30" s="197" t="s">
        <v>154</v>
      </c>
      <c r="M30" s="197"/>
      <c r="N30" s="197"/>
      <c r="O30" s="197"/>
      <c r="P30" s="197"/>
      <c r="Q30" s="198"/>
    </row>
    <row r="31" spans="6:17" ht="15">
      <c r="F31" s="167"/>
      <c r="G31" s="168"/>
      <c r="H31" s="167"/>
      <c r="L31" s="197"/>
      <c r="M31" s="197"/>
      <c r="N31" s="197"/>
      <c r="O31" s="197"/>
      <c r="P31" s="197"/>
      <c r="Q31" s="198"/>
    </row>
    <row r="32" spans="12:17" ht="15">
      <c r="L32" s="197" t="s">
        <v>155</v>
      </c>
      <c r="M32" s="197"/>
      <c r="N32" s="197"/>
      <c r="O32" s="197"/>
      <c r="P32" s="197"/>
      <c r="Q32" s="198"/>
    </row>
    <row r="33" spans="12:17" ht="15">
      <c r="L33" s="197"/>
      <c r="M33" s="197" t="s">
        <v>156</v>
      </c>
      <c r="N33" s="197"/>
      <c r="O33" s="197"/>
      <c r="P33" s="197"/>
      <c r="Q33" s="198"/>
    </row>
    <row r="34" spans="12:17" ht="15">
      <c r="L34" s="197"/>
      <c r="M34" s="197"/>
      <c r="N34" s="197"/>
      <c r="O34" s="197"/>
      <c r="P34" s="197"/>
      <c r="Q34" s="198"/>
    </row>
    <row r="35" spans="12:17" ht="15">
      <c r="L35" s="197"/>
      <c r="M35" s="197"/>
      <c r="N35" s="197"/>
      <c r="O35" s="197"/>
      <c r="P35" s="197"/>
      <c r="Q35" s="198"/>
    </row>
    <row r="36" spans="12:17" ht="15">
      <c r="L36" s="197"/>
      <c r="M36" s="197"/>
      <c r="N36" s="197"/>
      <c r="O36" s="197"/>
      <c r="P36" s="197"/>
      <c r="Q36" s="198"/>
    </row>
    <row r="37" spans="12:17" ht="15">
      <c r="L37" s="197"/>
      <c r="M37" s="197"/>
      <c r="N37" s="197"/>
      <c r="O37" s="197"/>
      <c r="P37" s="197"/>
      <c r="Q37" s="198"/>
    </row>
    <row r="38" spans="12:17" ht="15">
      <c r="L38" s="197"/>
      <c r="M38" s="197" t="s">
        <v>157</v>
      </c>
      <c r="N38" s="197"/>
      <c r="O38" s="197"/>
      <c r="P38" s="197"/>
      <c r="Q38" s="198"/>
    </row>
    <row r="39" spans="12:17" ht="15">
      <c r="L39" s="197"/>
      <c r="M39" s="197" t="s">
        <v>158</v>
      </c>
      <c r="N39" s="197"/>
      <c r="O39" s="197"/>
      <c r="P39" s="197"/>
      <c r="Q39" s="198"/>
    </row>
    <row r="40" spans="12:17" ht="15">
      <c r="L40" s="197"/>
      <c r="M40" s="197" t="s">
        <v>159</v>
      </c>
      <c r="N40" s="197"/>
      <c r="O40" s="197"/>
      <c r="P40" s="197"/>
      <c r="Q40" s="198"/>
    </row>
    <row r="41" spans="12:17" ht="15">
      <c r="L41" s="197"/>
      <c r="M41" s="197"/>
      <c r="N41" s="197"/>
      <c r="O41" s="197"/>
      <c r="P41" s="197"/>
      <c r="Q41" s="198"/>
    </row>
  </sheetData>
  <sheetProtection/>
  <mergeCells count="34">
    <mergeCell ref="Q26:Q27"/>
    <mergeCell ref="R26:R27"/>
    <mergeCell ref="K26:K27"/>
    <mergeCell ref="L26:L27"/>
    <mergeCell ref="M26:M27"/>
    <mergeCell ref="N26:N27"/>
    <mergeCell ref="O26:O27"/>
    <mergeCell ref="P26:P27"/>
    <mergeCell ref="Q3:Q4"/>
    <mergeCell ref="R3:R4"/>
    <mergeCell ref="A26:A27"/>
    <mergeCell ref="B26:B27"/>
    <mergeCell ref="E26:E27"/>
    <mergeCell ref="F26:F27"/>
    <mergeCell ref="G26:G27"/>
    <mergeCell ref="H26:H27"/>
    <mergeCell ref="I26:I27"/>
    <mergeCell ref="J26:J27"/>
    <mergeCell ref="K3:K4"/>
    <mergeCell ref="L3:L4"/>
    <mergeCell ref="M3:M4"/>
    <mergeCell ref="N3:N4"/>
    <mergeCell ref="O3:O4"/>
    <mergeCell ref="P3:P4"/>
    <mergeCell ref="A1:R1"/>
    <mergeCell ref="A2:R2"/>
    <mergeCell ref="A3:A4"/>
    <mergeCell ref="B3:B4"/>
    <mergeCell ref="C3:E3"/>
    <mergeCell ref="F3:F4"/>
    <mergeCell ref="G3:G4"/>
    <mergeCell ref="H3:H4"/>
    <mergeCell ref="I3:I4"/>
    <mergeCell ref="J3:J4"/>
  </mergeCells>
  <printOptions horizontalCentered="1"/>
  <pageMargins left="0.25" right="0.25" top="0.78740157480315" bottom="0.78740157480315" header="0" footer="0"/>
  <pageSetup horizontalDpi="300" verticalDpi="300" orientation="landscape" paperSize="9" scale="70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="75" zoomScaleNormal="50" zoomScaleSheetLayoutView="75" zoomScalePageLayoutView="0" workbookViewId="0" topLeftCell="C1">
      <selection activeCell="L13" sqref="L13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13.00390625" style="0" customWidth="1"/>
    <col min="4" max="4" width="13.28125" style="0" customWidth="1"/>
    <col min="5" max="5" width="13.00390625" style="0" customWidth="1"/>
    <col min="6" max="6" width="13.7109375" style="0" customWidth="1"/>
    <col min="7" max="7" width="13.28125" style="0" customWidth="1"/>
    <col min="8" max="9" width="13.00390625" style="0" customWidth="1"/>
    <col min="10" max="10" width="12.57421875" style="0" customWidth="1"/>
    <col min="11" max="12" width="12.8515625" style="0" customWidth="1"/>
    <col min="13" max="14" width="13.00390625" style="0" customWidth="1"/>
    <col min="15" max="15" width="15.28125" style="0" customWidth="1"/>
  </cols>
  <sheetData>
    <row r="1" spans="1:15" ht="15.75">
      <c r="A1" s="236" t="s">
        <v>42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16.5" thickBot="1">
      <c r="A2" s="236" t="s">
        <v>153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5" s="37" customFormat="1" ht="16.5" thickTop="1">
      <c r="A3" s="237" t="s">
        <v>1</v>
      </c>
      <c r="B3" s="239" t="s">
        <v>2</v>
      </c>
      <c r="C3" s="180" t="s">
        <v>4</v>
      </c>
      <c r="D3" s="180" t="s">
        <v>5</v>
      </c>
      <c r="E3" s="180" t="s">
        <v>6</v>
      </c>
      <c r="F3" s="180" t="s">
        <v>7</v>
      </c>
      <c r="G3" s="180" t="s">
        <v>8</v>
      </c>
      <c r="H3" s="180" t="s">
        <v>9</v>
      </c>
      <c r="I3" s="180" t="s">
        <v>10</v>
      </c>
      <c r="J3" s="180" t="s">
        <v>11</v>
      </c>
      <c r="K3" s="180" t="s">
        <v>12</v>
      </c>
      <c r="L3" s="180" t="s">
        <v>13</v>
      </c>
      <c r="M3" s="180" t="s">
        <v>14</v>
      </c>
      <c r="N3" s="181" t="s">
        <v>15</v>
      </c>
      <c r="O3" s="182" t="s">
        <v>16</v>
      </c>
    </row>
    <row r="4" spans="1:15" s="37" customFormat="1" ht="16.5" thickBot="1">
      <c r="A4" s="238"/>
      <c r="B4" s="240"/>
      <c r="C4" s="183" t="s">
        <v>41</v>
      </c>
      <c r="D4" s="183" t="s">
        <v>41</v>
      </c>
      <c r="E4" s="183" t="s">
        <v>41</v>
      </c>
      <c r="F4" s="183" t="s">
        <v>41</v>
      </c>
      <c r="G4" s="183" t="s">
        <v>41</v>
      </c>
      <c r="H4" s="183" t="s">
        <v>41</v>
      </c>
      <c r="I4" s="183" t="s">
        <v>41</v>
      </c>
      <c r="J4" s="183" t="s">
        <v>41</v>
      </c>
      <c r="K4" s="183" t="s">
        <v>41</v>
      </c>
      <c r="L4" s="183" t="s">
        <v>41</v>
      </c>
      <c r="M4" s="183" t="s">
        <v>41</v>
      </c>
      <c r="N4" s="184" t="s">
        <v>41</v>
      </c>
      <c r="O4" s="185" t="s">
        <v>41</v>
      </c>
    </row>
    <row r="5" spans="1:15" s="37" customFormat="1" ht="15.75">
      <c r="A5" s="186">
        <v>1</v>
      </c>
      <c r="B5" s="187" t="s">
        <v>20</v>
      </c>
      <c r="C5" s="188">
        <f>DKW!F5*6000</f>
        <v>256584000</v>
      </c>
      <c r="D5" s="188">
        <f>DKW!G5*6000</f>
        <v>100680000</v>
      </c>
      <c r="E5" s="188">
        <f>DKW!H5*6000</f>
        <v>174750000</v>
      </c>
      <c r="F5" s="188">
        <f>DKW!I5*6000</f>
        <v>119430000</v>
      </c>
      <c r="G5" s="188">
        <f>DKW!J5*6000</f>
        <v>194340000</v>
      </c>
      <c r="H5" s="188">
        <f>DKW!K5*6000</f>
        <v>214008000</v>
      </c>
      <c r="I5" s="188">
        <f>DKW!L5*6000</f>
        <v>138696000</v>
      </c>
      <c r="J5" s="188">
        <f>DKW!M5*6000</f>
        <v>596148000</v>
      </c>
      <c r="K5" s="188">
        <f>DKW!N5*6000</f>
        <v>162696000</v>
      </c>
      <c r="L5" s="188">
        <f>DKW!O5*6000</f>
        <v>190890000</v>
      </c>
      <c r="M5" s="188">
        <f>DKW!P5*6000</f>
        <v>152748000</v>
      </c>
      <c r="N5" s="188">
        <f>DKW!Q5*6000</f>
        <v>252786000</v>
      </c>
      <c r="O5" s="189">
        <f>SUM(C5:N5)</f>
        <v>2553756000</v>
      </c>
    </row>
    <row r="6" spans="1:15" s="37" customFormat="1" ht="15.75">
      <c r="A6" s="190">
        <f aca="true" t="shared" si="0" ref="A6:A25">A5+1</f>
        <v>2</v>
      </c>
      <c r="B6" s="191" t="s">
        <v>21</v>
      </c>
      <c r="C6" s="192">
        <f>DKW!F6*3000</f>
        <v>7812000</v>
      </c>
      <c r="D6" s="192">
        <f>DKW!G6*3000</f>
        <v>2808000</v>
      </c>
      <c r="E6" s="192">
        <f>DKW!H6*3000</f>
        <v>3456000</v>
      </c>
      <c r="F6" s="192">
        <f>DKW!I6*3000</f>
        <v>3210000</v>
      </c>
      <c r="G6" s="192">
        <f>DKW!H6*3000</f>
        <v>3456000</v>
      </c>
      <c r="H6" s="192">
        <f>DKW!K6*3000</f>
        <v>7500000</v>
      </c>
      <c r="I6" s="192">
        <f>DKW!L6*3000</f>
        <v>6900000</v>
      </c>
      <c r="J6" s="192">
        <f>DKW!M6*3000</f>
        <v>23247000</v>
      </c>
      <c r="K6" s="192">
        <f>DKW!N6*3000</f>
        <v>6699000</v>
      </c>
      <c r="L6" s="192">
        <f>DKW!O6*3000</f>
        <v>6627000</v>
      </c>
      <c r="M6" s="192">
        <f>DKW!P6*3000</f>
        <v>6963000</v>
      </c>
      <c r="N6" s="192">
        <f>DKW!Q6*3000</f>
        <v>10428000</v>
      </c>
      <c r="O6" s="189">
        <f aca="true" t="shared" si="1" ref="O6:O25">SUM(C6:N6)</f>
        <v>89106000</v>
      </c>
    </row>
    <row r="7" spans="1:15" s="37" customFormat="1" ht="15.75">
      <c r="A7" s="190">
        <f t="shared" si="0"/>
        <v>3</v>
      </c>
      <c r="B7" s="191" t="s">
        <v>22</v>
      </c>
      <c r="C7" s="192">
        <f>DKW!F7*3000</f>
        <v>3105000</v>
      </c>
      <c r="D7" s="192">
        <f>DKW!G7*3000</f>
        <v>3297000</v>
      </c>
      <c r="E7" s="192">
        <f>DKW!H7*3000</f>
        <v>6540000</v>
      </c>
      <c r="F7" s="192">
        <f>DKW!I7*3000</f>
        <v>3630000</v>
      </c>
      <c r="G7" s="192">
        <f>DKW!J7*3000</f>
        <v>6180000</v>
      </c>
      <c r="H7" s="192">
        <f>DKW!K7*3000</f>
        <v>7830000</v>
      </c>
      <c r="I7" s="192">
        <f>DKW!L7*3000</f>
        <v>6135000</v>
      </c>
      <c r="J7" s="192">
        <f>DKW!M7*3000</f>
        <v>19425000</v>
      </c>
      <c r="K7" s="192">
        <f>DKW!N7*3000</f>
        <v>4860000</v>
      </c>
      <c r="L7" s="192">
        <f>DKW!O7*3000</f>
        <v>4845000</v>
      </c>
      <c r="M7" s="192">
        <f>DKW!P7*3000</f>
        <v>5310000</v>
      </c>
      <c r="N7" s="192">
        <f>DKW!Q7*3000</f>
        <v>4695000</v>
      </c>
      <c r="O7" s="189">
        <f t="shared" si="1"/>
        <v>75852000</v>
      </c>
    </row>
    <row r="8" spans="1:15" s="37" customFormat="1" ht="15.75">
      <c r="A8" s="190">
        <f t="shared" si="0"/>
        <v>4</v>
      </c>
      <c r="B8" s="191" t="s">
        <v>23</v>
      </c>
      <c r="C8" s="192">
        <f>DKW!F8*10000</f>
        <v>640000</v>
      </c>
      <c r="D8" s="192">
        <f>DKW!G8*10000</f>
        <v>1630000</v>
      </c>
      <c r="E8" s="192">
        <f>DKW!H8*10000</f>
        <v>2120000</v>
      </c>
      <c r="F8" s="192">
        <f>DKW!I8*10000</f>
        <v>1460000</v>
      </c>
      <c r="G8" s="192">
        <f>DKW!J8*10000</f>
        <v>2760000</v>
      </c>
      <c r="H8" s="192">
        <f>DKW!K8*10000</f>
        <v>2750000</v>
      </c>
      <c r="I8" s="192">
        <f>DKW!L8*10000</f>
        <v>4360000</v>
      </c>
      <c r="J8" s="192">
        <f>DKW!M8*10000</f>
        <v>4630000</v>
      </c>
      <c r="K8" s="192">
        <f>DKW!N8*10000</f>
        <v>3330000</v>
      </c>
      <c r="L8" s="192">
        <f>DKW!O8*10000</f>
        <v>2930000</v>
      </c>
      <c r="M8" s="192">
        <f>DKW!P8*10000</f>
        <v>1600000</v>
      </c>
      <c r="N8" s="192">
        <f>DKW!Q8*3000</f>
        <v>324000</v>
      </c>
      <c r="O8" s="189">
        <f t="shared" si="1"/>
        <v>28534000</v>
      </c>
    </row>
    <row r="9" spans="1:15" s="37" customFormat="1" ht="15.75">
      <c r="A9" s="190">
        <f t="shared" si="0"/>
        <v>5</v>
      </c>
      <c r="B9" s="191" t="s">
        <v>24</v>
      </c>
      <c r="C9" s="192">
        <f>DKW!F9*3000</f>
        <v>2172000</v>
      </c>
      <c r="D9" s="192">
        <f>DKW!G9*3000</f>
        <v>3726000</v>
      </c>
      <c r="E9" s="192">
        <f>DKW!H9*3000</f>
        <v>4605000</v>
      </c>
      <c r="F9" s="192">
        <f>DKW!I9*3000</f>
        <v>3000000</v>
      </c>
      <c r="G9" s="192">
        <f>DKW!J9*3000</f>
        <v>3504000</v>
      </c>
      <c r="H9" s="192">
        <f>DKW!K9*3000</f>
        <v>3930000</v>
      </c>
      <c r="I9" s="192">
        <f>DKW!L9*3000</f>
        <v>2301000</v>
      </c>
      <c r="J9" s="192">
        <f>DKW!M9*3000</f>
        <v>9750000</v>
      </c>
      <c r="K9" s="192">
        <f>DKW!N9*3000</f>
        <v>3792000</v>
      </c>
      <c r="L9" s="192">
        <f>DKW!O9*3000</f>
        <v>3762000</v>
      </c>
      <c r="M9" s="192">
        <f>DKW!P9*3000</f>
        <v>4800000</v>
      </c>
      <c r="N9" s="192">
        <f>DKW!Q9*3000</f>
        <v>5100000</v>
      </c>
      <c r="O9" s="189">
        <f t="shared" si="1"/>
        <v>50442000</v>
      </c>
    </row>
    <row r="10" spans="1:15" ht="15.75">
      <c r="A10" s="190">
        <f t="shared" si="0"/>
        <v>6</v>
      </c>
      <c r="B10" s="191" t="s">
        <v>25</v>
      </c>
      <c r="C10" s="192">
        <f>DKW!F10*10000</f>
        <v>1370000</v>
      </c>
      <c r="D10" s="192">
        <f>DKW!G10*10000</f>
        <v>3120000</v>
      </c>
      <c r="E10" s="192">
        <f>DKW!H10*10000</f>
        <v>3950000</v>
      </c>
      <c r="F10" s="192">
        <f>DKW!I10*10000</f>
        <v>2860000</v>
      </c>
      <c r="G10" s="192">
        <f>DKW!J10*10000</f>
        <v>4390000</v>
      </c>
      <c r="H10" s="192">
        <f>DKW!K10*10000</f>
        <v>3060000</v>
      </c>
      <c r="I10" s="192">
        <f>DKW!L10*10000</f>
        <v>10160000</v>
      </c>
      <c r="J10" s="192">
        <f>DKW!M10*10000</f>
        <v>7360000</v>
      </c>
      <c r="K10" s="192">
        <f>DKW!N10*10000</f>
        <v>7240000</v>
      </c>
      <c r="L10" s="192">
        <f>DKW!O10*10000</f>
        <v>6920000</v>
      </c>
      <c r="M10" s="192">
        <f>DKW!P10*10000</f>
        <v>2970000</v>
      </c>
      <c r="N10" s="192">
        <f>DKW!Q10*3000</f>
        <v>723000</v>
      </c>
      <c r="O10" s="189">
        <f t="shared" si="1"/>
        <v>54123000</v>
      </c>
    </row>
    <row r="11" spans="1:15" ht="15.75">
      <c r="A11" s="190">
        <f t="shared" si="0"/>
        <v>7</v>
      </c>
      <c r="B11" s="191" t="s">
        <v>26</v>
      </c>
      <c r="C11" s="192">
        <f>DKW!F11*2500</f>
        <v>1277500</v>
      </c>
      <c r="D11" s="192">
        <f>DKW!G11*2500</f>
        <v>717500</v>
      </c>
      <c r="E11" s="192">
        <f>DKW!H11*2500</f>
        <v>962500</v>
      </c>
      <c r="F11" s="192">
        <f>DKW!I11*2500</f>
        <v>835000</v>
      </c>
      <c r="G11" s="192">
        <f>DKW!J11*2500</f>
        <v>905000</v>
      </c>
      <c r="H11" s="192">
        <f>DKW!K11*2500</f>
        <v>1250000</v>
      </c>
      <c r="I11" s="192">
        <f>DKW!L11*2500</f>
        <v>525000</v>
      </c>
      <c r="J11" s="192">
        <f>DKW!M11*2500</f>
        <v>2275000</v>
      </c>
      <c r="K11" s="192">
        <f>DKW!N11*2500</f>
        <v>675000</v>
      </c>
      <c r="L11" s="192">
        <f>DKW!O11*2500</f>
        <v>737500</v>
      </c>
      <c r="M11" s="192">
        <f>DKW!P11*2500</f>
        <v>1050000</v>
      </c>
      <c r="N11" s="192">
        <f>DKW!Q11*3000</f>
        <v>1200000</v>
      </c>
      <c r="O11" s="189">
        <f t="shared" si="1"/>
        <v>12410000</v>
      </c>
    </row>
    <row r="12" spans="1:15" ht="15.75">
      <c r="A12" s="190">
        <f t="shared" si="0"/>
        <v>8</v>
      </c>
      <c r="B12" s="191" t="s">
        <v>27</v>
      </c>
      <c r="C12" s="192">
        <f>DKW!F12*3000</f>
        <v>0</v>
      </c>
      <c r="D12" s="192">
        <f>DKW!G12*3000</f>
        <v>0</v>
      </c>
      <c r="E12" s="192">
        <f>DKW!H12*3000</f>
        <v>0</v>
      </c>
      <c r="F12" s="192">
        <f>DKW!I12*3000</f>
        <v>0</v>
      </c>
      <c r="G12" s="192">
        <f>DKW!J12*3000</f>
        <v>0</v>
      </c>
      <c r="H12" s="192">
        <f>DKW!K12*3000</f>
        <v>0</v>
      </c>
      <c r="I12" s="192">
        <f>DKW!L12*3000</f>
        <v>8253000</v>
      </c>
      <c r="J12" s="192">
        <f>DKW!M12*3000</f>
        <v>26979000</v>
      </c>
      <c r="K12" s="192">
        <f>DKW!N12*3000</f>
        <v>10491000</v>
      </c>
      <c r="L12" s="192">
        <f>DKW!O12*3000</f>
        <v>10293000</v>
      </c>
      <c r="M12" s="192">
        <f>DKW!P12*3000</f>
        <v>10662000</v>
      </c>
      <c r="N12" s="192">
        <f>DKW!Q12*3000</f>
        <v>9447000</v>
      </c>
      <c r="O12" s="189">
        <f t="shared" si="1"/>
        <v>76125000</v>
      </c>
    </row>
    <row r="13" spans="1:15" ht="15.75">
      <c r="A13" s="190">
        <f t="shared" si="0"/>
        <v>9</v>
      </c>
      <c r="B13" s="191" t="s">
        <v>28</v>
      </c>
      <c r="C13" s="192">
        <f>DKW!F13*3000</f>
        <v>10812000</v>
      </c>
      <c r="D13" s="192">
        <f>DKW!G13*3000</f>
        <v>6450000</v>
      </c>
      <c r="E13" s="192">
        <f>DKW!H13*3000</f>
        <v>7116000</v>
      </c>
      <c r="F13" s="192">
        <f>DKW!I13*3000</f>
        <v>6624000</v>
      </c>
      <c r="G13" s="192">
        <f>DKW!J13*3000</f>
        <v>7692000</v>
      </c>
      <c r="H13" s="192">
        <f>DKW!K13*3000</f>
        <v>0</v>
      </c>
      <c r="I13" s="192">
        <f>DKW!L13*3000</f>
        <v>7212000</v>
      </c>
      <c r="J13" s="192">
        <f>DKW!M13*3000</f>
        <v>23196000</v>
      </c>
      <c r="K13" s="192">
        <f>DKW!N13*3000</f>
        <v>8130000</v>
      </c>
      <c r="L13" s="192">
        <f>DKW!O13*3000</f>
        <v>8445000</v>
      </c>
      <c r="M13" s="192">
        <f>DKW!P13*3000</f>
        <v>8715000</v>
      </c>
      <c r="N13" s="192">
        <f>DKW!Q13*3000</f>
        <v>9015000</v>
      </c>
      <c r="O13" s="189">
        <f t="shared" si="1"/>
        <v>103407000</v>
      </c>
    </row>
    <row r="14" spans="1:15" s="31" customFormat="1" ht="15.75">
      <c r="A14" s="190">
        <f t="shared" si="0"/>
        <v>10</v>
      </c>
      <c r="B14" s="193" t="s">
        <v>43</v>
      </c>
      <c r="C14" s="192">
        <f>DKW!F14*1000</f>
        <v>192000</v>
      </c>
      <c r="D14" s="192">
        <f>DKW!G14*1000</f>
        <v>215000</v>
      </c>
      <c r="E14" s="192">
        <f>DKW!H14*1000</f>
        <v>245000</v>
      </c>
      <c r="F14" s="192">
        <f>DKW!I14*1000</f>
        <v>240000</v>
      </c>
      <c r="G14" s="192">
        <f>DKW!J14*1000</f>
        <v>360000</v>
      </c>
      <c r="H14" s="192">
        <f>DKW!K14*1000</f>
        <v>392000</v>
      </c>
      <c r="I14" s="192">
        <f>DKW!L14*1000</f>
        <v>400000</v>
      </c>
      <c r="J14" s="192">
        <f>DKW!M14*1000</f>
        <v>402000</v>
      </c>
      <c r="K14" s="192">
        <f>DKW!N14*1000</f>
        <v>356000</v>
      </c>
      <c r="L14" s="192">
        <f>DKW!O14*1000</f>
        <v>345000</v>
      </c>
      <c r="M14" s="192">
        <f>DKW!P14*1000</f>
        <v>0</v>
      </c>
      <c r="N14" s="192">
        <f>DKW!Q14*3000</f>
        <v>0</v>
      </c>
      <c r="O14" s="189">
        <f t="shared" si="1"/>
        <v>3147000</v>
      </c>
    </row>
    <row r="15" spans="1:15" s="31" customFormat="1" ht="15.75">
      <c r="A15" s="190">
        <f t="shared" si="0"/>
        <v>11</v>
      </c>
      <c r="B15" s="193" t="s">
        <v>30</v>
      </c>
      <c r="C15" s="192">
        <f>DKW!F15*1000</f>
        <v>478000</v>
      </c>
      <c r="D15" s="192">
        <f>DKW!G15*1000</f>
        <v>235000</v>
      </c>
      <c r="E15" s="192">
        <f>DKW!H15*1000</f>
        <v>322000</v>
      </c>
      <c r="F15" s="192">
        <f>DKW!I15*1000</f>
        <v>255000</v>
      </c>
      <c r="G15" s="192">
        <f>DKW!J15*1000</f>
        <v>280000</v>
      </c>
      <c r="H15" s="192">
        <f>DKW!K15*1000</f>
        <v>292000</v>
      </c>
      <c r="I15" s="192">
        <f>DKW!L15*1000</f>
        <v>321000</v>
      </c>
      <c r="J15" s="192">
        <f>DKW!M15*1000</f>
        <v>390000</v>
      </c>
      <c r="K15" s="192">
        <f>DKW!N15*1000</f>
        <v>296000</v>
      </c>
      <c r="L15" s="192">
        <f>DKW!O15*1000</f>
        <v>290000</v>
      </c>
      <c r="M15" s="192">
        <f>DKW!P15*1000</f>
        <v>0</v>
      </c>
      <c r="N15" s="192">
        <f>DKW!Q15*3000</f>
        <v>0</v>
      </c>
      <c r="O15" s="189">
        <f t="shared" si="1"/>
        <v>3159000</v>
      </c>
    </row>
    <row r="16" spans="1:15" s="31" customFormat="1" ht="15.75">
      <c r="A16" s="190">
        <f t="shared" si="0"/>
        <v>12</v>
      </c>
      <c r="B16" s="193" t="s">
        <v>31</v>
      </c>
      <c r="C16" s="192">
        <f>DKW!F16*1000</f>
        <v>242000</v>
      </c>
      <c r="D16" s="192">
        <f>DKW!G16*1000</f>
        <v>375000</v>
      </c>
      <c r="E16" s="192">
        <f>DKW!H16*1000</f>
        <v>365000</v>
      </c>
      <c r="F16" s="192">
        <f>DKW!I16*1000</f>
        <v>360000</v>
      </c>
      <c r="G16" s="192">
        <f>DKW!J16*1000</f>
        <v>391000</v>
      </c>
      <c r="H16" s="192">
        <f>DKW!K16*1000</f>
        <v>395000</v>
      </c>
      <c r="I16" s="192">
        <f>DKW!L16*1000</f>
        <v>305000</v>
      </c>
      <c r="J16" s="192">
        <f>DKW!M16*1000</f>
        <v>370000</v>
      </c>
      <c r="K16" s="192">
        <f>DKW!N16*1000</f>
        <v>302000</v>
      </c>
      <c r="L16" s="192">
        <f>DKW!O16*1000</f>
        <v>315000</v>
      </c>
      <c r="M16" s="192">
        <f>DKW!P16*1000</f>
        <v>0</v>
      </c>
      <c r="N16" s="192">
        <f>DKW!Q16*3000</f>
        <v>0</v>
      </c>
      <c r="O16" s="189">
        <f t="shared" si="1"/>
        <v>3420000</v>
      </c>
    </row>
    <row r="17" spans="1:15" s="31" customFormat="1" ht="15.75">
      <c r="A17" s="190">
        <f t="shared" si="0"/>
        <v>13</v>
      </c>
      <c r="B17" s="193" t="s">
        <v>32</v>
      </c>
      <c r="C17" s="192">
        <f>DKW!F17*1000</f>
        <v>425000</v>
      </c>
      <c r="D17" s="192">
        <f>DKW!G17*1000</f>
        <v>234000</v>
      </c>
      <c r="E17" s="192">
        <f>DKW!H17*1000</f>
        <v>304000</v>
      </c>
      <c r="F17" s="192">
        <f>DKW!I17*1000</f>
        <v>235000</v>
      </c>
      <c r="G17" s="192">
        <f>DKW!J17*1000</f>
        <v>422000</v>
      </c>
      <c r="H17" s="192">
        <f>DKW!K17*1000</f>
        <v>435000</v>
      </c>
      <c r="I17" s="192">
        <f>DKW!L17*1000</f>
        <v>410000</v>
      </c>
      <c r="J17" s="192">
        <f>DKW!M17*1000</f>
        <v>560000</v>
      </c>
      <c r="K17" s="192">
        <f>DKW!N17*1000</f>
        <v>322000</v>
      </c>
      <c r="L17" s="192">
        <f>DKW!O17*1000</f>
        <v>302000</v>
      </c>
      <c r="M17" s="192">
        <f>DKW!P17*1000</f>
        <v>0</v>
      </c>
      <c r="N17" s="192">
        <f>DKW!Q17*3000</f>
        <v>0</v>
      </c>
      <c r="O17" s="189">
        <f t="shared" si="1"/>
        <v>3649000</v>
      </c>
    </row>
    <row r="18" spans="1:15" s="31" customFormat="1" ht="15.75">
      <c r="A18" s="190">
        <f t="shared" si="0"/>
        <v>14</v>
      </c>
      <c r="B18" s="193" t="s">
        <v>33</v>
      </c>
      <c r="C18" s="192">
        <f>DKW!F18*3000</f>
        <v>76326000</v>
      </c>
      <c r="D18" s="192">
        <f>DKW!G18*3000</f>
        <v>24285000</v>
      </c>
      <c r="E18" s="192">
        <f>DKW!H18*3000</f>
        <v>42924000</v>
      </c>
      <c r="F18" s="192">
        <f>DKW!I18*3000</f>
        <v>42435000</v>
      </c>
      <c r="G18" s="192">
        <f>DKW!J18*3000</f>
        <v>81519000</v>
      </c>
      <c r="H18" s="192">
        <f>DKW!K18*3000</f>
        <v>109014000</v>
      </c>
      <c r="I18" s="192">
        <f>DKW!L18*3000</f>
        <v>27348000</v>
      </c>
      <c r="J18" s="192">
        <f>DKW!M18*3000</f>
        <v>123060000</v>
      </c>
      <c r="K18" s="192">
        <f>DKW!N18*3000</f>
        <v>34248000</v>
      </c>
      <c r="L18" s="192">
        <f>DKW!O18*3000</f>
        <v>32541000</v>
      </c>
      <c r="M18" s="192">
        <f>DKW!P18*3000</f>
        <v>36609000</v>
      </c>
      <c r="N18" s="192">
        <f>DKW!Q18*3000</f>
        <v>54654000</v>
      </c>
      <c r="O18" s="189">
        <f t="shared" si="1"/>
        <v>684963000</v>
      </c>
    </row>
    <row r="19" spans="1:15" s="37" customFormat="1" ht="16.5">
      <c r="A19" s="190">
        <f t="shared" si="0"/>
        <v>15</v>
      </c>
      <c r="B19" s="193" t="s">
        <v>34</v>
      </c>
      <c r="C19" s="194">
        <f>DKW!F19*3000</f>
        <v>750000</v>
      </c>
      <c r="D19" s="194">
        <f>DKW!G19*3000</f>
        <v>810000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92">
        <f>DKW!Q19*3000</f>
        <v>0</v>
      </c>
      <c r="O19" s="189">
        <f t="shared" si="1"/>
        <v>1560000</v>
      </c>
    </row>
    <row r="20" spans="1:15" s="37" customFormat="1" ht="16.5">
      <c r="A20" s="190">
        <f t="shared" si="0"/>
        <v>16</v>
      </c>
      <c r="B20" s="195" t="s">
        <v>35</v>
      </c>
      <c r="C20" s="194">
        <f>DKW!F20*2500</f>
        <v>212500</v>
      </c>
      <c r="D20" s="194">
        <f>DKW!G20*2500</f>
        <v>125000</v>
      </c>
      <c r="E20" s="127">
        <f>DKW!H20*2500</f>
        <v>155000</v>
      </c>
      <c r="F20" s="127">
        <f>DKW!I20*2500</f>
        <v>112500</v>
      </c>
      <c r="G20" s="127">
        <f>DKW!J20*2500</f>
        <v>130000</v>
      </c>
      <c r="H20" s="127">
        <f>DKW!K20*2500</f>
        <v>150000</v>
      </c>
      <c r="I20" s="127">
        <f>DKW!L20*2500</f>
        <v>155000</v>
      </c>
      <c r="J20" s="127">
        <f>DKW!M20*2500</f>
        <v>245000</v>
      </c>
      <c r="K20" s="127">
        <f>DKW!N20*2500</f>
        <v>250000</v>
      </c>
      <c r="L20" s="127">
        <f>DKW!O20*2500</f>
        <v>230000</v>
      </c>
      <c r="M20" s="127">
        <f>DKW!P20*2500</f>
        <v>125000</v>
      </c>
      <c r="N20" s="192">
        <f>DKW!Q20*3000</f>
        <v>180000</v>
      </c>
      <c r="O20" s="189">
        <f t="shared" si="1"/>
        <v>2070000</v>
      </c>
    </row>
    <row r="21" spans="1:15" s="37" customFormat="1" ht="16.5">
      <c r="A21" s="190">
        <f t="shared" si="0"/>
        <v>17</v>
      </c>
      <c r="B21" s="195" t="s">
        <v>36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92">
        <f>DKW!Q21*3000</f>
        <v>0</v>
      </c>
      <c r="O21" s="189">
        <f t="shared" si="1"/>
        <v>0</v>
      </c>
    </row>
    <row r="22" spans="1:15" s="37" customFormat="1" ht="16.5">
      <c r="A22" s="190">
        <f t="shared" si="0"/>
        <v>18</v>
      </c>
      <c r="B22" s="195" t="s">
        <v>37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92">
        <f>DKW!Q22*3000</f>
        <v>0</v>
      </c>
      <c r="O22" s="189">
        <f t="shared" si="1"/>
        <v>0</v>
      </c>
    </row>
    <row r="23" spans="1:15" s="37" customFormat="1" ht="16.5">
      <c r="A23" s="190">
        <f t="shared" si="0"/>
        <v>19</v>
      </c>
      <c r="B23" s="195" t="s">
        <v>38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92">
        <f>DKW!Q23*3000</f>
        <v>84444000</v>
      </c>
      <c r="O23" s="189">
        <f t="shared" si="1"/>
        <v>84444000</v>
      </c>
    </row>
    <row r="24" spans="1:15" s="37" customFormat="1" ht="16.5">
      <c r="A24" s="190">
        <f t="shared" si="0"/>
        <v>20</v>
      </c>
      <c r="B24" s="195" t="s">
        <v>39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92">
        <f>DKW!Q24*3000</f>
        <v>0</v>
      </c>
      <c r="O24" s="189">
        <f t="shared" si="1"/>
        <v>0</v>
      </c>
    </row>
    <row r="25" spans="1:15" s="37" customFormat="1" ht="17.25" thickBot="1">
      <c r="A25" s="190">
        <f t="shared" si="0"/>
        <v>21</v>
      </c>
      <c r="B25" s="196" t="s">
        <v>40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92">
        <f>DKW!Q25*3000</f>
        <v>0</v>
      </c>
      <c r="O25" s="189">
        <f t="shared" si="1"/>
        <v>0</v>
      </c>
    </row>
    <row r="26" spans="1:15" ht="12.75">
      <c r="A26" s="243"/>
      <c r="B26" s="245" t="s">
        <v>16</v>
      </c>
      <c r="C26" s="241">
        <f>SUM(C5:C25)</f>
        <v>362398000</v>
      </c>
      <c r="D26" s="241">
        <f>SUM(D5:D25)</f>
        <v>148707500</v>
      </c>
      <c r="E26" s="241">
        <f aca="true" t="shared" si="2" ref="E26:K26">SUM(E5:E25)</f>
        <v>247814500</v>
      </c>
      <c r="F26" s="241">
        <f t="shared" si="2"/>
        <v>184686500</v>
      </c>
      <c r="G26" s="241">
        <f t="shared" si="2"/>
        <v>306329000</v>
      </c>
      <c r="H26" s="241">
        <f t="shared" si="2"/>
        <v>351006000</v>
      </c>
      <c r="I26" s="241">
        <f t="shared" si="2"/>
        <v>213481000</v>
      </c>
      <c r="J26" s="241">
        <f t="shared" si="2"/>
        <v>838037000</v>
      </c>
      <c r="K26" s="241">
        <f t="shared" si="2"/>
        <v>243687000</v>
      </c>
      <c r="L26" s="241">
        <f>SUM(L5:L25)</f>
        <v>269472500</v>
      </c>
      <c r="M26" s="241">
        <f>SUM(M5:M25)</f>
        <v>231552000</v>
      </c>
      <c r="N26" s="247">
        <f>SUM(N5:N25)</f>
        <v>432996000</v>
      </c>
      <c r="O26" s="249">
        <f>SUM(C26:N26)</f>
        <v>3830167000</v>
      </c>
    </row>
    <row r="27" spans="1:15" ht="13.5" thickBot="1">
      <c r="A27" s="244"/>
      <c r="B27" s="246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8"/>
      <c r="O27" s="250"/>
    </row>
    <row r="28" spans="1:15" ht="15.7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41" spans="1:15" ht="15.75">
      <c r="A41" s="225" t="s">
        <v>44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</row>
    <row r="42" spans="1:15" ht="16.5" thickBot="1">
      <c r="A42" s="225" t="s">
        <v>61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</row>
    <row r="43" spans="1:15" s="37" customFormat="1" ht="16.5" thickTop="1">
      <c r="A43" s="234" t="s">
        <v>1</v>
      </c>
      <c r="B43" s="232" t="s">
        <v>2</v>
      </c>
      <c r="C43" s="9" t="s">
        <v>4</v>
      </c>
      <c r="D43" s="9" t="s">
        <v>5</v>
      </c>
      <c r="E43" s="9" t="s">
        <v>6</v>
      </c>
      <c r="F43" s="9" t="s">
        <v>7</v>
      </c>
      <c r="G43" s="9" t="s">
        <v>8</v>
      </c>
      <c r="H43" s="9" t="s">
        <v>9</v>
      </c>
      <c r="I43" s="9" t="s">
        <v>10</v>
      </c>
      <c r="J43" s="9" t="s">
        <v>11</v>
      </c>
      <c r="K43" s="9" t="s">
        <v>12</v>
      </c>
      <c r="L43" s="9" t="s">
        <v>13</v>
      </c>
      <c r="M43" s="9" t="s">
        <v>14</v>
      </c>
      <c r="N43" s="10" t="s">
        <v>15</v>
      </c>
      <c r="O43" s="11" t="s">
        <v>16</v>
      </c>
    </row>
    <row r="44" spans="1:15" s="37" customFormat="1" ht="16.5" thickBot="1">
      <c r="A44" s="235"/>
      <c r="B44" s="233"/>
      <c r="C44" s="12" t="s">
        <v>41</v>
      </c>
      <c r="D44" s="12" t="s">
        <v>41</v>
      </c>
      <c r="E44" s="12" t="s">
        <v>41</v>
      </c>
      <c r="F44" s="12" t="s">
        <v>41</v>
      </c>
      <c r="G44" s="12" t="s">
        <v>41</v>
      </c>
      <c r="H44" s="12" t="s">
        <v>41</v>
      </c>
      <c r="I44" s="12" t="s">
        <v>41</v>
      </c>
      <c r="J44" s="12" t="s">
        <v>41</v>
      </c>
      <c r="K44" s="12" t="s">
        <v>41</v>
      </c>
      <c r="L44" s="12" t="s">
        <v>41</v>
      </c>
      <c r="M44" s="12" t="s">
        <v>41</v>
      </c>
      <c r="N44" s="13" t="s">
        <v>41</v>
      </c>
      <c r="O44" s="14" t="s">
        <v>41</v>
      </c>
    </row>
    <row r="45" spans="1:15" s="37" customFormat="1" ht="15.75">
      <c r="A45" s="38">
        <v>1</v>
      </c>
      <c r="B45" s="39" t="s">
        <v>20</v>
      </c>
      <c r="C45" s="15">
        <f>DKW!F5/7*3000</f>
        <v>18327428.57142857</v>
      </c>
      <c r="D45" s="15">
        <f>DKW!G5/7*3000</f>
        <v>7191428.571428572</v>
      </c>
      <c r="E45" s="15">
        <f>DKW!H5/7*3000</f>
        <v>12482142.857142856</v>
      </c>
      <c r="F45" s="15">
        <f>DKW!I5/7*3000</f>
        <v>8530714.285714285</v>
      </c>
      <c r="G45" s="15">
        <f>DKW!J5/7*3000</f>
        <v>13881428.57142857</v>
      </c>
      <c r="H45" s="15">
        <f>DKW!K5/7*3000</f>
        <v>15286285.714285715</v>
      </c>
      <c r="I45" s="15">
        <f>DKW!L5/7*3000</f>
        <v>9906857.142857142</v>
      </c>
      <c r="J45" s="15">
        <f>DKW!M5/7*3000</f>
        <v>42582000</v>
      </c>
      <c r="K45" s="15">
        <f>DKW!N5/7*3000</f>
        <v>11621142.857142858</v>
      </c>
      <c r="L45" s="15">
        <f>DKW!O5/7*300</f>
        <v>1363500</v>
      </c>
      <c r="M45" s="15">
        <f>DKW!P5/7*3000</f>
        <v>10910571.428571427</v>
      </c>
      <c r="N45" s="15">
        <f>DKW!Q5/7*3000</f>
        <v>18056142.857142854</v>
      </c>
      <c r="O45" s="15">
        <f>SUM(C45:N45)</f>
        <v>170139642.85714287</v>
      </c>
    </row>
    <row r="46" spans="1:15" s="37" customFormat="1" ht="15.75">
      <c r="A46" s="32">
        <f aca="true" t="shared" si="3" ref="A46:A65">A45+1</f>
        <v>2</v>
      </c>
      <c r="B46" s="40" t="s">
        <v>21</v>
      </c>
      <c r="C46" s="15">
        <f>DKW!F31/7*3000</f>
        <v>0</v>
      </c>
      <c r="D46" s="15">
        <f>DKW!G6/7*3000</f>
        <v>401142.85714285716</v>
      </c>
      <c r="E46" s="15">
        <f>DKW!H31/7*3000</f>
        <v>0</v>
      </c>
      <c r="F46" s="15">
        <f>DKW!I6/7*3000</f>
        <v>458571.4285714286</v>
      </c>
      <c r="G46" s="15">
        <f>DKW!H6/7*3000</f>
        <v>493714.28571428574</v>
      </c>
      <c r="H46" s="15">
        <f>DKW!K6/7*3000</f>
        <v>1071428.5714285716</v>
      </c>
      <c r="I46" s="15">
        <f>DKW!L6/7*3000</f>
        <v>985714.2857142857</v>
      </c>
      <c r="J46" s="15">
        <f>DKW!M6/7*3000</f>
        <v>3321000</v>
      </c>
      <c r="K46" s="15">
        <f>DKW!N6/7*3000</f>
        <v>957000</v>
      </c>
      <c r="L46" s="15">
        <f>DKW!O6/7*3000</f>
        <v>946714.2857142857</v>
      </c>
      <c r="M46" s="15">
        <f>DKW!P6/7*3000</f>
        <v>994714.2857142857</v>
      </c>
      <c r="N46" s="15">
        <f>DKW!Q6/7*3000</f>
        <v>1489714.2857142857</v>
      </c>
      <c r="O46" s="15">
        <f aca="true" t="shared" si="4" ref="O46:O65">SUM(C46:N46)</f>
        <v>11119714.285714285</v>
      </c>
    </row>
    <row r="47" spans="1:15" s="37" customFormat="1" ht="15.75">
      <c r="A47" s="32">
        <f t="shared" si="3"/>
        <v>3</v>
      </c>
      <c r="B47" s="40" t="s">
        <v>22</v>
      </c>
      <c r="C47" s="15">
        <f>DKW!F7/5*2000</f>
        <v>414000</v>
      </c>
      <c r="D47" s="15">
        <f>DKW!G7/5*2000</f>
        <v>439600</v>
      </c>
      <c r="E47" s="15">
        <f>DKW!H7/5*2000</f>
        <v>872000</v>
      </c>
      <c r="F47" s="15">
        <f>DKW!I7/5*2000</f>
        <v>484000</v>
      </c>
      <c r="G47" s="15">
        <f>DKW!J7/5*2000</f>
        <v>824000</v>
      </c>
      <c r="H47" s="15">
        <f>DKW!K7/5*2000</f>
        <v>1044000</v>
      </c>
      <c r="I47" s="15">
        <f>DKW!L7/5*2000</f>
        <v>818000</v>
      </c>
      <c r="J47" s="15">
        <f>DKW!M7/5*2000</f>
        <v>2590000</v>
      </c>
      <c r="K47" s="15">
        <f>DKW!N7/5*2000</f>
        <v>648000</v>
      </c>
      <c r="L47" s="15">
        <f>DKW!O7/5*2000</f>
        <v>646000</v>
      </c>
      <c r="M47" s="15">
        <f>DKW!P7/5*2000</f>
        <v>708000</v>
      </c>
      <c r="N47" s="15">
        <f>DKW!Q7/7*3000</f>
        <v>670714.2857142858</v>
      </c>
      <c r="O47" s="15">
        <f t="shared" si="4"/>
        <v>10158314.285714285</v>
      </c>
    </row>
    <row r="48" spans="1:15" s="37" customFormat="1" ht="15.75">
      <c r="A48" s="32">
        <f t="shared" si="3"/>
        <v>4</v>
      </c>
      <c r="B48" s="40" t="s">
        <v>23</v>
      </c>
      <c r="C48" s="15">
        <f>DKW!F8/4*2000</f>
        <v>32000</v>
      </c>
      <c r="D48" s="15">
        <f>DKW!G8/4*2000</f>
        <v>81500</v>
      </c>
      <c r="E48" s="15">
        <f>DKW!H8/4*2000</f>
        <v>106000</v>
      </c>
      <c r="F48" s="15">
        <f>DKW!I8/4*2000</f>
        <v>73000</v>
      </c>
      <c r="G48" s="15">
        <f>DKW!J8/4*2000</f>
        <v>138000</v>
      </c>
      <c r="H48" s="15">
        <f>DKW!K8/4*2000</f>
        <v>137500</v>
      </c>
      <c r="I48" s="15">
        <f>DKW!L8/4*2000</f>
        <v>218000</v>
      </c>
      <c r="J48" s="15">
        <f>DKW!M8/4*2000</f>
        <v>231500</v>
      </c>
      <c r="K48" s="15">
        <f>DKW!N8/4*2000</f>
        <v>166500</v>
      </c>
      <c r="L48" s="15">
        <f>DKW!O8/4*2000</f>
        <v>146500</v>
      </c>
      <c r="M48" s="15">
        <f>DKW!P8/4*2000</f>
        <v>80000</v>
      </c>
      <c r="N48" s="15">
        <f>DKW!Q8/7*3000</f>
        <v>46285.71428571429</v>
      </c>
      <c r="O48" s="15">
        <f t="shared" si="4"/>
        <v>1456785.7142857143</v>
      </c>
    </row>
    <row r="49" spans="1:15" s="37" customFormat="1" ht="15.75">
      <c r="A49" s="32">
        <f t="shared" si="3"/>
        <v>5</v>
      </c>
      <c r="B49" s="40" t="s">
        <v>24</v>
      </c>
      <c r="C49" s="15">
        <f>DKW!F9/5*2000</f>
        <v>289600</v>
      </c>
      <c r="D49" s="15">
        <f>DKW!G9/5*2000</f>
        <v>496800</v>
      </c>
      <c r="E49" s="15">
        <f>DKW!H9/5*2000</f>
        <v>614000</v>
      </c>
      <c r="F49" s="15">
        <f>DKW!I9/5*2000</f>
        <v>400000</v>
      </c>
      <c r="G49" s="15">
        <f>DKW!J9/5*2000</f>
        <v>467200</v>
      </c>
      <c r="H49" s="15">
        <f>DKW!K9/5*2000</f>
        <v>524000</v>
      </c>
      <c r="I49" s="15">
        <f>DKW!L9/5*2000</f>
        <v>306800</v>
      </c>
      <c r="J49" s="15">
        <f>DKW!M9/5*2000</f>
        <v>1300000</v>
      </c>
      <c r="K49" s="15">
        <f>DKW!N9/5*2000</f>
        <v>505600</v>
      </c>
      <c r="L49" s="15">
        <f>DKW!O9/5*2000</f>
        <v>501600</v>
      </c>
      <c r="M49" s="15">
        <f>DKW!P9/5*2000</f>
        <v>640000</v>
      </c>
      <c r="N49" s="15">
        <f>DKW!Q9/7*3000</f>
        <v>728571.4285714286</v>
      </c>
      <c r="O49" s="15">
        <f t="shared" si="4"/>
        <v>6774171.428571429</v>
      </c>
    </row>
    <row r="50" spans="1:15" ht="15.75">
      <c r="A50" s="16">
        <f t="shared" si="3"/>
        <v>6</v>
      </c>
      <c r="B50" s="17" t="s">
        <v>25</v>
      </c>
      <c r="C50" s="18">
        <f>DKW!F10/4*2000</f>
        <v>68500</v>
      </c>
      <c r="D50" s="18">
        <f>DKW!G10/4*2000</f>
        <v>156000</v>
      </c>
      <c r="E50" s="18">
        <f>DKW!H10/4*2000</f>
        <v>197500</v>
      </c>
      <c r="F50" s="18">
        <f>DKW!I10/4*2000</f>
        <v>143000</v>
      </c>
      <c r="G50" s="18">
        <f>DKW!J10/4*2000</f>
        <v>219500</v>
      </c>
      <c r="H50" s="18">
        <f>DKW!K10/4*2000</f>
        <v>153000</v>
      </c>
      <c r="I50" s="18">
        <f>DKW!L10/4*2000</f>
        <v>508000</v>
      </c>
      <c r="J50" s="18">
        <f>DKW!M10/4*2000</f>
        <v>368000</v>
      </c>
      <c r="K50" s="18">
        <f>DKW!N10/4*2000</f>
        <v>362000</v>
      </c>
      <c r="L50" s="18">
        <f>DKW!O10/4*2000</f>
        <v>346000</v>
      </c>
      <c r="M50" s="18">
        <f>DKW!P10/4*2000</f>
        <v>148500</v>
      </c>
      <c r="N50" s="15">
        <f>DKW!Q10/7*3000</f>
        <v>103285.71428571429</v>
      </c>
      <c r="O50" s="18">
        <f t="shared" si="4"/>
        <v>2773285.714285714</v>
      </c>
    </row>
    <row r="51" spans="1:15" ht="15.75">
      <c r="A51" s="16">
        <f t="shared" si="3"/>
        <v>7</v>
      </c>
      <c r="B51" s="17" t="s">
        <v>26</v>
      </c>
      <c r="C51" s="18">
        <f>DKW!F11/5*2000</f>
        <v>204400</v>
      </c>
      <c r="D51" s="18">
        <f>DKW!G11/5*2000</f>
        <v>114800</v>
      </c>
      <c r="E51" s="18">
        <f>DKW!H11/5*2000</f>
        <v>154000</v>
      </c>
      <c r="F51" s="18">
        <f>DKW!I11/5*2000</f>
        <v>133600</v>
      </c>
      <c r="G51" s="18">
        <f>DKW!J11/5*2000</f>
        <v>144800</v>
      </c>
      <c r="H51" s="18">
        <f>DKW!K11/5*2000</f>
        <v>200000</v>
      </c>
      <c r="I51" s="18">
        <f>DKW!L11/5*2000</f>
        <v>84000</v>
      </c>
      <c r="J51" s="18">
        <f>DKW!M11/5*2000</f>
        <v>364000</v>
      </c>
      <c r="K51" s="18">
        <f>DKW!N11/5*2000</f>
        <v>108000</v>
      </c>
      <c r="L51" s="18">
        <f>DKW!O11/5*2000</f>
        <v>118000</v>
      </c>
      <c r="M51" s="18">
        <f>DKW!P11/5*2000</f>
        <v>168000</v>
      </c>
      <c r="N51" s="15">
        <f>DKW!Q11/7*3000</f>
        <v>171428.57142857145</v>
      </c>
      <c r="O51" s="18">
        <f t="shared" si="4"/>
        <v>1965028.5714285714</v>
      </c>
    </row>
    <row r="52" spans="1:15" ht="15.75">
      <c r="A52" s="16">
        <f t="shared" si="3"/>
        <v>8</v>
      </c>
      <c r="B52" s="17" t="s">
        <v>27</v>
      </c>
      <c r="C52" s="18">
        <f>DKW!F12/5*2000</f>
        <v>0</v>
      </c>
      <c r="D52" s="18">
        <f>DKW!G12/5*2000</f>
        <v>0</v>
      </c>
      <c r="E52" s="18">
        <f>DKW!H12/5*2000</f>
        <v>0</v>
      </c>
      <c r="F52" s="18">
        <f>DKW!I12/5*2000</f>
        <v>0</v>
      </c>
      <c r="G52" s="18">
        <f>DKW!J12/5*2000</f>
        <v>0</v>
      </c>
      <c r="H52" s="18">
        <f>DKW!K12/5*2000</f>
        <v>0</v>
      </c>
      <c r="I52" s="18">
        <f>DKW!L12/5*2000</f>
        <v>1100400</v>
      </c>
      <c r="J52" s="18">
        <f>DKW!M12/5*2000</f>
        <v>3597200</v>
      </c>
      <c r="K52" s="18">
        <f>DKW!N12/5*2000</f>
        <v>1398800</v>
      </c>
      <c r="L52" s="18">
        <f>DKW!O12/5*2000</f>
        <v>1372400</v>
      </c>
      <c r="M52" s="18">
        <f>DKW!P12/5*2000</f>
        <v>1421600</v>
      </c>
      <c r="N52" s="15">
        <f>DKW!Q12/7*3000</f>
        <v>1349571.4285714284</v>
      </c>
      <c r="O52" s="18">
        <f t="shared" si="4"/>
        <v>10239971.42857143</v>
      </c>
    </row>
    <row r="53" spans="1:15" ht="15.75">
      <c r="A53" s="16">
        <f t="shared" si="3"/>
        <v>9</v>
      </c>
      <c r="B53" s="17" t="s">
        <v>28</v>
      </c>
      <c r="C53" s="18">
        <f>DKW!F13/5*2000</f>
        <v>1441600</v>
      </c>
      <c r="D53" s="18">
        <f>DKW!G13/5*2000</f>
        <v>860000</v>
      </c>
      <c r="E53" s="18">
        <f>DKW!H13/5*2000</f>
        <v>948800</v>
      </c>
      <c r="F53" s="18">
        <f>DKW!I13/5*2000</f>
        <v>883200</v>
      </c>
      <c r="G53" s="18">
        <f>DKW!J13/5*2000</f>
        <v>1025599.9999999999</v>
      </c>
      <c r="H53" s="18">
        <f>DKW!K13/5*2000</f>
        <v>0</v>
      </c>
      <c r="I53" s="18">
        <f>DKW!L13/5*2000</f>
        <v>961600</v>
      </c>
      <c r="J53" s="18">
        <f>DKW!M13/5*2000</f>
        <v>3092800</v>
      </c>
      <c r="K53" s="18">
        <f>DKW!N13/5*2000</f>
        <v>1084000</v>
      </c>
      <c r="L53" s="18">
        <f>DKW!O13/5*2000</f>
        <v>1126000</v>
      </c>
      <c r="M53" s="18">
        <f>DKW!P13/5*2000</f>
        <v>1162000</v>
      </c>
      <c r="N53" s="15">
        <f>DKW!Q13/7*3000</f>
        <v>1287857.1428571427</v>
      </c>
      <c r="O53" s="18">
        <f t="shared" si="4"/>
        <v>13873457.142857142</v>
      </c>
    </row>
    <row r="54" spans="1:15" ht="15.75">
      <c r="A54" s="16">
        <f t="shared" si="3"/>
        <v>10</v>
      </c>
      <c r="B54" s="19" t="s">
        <v>43</v>
      </c>
      <c r="C54" s="18">
        <f>DKW!F14/4*2000</f>
        <v>96000</v>
      </c>
      <c r="D54" s="18">
        <f>DKW!G14/4*2000</f>
        <v>107500</v>
      </c>
      <c r="E54" s="18">
        <f>DKW!H14/4*2000</f>
        <v>122500</v>
      </c>
      <c r="F54" s="18">
        <f>DKW!I14/4*2000</f>
        <v>120000</v>
      </c>
      <c r="G54" s="18">
        <f>DKW!J14/4*2000</f>
        <v>180000</v>
      </c>
      <c r="H54" s="18">
        <f>DKW!K14/4*2000</f>
        <v>196000</v>
      </c>
      <c r="I54" s="18">
        <f>DKW!L14/4*2000</f>
        <v>200000</v>
      </c>
      <c r="J54" s="18">
        <f>DKW!M14/4*2000</f>
        <v>201000</v>
      </c>
      <c r="K54" s="18">
        <f>DKW!N14/4*2000</f>
        <v>178000</v>
      </c>
      <c r="L54" s="18">
        <f>DKW!O14/4*2000</f>
        <v>172500</v>
      </c>
      <c r="M54" s="18">
        <f>DKW!P14/4*2000</f>
        <v>0</v>
      </c>
      <c r="N54" s="15">
        <f>DKW!Q14/7*3000</f>
        <v>0</v>
      </c>
      <c r="O54" s="18">
        <f t="shared" si="4"/>
        <v>1573500</v>
      </c>
    </row>
    <row r="55" spans="1:15" s="31" customFormat="1" ht="15.75">
      <c r="A55" s="34">
        <f t="shared" si="3"/>
        <v>11</v>
      </c>
      <c r="B55" s="35" t="s">
        <v>30</v>
      </c>
      <c r="C55" s="36">
        <f>DKW!F15/4*2000</f>
        <v>239000</v>
      </c>
      <c r="D55" s="36">
        <f>DKW!G15/4*2000</f>
        <v>117500</v>
      </c>
      <c r="E55" s="36">
        <f>DKW!H15/4*2000</f>
        <v>161000</v>
      </c>
      <c r="F55" s="36">
        <f>DKW!I15/4*2000</f>
        <v>127500</v>
      </c>
      <c r="G55" s="36">
        <f>DKW!J15/4*2000</f>
        <v>140000</v>
      </c>
      <c r="H55" s="36">
        <f>DKW!K15/4*2000</f>
        <v>146000</v>
      </c>
      <c r="I55" s="36">
        <f>DKW!L15/4*2000</f>
        <v>160500</v>
      </c>
      <c r="J55" s="36">
        <f>DKW!M15/4*2000</f>
        <v>195000</v>
      </c>
      <c r="K55" s="36">
        <f>DKW!N15/4*2000</f>
        <v>148000</v>
      </c>
      <c r="L55" s="36">
        <f>DKW!O15/4*2000</f>
        <v>145000</v>
      </c>
      <c r="M55" s="36">
        <f>DKW!P15/4*2000</f>
        <v>0</v>
      </c>
      <c r="N55" s="15">
        <f>DKW!Q15/7*3000</f>
        <v>0</v>
      </c>
      <c r="O55" s="36">
        <f t="shared" si="4"/>
        <v>1579500</v>
      </c>
    </row>
    <row r="56" spans="1:15" s="31" customFormat="1" ht="15.75">
      <c r="A56" s="34">
        <f t="shared" si="3"/>
        <v>12</v>
      </c>
      <c r="B56" s="35" t="s">
        <v>31</v>
      </c>
      <c r="C56" s="36">
        <f>DKW!F16/4*2000</f>
        <v>121000</v>
      </c>
      <c r="D56" s="36">
        <f>DKW!G16/4*2000</f>
        <v>187500</v>
      </c>
      <c r="E56" s="36">
        <f>DKW!H16/4*2000</f>
        <v>182500</v>
      </c>
      <c r="F56" s="36">
        <f>DKW!I16/4*2000</f>
        <v>180000</v>
      </c>
      <c r="G56" s="36">
        <f>DKW!J16/4*2000</f>
        <v>195500</v>
      </c>
      <c r="H56" s="36">
        <f>DKW!K16/4*2000</f>
        <v>197500</v>
      </c>
      <c r="I56" s="36">
        <f>DKW!L16/4*2000</f>
        <v>152500</v>
      </c>
      <c r="J56" s="36">
        <f>DKW!M16/4*2000</f>
        <v>185000</v>
      </c>
      <c r="K56" s="36">
        <f>DKW!N16/4*2000</f>
        <v>151000</v>
      </c>
      <c r="L56" s="36">
        <f>DKW!O16/4*2000</f>
        <v>157500</v>
      </c>
      <c r="M56" s="36">
        <f>DKW!P16/4*2000</f>
        <v>0</v>
      </c>
      <c r="N56" s="15">
        <f>DKW!Q16/7*3000</f>
        <v>0</v>
      </c>
      <c r="O56" s="36">
        <f t="shared" si="4"/>
        <v>1710000</v>
      </c>
    </row>
    <row r="57" spans="1:15" s="31" customFormat="1" ht="15.75">
      <c r="A57" s="34">
        <f t="shared" si="3"/>
        <v>13</v>
      </c>
      <c r="B57" s="35" t="s">
        <v>32</v>
      </c>
      <c r="C57" s="36">
        <f>DKW!F17/4*2000</f>
        <v>212500</v>
      </c>
      <c r="D57" s="36">
        <f>DKW!G17/4*2000</f>
        <v>117000</v>
      </c>
      <c r="E57" s="36">
        <f>DKW!H17/4*2000</f>
        <v>152000</v>
      </c>
      <c r="F57" s="36">
        <f>DKW!I17/4*2000</f>
        <v>117500</v>
      </c>
      <c r="G57" s="36">
        <f>DKW!J17/4*2000</f>
        <v>211000</v>
      </c>
      <c r="H57" s="36">
        <f>DKW!K17/4*2000</f>
        <v>217500</v>
      </c>
      <c r="I57" s="36">
        <f>DKW!L17/4*2000</f>
        <v>205000</v>
      </c>
      <c r="J57" s="36">
        <f>DKW!M17/4*2000</f>
        <v>280000</v>
      </c>
      <c r="K57" s="36">
        <f>DKW!N17/4*2000</f>
        <v>161000</v>
      </c>
      <c r="L57" s="36">
        <f>DKW!O17/4*2000</f>
        <v>151000</v>
      </c>
      <c r="M57" s="36">
        <f>DKW!P17/4*2000</f>
        <v>0</v>
      </c>
      <c r="N57" s="15">
        <f>DKW!Q17/7*3000</f>
        <v>0</v>
      </c>
      <c r="O57" s="36">
        <f t="shared" si="4"/>
        <v>1824500</v>
      </c>
    </row>
    <row r="58" spans="1:15" s="31" customFormat="1" ht="15.75">
      <c r="A58" s="34">
        <f t="shared" si="3"/>
        <v>14</v>
      </c>
      <c r="B58" s="35" t="s">
        <v>33</v>
      </c>
      <c r="C58" s="36">
        <f>DKW!F18/7*3000</f>
        <v>10903714.285714285</v>
      </c>
      <c r="D58" s="36">
        <f>DKW!G18/7*3000</f>
        <v>3469285.714285714</v>
      </c>
      <c r="E58" s="36">
        <f>DKW!H18/7*3000</f>
        <v>6132000</v>
      </c>
      <c r="F58" s="36">
        <f>DKW!I18/7*3000</f>
        <v>6062142.857142857</v>
      </c>
      <c r="G58" s="36">
        <f>DKW!J18/7*3000</f>
        <v>11645571.428571427</v>
      </c>
      <c r="H58" s="36">
        <f>DKW!K18/7*3000</f>
        <v>15573428.57142857</v>
      </c>
      <c r="I58" s="36">
        <f>DKW!L18/7*3000</f>
        <v>3906857.1428571427</v>
      </c>
      <c r="J58" s="36">
        <f>DKW!M18/7*3000</f>
        <v>17580000</v>
      </c>
      <c r="K58" s="36">
        <f>DKW!N18/7*3000</f>
        <v>4892571.428571429</v>
      </c>
      <c r="L58" s="36">
        <f>DKW!O18/7*3000</f>
        <v>4648714.285714286</v>
      </c>
      <c r="M58" s="36">
        <f>DKW!P18/7*3000</f>
        <v>5229857.142857143</v>
      </c>
      <c r="N58" s="15">
        <f>DKW!Q18/7*3000</f>
        <v>7807714.285714285</v>
      </c>
      <c r="O58" s="36">
        <f t="shared" si="4"/>
        <v>97851857.14285715</v>
      </c>
    </row>
    <row r="59" spans="1:15" s="37" customFormat="1" ht="15.75">
      <c r="A59" s="32">
        <f t="shared" si="3"/>
        <v>15</v>
      </c>
      <c r="B59" s="33" t="s">
        <v>34</v>
      </c>
      <c r="C59" s="15">
        <f>DKW!F19/6*3000</f>
        <v>125000</v>
      </c>
      <c r="D59" s="15">
        <f>DKW!G19/6*3000</f>
        <v>135000</v>
      </c>
      <c r="E59" s="15">
        <f>DKW!H19/6*3000</f>
        <v>195000</v>
      </c>
      <c r="F59" s="15">
        <f>DKW!I19/6*3000</f>
        <v>187500</v>
      </c>
      <c r="G59" s="15">
        <f>DKW!J19/6*3000</f>
        <v>196000</v>
      </c>
      <c r="H59" s="15">
        <f>DKW!K19/6*3000</f>
        <v>202500</v>
      </c>
      <c r="I59" s="15">
        <f>DKW!L19/6*3000</f>
        <v>199000</v>
      </c>
      <c r="J59" s="15">
        <f>DKW!M19/6*3000</f>
        <v>178000</v>
      </c>
      <c r="K59" s="15">
        <f>DKW!N19/6*3000</f>
        <v>191000</v>
      </c>
      <c r="L59" s="15">
        <f>DKW!O19/6*3000</f>
        <v>192500</v>
      </c>
      <c r="M59" s="15">
        <f>DKW!P19/6*3000</f>
        <v>0</v>
      </c>
      <c r="N59" s="15">
        <f>DKW!Q19/7*3000</f>
        <v>0</v>
      </c>
      <c r="O59" s="15">
        <f t="shared" si="4"/>
        <v>1801500</v>
      </c>
    </row>
    <row r="60" spans="1:15" s="37" customFormat="1" ht="15.75">
      <c r="A60" s="32">
        <f t="shared" si="3"/>
        <v>16</v>
      </c>
      <c r="B60" s="20" t="s">
        <v>35</v>
      </c>
      <c r="C60" s="15">
        <f>DKW!F20/5*2000</f>
        <v>34000</v>
      </c>
      <c r="D60" s="15">
        <f>DKW!G20/5*2000</f>
        <v>20000</v>
      </c>
      <c r="E60" s="15">
        <f>DKW!H20/5*2000</f>
        <v>24800</v>
      </c>
      <c r="F60" s="15">
        <f>DKW!I20/5*2000</f>
        <v>18000</v>
      </c>
      <c r="G60" s="15">
        <f>DKW!J20/5*2000</f>
        <v>20800</v>
      </c>
      <c r="H60" s="15">
        <f>DKW!K20/5*2000</f>
        <v>24000</v>
      </c>
      <c r="I60" s="15">
        <f>DKW!L20/5*2000</f>
        <v>24800</v>
      </c>
      <c r="J60" s="15">
        <f>DKW!M20/5*2000</f>
        <v>39200</v>
      </c>
      <c r="K60" s="15">
        <f>DKW!N20/5*2000</f>
        <v>40000</v>
      </c>
      <c r="L60" s="15">
        <f>DKW!O20/5*2000</f>
        <v>36800</v>
      </c>
      <c r="M60" s="15">
        <f>DKW!P20/5*2000</f>
        <v>20000</v>
      </c>
      <c r="N60" s="15">
        <f>DKW!Q20/7*3000</f>
        <v>25714.285714285714</v>
      </c>
      <c r="O60" s="15">
        <f t="shared" si="4"/>
        <v>328114.28571428574</v>
      </c>
    </row>
    <row r="61" spans="1:15" s="37" customFormat="1" ht="15.75">
      <c r="A61" s="32">
        <f t="shared" si="3"/>
        <v>17</v>
      </c>
      <c r="B61" s="20" t="s">
        <v>36</v>
      </c>
      <c r="C61" s="15">
        <f>DKW!F21/7*2000</f>
        <v>378571.4285714286</v>
      </c>
      <c r="D61" s="15">
        <f>DKW!G21/7*2000</f>
        <v>200285.7142857143</v>
      </c>
      <c r="E61" s="15">
        <f>DKW!H21/7*2000</f>
        <v>355714.28571428574</v>
      </c>
      <c r="F61" s="15">
        <f>DKW!I21/7*2000</f>
        <v>367428.5714285714</v>
      </c>
      <c r="G61" s="15">
        <f>DKW!J21/7*2000</f>
        <v>377142.85714285716</v>
      </c>
      <c r="H61" s="15">
        <f>DKW!K21/7*2000</f>
        <v>402857.14285714284</v>
      </c>
      <c r="I61" s="15">
        <f>DKW!L21/7*2000</f>
        <v>360000</v>
      </c>
      <c r="J61" s="15">
        <f>DKW!M21/7*2000</f>
        <v>357142.85714285716</v>
      </c>
      <c r="K61" s="15">
        <f>DKW!N21/7*2000</f>
        <v>365142.85714285716</v>
      </c>
      <c r="L61" s="15">
        <f>DKW!O21/7*2000</f>
        <v>387142.85714285716</v>
      </c>
      <c r="M61" s="15">
        <f>DKW!P21/7*2000</f>
        <v>0</v>
      </c>
      <c r="N61" s="15">
        <f>DKW!Q21/7*3000</f>
        <v>0</v>
      </c>
      <c r="O61" s="15">
        <f t="shared" si="4"/>
        <v>3551428.571428572</v>
      </c>
    </row>
    <row r="62" spans="1:15" s="37" customFormat="1" ht="15.75">
      <c r="A62" s="32">
        <f t="shared" si="3"/>
        <v>18</v>
      </c>
      <c r="B62" s="20" t="s">
        <v>37</v>
      </c>
      <c r="C62" s="15">
        <f>DKW!F22/7*2000</f>
        <v>232285.7142857143</v>
      </c>
      <c r="D62" s="15">
        <f>DKW!G22/7*2000</f>
        <v>192857.14285714287</v>
      </c>
      <c r="E62" s="15">
        <f>DKW!H22/7*2000</f>
        <v>221142.85714285713</v>
      </c>
      <c r="F62" s="15">
        <f>DKW!I22/7*2000</f>
        <v>177142.85714285713</v>
      </c>
      <c r="G62" s="15">
        <f>DKW!J22/7*2000</f>
        <v>180000</v>
      </c>
      <c r="H62" s="15">
        <f>DKW!K22/7*2000</f>
        <v>205714.2857142857</v>
      </c>
      <c r="I62" s="15">
        <f>DKW!L22/7*2000</f>
        <v>186285.7142857143</v>
      </c>
      <c r="J62" s="15">
        <f>DKW!M22/7*2000</f>
        <v>188571.42857142858</v>
      </c>
      <c r="K62" s="15">
        <f>DKW!N22/7*2000</f>
        <v>186285.7142857143</v>
      </c>
      <c r="L62" s="15">
        <f>DKW!O22/7*2000</f>
        <v>0</v>
      </c>
      <c r="M62" s="15">
        <f>DKW!P22/7*3000</f>
        <v>0</v>
      </c>
      <c r="N62" s="15">
        <f>DKW!Q22/7*3000</f>
        <v>0</v>
      </c>
      <c r="O62" s="15">
        <f t="shared" si="4"/>
        <v>1770285.7142857146</v>
      </c>
    </row>
    <row r="63" spans="1:15" s="37" customFormat="1" ht="15.75">
      <c r="A63" s="32">
        <f t="shared" si="3"/>
        <v>19</v>
      </c>
      <c r="B63" s="20" t="s">
        <v>38</v>
      </c>
      <c r="C63" s="15">
        <f>DKW!F23/6*2000</f>
        <v>6057000</v>
      </c>
      <c r="D63" s="15">
        <f>DKW!G23/6*2000</f>
        <v>4812333.333333333</v>
      </c>
      <c r="E63" s="15">
        <f>DKW!H23/6*2000</f>
        <v>4066000</v>
      </c>
      <c r="F63" s="15">
        <f>DKW!I23/6*2000</f>
        <v>4202000</v>
      </c>
      <c r="G63" s="15">
        <f>DKW!J23/6*2000</f>
        <v>7203333.333333333</v>
      </c>
      <c r="H63" s="15">
        <f>DKW!K23/6*2000</f>
        <v>7947000</v>
      </c>
      <c r="I63" s="15">
        <f>DKW!L23/6*2000</f>
        <v>3406333.3333333335</v>
      </c>
      <c r="J63" s="15">
        <f>DKW!M23/6*2000</f>
        <v>7467333.333333333</v>
      </c>
      <c r="K63" s="15">
        <f>DKW!N23/6*2000</f>
        <v>7467333.333333333</v>
      </c>
      <c r="L63" s="15">
        <f>DKW!O23/6*2000</f>
        <v>5950000</v>
      </c>
      <c r="M63" s="15">
        <f>DKW!P23/7*3000</f>
        <v>10236857.142857142</v>
      </c>
      <c r="N63" s="15">
        <f>DKW!Q23/7*3000</f>
        <v>12063428.571428573</v>
      </c>
      <c r="O63" s="15">
        <f t="shared" si="4"/>
        <v>80878952.38095239</v>
      </c>
    </row>
    <row r="64" spans="1:15" s="37" customFormat="1" ht="15.75">
      <c r="A64" s="32">
        <f t="shared" si="3"/>
        <v>20</v>
      </c>
      <c r="B64" s="20" t="s">
        <v>39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f>DKW!Q24/7*3000</f>
        <v>0</v>
      </c>
      <c r="O64" s="15">
        <f t="shared" si="4"/>
        <v>0</v>
      </c>
    </row>
    <row r="65" spans="1:15" s="37" customFormat="1" ht="16.5" thickBot="1">
      <c r="A65" s="32">
        <f t="shared" si="3"/>
        <v>21</v>
      </c>
      <c r="B65" s="21" t="s">
        <v>40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/>
      <c r="O65" s="15">
        <f t="shared" si="4"/>
        <v>0</v>
      </c>
    </row>
    <row r="66" spans="1:15" ht="12.75" customHeight="1">
      <c r="A66" s="230"/>
      <c r="B66" s="228" t="s">
        <v>16</v>
      </c>
      <c r="C66" s="226">
        <f aca="true" t="shared" si="5" ref="C66:H66">SUM(C45:C65)</f>
        <v>39176600</v>
      </c>
      <c r="D66" s="226">
        <f t="shared" si="5"/>
        <v>19100533.333333336</v>
      </c>
      <c r="E66" s="226">
        <f t="shared" si="5"/>
        <v>26987100.000000004</v>
      </c>
      <c r="F66" s="226">
        <f t="shared" si="5"/>
        <v>22665300</v>
      </c>
      <c r="G66" s="226">
        <f t="shared" si="5"/>
        <v>37543590.47619048</v>
      </c>
      <c r="H66" s="226">
        <f t="shared" si="5"/>
        <v>43528714.285714276</v>
      </c>
      <c r="I66" s="226">
        <f aca="true" t="shared" si="6" ref="I66:N66">SUM(I45:I65)</f>
        <v>23690647.619047616</v>
      </c>
      <c r="J66" s="226">
        <f t="shared" si="6"/>
        <v>84117747.61904761</v>
      </c>
      <c r="K66" s="226">
        <f t="shared" si="6"/>
        <v>30631376.19047619</v>
      </c>
      <c r="L66" s="226">
        <f t="shared" si="6"/>
        <v>18407871.428571425</v>
      </c>
      <c r="M66" s="226">
        <f t="shared" si="6"/>
        <v>31720099.999999996</v>
      </c>
      <c r="N66" s="251">
        <f t="shared" si="6"/>
        <v>43800428.57142857</v>
      </c>
      <c r="O66" s="253">
        <f>SUM(C66:N66)</f>
        <v>421370009.52380943</v>
      </c>
    </row>
    <row r="67" spans="1:15" ht="13.5" customHeight="1" thickBot="1">
      <c r="A67" s="231"/>
      <c r="B67" s="229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52"/>
      <c r="O67" s="254"/>
    </row>
    <row r="68" spans="1:15" ht="15.7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</sheetData>
  <sheetProtection/>
  <mergeCells count="38">
    <mergeCell ref="A42:O42"/>
    <mergeCell ref="H66:H67"/>
    <mergeCell ref="I66:I67"/>
    <mergeCell ref="J66:J67"/>
    <mergeCell ref="K66:K67"/>
    <mergeCell ref="L66:L67"/>
    <mergeCell ref="M66:M67"/>
    <mergeCell ref="N66:N67"/>
    <mergeCell ref="O66:O67"/>
    <mergeCell ref="E26:E27"/>
    <mergeCell ref="F26:F27"/>
    <mergeCell ref="M26:M27"/>
    <mergeCell ref="N26:N27"/>
    <mergeCell ref="O26:O27"/>
    <mergeCell ref="I26:I27"/>
    <mergeCell ref="J26:J27"/>
    <mergeCell ref="K26:K27"/>
    <mergeCell ref="L26:L27"/>
    <mergeCell ref="A1:O1"/>
    <mergeCell ref="A2:O2"/>
    <mergeCell ref="A3:A4"/>
    <mergeCell ref="B3:B4"/>
    <mergeCell ref="G26:G27"/>
    <mergeCell ref="H26:H27"/>
    <mergeCell ref="A26:A27"/>
    <mergeCell ref="B26:B27"/>
    <mergeCell ref="C26:C27"/>
    <mergeCell ref="D26:D27"/>
    <mergeCell ref="A41:O41"/>
    <mergeCell ref="G66:G67"/>
    <mergeCell ref="F66:F67"/>
    <mergeCell ref="E66:E67"/>
    <mergeCell ref="D66:D67"/>
    <mergeCell ref="C66:C67"/>
    <mergeCell ref="B66:B67"/>
    <mergeCell ref="A66:A67"/>
    <mergeCell ref="B43:B44"/>
    <mergeCell ref="A43:A44"/>
  </mergeCells>
  <printOptions horizontalCentered="1"/>
  <pageMargins left="0.078740157480315" right="0.078740157480315" top="0.984251968503937" bottom="0.984251968503937" header="0" footer="0"/>
  <pageSetup horizontalDpi="300" verticalDpi="300" orientation="landscape" scale="6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4"/>
  <sheetViews>
    <sheetView view="pageBreakPreview" zoomScale="85" zoomScaleNormal="60" zoomScaleSheetLayoutView="85" zoomScalePageLayoutView="0" workbookViewId="0" topLeftCell="A1">
      <selection activeCell="C69" sqref="C69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3" width="11.28125" style="0" customWidth="1"/>
    <col min="4" max="4" width="5.28125" style="0" customWidth="1"/>
    <col min="5" max="5" width="5.00390625" style="0" customWidth="1"/>
    <col min="6" max="6" width="6.28125" style="162" customWidth="1"/>
    <col min="7" max="7" width="6.7109375" style="0" customWidth="1"/>
    <col min="8" max="9" width="6.57421875" style="0" customWidth="1"/>
    <col min="10" max="10" width="6.8515625" style="0" customWidth="1"/>
    <col min="11" max="11" width="6.57421875" style="0" customWidth="1"/>
    <col min="12" max="12" width="6.7109375" style="0" customWidth="1"/>
    <col min="13" max="14" width="6.00390625" style="0" customWidth="1"/>
    <col min="15" max="15" width="6.7109375" style="31" customWidth="1"/>
    <col min="16" max="16" width="7.00390625" style="31" customWidth="1"/>
    <col min="17" max="17" width="6.00390625" style="0" customWidth="1"/>
    <col min="18" max="18" width="7.421875" style="66" customWidth="1"/>
    <col min="19" max="19" width="8.57421875" style="0" customWidth="1"/>
  </cols>
  <sheetData>
    <row r="1" spans="1:19" ht="16.5">
      <c r="A1" s="255" t="s">
        <v>45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ht="16.5">
      <c r="A2" s="255" t="s">
        <v>62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ht="30.75" customHeight="1">
      <c r="A3" s="256" t="s">
        <v>1</v>
      </c>
      <c r="B3" s="256" t="s">
        <v>46</v>
      </c>
      <c r="C3" s="266" t="s">
        <v>148</v>
      </c>
      <c r="D3" s="258" t="s">
        <v>47</v>
      </c>
      <c r="E3" s="259"/>
      <c r="F3" s="268" t="s">
        <v>66</v>
      </c>
      <c r="G3" s="260" t="s">
        <v>4</v>
      </c>
      <c r="H3" s="260" t="s">
        <v>5</v>
      </c>
      <c r="I3" s="260" t="s">
        <v>6</v>
      </c>
      <c r="J3" s="260" t="s">
        <v>7</v>
      </c>
      <c r="K3" s="260" t="s">
        <v>8</v>
      </c>
      <c r="L3" s="260" t="s">
        <v>9</v>
      </c>
      <c r="M3" s="260" t="s">
        <v>48</v>
      </c>
      <c r="N3" s="260" t="s">
        <v>49</v>
      </c>
      <c r="O3" s="260" t="s">
        <v>50</v>
      </c>
      <c r="P3" s="260" t="s">
        <v>13</v>
      </c>
      <c r="Q3" s="260" t="s">
        <v>14</v>
      </c>
      <c r="R3" s="262" t="s">
        <v>15</v>
      </c>
      <c r="S3" s="260" t="s">
        <v>19</v>
      </c>
    </row>
    <row r="4" spans="1:19" ht="17.25" customHeight="1">
      <c r="A4" s="257"/>
      <c r="B4" s="257"/>
      <c r="C4" s="267"/>
      <c r="D4" s="23" t="s">
        <v>51</v>
      </c>
      <c r="E4" s="23" t="s">
        <v>52</v>
      </c>
      <c r="F4" s="269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3"/>
      <c r="S4" s="261"/>
    </row>
    <row r="5" spans="1:19" ht="19.5" customHeight="1">
      <c r="A5" s="24">
        <v>1</v>
      </c>
      <c r="B5" s="24">
        <f>A5+1</f>
        <v>2</v>
      </c>
      <c r="C5" s="24">
        <f>B5+1</f>
        <v>3</v>
      </c>
      <c r="D5" s="24">
        <f aca="true" t="shared" si="0" ref="D5:R5">C5+1</f>
        <v>4</v>
      </c>
      <c r="E5" s="24">
        <f t="shared" si="0"/>
        <v>5</v>
      </c>
      <c r="F5" s="159">
        <f t="shared" si="0"/>
        <v>6</v>
      </c>
      <c r="G5" s="24">
        <f t="shared" si="0"/>
        <v>7</v>
      </c>
      <c r="H5" s="24">
        <f t="shared" si="0"/>
        <v>8</v>
      </c>
      <c r="I5" s="24">
        <f t="shared" si="0"/>
        <v>9</v>
      </c>
      <c r="J5" s="24">
        <f t="shared" si="0"/>
        <v>10</v>
      </c>
      <c r="K5" s="24">
        <f t="shared" si="0"/>
        <v>11</v>
      </c>
      <c r="L5" s="24">
        <f t="shared" si="0"/>
        <v>12</v>
      </c>
      <c r="M5" s="24">
        <f t="shared" si="0"/>
        <v>13</v>
      </c>
      <c r="N5" s="24">
        <f t="shared" si="0"/>
        <v>14</v>
      </c>
      <c r="O5" s="24">
        <f t="shared" si="0"/>
        <v>15</v>
      </c>
      <c r="P5" s="24">
        <f t="shared" si="0"/>
        <v>16</v>
      </c>
      <c r="Q5" s="64">
        <f t="shared" si="0"/>
        <v>17</v>
      </c>
      <c r="R5" s="24">
        <f t="shared" si="0"/>
        <v>18</v>
      </c>
      <c r="S5" s="75">
        <v>19</v>
      </c>
    </row>
    <row r="6" spans="1:19" ht="18.75" customHeight="1">
      <c r="A6" s="25"/>
      <c r="B6" s="78" t="s">
        <v>68</v>
      </c>
      <c r="C6" s="24"/>
      <c r="D6" s="24"/>
      <c r="E6" s="24"/>
      <c r="F6" s="159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64"/>
      <c r="S6" s="24"/>
    </row>
    <row r="7" spans="1:19" ht="15">
      <c r="A7" s="25">
        <v>1</v>
      </c>
      <c r="B7" s="26" t="s">
        <v>70</v>
      </c>
      <c r="C7" s="26" t="s">
        <v>64</v>
      </c>
      <c r="D7" s="43">
        <v>148</v>
      </c>
      <c r="E7" s="44">
        <v>60</v>
      </c>
      <c r="F7" s="160">
        <v>192</v>
      </c>
      <c r="G7" s="52">
        <v>1512</v>
      </c>
      <c r="H7" s="52">
        <v>1849</v>
      </c>
      <c r="I7" s="52">
        <v>2456</v>
      </c>
      <c r="J7" s="52">
        <v>2557</v>
      </c>
      <c r="K7" s="52">
        <v>2478</v>
      </c>
      <c r="L7" s="52">
        <v>2684</v>
      </c>
      <c r="M7" s="55"/>
      <c r="N7" s="55"/>
      <c r="O7" s="55"/>
      <c r="P7" s="55"/>
      <c r="Q7" s="56"/>
      <c r="R7" s="60"/>
      <c r="S7" s="61">
        <f>SUM(G7:R7)</f>
        <v>13536</v>
      </c>
    </row>
    <row r="8" spans="1:19" ht="15">
      <c r="A8" s="25">
        <v>2</v>
      </c>
      <c r="B8" s="26" t="s">
        <v>74</v>
      </c>
      <c r="C8" s="26" t="s">
        <v>65</v>
      </c>
      <c r="D8" s="42">
        <v>31</v>
      </c>
      <c r="E8" s="42">
        <v>18</v>
      </c>
      <c r="F8" s="161">
        <v>33</v>
      </c>
      <c r="G8" s="52">
        <v>486</v>
      </c>
      <c r="H8" s="52">
        <v>455</v>
      </c>
      <c r="I8" s="52">
        <v>564</v>
      </c>
      <c r="J8" s="52">
        <v>588</v>
      </c>
      <c r="K8" s="52">
        <v>565</v>
      </c>
      <c r="L8" s="52">
        <v>657</v>
      </c>
      <c r="M8" s="55"/>
      <c r="N8" s="55"/>
      <c r="O8" s="55"/>
      <c r="P8" s="55"/>
      <c r="Q8" s="56"/>
      <c r="R8" s="60"/>
      <c r="S8" s="61">
        <f>SUM(G8:R8)</f>
        <v>3315</v>
      </c>
    </row>
    <row r="9" spans="1:19" ht="15">
      <c r="A9" s="25">
        <v>3</v>
      </c>
      <c r="B9" s="26" t="s">
        <v>71</v>
      </c>
      <c r="C9" s="26" t="s">
        <v>65</v>
      </c>
      <c r="D9" s="42">
        <v>18</v>
      </c>
      <c r="E9" s="42">
        <v>5</v>
      </c>
      <c r="F9" s="161">
        <v>39</v>
      </c>
      <c r="G9" s="52">
        <v>527</v>
      </c>
      <c r="H9" s="52">
        <v>483</v>
      </c>
      <c r="I9" s="52">
        <v>648</v>
      </c>
      <c r="J9" s="52">
        <v>678</v>
      </c>
      <c r="K9" s="52">
        <v>944</v>
      </c>
      <c r="L9" s="52">
        <v>957</v>
      </c>
      <c r="M9" s="55"/>
      <c r="N9" s="55"/>
      <c r="O9" s="55"/>
      <c r="P9" s="55"/>
      <c r="Q9" s="56"/>
      <c r="R9" s="60"/>
      <c r="S9" s="61">
        <f>SUM(G9:R9)</f>
        <v>4237</v>
      </c>
    </row>
    <row r="10" spans="1:19" ht="15">
      <c r="A10" s="25">
        <f aca="true" t="shared" si="1" ref="A10:A61">A9+1</f>
        <v>4</v>
      </c>
      <c r="B10" s="26" t="s">
        <v>72</v>
      </c>
      <c r="C10" s="26" t="s">
        <v>65</v>
      </c>
      <c r="D10" s="42">
        <v>36</v>
      </c>
      <c r="E10" s="42">
        <v>3</v>
      </c>
      <c r="F10" s="161">
        <v>31</v>
      </c>
      <c r="G10" s="52">
        <v>259</v>
      </c>
      <c r="H10" s="52">
        <v>218</v>
      </c>
      <c r="I10" s="52">
        <v>492</v>
      </c>
      <c r="J10" s="52">
        <v>484</v>
      </c>
      <c r="K10" s="52">
        <v>476</v>
      </c>
      <c r="L10" s="52">
        <v>486</v>
      </c>
      <c r="M10" s="55"/>
      <c r="N10" s="55"/>
      <c r="O10" s="55"/>
      <c r="P10" s="55"/>
      <c r="Q10" s="56"/>
      <c r="R10" s="60"/>
      <c r="S10" s="61">
        <f aca="true" t="shared" si="2" ref="S10:S63">SUM(G10:R10)</f>
        <v>2415</v>
      </c>
    </row>
    <row r="11" spans="1:19" ht="15">
      <c r="A11" s="25">
        <f t="shared" si="1"/>
        <v>5</v>
      </c>
      <c r="B11" s="26" t="s">
        <v>73</v>
      </c>
      <c r="C11" s="26" t="s">
        <v>65</v>
      </c>
      <c r="D11" s="42"/>
      <c r="E11" s="42"/>
      <c r="F11" s="161"/>
      <c r="G11" s="52"/>
      <c r="H11" s="52"/>
      <c r="I11" s="52"/>
      <c r="J11" s="52"/>
      <c r="K11" s="52"/>
      <c r="L11" s="52"/>
      <c r="M11" s="55"/>
      <c r="N11" s="55"/>
      <c r="O11" s="55"/>
      <c r="P11" s="55"/>
      <c r="Q11" s="56"/>
      <c r="R11" s="60"/>
      <c r="S11" s="61">
        <f t="shared" si="2"/>
        <v>0</v>
      </c>
    </row>
    <row r="12" spans="1:19" ht="15">
      <c r="A12" s="25"/>
      <c r="B12" s="26"/>
      <c r="C12" s="26"/>
      <c r="D12" s="42"/>
      <c r="E12" s="42"/>
      <c r="F12" s="161">
        <f aca="true" t="shared" si="3" ref="F12:L12">SUM(F7:F11)</f>
        <v>295</v>
      </c>
      <c r="G12" s="52">
        <f t="shared" si="3"/>
        <v>2784</v>
      </c>
      <c r="H12" s="52">
        <f t="shared" si="3"/>
        <v>3005</v>
      </c>
      <c r="I12" s="52">
        <f t="shared" si="3"/>
        <v>4160</v>
      </c>
      <c r="J12" s="52">
        <f t="shared" si="3"/>
        <v>4307</v>
      </c>
      <c r="K12" s="52">
        <f t="shared" si="3"/>
        <v>4463</v>
      </c>
      <c r="L12" s="52">
        <f t="shared" si="3"/>
        <v>4784</v>
      </c>
      <c r="M12" s="55"/>
      <c r="N12" s="55"/>
      <c r="O12" s="55"/>
      <c r="P12" s="55"/>
      <c r="Q12" s="56"/>
      <c r="R12" s="60"/>
      <c r="S12" s="61">
        <f>SUM(S7:S11)</f>
        <v>23503</v>
      </c>
    </row>
    <row r="13" spans="1:4" ht="21" customHeight="1">
      <c r="A13" s="25"/>
      <c r="B13" s="77" t="s">
        <v>67</v>
      </c>
      <c r="C13" s="26"/>
      <c r="D13" s="42"/>
    </row>
    <row r="14" spans="1:19" ht="15">
      <c r="A14" s="25">
        <v>6</v>
      </c>
      <c r="B14" s="26" t="s">
        <v>75</v>
      </c>
      <c r="C14" s="79" t="s">
        <v>69</v>
      </c>
      <c r="D14" s="42">
        <v>7</v>
      </c>
      <c r="E14" s="42">
        <v>1</v>
      </c>
      <c r="F14" s="161">
        <v>26</v>
      </c>
      <c r="G14" s="52">
        <v>366</v>
      </c>
      <c r="H14" s="85">
        <v>395</v>
      </c>
      <c r="I14" s="85">
        <v>295</v>
      </c>
      <c r="J14" s="52">
        <v>354</v>
      </c>
      <c r="K14" s="52">
        <v>326</v>
      </c>
      <c r="L14" s="52">
        <v>367</v>
      </c>
      <c r="M14" s="55"/>
      <c r="N14" s="55"/>
      <c r="O14" s="55"/>
      <c r="P14" s="55"/>
      <c r="Q14" s="56"/>
      <c r="R14" s="60"/>
      <c r="S14" s="61">
        <f t="shared" si="2"/>
        <v>2103</v>
      </c>
    </row>
    <row r="15" spans="1:19" ht="15">
      <c r="A15" s="25">
        <f t="shared" si="1"/>
        <v>7</v>
      </c>
      <c r="B15" s="26" t="s">
        <v>76</v>
      </c>
      <c r="C15" s="26" t="s">
        <v>77</v>
      </c>
      <c r="D15" s="42">
        <v>7</v>
      </c>
      <c r="E15" s="42">
        <v>2</v>
      </c>
      <c r="F15" s="161">
        <v>16</v>
      </c>
      <c r="G15" s="85">
        <v>59</v>
      </c>
      <c r="H15" s="85">
        <v>42</v>
      </c>
      <c r="I15" s="52">
        <v>87</v>
      </c>
      <c r="J15" s="52">
        <v>76</v>
      </c>
      <c r="K15" s="52">
        <v>82</v>
      </c>
      <c r="L15" s="52">
        <v>98</v>
      </c>
      <c r="M15" s="158"/>
      <c r="N15" s="55"/>
      <c r="O15" s="55"/>
      <c r="P15" s="55"/>
      <c r="Q15" s="56"/>
      <c r="R15" s="60"/>
      <c r="S15" s="61">
        <f t="shared" si="2"/>
        <v>444</v>
      </c>
    </row>
    <row r="16" spans="1:19" ht="15">
      <c r="A16" s="25">
        <f t="shared" si="1"/>
        <v>8</v>
      </c>
      <c r="B16" s="26" t="s">
        <v>78</v>
      </c>
      <c r="C16" s="26" t="s">
        <v>77</v>
      </c>
      <c r="D16" s="42">
        <v>12</v>
      </c>
      <c r="E16" s="42">
        <v>2</v>
      </c>
      <c r="F16" s="161">
        <v>20</v>
      </c>
      <c r="G16" s="52">
        <v>258</v>
      </c>
      <c r="H16" s="85">
        <v>386</v>
      </c>
      <c r="I16" s="85">
        <v>355</v>
      </c>
      <c r="J16" s="52">
        <v>368</v>
      </c>
      <c r="K16" s="52">
        <v>325</v>
      </c>
      <c r="L16" s="52">
        <v>361</v>
      </c>
      <c r="M16" s="55"/>
      <c r="N16" s="55"/>
      <c r="O16" s="55"/>
      <c r="P16" s="55"/>
      <c r="Q16" s="56"/>
      <c r="R16" s="60"/>
      <c r="S16" s="61">
        <f t="shared" si="2"/>
        <v>2053</v>
      </c>
    </row>
    <row r="17" spans="1:19" ht="15">
      <c r="A17" s="25">
        <f t="shared" si="1"/>
        <v>9</v>
      </c>
      <c r="B17" s="26" t="s">
        <v>79</v>
      </c>
      <c r="C17" s="26" t="s">
        <v>77</v>
      </c>
      <c r="D17" s="42">
        <v>3</v>
      </c>
      <c r="E17" s="42">
        <v>1</v>
      </c>
      <c r="F17" s="161">
        <v>10</v>
      </c>
      <c r="G17" s="52">
        <v>167</v>
      </c>
      <c r="H17" s="85">
        <v>114</v>
      </c>
      <c r="I17" s="85">
        <v>225</v>
      </c>
      <c r="J17" s="52">
        <v>217</v>
      </c>
      <c r="K17" s="52">
        <v>230</v>
      </c>
      <c r="L17" s="52">
        <v>265</v>
      </c>
      <c r="M17" s="55"/>
      <c r="N17" s="55"/>
      <c r="O17" s="55"/>
      <c r="P17" s="55"/>
      <c r="Q17" s="56"/>
      <c r="R17" s="60"/>
      <c r="S17" s="61">
        <f t="shared" si="2"/>
        <v>1218</v>
      </c>
    </row>
    <row r="18" spans="1:19" ht="15">
      <c r="A18" s="25">
        <f t="shared" si="1"/>
        <v>10</v>
      </c>
      <c r="B18" s="26" t="s">
        <v>80</v>
      </c>
      <c r="C18" s="26" t="s">
        <v>77</v>
      </c>
      <c r="D18" s="42">
        <v>8</v>
      </c>
      <c r="E18" s="42">
        <v>2</v>
      </c>
      <c r="F18" s="161">
        <v>11</v>
      </c>
      <c r="G18" s="52">
        <v>139</v>
      </c>
      <c r="H18" s="52">
        <v>129</v>
      </c>
      <c r="I18" s="52">
        <v>214</v>
      </c>
      <c r="J18" s="52">
        <v>222</v>
      </c>
      <c r="K18" s="52">
        <v>235</v>
      </c>
      <c r="L18" s="52">
        <v>264</v>
      </c>
      <c r="M18" s="55"/>
      <c r="N18" s="55"/>
      <c r="O18" s="55"/>
      <c r="P18" s="55"/>
      <c r="Q18" s="56"/>
      <c r="R18" s="60"/>
      <c r="S18" s="61">
        <f t="shared" si="2"/>
        <v>1203</v>
      </c>
    </row>
    <row r="19" spans="1:19" ht="15">
      <c r="A19" s="25">
        <f t="shared" si="1"/>
        <v>11</v>
      </c>
      <c r="B19" s="26" t="s">
        <v>81</v>
      </c>
      <c r="C19" s="26" t="s">
        <v>77</v>
      </c>
      <c r="D19" s="42">
        <v>4</v>
      </c>
      <c r="E19" s="42">
        <v>2</v>
      </c>
      <c r="F19" s="161">
        <v>24</v>
      </c>
      <c r="G19" s="52">
        <v>374</v>
      </c>
      <c r="H19" s="52">
        <v>258</v>
      </c>
      <c r="I19" s="52">
        <v>233</v>
      </c>
      <c r="J19" s="52">
        <v>235</v>
      </c>
      <c r="K19" s="52">
        <v>241</v>
      </c>
      <c r="L19" s="52">
        <v>367</v>
      </c>
      <c r="M19" s="55"/>
      <c r="N19" s="55"/>
      <c r="O19" s="55"/>
      <c r="P19" s="55"/>
      <c r="Q19" s="56"/>
      <c r="R19" s="60"/>
      <c r="S19" s="61">
        <f t="shared" si="2"/>
        <v>1708</v>
      </c>
    </row>
    <row r="20" spans="1:19" ht="15">
      <c r="A20" s="25">
        <f t="shared" si="1"/>
        <v>12</v>
      </c>
      <c r="B20" s="26" t="s">
        <v>82</v>
      </c>
      <c r="C20" s="26" t="s">
        <v>83</v>
      </c>
      <c r="D20" s="42"/>
      <c r="E20" s="42"/>
      <c r="F20" s="161">
        <v>31</v>
      </c>
      <c r="G20" s="51">
        <v>399</v>
      </c>
      <c r="H20" s="51">
        <v>188</v>
      </c>
      <c r="I20" s="51">
        <v>467</v>
      </c>
      <c r="J20" s="51">
        <v>544</v>
      </c>
      <c r="K20" s="51">
        <v>534</v>
      </c>
      <c r="L20" s="51">
        <v>487</v>
      </c>
      <c r="M20" s="55"/>
      <c r="N20" s="55"/>
      <c r="O20" s="55"/>
      <c r="P20" s="55"/>
      <c r="Q20" s="42"/>
      <c r="R20" s="60"/>
      <c r="S20" s="61">
        <f t="shared" si="2"/>
        <v>2619</v>
      </c>
    </row>
    <row r="21" spans="1:19" ht="15">
      <c r="A21" s="25">
        <f t="shared" si="1"/>
        <v>13</v>
      </c>
      <c r="B21" s="26" t="s">
        <v>84</v>
      </c>
      <c r="C21" s="26" t="s">
        <v>85</v>
      </c>
      <c r="D21" s="42">
        <v>7</v>
      </c>
      <c r="E21" s="42">
        <v>0</v>
      </c>
      <c r="F21" s="161">
        <v>22</v>
      </c>
      <c r="G21" s="50">
        <v>265</v>
      </c>
      <c r="H21" s="50">
        <v>244</v>
      </c>
      <c r="I21" s="50">
        <v>265</v>
      </c>
      <c r="J21" s="50">
        <v>278</v>
      </c>
      <c r="K21" s="50">
        <v>305</v>
      </c>
      <c r="L21" s="50">
        <v>356</v>
      </c>
      <c r="M21" s="55"/>
      <c r="N21" s="55"/>
      <c r="O21" s="55"/>
      <c r="P21" s="55"/>
      <c r="Q21" s="56"/>
      <c r="R21" s="60"/>
      <c r="S21" s="61">
        <f t="shared" si="2"/>
        <v>1713</v>
      </c>
    </row>
    <row r="22" spans="1:19" ht="15">
      <c r="A22" s="25">
        <f t="shared" si="1"/>
        <v>14</v>
      </c>
      <c r="B22" s="26" t="s">
        <v>86</v>
      </c>
      <c r="C22" s="26" t="s">
        <v>85</v>
      </c>
      <c r="D22" s="42">
        <v>7</v>
      </c>
      <c r="E22" s="42">
        <v>3</v>
      </c>
      <c r="F22" s="161">
        <v>20</v>
      </c>
      <c r="G22" s="50">
        <v>235</v>
      </c>
      <c r="H22" s="50">
        <v>199</v>
      </c>
      <c r="I22" s="50">
        <v>255</v>
      </c>
      <c r="J22" s="50">
        <v>248</v>
      </c>
      <c r="K22" s="50">
        <v>278</v>
      </c>
      <c r="L22" s="50">
        <v>247</v>
      </c>
      <c r="M22" s="55"/>
      <c r="N22" s="55"/>
      <c r="O22" s="55"/>
      <c r="P22" s="55"/>
      <c r="Q22" s="55"/>
      <c r="R22" s="60"/>
      <c r="S22" s="61">
        <f t="shared" si="2"/>
        <v>1462</v>
      </c>
    </row>
    <row r="23" spans="1:19" ht="15">
      <c r="A23" s="25">
        <f t="shared" si="1"/>
        <v>15</v>
      </c>
      <c r="B23" s="26" t="s">
        <v>87</v>
      </c>
      <c r="C23" s="26" t="s">
        <v>85</v>
      </c>
      <c r="D23" s="42">
        <v>7</v>
      </c>
      <c r="E23" s="42">
        <v>3</v>
      </c>
      <c r="F23" s="161">
        <v>20</v>
      </c>
      <c r="G23" s="50">
        <v>221</v>
      </c>
      <c r="H23" s="50">
        <v>231</v>
      </c>
      <c r="I23" s="50">
        <v>264</v>
      </c>
      <c r="J23" s="50">
        <v>301</v>
      </c>
      <c r="K23" s="50">
        <v>257</v>
      </c>
      <c r="L23" s="50">
        <v>217</v>
      </c>
      <c r="M23" s="55"/>
      <c r="N23" s="55"/>
      <c r="O23" s="55"/>
      <c r="P23" s="55"/>
      <c r="Q23" s="55"/>
      <c r="R23" s="60"/>
      <c r="S23" s="61">
        <f t="shared" si="2"/>
        <v>1491</v>
      </c>
    </row>
    <row r="24" spans="1:19" ht="15">
      <c r="A24" s="25">
        <f t="shared" si="1"/>
        <v>16</v>
      </c>
      <c r="B24" s="26" t="s">
        <v>88</v>
      </c>
      <c r="C24" s="26" t="s">
        <v>85</v>
      </c>
      <c r="D24" s="42">
        <v>4</v>
      </c>
      <c r="E24" s="42">
        <v>3</v>
      </c>
      <c r="F24" s="161">
        <v>14</v>
      </c>
      <c r="G24" s="52">
        <v>187</v>
      </c>
      <c r="H24" s="52">
        <v>117</v>
      </c>
      <c r="I24" s="52"/>
      <c r="J24" s="52"/>
      <c r="K24" s="52"/>
      <c r="L24" s="52"/>
      <c r="M24" s="55"/>
      <c r="N24" s="55"/>
      <c r="O24" s="55"/>
      <c r="P24" s="55"/>
      <c r="Q24" s="56"/>
      <c r="R24" s="60"/>
      <c r="S24" s="61">
        <f t="shared" si="2"/>
        <v>304</v>
      </c>
    </row>
    <row r="25" spans="1:19" ht="15">
      <c r="A25" s="25">
        <f t="shared" si="1"/>
        <v>17</v>
      </c>
      <c r="B25" s="26" t="s">
        <v>89</v>
      </c>
      <c r="C25" s="26" t="s">
        <v>85</v>
      </c>
      <c r="D25" s="42">
        <v>15</v>
      </c>
      <c r="E25" s="42">
        <v>7</v>
      </c>
      <c r="F25" s="161">
        <v>31</v>
      </c>
      <c r="G25" s="84">
        <v>632</v>
      </c>
      <c r="H25" s="84">
        <v>858</v>
      </c>
      <c r="I25" s="52">
        <v>822</v>
      </c>
      <c r="J25" s="52">
        <v>857</v>
      </c>
      <c r="K25" s="52">
        <v>831</v>
      </c>
      <c r="L25" s="52">
        <v>875</v>
      </c>
      <c r="M25" s="55"/>
      <c r="N25" s="55"/>
      <c r="O25" s="55"/>
      <c r="P25" s="55"/>
      <c r="Q25" s="56"/>
      <c r="R25" s="60"/>
      <c r="S25" s="61">
        <f t="shared" si="2"/>
        <v>4875</v>
      </c>
    </row>
    <row r="26" spans="1:19" ht="15">
      <c r="A26" s="25">
        <f t="shared" si="1"/>
        <v>18</v>
      </c>
      <c r="B26" s="80">
        <v>4848</v>
      </c>
      <c r="C26" s="26" t="s">
        <v>85</v>
      </c>
      <c r="D26" s="42">
        <v>10</v>
      </c>
      <c r="E26" s="42">
        <v>4</v>
      </c>
      <c r="F26" s="161">
        <v>36</v>
      </c>
      <c r="G26" s="85">
        <v>148</v>
      </c>
      <c r="H26" s="85">
        <v>212</v>
      </c>
      <c r="I26" s="52">
        <v>245</v>
      </c>
      <c r="J26" s="52">
        <v>237</v>
      </c>
      <c r="K26" s="52">
        <v>288</v>
      </c>
      <c r="L26" s="52">
        <v>254</v>
      </c>
      <c r="M26" s="55"/>
      <c r="N26" s="55"/>
      <c r="O26" s="55"/>
      <c r="P26" s="55"/>
      <c r="Q26" s="56"/>
      <c r="R26" s="60"/>
      <c r="S26" s="61">
        <f t="shared" si="2"/>
        <v>1384</v>
      </c>
    </row>
    <row r="27" spans="1:19" ht="15">
      <c r="A27" s="25">
        <f t="shared" si="1"/>
        <v>19</v>
      </c>
      <c r="B27" s="26" t="s">
        <v>90</v>
      </c>
      <c r="C27" s="26" t="s">
        <v>85</v>
      </c>
      <c r="D27" s="42">
        <v>5</v>
      </c>
      <c r="E27" s="42">
        <v>0</v>
      </c>
      <c r="F27" s="161">
        <v>14</v>
      </c>
      <c r="G27" s="85">
        <v>88</v>
      </c>
      <c r="H27" s="85">
        <v>72</v>
      </c>
      <c r="I27" s="52">
        <v>85</v>
      </c>
      <c r="J27" s="52">
        <v>79</v>
      </c>
      <c r="K27" s="52">
        <v>92</v>
      </c>
      <c r="L27" s="52">
        <v>102</v>
      </c>
      <c r="M27" s="55"/>
      <c r="N27" s="55"/>
      <c r="O27" s="55"/>
      <c r="P27" s="55"/>
      <c r="Q27" s="62"/>
      <c r="R27" s="60"/>
      <c r="S27" s="61">
        <f t="shared" si="2"/>
        <v>518</v>
      </c>
    </row>
    <row r="28" spans="1:19" ht="15">
      <c r="A28" s="25">
        <f t="shared" si="1"/>
        <v>20</v>
      </c>
      <c r="B28" s="26" t="s">
        <v>91</v>
      </c>
      <c r="C28" s="74" t="s">
        <v>85</v>
      </c>
      <c r="D28" s="45">
        <v>4</v>
      </c>
      <c r="E28" s="45">
        <v>2</v>
      </c>
      <c r="F28" s="161">
        <v>13</v>
      </c>
      <c r="G28" s="85">
        <v>82</v>
      </c>
      <c r="H28" s="85">
        <v>46</v>
      </c>
      <c r="I28" s="52">
        <v>45</v>
      </c>
      <c r="J28" s="52">
        <v>67</v>
      </c>
      <c r="K28" s="52">
        <v>65</v>
      </c>
      <c r="L28" s="52">
        <v>75</v>
      </c>
      <c r="M28" s="55"/>
      <c r="N28" s="55"/>
      <c r="O28" s="55"/>
      <c r="P28" s="55"/>
      <c r="Q28" s="56"/>
      <c r="R28" s="60"/>
      <c r="S28" s="61">
        <f t="shared" si="2"/>
        <v>380</v>
      </c>
    </row>
    <row r="29" spans="1:19" ht="15">
      <c r="A29" s="25">
        <f t="shared" si="1"/>
        <v>21</v>
      </c>
      <c r="B29" s="26" t="s">
        <v>92</v>
      </c>
      <c r="C29" s="26" t="s">
        <v>85</v>
      </c>
      <c r="D29" s="42">
        <v>6</v>
      </c>
      <c r="E29" s="42">
        <v>2</v>
      </c>
      <c r="F29" s="161">
        <v>21</v>
      </c>
      <c r="G29" s="85">
        <v>122</v>
      </c>
      <c r="H29" s="85">
        <v>131</v>
      </c>
      <c r="I29" s="50">
        <v>137</v>
      </c>
      <c r="J29" s="50">
        <v>142</v>
      </c>
      <c r="K29" s="50">
        <v>134</v>
      </c>
      <c r="L29" s="50">
        <v>152</v>
      </c>
      <c r="M29" s="55"/>
      <c r="N29" s="55"/>
      <c r="O29" s="55"/>
      <c r="P29" s="55"/>
      <c r="Q29" s="56"/>
      <c r="R29" s="60"/>
      <c r="S29" s="61">
        <f t="shared" si="2"/>
        <v>818</v>
      </c>
    </row>
    <row r="30" spans="1:19" ht="15">
      <c r="A30" s="25">
        <f t="shared" si="1"/>
        <v>22</v>
      </c>
      <c r="B30" s="26" t="s">
        <v>93</v>
      </c>
      <c r="C30" s="26" t="s">
        <v>85</v>
      </c>
      <c r="D30" s="42">
        <v>3</v>
      </c>
      <c r="E30" s="42">
        <v>1</v>
      </c>
      <c r="F30" s="161">
        <v>22</v>
      </c>
      <c r="G30" s="85">
        <v>78</v>
      </c>
      <c r="H30" s="85">
        <v>89</v>
      </c>
      <c r="I30" s="50">
        <v>95</v>
      </c>
      <c r="J30" s="50">
        <v>102</v>
      </c>
      <c r="K30" s="50">
        <v>91</v>
      </c>
      <c r="L30" s="50"/>
      <c r="M30" s="55"/>
      <c r="N30" s="55"/>
      <c r="O30" s="55"/>
      <c r="P30" s="55"/>
      <c r="Q30" s="56"/>
      <c r="R30" s="60"/>
      <c r="S30" s="61">
        <f t="shared" si="2"/>
        <v>455</v>
      </c>
    </row>
    <row r="31" spans="1:19" ht="15">
      <c r="A31" s="25">
        <f t="shared" si="1"/>
        <v>23</v>
      </c>
      <c r="B31" s="26" t="s">
        <v>94</v>
      </c>
      <c r="C31" s="26" t="s">
        <v>85</v>
      </c>
      <c r="D31" s="42">
        <v>7</v>
      </c>
      <c r="E31" s="42">
        <v>1</v>
      </c>
      <c r="F31" s="161">
        <v>10</v>
      </c>
      <c r="G31" s="85">
        <v>72</v>
      </c>
      <c r="H31" s="85">
        <v>86</v>
      </c>
      <c r="I31" s="52">
        <v>67</v>
      </c>
      <c r="J31" s="52">
        <v>65</v>
      </c>
      <c r="K31" s="52">
        <v>57</v>
      </c>
      <c r="L31" s="52">
        <v>56</v>
      </c>
      <c r="M31" s="55"/>
      <c r="N31" s="55"/>
      <c r="O31" s="55"/>
      <c r="P31" s="55"/>
      <c r="Q31" s="56"/>
      <c r="R31" s="60"/>
      <c r="S31" s="61">
        <f t="shared" si="2"/>
        <v>403</v>
      </c>
    </row>
    <row r="32" spans="1:19" ht="15">
      <c r="A32" s="25">
        <f t="shared" si="1"/>
        <v>24</v>
      </c>
      <c r="B32" s="26" t="s">
        <v>95</v>
      </c>
      <c r="C32" s="26" t="s">
        <v>85</v>
      </c>
      <c r="D32" s="42">
        <v>4</v>
      </c>
      <c r="E32" s="42">
        <v>2</v>
      </c>
      <c r="F32" s="161">
        <v>6</v>
      </c>
      <c r="G32" s="85">
        <v>59</v>
      </c>
      <c r="H32" s="85">
        <v>42</v>
      </c>
      <c r="I32" s="52">
        <v>35</v>
      </c>
      <c r="J32" s="52">
        <v>38</v>
      </c>
      <c r="K32" s="52">
        <v>25</v>
      </c>
      <c r="L32" s="52">
        <v>31</v>
      </c>
      <c r="M32" s="55"/>
      <c r="N32" s="55"/>
      <c r="O32" s="55"/>
      <c r="P32" s="55"/>
      <c r="Q32" s="56"/>
      <c r="R32" s="60"/>
      <c r="S32" s="61">
        <f t="shared" si="2"/>
        <v>230</v>
      </c>
    </row>
    <row r="33" spans="1:19" ht="15">
      <c r="A33" s="25">
        <f t="shared" si="1"/>
        <v>25</v>
      </c>
      <c r="B33" s="26" t="s">
        <v>96</v>
      </c>
      <c r="C33" s="26" t="s">
        <v>85</v>
      </c>
      <c r="D33" s="42">
        <v>20</v>
      </c>
      <c r="E33" s="42">
        <v>6</v>
      </c>
      <c r="F33" s="161">
        <v>34</v>
      </c>
      <c r="G33" s="85">
        <v>915</v>
      </c>
      <c r="H33" s="85">
        <v>842</v>
      </c>
      <c r="I33" s="52">
        <v>812</v>
      </c>
      <c r="J33" s="52">
        <v>749</v>
      </c>
      <c r="K33" s="52">
        <v>823</v>
      </c>
      <c r="L33" s="52">
        <v>864</v>
      </c>
      <c r="M33" s="55"/>
      <c r="N33" s="55"/>
      <c r="O33" s="55"/>
      <c r="P33" s="55"/>
      <c r="Q33" s="56"/>
      <c r="R33" s="60"/>
      <c r="S33" s="61">
        <f t="shared" si="2"/>
        <v>5005</v>
      </c>
    </row>
    <row r="34" spans="1:19" ht="15">
      <c r="A34" s="25">
        <f t="shared" si="1"/>
        <v>26</v>
      </c>
      <c r="B34" s="26" t="s">
        <v>97</v>
      </c>
      <c r="C34" s="26" t="s">
        <v>85</v>
      </c>
      <c r="D34" s="42">
        <v>0</v>
      </c>
      <c r="E34" s="42">
        <v>0</v>
      </c>
      <c r="F34" s="161">
        <v>20</v>
      </c>
      <c r="G34" s="85">
        <v>106</v>
      </c>
      <c r="H34" s="85">
        <v>88</v>
      </c>
      <c r="I34" s="52">
        <v>322</v>
      </c>
      <c r="J34" s="52">
        <v>278</v>
      </c>
      <c r="K34" s="52">
        <v>314</v>
      </c>
      <c r="L34" s="52">
        <v>341</v>
      </c>
      <c r="M34" s="55"/>
      <c r="N34" s="55"/>
      <c r="O34" s="55"/>
      <c r="P34" s="55"/>
      <c r="Q34" s="56"/>
      <c r="R34" s="60"/>
      <c r="S34" s="61">
        <f t="shared" si="2"/>
        <v>1449</v>
      </c>
    </row>
    <row r="35" spans="1:19" ht="15">
      <c r="A35" s="25">
        <f t="shared" si="1"/>
        <v>27</v>
      </c>
      <c r="B35" s="26" t="s">
        <v>151</v>
      </c>
      <c r="C35" s="26" t="s">
        <v>99</v>
      </c>
      <c r="D35" s="42"/>
      <c r="E35" s="42"/>
      <c r="F35" s="161">
        <v>12</v>
      </c>
      <c r="G35" s="84">
        <v>1278</v>
      </c>
      <c r="H35" s="84">
        <v>1119</v>
      </c>
      <c r="I35" s="52">
        <v>1842</v>
      </c>
      <c r="J35" s="52">
        <v>1912</v>
      </c>
      <c r="K35" s="52">
        <v>1980</v>
      </c>
      <c r="L35" s="52">
        <v>1896</v>
      </c>
      <c r="M35" s="55"/>
      <c r="N35" s="55"/>
      <c r="O35" s="55"/>
      <c r="P35" s="55"/>
      <c r="Q35" s="56"/>
      <c r="R35" s="60"/>
      <c r="S35" s="61">
        <f t="shared" si="2"/>
        <v>10027</v>
      </c>
    </row>
    <row r="36" spans="1:19" s="66" customFormat="1" ht="15">
      <c r="A36" s="89">
        <f t="shared" si="1"/>
        <v>28</v>
      </c>
      <c r="B36" s="90" t="s">
        <v>149</v>
      </c>
      <c r="C36" s="90" t="s">
        <v>98</v>
      </c>
      <c r="D36" s="91">
        <v>0</v>
      </c>
      <c r="E36" s="91">
        <v>0</v>
      </c>
      <c r="F36" s="163">
        <v>14</v>
      </c>
      <c r="G36" s="84">
        <v>657</v>
      </c>
      <c r="H36" s="84">
        <v>590</v>
      </c>
      <c r="I36" s="84">
        <v>1275</v>
      </c>
      <c r="J36" s="84">
        <v>1226</v>
      </c>
      <c r="K36" s="84">
        <v>1356</v>
      </c>
      <c r="L36" s="84">
        <v>1367</v>
      </c>
      <c r="M36" s="92"/>
      <c r="N36" s="92"/>
      <c r="O36" s="92"/>
      <c r="P36" s="92"/>
      <c r="Q36" s="92"/>
      <c r="R36" s="60"/>
      <c r="S36" s="93">
        <f t="shared" si="2"/>
        <v>6471</v>
      </c>
    </row>
    <row r="37" spans="1:19" ht="15">
      <c r="A37" s="25">
        <f t="shared" si="1"/>
        <v>29</v>
      </c>
      <c r="B37" s="26" t="s">
        <v>100</v>
      </c>
      <c r="C37" s="26" t="s">
        <v>98</v>
      </c>
      <c r="D37" s="42">
        <v>2</v>
      </c>
      <c r="E37" s="42">
        <v>0</v>
      </c>
      <c r="F37" s="161">
        <v>5</v>
      </c>
      <c r="G37" s="85">
        <v>64</v>
      </c>
      <c r="H37" s="85">
        <v>42</v>
      </c>
      <c r="I37" s="52">
        <v>24</v>
      </c>
      <c r="J37" s="52">
        <v>32</v>
      </c>
      <c r="K37" s="52">
        <v>47</v>
      </c>
      <c r="L37" s="52">
        <v>58</v>
      </c>
      <c r="M37" s="55"/>
      <c r="N37" s="55"/>
      <c r="O37" s="55"/>
      <c r="P37" s="56"/>
      <c r="Q37" s="56"/>
      <c r="R37" s="60"/>
      <c r="S37" s="61">
        <f t="shared" si="2"/>
        <v>267</v>
      </c>
    </row>
    <row r="38" spans="1:19" ht="15">
      <c r="A38" s="25">
        <f t="shared" si="1"/>
        <v>30</v>
      </c>
      <c r="B38" s="26" t="s">
        <v>101</v>
      </c>
      <c r="C38" s="26" t="s">
        <v>98</v>
      </c>
      <c r="D38" s="42">
        <v>1</v>
      </c>
      <c r="E38" s="42">
        <v>3</v>
      </c>
      <c r="F38" s="160">
        <v>8</v>
      </c>
      <c r="G38" s="85">
        <v>82</v>
      </c>
      <c r="H38" s="85">
        <v>62</v>
      </c>
      <c r="I38" s="50">
        <v>55</v>
      </c>
      <c r="J38" s="50">
        <v>47</v>
      </c>
      <c r="K38" s="50">
        <v>59</v>
      </c>
      <c r="L38" s="50">
        <v>66</v>
      </c>
      <c r="M38" s="55"/>
      <c r="N38" s="55"/>
      <c r="O38" s="55"/>
      <c r="P38" s="57"/>
      <c r="Q38" s="57"/>
      <c r="R38" s="60"/>
      <c r="S38" s="61">
        <f t="shared" si="2"/>
        <v>371</v>
      </c>
    </row>
    <row r="39" spans="1:19" ht="15">
      <c r="A39" s="25">
        <f t="shared" si="1"/>
        <v>31</v>
      </c>
      <c r="B39" s="26" t="s">
        <v>102</v>
      </c>
      <c r="C39" s="26" t="s">
        <v>103</v>
      </c>
      <c r="D39" s="46">
        <v>4</v>
      </c>
      <c r="E39" s="27">
        <v>4</v>
      </c>
      <c r="F39" s="161">
        <v>18</v>
      </c>
      <c r="G39" s="85">
        <v>36</v>
      </c>
      <c r="H39" s="85">
        <v>28</v>
      </c>
      <c r="I39" s="52">
        <v>24</v>
      </c>
      <c r="J39" s="52">
        <v>26</v>
      </c>
      <c r="K39" s="52">
        <v>31</v>
      </c>
      <c r="L39" s="52">
        <v>47</v>
      </c>
      <c r="M39" s="55"/>
      <c r="N39" s="55"/>
      <c r="O39" s="55"/>
      <c r="P39" s="56"/>
      <c r="Q39" s="56"/>
      <c r="R39" s="60"/>
      <c r="S39" s="61">
        <f t="shared" si="2"/>
        <v>192</v>
      </c>
    </row>
    <row r="40" spans="1:19" ht="15">
      <c r="A40" s="25">
        <f t="shared" si="1"/>
        <v>32</v>
      </c>
      <c r="B40" s="26" t="s">
        <v>104</v>
      </c>
      <c r="C40" s="26" t="s">
        <v>103</v>
      </c>
      <c r="D40" s="42">
        <v>2</v>
      </c>
      <c r="E40" s="42">
        <v>1</v>
      </c>
      <c r="F40" s="161">
        <v>8</v>
      </c>
      <c r="G40" s="85">
        <v>192</v>
      </c>
      <c r="H40" s="85">
        <v>130</v>
      </c>
      <c r="I40" s="52">
        <v>124</v>
      </c>
      <c r="J40" s="52">
        <v>131</v>
      </c>
      <c r="K40" s="52">
        <v>129</v>
      </c>
      <c r="L40" s="52">
        <v>152</v>
      </c>
      <c r="M40" s="55"/>
      <c r="N40" s="55"/>
      <c r="O40" s="55"/>
      <c r="P40" s="56"/>
      <c r="Q40" s="56"/>
      <c r="R40" s="60"/>
      <c r="S40" s="61">
        <f t="shared" si="2"/>
        <v>858</v>
      </c>
    </row>
    <row r="41" spans="1:19" ht="15">
      <c r="A41" s="25">
        <f t="shared" si="1"/>
        <v>33</v>
      </c>
      <c r="B41" s="26" t="s">
        <v>105</v>
      </c>
      <c r="C41" s="26" t="s">
        <v>103</v>
      </c>
      <c r="D41" s="42">
        <v>2</v>
      </c>
      <c r="E41" s="42">
        <v>1</v>
      </c>
      <c r="F41" s="161">
        <v>5</v>
      </c>
      <c r="G41" s="85">
        <v>115</v>
      </c>
      <c r="H41" s="85">
        <v>93</v>
      </c>
      <c r="I41" s="52">
        <v>86</v>
      </c>
      <c r="J41" s="52">
        <v>71</v>
      </c>
      <c r="K41" s="52">
        <v>69</v>
      </c>
      <c r="L41" s="52">
        <v>84</v>
      </c>
      <c r="M41" s="55"/>
      <c r="N41" s="55"/>
      <c r="O41" s="55"/>
      <c r="P41" s="56"/>
      <c r="Q41" s="56"/>
      <c r="R41" s="60"/>
      <c r="S41" s="61">
        <f t="shared" si="2"/>
        <v>518</v>
      </c>
    </row>
    <row r="42" spans="1:19" ht="15">
      <c r="A42" s="25">
        <f t="shared" si="1"/>
        <v>34</v>
      </c>
      <c r="B42" s="26" t="s">
        <v>106</v>
      </c>
      <c r="C42" s="26" t="s">
        <v>103</v>
      </c>
      <c r="D42" s="42">
        <v>2</v>
      </c>
      <c r="E42" s="42">
        <v>1</v>
      </c>
      <c r="F42" s="161">
        <v>10</v>
      </c>
      <c r="G42" s="84">
        <v>45</v>
      </c>
      <c r="H42" s="84">
        <v>99</v>
      </c>
      <c r="I42" s="52">
        <v>85</v>
      </c>
      <c r="J42" s="52">
        <v>90</v>
      </c>
      <c r="K42" s="52">
        <v>79</v>
      </c>
      <c r="L42" s="52">
        <v>87</v>
      </c>
      <c r="M42" s="55"/>
      <c r="N42" s="55"/>
      <c r="O42" s="55"/>
      <c r="P42" s="56"/>
      <c r="Q42" s="56"/>
      <c r="R42" s="60"/>
      <c r="S42" s="61">
        <f t="shared" si="2"/>
        <v>485</v>
      </c>
    </row>
    <row r="43" spans="1:19" ht="15">
      <c r="A43" s="25">
        <f t="shared" si="1"/>
        <v>35</v>
      </c>
      <c r="B43" s="26" t="s">
        <v>107</v>
      </c>
      <c r="C43" s="26" t="s">
        <v>103</v>
      </c>
      <c r="D43" s="42">
        <v>1</v>
      </c>
      <c r="E43" s="42">
        <v>1</v>
      </c>
      <c r="F43" s="161">
        <v>12</v>
      </c>
      <c r="G43" s="85">
        <v>73</v>
      </c>
      <c r="H43" s="85">
        <v>91</v>
      </c>
      <c r="I43" s="52">
        <v>68</v>
      </c>
      <c r="J43" s="52">
        <v>65</v>
      </c>
      <c r="K43" s="52">
        <v>66</v>
      </c>
      <c r="L43" s="52">
        <v>97</v>
      </c>
      <c r="M43" s="55"/>
      <c r="N43" s="55"/>
      <c r="O43" s="55"/>
      <c r="P43" s="56"/>
      <c r="Q43" s="56"/>
      <c r="R43" s="60"/>
      <c r="S43" s="61">
        <f t="shared" si="2"/>
        <v>460</v>
      </c>
    </row>
    <row r="44" spans="1:19" ht="15">
      <c r="A44" s="25">
        <f t="shared" si="1"/>
        <v>36</v>
      </c>
      <c r="B44" s="26" t="s">
        <v>108</v>
      </c>
      <c r="C44" s="26" t="s">
        <v>98</v>
      </c>
      <c r="D44" s="42">
        <v>5</v>
      </c>
      <c r="E44" s="42">
        <v>2</v>
      </c>
      <c r="F44" s="161">
        <v>12</v>
      </c>
      <c r="G44" s="84"/>
      <c r="H44" s="84"/>
      <c r="I44" s="52"/>
      <c r="J44" s="52"/>
      <c r="K44" s="52"/>
      <c r="L44" s="52"/>
      <c r="M44" s="55"/>
      <c r="N44" s="55"/>
      <c r="O44" s="55"/>
      <c r="P44" s="56"/>
      <c r="Q44" s="56"/>
      <c r="R44" s="60"/>
      <c r="S44" s="61">
        <f t="shared" si="2"/>
        <v>0</v>
      </c>
    </row>
    <row r="45" spans="1:19" ht="15">
      <c r="A45" s="25">
        <f t="shared" si="1"/>
        <v>37</v>
      </c>
      <c r="B45" s="26" t="s">
        <v>109</v>
      </c>
      <c r="C45" s="26" t="s">
        <v>98</v>
      </c>
      <c r="D45" s="42">
        <v>1</v>
      </c>
      <c r="E45" s="42">
        <v>1</v>
      </c>
      <c r="F45" s="161">
        <v>7</v>
      </c>
      <c r="G45" s="85">
        <v>72</v>
      </c>
      <c r="H45" s="85">
        <v>62</v>
      </c>
      <c r="I45" s="52">
        <v>54</v>
      </c>
      <c r="J45" s="52">
        <v>50</v>
      </c>
      <c r="K45" s="52">
        <v>48</v>
      </c>
      <c r="L45" s="52">
        <v>64</v>
      </c>
      <c r="M45" s="55"/>
      <c r="N45" s="55"/>
      <c r="O45" s="55"/>
      <c r="P45" s="56"/>
      <c r="Q45" s="56"/>
      <c r="R45" s="60"/>
      <c r="S45" s="61">
        <f t="shared" si="2"/>
        <v>350</v>
      </c>
    </row>
    <row r="46" spans="1:19" ht="15">
      <c r="A46" s="25">
        <f t="shared" si="1"/>
        <v>38</v>
      </c>
      <c r="B46" s="26" t="s">
        <v>110</v>
      </c>
      <c r="C46" s="26" t="s">
        <v>103</v>
      </c>
      <c r="D46" s="42">
        <v>2</v>
      </c>
      <c r="E46" s="42">
        <v>1</v>
      </c>
      <c r="F46" s="161">
        <v>6</v>
      </c>
      <c r="G46" s="85">
        <v>38</v>
      </c>
      <c r="H46" s="85">
        <v>35</v>
      </c>
      <c r="I46" s="52"/>
      <c r="J46" s="52"/>
      <c r="K46" s="52"/>
      <c r="L46" s="52"/>
      <c r="M46" s="55"/>
      <c r="N46" s="55"/>
      <c r="O46" s="55"/>
      <c r="P46" s="56"/>
      <c r="Q46" s="56"/>
      <c r="R46" s="60"/>
      <c r="S46" s="61">
        <f t="shared" si="2"/>
        <v>73</v>
      </c>
    </row>
    <row r="47" spans="1:19" ht="15">
      <c r="A47" s="25">
        <f t="shared" si="1"/>
        <v>39</v>
      </c>
      <c r="B47" s="26" t="s">
        <v>111</v>
      </c>
      <c r="C47" s="26" t="s">
        <v>103</v>
      </c>
      <c r="D47" s="42">
        <v>1</v>
      </c>
      <c r="E47" s="42">
        <v>0</v>
      </c>
      <c r="F47" s="161">
        <v>7</v>
      </c>
      <c r="G47" s="85">
        <v>32</v>
      </c>
      <c r="H47" s="85">
        <v>45</v>
      </c>
      <c r="I47" s="52">
        <v>48</v>
      </c>
      <c r="J47" s="52">
        <v>54</v>
      </c>
      <c r="K47" s="52">
        <v>38</v>
      </c>
      <c r="L47" s="52">
        <v>57</v>
      </c>
      <c r="M47" s="55"/>
      <c r="N47" s="55"/>
      <c r="O47" s="55"/>
      <c r="P47" s="56"/>
      <c r="Q47" s="56"/>
      <c r="R47" s="60"/>
      <c r="S47" s="61">
        <f t="shared" si="2"/>
        <v>274</v>
      </c>
    </row>
    <row r="48" spans="1:19" ht="15">
      <c r="A48" s="25">
        <f t="shared" si="1"/>
        <v>40</v>
      </c>
      <c r="B48" s="26" t="s">
        <v>112</v>
      </c>
      <c r="C48" s="26" t="s">
        <v>103</v>
      </c>
      <c r="D48" s="42">
        <v>2</v>
      </c>
      <c r="E48" s="42">
        <v>0</v>
      </c>
      <c r="F48" s="161">
        <v>16</v>
      </c>
      <c r="G48" s="85">
        <v>59</v>
      </c>
      <c r="H48" s="85">
        <v>42</v>
      </c>
      <c r="I48" s="52">
        <v>56</v>
      </c>
      <c r="J48" s="52">
        <v>48</v>
      </c>
      <c r="K48" s="52">
        <v>52</v>
      </c>
      <c r="L48" s="52">
        <v>74</v>
      </c>
      <c r="M48" s="55"/>
      <c r="N48" s="55"/>
      <c r="O48" s="55"/>
      <c r="P48" s="56"/>
      <c r="Q48" s="56"/>
      <c r="R48" s="60"/>
      <c r="S48" s="61">
        <f t="shared" si="2"/>
        <v>331</v>
      </c>
    </row>
    <row r="49" spans="1:19" ht="15">
      <c r="A49" s="25">
        <f t="shared" si="1"/>
        <v>41</v>
      </c>
      <c r="B49" s="26" t="s">
        <v>113</v>
      </c>
      <c r="C49" s="26" t="s">
        <v>103</v>
      </c>
      <c r="D49" s="42">
        <v>1</v>
      </c>
      <c r="E49" s="42">
        <v>1</v>
      </c>
      <c r="F49" s="161">
        <v>16</v>
      </c>
      <c r="G49" s="85">
        <v>95</v>
      </c>
      <c r="H49" s="85">
        <v>84</v>
      </c>
      <c r="I49" s="52">
        <v>104</v>
      </c>
      <c r="J49" s="52">
        <v>86</v>
      </c>
      <c r="K49" s="52">
        <v>75</v>
      </c>
      <c r="L49" s="52">
        <v>84</v>
      </c>
      <c r="M49" s="55"/>
      <c r="N49" s="55"/>
      <c r="O49" s="55"/>
      <c r="P49" s="56"/>
      <c r="Q49" s="56"/>
      <c r="R49" s="60"/>
      <c r="S49" s="61">
        <f t="shared" si="2"/>
        <v>528</v>
      </c>
    </row>
    <row r="50" spans="1:19" ht="15">
      <c r="A50" s="25">
        <f t="shared" si="1"/>
        <v>42</v>
      </c>
      <c r="B50" s="26" t="s">
        <v>114</v>
      </c>
      <c r="C50" s="26" t="s">
        <v>103</v>
      </c>
      <c r="D50" s="42">
        <v>1</v>
      </c>
      <c r="E50" s="42">
        <v>1</v>
      </c>
      <c r="F50" s="161">
        <v>7</v>
      </c>
      <c r="G50" s="85">
        <v>82</v>
      </c>
      <c r="H50" s="85">
        <v>37</v>
      </c>
      <c r="I50" s="52">
        <v>58</v>
      </c>
      <c r="J50" s="52">
        <v>37</v>
      </c>
      <c r="K50" s="52">
        <v>35</v>
      </c>
      <c r="L50" s="52">
        <v>45</v>
      </c>
      <c r="M50" s="55"/>
      <c r="N50" s="55"/>
      <c r="O50" s="55"/>
      <c r="P50" s="56"/>
      <c r="Q50" s="56"/>
      <c r="R50" s="60"/>
      <c r="S50" s="61">
        <f t="shared" si="2"/>
        <v>294</v>
      </c>
    </row>
    <row r="51" spans="1:19" ht="15">
      <c r="A51" s="25">
        <f t="shared" si="1"/>
        <v>43</v>
      </c>
      <c r="B51" s="26" t="s">
        <v>115</v>
      </c>
      <c r="C51" s="26" t="s">
        <v>98</v>
      </c>
      <c r="D51" s="42">
        <v>3</v>
      </c>
      <c r="E51" s="42">
        <v>2</v>
      </c>
      <c r="F51" s="161">
        <v>16</v>
      </c>
      <c r="G51" s="85">
        <v>48</v>
      </c>
      <c r="H51" s="85">
        <v>22</v>
      </c>
      <c r="I51" s="52">
        <v>47</v>
      </c>
      <c r="J51" s="52">
        <v>65</v>
      </c>
      <c r="K51" s="52">
        <v>51</v>
      </c>
      <c r="L51" s="52">
        <v>68</v>
      </c>
      <c r="M51" s="55"/>
      <c r="N51" s="55"/>
      <c r="O51" s="55"/>
      <c r="P51" s="56"/>
      <c r="Q51" s="56"/>
      <c r="R51" s="60"/>
      <c r="S51" s="61">
        <f t="shared" si="2"/>
        <v>301</v>
      </c>
    </row>
    <row r="52" spans="1:19" ht="15">
      <c r="A52" s="25">
        <f t="shared" si="1"/>
        <v>44</v>
      </c>
      <c r="B52" s="26" t="s">
        <v>116</v>
      </c>
      <c r="C52" s="26" t="s">
        <v>98</v>
      </c>
      <c r="D52" s="42">
        <v>2</v>
      </c>
      <c r="E52" s="42">
        <v>2</v>
      </c>
      <c r="F52" s="161">
        <v>8</v>
      </c>
      <c r="G52" s="85">
        <v>52</v>
      </c>
      <c r="H52" s="85">
        <v>24</v>
      </c>
      <c r="I52" s="50">
        <v>34</v>
      </c>
      <c r="J52" s="50">
        <v>36</v>
      </c>
      <c r="K52" s="50">
        <v>37</v>
      </c>
      <c r="L52" s="50">
        <v>45</v>
      </c>
      <c r="M52" s="55"/>
      <c r="N52" s="55"/>
      <c r="O52" s="55"/>
      <c r="P52" s="56"/>
      <c r="Q52" s="56"/>
      <c r="R52" s="60"/>
      <c r="S52" s="61">
        <f t="shared" si="2"/>
        <v>228</v>
      </c>
    </row>
    <row r="53" spans="1:19" ht="15">
      <c r="A53" s="25">
        <f t="shared" si="1"/>
        <v>45</v>
      </c>
      <c r="B53" s="26" t="s">
        <v>117</v>
      </c>
      <c r="C53" s="26" t="s">
        <v>103</v>
      </c>
      <c r="D53" s="42">
        <v>1</v>
      </c>
      <c r="E53" s="42">
        <v>1</v>
      </c>
      <c r="F53" s="161">
        <v>7</v>
      </c>
      <c r="G53" s="85">
        <v>32</v>
      </c>
      <c r="H53" s="85">
        <v>18</v>
      </c>
      <c r="I53" s="52">
        <v>26</v>
      </c>
      <c r="J53" s="52">
        <v>21</v>
      </c>
      <c r="K53" s="52">
        <v>31</v>
      </c>
      <c r="L53" s="52">
        <v>42</v>
      </c>
      <c r="M53" s="55"/>
      <c r="N53" s="55"/>
      <c r="O53" s="55"/>
      <c r="P53" s="56"/>
      <c r="Q53" s="56"/>
      <c r="R53" s="60"/>
      <c r="S53" s="61">
        <f t="shared" si="2"/>
        <v>170</v>
      </c>
    </row>
    <row r="54" spans="1:19" ht="15">
      <c r="A54" s="25">
        <f t="shared" si="1"/>
        <v>46</v>
      </c>
      <c r="B54" s="26" t="s">
        <v>118</v>
      </c>
      <c r="C54" s="26" t="s">
        <v>103</v>
      </c>
      <c r="D54" s="42">
        <v>2</v>
      </c>
      <c r="E54" s="42">
        <v>1</v>
      </c>
      <c r="F54" s="161">
        <v>5</v>
      </c>
      <c r="G54" s="85">
        <v>42</v>
      </c>
      <c r="H54" s="85">
        <v>32</v>
      </c>
      <c r="I54" s="52">
        <v>27</v>
      </c>
      <c r="J54" s="52">
        <v>22</v>
      </c>
      <c r="K54" s="52">
        <v>24</v>
      </c>
      <c r="L54" s="52">
        <v>28</v>
      </c>
      <c r="M54" s="55"/>
      <c r="N54" s="55"/>
      <c r="O54" s="55"/>
      <c r="P54" s="56"/>
      <c r="Q54" s="56"/>
      <c r="R54" s="60"/>
      <c r="S54" s="61">
        <f>SUM(G54:R54)</f>
        <v>175</v>
      </c>
    </row>
    <row r="55" spans="1:19" ht="15">
      <c r="A55" s="25">
        <f t="shared" si="1"/>
        <v>47</v>
      </c>
      <c r="B55" s="26" t="s">
        <v>119</v>
      </c>
      <c r="C55" s="26" t="s">
        <v>103</v>
      </c>
      <c r="D55" s="42">
        <v>2</v>
      </c>
      <c r="E55" s="42">
        <v>0</v>
      </c>
      <c r="F55" s="161">
        <v>6</v>
      </c>
      <c r="G55" s="85">
        <v>19</v>
      </c>
      <c r="H55" s="85">
        <v>16</v>
      </c>
      <c r="I55" s="52">
        <v>28</v>
      </c>
      <c r="J55" s="52">
        <v>31</v>
      </c>
      <c r="K55" s="52">
        <v>27</v>
      </c>
      <c r="L55" s="52">
        <v>34</v>
      </c>
      <c r="M55" s="55"/>
      <c r="N55" s="55"/>
      <c r="O55" s="55"/>
      <c r="P55" s="56"/>
      <c r="Q55" s="56"/>
      <c r="R55" s="60"/>
      <c r="S55" s="61">
        <f t="shared" si="2"/>
        <v>155</v>
      </c>
    </row>
    <row r="56" spans="1:19" ht="15">
      <c r="A56" s="25">
        <f t="shared" si="1"/>
        <v>48</v>
      </c>
      <c r="B56" s="26" t="s">
        <v>120</v>
      </c>
      <c r="C56" s="26" t="s">
        <v>103</v>
      </c>
      <c r="D56" s="42">
        <v>5</v>
      </c>
      <c r="E56" s="42">
        <v>4</v>
      </c>
      <c r="F56" s="161">
        <v>22</v>
      </c>
      <c r="G56" s="85"/>
      <c r="H56" s="85"/>
      <c r="I56" s="52"/>
      <c r="J56" s="52"/>
      <c r="K56" s="52"/>
      <c r="L56" s="52"/>
      <c r="M56" s="55"/>
      <c r="N56" s="55"/>
      <c r="O56" s="55"/>
      <c r="P56" s="56"/>
      <c r="Q56" s="56"/>
      <c r="R56" s="60"/>
      <c r="S56" s="61">
        <f t="shared" si="2"/>
        <v>0</v>
      </c>
    </row>
    <row r="57" spans="1:19" ht="15">
      <c r="A57" s="25">
        <f t="shared" si="1"/>
        <v>49</v>
      </c>
      <c r="B57" s="26" t="s">
        <v>150</v>
      </c>
      <c r="C57" s="26" t="s">
        <v>103</v>
      </c>
      <c r="D57" s="42">
        <v>28</v>
      </c>
      <c r="E57" s="42">
        <v>14</v>
      </c>
      <c r="F57" s="161">
        <v>90</v>
      </c>
      <c r="G57" s="85"/>
      <c r="H57" s="85"/>
      <c r="I57" s="52"/>
      <c r="J57" s="52"/>
      <c r="K57" s="52"/>
      <c r="L57" s="52"/>
      <c r="M57" s="55"/>
      <c r="N57" s="55"/>
      <c r="O57" s="55"/>
      <c r="P57" s="56"/>
      <c r="Q57" s="56"/>
      <c r="R57" s="60"/>
      <c r="S57" s="61">
        <f t="shared" si="2"/>
        <v>0</v>
      </c>
    </row>
    <row r="58" spans="1:19" ht="15">
      <c r="A58" s="25">
        <f t="shared" si="1"/>
        <v>50</v>
      </c>
      <c r="B58" s="26" t="s">
        <v>152</v>
      </c>
      <c r="C58" s="26" t="s">
        <v>103</v>
      </c>
      <c r="D58" s="42">
        <v>8</v>
      </c>
      <c r="E58" s="42">
        <v>2</v>
      </c>
      <c r="F58" s="161">
        <v>14</v>
      </c>
      <c r="G58" s="84"/>
      <c r="H58" s="84">
        <v>290</v>
      </c>
      <c r="I58" s="52"/>
      <c r="J58" s="52"/>
      <c r="K58" s="52"/>
      <c r="L58" s="52"/>
      <c r="M58" s="55"/>
      <c r="N58" s="55"/>
      <c r="O58" s="55"/>
      <c r="P58" s="56"/>
      <c r="Q58" s="56"/>
      <c r="R58" s="60"/>
      <c r="S58" s="61">
        <f t="shared" si="2"/>
        <v>290</v>
      </c>
    </row>
    <row r="59" spans="1:19" ht="15">
      <c r="A59" s="25">
        <f t="shared" si="1"/>
        <v>51</v>
      </c>
      <c r="B59" s="26" t="s">
        <v>121</v>
      </c>
      <c r="C59" s="26" t="s">
        <v>103</v>
      </c>
      <c r="D59" s="42"/>
      <c r="E59" s="42"/>
      <c r="F59" s="161">
        <v>10</v>
      </c>
      <c r="G59" s="85">
        <v>32</v>
      </c>
      <c r="H59" s="85">
        <v>18</v>
      </c>
      <c r="I59" s="52"/>
      <c r="J59" s="52"/>
      <c r="K59" s="52"/>
      <c r="L59" s="52"/>
      <c r="M59" s="55"/>
      <c r="N59" s="55"/>
      <c r="O59" s="55"/>
      <c r="P59" s="56"/>
      <c r="Q59" s="56"/>
      <c r="R59" s="60"/>
      <c r="S59" s="61">
        <f t="shared" si="2"/>
        <v>50</v>
      </c>
    </row>
    <row r="60" spans="1:19" ht="15">
      <c r="A60" s="25">
        <f t="shared" si="1"/>
        <v>52</v>
      </c>
      <c r="B60" s="26" t="s">
        <v>122</v>
      </c>
      <c r="C60" s="26" t="s">
        <v>103</v>
      </c>
      <c r="D60" s="42"/>
      <c r="E60" s="42"/>
      <c r="F60" s="161">
        <v>5</v>
      </c>
      <c r="G60" s="85"/>
      <c r="H60" s="85"/>
      <c r="I60" s="52"/>
      <c r="J60" s="52"/>
      <c r="K60" s="52"/>
      <c r="L60" s="52"/>
      <c r="M60" s="55"/>
      <c r="N60" s="55"/>
      <c r="O60" s="55"/>
      <c r="P60" s="56"/>
      <c r="Q60" s="56"/>
      <c r="R60" s="60"/>
      <c r="S60" s="61">
        <f t="shared" si="2"/>
        <v>0</v>
      </c>
    </row>
    <row r="61" spans="1:19" ht="15">
      <c r="A61" s="25">
        <f t="shared" si="1"/>
        <v>53</v>
      </c>
      <c r="B61" s="26" t="s">
        <v>123</v>
      </c>
      <c r="C61" s="26" t="s">
        <v>103</v>
      </c>
      <c r="D61" s="42"/>
      <c r="E61" s="42"/>
      <c r="F61" s="161"/>
      <c r="G61" s="85"/>
      <c r="H61" s="85"/>
      <c r="I61" s="52"/>
      <c r="J61" s="52"/>
      <c r="K61" s="52"/>
      <c r="L61" s="52"/>
      <c r="M61" s="55"/>
      <c r="N61" s="55"/>
      <c r="O61" s="55"/>
      <c r="P61" s="56"/>
      <c r="Q61" s="56"/>
      <c r="R61" s="60"/>
      <c r="S61" s="61">
        <f t="shared" si="2"/>
        <v>0</v>
      </c>
    </row>
    <row r="62" spans="1:19" ht="15.75" thickBot="1">
      <c r="A62" s="81">
        <v>54</v>
      </c>
      <c r="B62" s="26" t="s">
        <v>124</v>
      </c>
      <c r="C62" s="76" t="s">
        <v>103</v>
      </c>
      <c r="D62" s="47"/>
      <c r="E62" s="48"/>
      <c r="F62" s="164">
        <v>25</v>
      </c>
      <c r="G62" s="70">
        <v>356</v>
      </c>
      <c r="H62" s="70">
        <v>407</v>
      </c>
      <c r="I62" s="70">
        <v>810</v>
      </c>
      <c r="J62" s="70">
        <v>750</v>
      </c>
      <c r="K62" s="70">
        <v>941</v>
      </c>
      <c r="L62" s="70">
        <v>984</v>
      </c>
      <c r="M62" s="71"/>
      <c r="N62" s="71"/>
      <c r="O62" s="71"/>
      <c r="P62" s="72"/>
      <c r="Q62" s="72"/>
      <c r="R62" s="73"/>
      <c r="S62" s="61">
        <f t="shared" si="2"/>
        <v>4248</v>
      </c>
    </row>
    <row r="63" spans="1:19" ht="15">
      <c r="A63" s="25"/>
      <c r="B63" s="26"/>
      <c r="C63" s="74"/>
      <c r="D63" s="49">
        <f>SUM(D7:D62)</f>
        <v>451</v>
      </c>
      <c r="E63" s="49">
        <f>SUM(E7:E62)</f>
        <v>173</v>
      </c>
      <c r="F63" s="165"/>
      <c r="G63" s="67"/>
      <c r="H63" s="67"/>
      <c r="I63" s="67"/>
      <c r="J63" s="67"/>
      <c r="K63" s="67"/>
      <c r="L63" s="67"/>
      <c r="M63" s="68"/>
      <c r="N63" s="68"/>
      <c r="O63" s="68"/>
      <c r="P63" s="68"/>
      <c r="Q63" s="68"/>
      <c r="R63" s="69"/>
      <c r="S63" s="61">
        <f t="shared" si="2"/>
        <v>0</v>
      </c>
    </row>
    <row r="64" spans="1:19" ht="15">
      <c r="A64" s="264" t="s">
        <v>16</v>
      </c>
      <c r="B64" s="264"/>
      <c r="C64" s="25"/>
      <c r="D64" s="265">
        <f>D63+E63</f>
        <v>624</v>
      </c>
      <c r="E64" s="265"/>
      <c r="F64" s="160">
        <f>SUM(F7:F62)</f>
        <v>1382</v>
      </c>
      <c r="G64" s="59">
        <f>SUM(G12:G62)</f>
        <v>11257</v>
      </c>
      <c r="H64" s="59">
        <f>SUM(H12:H62)</f>
        <v>11160</v>
      </c>
      <c r="I64" s="59">
        <f>SUM(I12:I62)</f>
        <v>14360</v>
      </c>
      <c r="J64" s="59">
        <f>SUM(J12:J62)</f>
        <v>14564</v>
      </c>
      <c r="K64" s="59">
        <f>SUM(K12:K62)</f>
        <v>15171</v>
      </c>
      <c r="L64" s="115">
        <f>SUM(L14:L62)+L8+L10+L9+L7</f>
        <v>15942</v>
      </c>
      <c r="M64" s="58">
        <f aca="true" t="shared" si="4" ref="M64:R64">SUM(M7:M62)</f>
        <v>0</v>
      </c>
      <c r="N64" s="58">
        <f t="shared" si="4"/>
        <v>0</v>
      </c>
      <c r="O64" s="58">
        <f t="shared" si="4"/>
        <v>0</v>
      </c>
      <c r="P64" s="58">
        <f t="shared" si="4"/>
        <v>0</v>
      </c>
      <c r="Q64" s="60">
        <f t="shared" si="4"/>
        <v>0</v>
      </c>
      <c r="R64" s="60">
        <f t="shared" si="4"/>
        <v>0</v>
      </c>
      <c r="S64" s="61">
        <f>SUM(G64:R64)</f>
        <v>82454</v>
      </c>
    </row>
    <row r="65" spans="1:19" ht="15">
      <c r="A65" s="28"/>
      <c r="B65" s="29"/>
      <c r="C65" s="29"/>
      <c r="D65" s="29"/>
      <c r="E65" s="29"/>
      <c r="F65" s="166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65"/>
      <c r="S65" s="31"/>
    </row>
    <row r="66" spans="1:19" ht="15">
      <c r="A66" s="28"/>
      <c r="B66" s="29"/>
      <c r="C66" s="29"/>
      <c r="D66" s="29"/>
      <c r="E66" s="29"/>
      <c r="F66" s="166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65"/>
      <c r="S66" s="41"/>
    </row>
    <row r="74" ht="12.75">
      <c r="L74">
        <v>22</v>
      </c>
    </row>
    <row r="75" ht="12.75">
      <c r="L75">
        <v>30</v>
      </c>
    </row>
    <row r="76" ht="12.75">
      <c r="L76">
        <v>26</v>
      </c>
    </row>
    <row r="77" ht="12.75">
      <c r="L77">
        <v>26</v>
      </c>
    </row>
    <row r="78" ht="12.75">
      <c r="L78">
        <v>24</v>
      </c>
    </row>
    <row r="79" ht="12.75">
      <c r="L79">
        <v>28</v>
      </c>
    </row>
    <row r="80" ht="12.75">
      <c r="L80">
        <v>26</v>
      </c>
    </row>
    <row r="81" ht="12.75">
      <c r="L81">
        <v>26</v>
      </c>
    </row>
    <row r="82" ht="12.75">
      <c r="L82">
        <v>30</v>
      </c>
    </row>
    <row r="83" ht="12.75">
      <c r="L83">
        <v>32</v>
      </c>
    </row>
    <row r="84" ht="12.75">
      <c r="L84">
        <v>24</v>
      </c>
    </row>
    <row r="85" ht="12.75">
      <c r="L85">
        <v>24</v>
      </c>
    </row>
    <row r="86" ht="12.75">
      <c r="L86">
        <v>26</v>
      </c>
    </row>
    <row r="87" ht="12.75">
      <c r="L87">
        <v>34</v>
      </c>
    </row>
    <row r="88" ht="12.75">
      <c r="L88">
        <v>24</v>
      </c>
    </row>
    <row r="89" ht="12.75">
      <c r="L89">
        <v>24</v>
      </c>
    </row>
    <row r="90" ht="12.75">
      <c r="L90">
        <v>26</v>
      </c>
    </row>
    <row r="91" ht="12.75">
      <c r="L91">
        <v>26</v>
      </c>
    </row>
    <row r="92" ht="12.75">
      <c r="L92">
        <v>24</v>
      </c>
    </row>
    <row r="93" ht="12.75">
      <c r="L93">
        <v>28</v>
      </c>
    </row>
    <row r="94" ht="12.75">
      <c r="L94">
        <v>26</v>
      </c>
    </row>
    <row r="95" ht="12.75">
      <c r="L95">
        <v>26</v>
      </c>
    </row>
    <row r="96" ht="12.75">
      <c r="L96">
        <v>32</v>
      </c>
    </row>
    <row r="97" ht="12.75">
      <c r="L97">
        <v>28</v>
      </c>
    </row>
    <row r="98" ht="12.75">
      <c r="L98">
        <v>28</v>
      </c>
    </row>
    <row r="99" ht="12.75">
      <c r="L99">
        <v>32</v>
      </c>
    </row>
    <row r="100" ht="12.75">
      <c r="L100">
        <v>34</v>
      </c>
    </row>
    <row r="101" ht="12.75">
      <c r="L101">
        <v>34</v>
      </c>
    </row>
    <row r="102" ht="12.75">
      <c r="L102">
        <v>26</v>
      </c>
    </row>
    <row r="103" ht="12.75">
      <c r="L103">
        <v>26</v>
      </c>
    </row>
    <row r="104" ht="12.75">
      <c r="L104">
        <f>SUM(L74:L103)</f>
        <v>822</v>
      </c>
    </row>
  </sheetData>
  <sheetProtection/>
  <mergeCells count="22">
    <mergeCell ref="A64:B64"/>
    <mergeCell ref="D64:E64"/>
    <mergeCell ref="P3:P4"/>
    <mergeCell ref="Q3:Q4"/>
    <mergeCell ref="C3:C4"/>
    <mergeCell ref="F3:F4"/>
    <mergeCell ref="R3:R4"/>
    <mergeCell ref="S3:S4"/>
    <mergeCell ref="L3:L4"/>
    <mergeCell ref="M3:M4"/>
    <mergeCell ref="N3:N4"/>
    <mergeCell ref="O3:O4"/>
    <mergeCell ref="A1:S1"/>
    <mergeCell ref="A2:S2"/>
    <mergeCell ref="A3:A4"/>
    <mergeCell ref="B3:B4"/>
    <mergeCell ref="D3:E3"/>
    <mergeCell ref="G3:G4"/>
    <mergeCell ref="H3:H4"/>
    <mergeCell ref="I3:I4"/>
    <mergeCell ref="J3:J4"/>
    <mergeCell ref="K3:K4"/>
  </mergeCells>
  <printOptions horizontalCentered="1"/>
  <pageMargins left="0.25" right="0.25" top="0.75" bottom="0.75" header="0" footer="0"/>
  <pageSetup horizontalDpi="300" verticalDpi="300" orientation="portrait" paperSize="9" scale="70" r:id="rId1"/>
  <rowBreaks count="1" manualBreakCount="1">
    <brk id="6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7.28125" style="0" customWidth="1"/>
    <col min="2" max="2" width="10.7109375" style="0" customWidth="1"/>
    <col min="4" max="4" width="12.57421875" style="0" customWidth="1"/>
    <col min="6" max="6" width="12.28125" style="0" customWidth="1"/>
    <col min="8" max="8" width="13.140625" style="0" customWidth="1"/>
    <col min="10" max="10" width="13.28125" style="0" customWidth="1"/>
  </cols>
  <sheetData>
    <row r="2" spans="1:11" ht="13.5" customHeight="1">
      <c r="A2" s="270" t="s">
        <v>125</v>
      </c>
      <c r="B2" s="270" t="s">
        <v>126</v>
      </c>
      <c r="C2" s="271" t="s">
        <v>127</v>
      </c>
      <c r="D2" s="271"/>
      <c r="E2" s="271"/>
      <c r="F2" s="271"/>
      <c r="G2" s="271"/>
      <c r="H2" s="271"/>
      <c r="I2" s="271"/>
      <c r="J2" s="271"/>
      <c r="K2" s="271"/>
    </row>
    <row r="3" spans="1:11" ht="13.5" customHeight="1">
      <c r="A3" s="270"/>
      <c r="B3" s="270"/>
      <c r="C3" s="271" t="s">
        <v>128</v>
      </c>
      <c r="D3" s="271"/>
      <c r="E3" s="271" t="s">
        <v>131</v>
      </c>
      <c r="F3" s="271"/>
      <c r="G3" s="271" t="s">
        <v>133</v>
      </c>
      <c r="H3" s="271"/>
      <c r="I3" s="271" t="s">
        <v>134</v>
      </c>
      <c r="J3" s="271"/>
      <c r="K3" s="271" t="s">
        <v>135</v>
      </c>
    </row>
    <row r="4" spans="1:11" ht="12.75">
      <c r="A4" s="270"/>
      <c r="B4" s="270"/>
      <c r="C4" s="271" t="s">
        <v>129</v>
      </c>
      <c r="D4" s="271" t="s">
        <v>130</v>
      </c>
      <c r="E4" s="271" t="s">
        <v>129</v>
      </c>
      <c r="F4" s="271" t="s">
        <v>132</v>
      </c>
      <c r="G4" s="271" t="s">
        <v>129</v>
      </c>
      <c r="H4" s="271" t="s">
        <v>132</v>
      </c>
      <c r="I4" s="271" t="s">
        <v>129</v>
      </c>
      <c r="J4" s="271" t="s">
        <v>132</v>
      </c>
      <c r="K4" s="271"/>
    </row>
    <row r="5" spans="1:11" ht="12.75">
      <c r="A5" s="270"/>
      <c r="B5" s="270"/>
      <c r="C5" s="271"/>
      <c r="D5" s="271"/>
      <c r="E5" s="271"/>
      <c r="F5" s="271"/>
      <c r="G5" s="271"/>
      <c r="H5" s="271"/>
      <c r="I5" s="271"/>
      <c r="J5" s="271"/>
      <c r="K5" s="271"/>
    </row>
    <row r="6" spans="1:11" ht="12.75">
      <c r="A6" s="82">
        <v>1</v>
      </c>
      <c r="B6" s="83" t="s">
        <v>136</v>
      </c>
      <c r="C6" s="82">
        <v>30</v>
      </c>
      <c r="D6" s="82">
        <v>250</v>
      </c>
      <c r="E6" s="82">
        <v>169</v>
      </c>
      <c r="F6" s="82">
        <v>400</v>
      </c>
      <c r="G6" s="82">
        <v>25</v>
      </c>
      <c r="H6" s="82">
        <v>60</v>
      </c>
      <c r="I6" s="82">
        <v>1</v>
      </c>
      <c r="J6" s="82">
        <v>2</v>
      </c>
      <c r="K6" s="83"/>
    </row>
    <row r="7" spans="1:11" ht="12.75">
      <c r="A7" s="82">
        <v>2</v>
      </c>
      <c r="B7" s="83" t="s">
        <v>137</v>
      </c>
      <c r="C7" s="82">
        <v>30</v>
      </c>
      <c r="D7" s="82">
        <v>250</v>
      </c>
      <c r="E7" s="82">
        <v>169</v>
      </c>
      <c r="F7" s="82">
        <v>400</v>
      </c>
      <c r="G7" s="82">
        <v>25</v>
      </c>
      <c r="H7" s="82">
        <v>60</v>
      </c>
      <c r="I7" s="82">
        <v>1</v>
      </c>
      <c r="J7" s="82">
        <v>2</v>
      </c>
      <c r="K7" s="83"/>
    </row>
    <row r="8" spans="1:11" ht="12.75">
      <c r="A8" s="82">
        <v>3</v>
      </c>
      <c r="B8" s="83" t="s">
        <v>138</v>
      </c>
      <c r="C8" s="82">
        <v>30</v>
      </c>
      <c r="D8" s="82">
        <v>250</v>
      </c>
      <c r="E8" s="82">
        <v>169</v>
      </c>
      <c r="F8" s="82">
        <v>400</v>
      </c>
      <c r="G8" s="82">
        <v>25</v>
      </c>
      <c r="H8" s="82">
        <v>60</v>
      </c>
      <c r="I8" s="82">
        <v>1</v>
      </c>
      <c r="J8" s="82">
        <v>2</v>
      </c>
      <c r="K8" s="83"/>
    </row>
    <row r="9" spans="1:11" ht="12.75">
      <c r="A9" s="82">
        <v>4</v>
      </c>
      <c r="B9" s="83" t="s">
        <v>139</v>
      </c>
      <c r="C9" s="82">
        <v>30</v>
      </c>
      <c r="D9" s="82">
        <v>250</v>
      </c>
      <c r="E9" s="82">
        <v>169</v>
      </c>
      <c r="F9" s="82">
        <v>400</v>
      </c>
      <c r="G9" s="82">
        <v>25</v>
      </c>
      <c r="H9" s="82">
        <v>60</v>
      </c>
      <c r="I9" s="82">
        <v>1</v>
      </c>
      <c r="J9" s="82">
        <v>2</v>
      </c>
      <c r="K9" s="83"/>
    </row>
    <row r="10" spans="1:11" ht="12.75">
      <c r="A10" s="82">
        <v>5</v>
      </c>
      <c r="B10" s="83" t="s">
        <v>140</v>
      </c>
      <c r="C10" s="82">
        <v>30</v>
      </c>
      <c r="D10" s="82">
        <v>250</v>
      </c>
      <c r="E10" s="82">
        <v>169</v>
      </c>
      <c r="F10" s="82">
        <v>400</v>
      </c>
      <c r="G10" s="82">
        <v>25</v>
      </c>
      <c r="H10" s="82">
        <v>60</v>
      </c>
      <c r="I10" s="82">
        <v>1</v>
      </c>
      <c r="J10" s="82">
        <v>2</v>
      </c>
      <c r="K10" s="83"/>
    </row>
    <row r="11" spans="1:11" ht="12.75">
      <c r="A11" s="82">
        <v>6</v>
      </c>
      <c r="B11" s="83" t="s">
        <v>141</v>
      </c>
      <c r="C11" s="82">
        <v>30</v>
      </c>
      <c r="D11" s="82">
        <v>250</v>
      </c>
      <c r="E11" s="82">
        <v>169</v>
      </c>
      <c r="F11" s="82">
        <v>400</v>
      </c>
      <c r="G11" s="82">
        <v>25</v>
      </c>
      <c r="H11" s="82">
        <v>60</v>
      </c>
      <c r="I11" s="82">
        <v>1</v>
      </c>
      <c r="J11" s="82">
        <v>2</v>
      </c>
      <c r="K11" s="83"/>
    </row>
    <row r="12" spans="1:11" ht="12.75">
      <c r="A12" s="82">
        <v>7</v>
      </c>
      <c r="B12" s="83" t="s">
        <v>142</v>
      </c>
      <c r="C12" s="82">
        <v>30</v>
      </c>
      <c r="D12" s="82">
        <v>250</v>
      </c>
      <c r="E12" s="82">
        <v>169</v>
      </c>
      <c r="F12" s="82">
        <v>400</v>
      </c>
      <c r="G12" s="82">
        <v>25</v>
      </c>
      <c r="H12" s="82">
        <v>60</v>
      </c>
      <c r="I12" s="82">
        <v>1</v>
      </c>
      <c r="J12" s="82">
        <v>2</v>
      </c>
      <c r="K12" s="83"/>
    </row>
    <row r="13" spans="1:11" ht="12.75">
      <c r="A13" s="82">
        <v>8</v>
      </c>
      <c r="B13" s="83" t="s">
        <v>143</v>
      </c>
      <c r="C13" s="82">
        <v>30</v>
      </c>
      <c r="D13" s="82">
        <v>250</v>
      </c>
      <c r="E13" s="82">
        <v>169</v>
      </c>
      <c r="F13" s="82">
        <v>400</v>
      </c>
      <c r="G13" s="82">
        <v>25</v>
      </c>
      <c r="H13" s="82">
        <v>60</v>
      </c>
      <c r="I13" s="82">
        <v>1</v>
      </c>
      <c r="J13" s="82">
        <v>2</v>
      </c>
      <c r="K13" s="83"/>
    </row>
    <row r="14" spans="1:11" ht="12.75">
      <c r="A14" s="82">
        <v>9</v>
      </c>
      <c r="B14" s="83" t="s">
        <v>144</v>
      </c>
      <c r="C14" s="82">
        <v>30</v>
      </c>
      <c r="D14" s="82">
        <v>250</v>
      </c>
      <c r="E14" s="82">
        <v>169</v>
      </c>
      <c r="F14" s="82">
        <v>400</v>
      </c>
      <c r="G14" s="82">
        <v>25</v>
      </c>
      <c r="H14" s="82">
        <v>60</v>
      </c>
      <c r="I14" s="82">
        <v>1</v>
      </c>
      <c r="J14" s="82">
        <v>2</v>
      </c>
      <c r="K14" s="83"/>
    </row>
    <row r="15" spans="1:11" ht="12.75">
      <c r="A15" s="82">
        <v>10</v>
      </c>
      <c r="B15" s="83" t="s">
        <v>145</v>
      </c>
      <c r="C15" s="82">
        <v>30</v>
      </c>
      <c r="D15" s="82">
        <v>250</v>
      </c>
      <c r="E15" s="82">
        <v>169</v>
      </c>
      <c r="F15" s="82">
        <v>400</v>
      </c>
      <c r="G15" s="82">
        <v>25</v>
      </c>
      <c r="H15" s="82">
        <v>60</v>
      </c>
      <c r="I15" s="82">
        <v>1</v>
      </c>
      <c r="J15" s="82">
        <v>2</v>
      </c>
      <c r="K15" s="83"/>
    </row>
    <row r="16" spans="1:11" ht="12.75">
      <c r="A16" s="82">
        <v>11</v>
      </c>
      <c r="B16" s="83" t="s">
        <v>146</v>
      </c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.75">
      <c r="A17" s="82">
        <v>12</v>
      </c>
      <c r="B17" s="83" t="s">
        <v>147</v>
      </c>
      <c r="C17" s="83"/>
      <c r="D17" s="83"/>
      <c r="E17" s="83"/>
      <c r="F17" s="83"/>
      <c r="G17" s="83"/>
      <c r="H17" s="83"/>
      <c r="I17" s="83"/>
      <c r="J17" s="83"/>
      <c r="K17" s="83"/>
    </row>
  </sheetData>
  <sheetProtection/>
  <mergeCells count="16">
    <mergeCell ref="K3:K5"/>
    <mergeCell ref="G4:G5"/>
    <mergeCell ref="H4:H5"/>
    <mergeCell ref="I3:J3"/>
    <mergeCell ref="I4:I5"/>
    <mergeCell ref="J4:J5"/>
    <mergeCell ref="A2:A5"/>
    <mergeCell ref="B2:B5"/>
    <mergeCell ref="C2:K2"/>
    <mergeCell ref="C3:D3"/>
    <mergeCell ref="C4:C5"/>
    <mergeCell ref="D4:D5"/>
    <mergeCell ref="E3:F3"/>
    <mergeCell ref="E4:E5"/>
    <mergeCell ref="F4:F5"/>
    <mergeCell ref="G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zoomScale="75" zoomScaleNormal="75" zoomScalePageLayoutView="0" workbookViewId="0" topLeftCell="A1">
      <selection activeCell="J29" activeCellId="2" sqref="J7 J23 J29"/>
    </sheetView>
  </sheetViews>
  <sheetFormatPr defaultColWidth="9.140625" defaultRowHeight="12.75"/>
  <cols>
    <col min="17" max="17" width="10.140625" style="0" customWidth="1"/>
  </cols>
  <sheetData>
    <row r="1" spans="1:17" ht="15.75">
      <c r="A1" s="236" t="s">
        <v>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17" ht="15.75">
      <c r="A2" s="236" t="s">
        <v>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1:17" ht="16.5" thickBot="1">
      <c r="A3" s="95" t="s">
        <v>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272" t="s">
        <v>1</v>
      </c>
      <c r="B4" s="88" t="s">
        <v>55</v>
      </c>
      <c r="C4" s="274" t="s">
        <v>47</v>
      </c>
      <c r="D4" s="275"/>
      <c r="E4" s="96" t="s">
        <v>4</v>
      </c>
      <c r="F4" s="96" t="s">
        <v>5</v>
      </c>
      <c r="G4" s="96" t="s">
        <v>6</v>
      </c>
      <c r="H4" s="96" t="s">
        <v>7</v>
      </c>
      <c r="I4" s="96" t="s">
        <v>8</v>
      </c>
      <c r="J4" s="96" t="s">
        <v>9</v>
      </c>
      <c r="K4" s="96" t="s">
        <v>48</v>
      </c>
      <c r="L4" s="96" t="s">
        <v>49</v>
      </c>
      <c r="M4" s="96" t="s">
        <v>56</v>
      </c>
      <c r="N4" s="96" t="s">
        <v>13</v>
      </c>
      <c r="O4" s="96" t="s">
        <v>14</v>
      </c>
      <c r="P4" s="96" t="s">
        <v>15</v>
      </c>
      <c r="Q4" s="97" t="s">
        <v>19</v>
      </c>
    </row>
    <row r="5" spans="1:17" ht="15">
      <c r="A5" s="273"/>
      <c r="B5" s="98"/>
      <c r="C5" s="99" t="s">
        <v>51</v>
      </c>
      <c r="D5" s="6" t="s">
        <v>52</v>
      </c>
      <c r="E5" s="100" t="s">
        <v>57</v>
      </c>
      <c r="F5" s="100" t="s">
        <v>57</v>
      </c>
      <c r="G5" s="100" t="s">
        <v>57</v>
      </c>
      <c r="H5" s="100" t="s">
        <v>57</v>
      </c>
      <c r="I5" s="100" t="s">
        <v>57</v>
      </c>
      <c r="J5" s="100" t="s">
        <v>57</v>
      </c>
      <c r="K5" s="100" t="s">
        <v>57</v>
      </c>
      <c r="L5" s="100" t="s">
        <v>57</v>
      </c>
      <c r="M5" s="100" t="s">
        <v>57</v>
      </c>
      <c r="N5" s="100" t="s">
        <v>57</v>
      </c>
      <c r="O5" s="100" t="s">
        <v>57</v>
      </c>
      <c r="P5" s="100" t="s">
        <v>57</v>
      </c>
      <c r="Q5" s="101" t="s">
        <v>57</v>
      </c>
    </row>
    <row r="6" spans="1:17" ht="15">
      <c r="A6" s="102"/>
      <c r="B6" s="86"/>
      <c r="C6" s="86"/>
      <c r="D6" s="103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104"/>
    </row>
    <row r="7" spans="1:17" ht="16.5" thickBot="1">
      <c r="A7" s="105">
        <v>1</v>
      </c>
      <c r="B7" s="106" t="s">
        <v>58</v>
      </c>
      <c r="C7" s="106">
        <v>148</v>
      </c>
      <c r="D7" s="107">
        <v>60</v>
      </c>
      <c r="E7" s="108">
        <v>58</v>
      </c>
      <c r="F7" s="109">
        <v>34</v>
      </c>
      <c r="G7" s="109">
        <v>104</v>
      </c>
      <c r="H7" s="94">
        <v>114</v>
      </c>
      <c r="I7" s="94">
        <v>134</v>
      </c>
      <c r="J7" s="94">
        <v>197</v>
      </c>
      <c r="K7" s="94"/>
      <c r="L7" s="94"/>
      <c r="M7" s="94"/>
      <c r="N7" s="94"/>
      <c r="O7" s="94"/>
      <c r="P7" s="94"/>
      <c r="Q7" s="110">
        <f>SUM(E7:P7)</f>
        <v>641</v>
      </c>
    </row>
    <row r="8" spans="1:17" ht="1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1:17" ht="16.5" thickBot="1">
      <c r="A9" s="95" t="s">
        <v>59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1:17" ht="15">
      <c r="A10" s="272" t="s">
        <v>1</v>
      </c>
      <c r="B10" s="88" t="s">
        <v>55</v>
      </c>
      <c r="C10" s="274" t="s">
        <v>47</v>
      </c>
      <c r="D10" s="275"/>
      <c r="E10" s="96" t="s">
        <v>4</v>
      </c>
      <c r="F10" s="96" t="s">
        <v>5</v>
      </c>
      <c r="G10" s="96" t="s">
        <v>6</v>
      </c>
      <c r="H10" s="96" t="s">
        <v>7</v>
      </c>
      <c r="I10" s="96" t="s">
        <v>8</v>
      </c>
      <c r="J10" s="96" t="s">
        <v>9</v>
      </c>
      <c r="K10" s="96" t="s">
        <v>48</v>
      </c>
      <c r="L10" s="96" t="s">
        <v>49</v>
      </c>
      <c r="M10" s="96" t="s">
        <v>56</v>
      </c>
      <c r="N10" s="96" t="s">
        <v>13</v>
      </c>
      <c r="O10" s="96" t="s">
        <v>14</v>
      </c>
      <c r="P10" s="96" t="s">
        <v>15</v>
      </c>
      <c r="Q10" s="97" t="s">
        <v>19</v>
      </c>
    </row>
    <row r="11" spans="1:17" ht="15">
      <c r="A11" s="273"/>
      <c r="B11" s="98"/>
      <c r="C11" s="99" t="s">
        <v>51</v>
      </c>
      <c r="D11" s="6" t="s">
        <v>52</v>
      </c>
      <c r="E11" s="100" t="s">
        <v>57</v>
      </c>
      <c r="F11" s="100" t="s">
        <v>57</v>
      </c>
      <c r="G11" s="100" t="s">
        <v>57</v>
      </c>
      <c r="H11" s="100" t="s">
        <v>57</v>
      </c>
      <c r="I11" s="100" t="s">
        <v>57</v>
      </c>
      <c r="J11" s="100" t="s">
        <v>57</v>
      </c>
      <c r="K11" s="100" t="s">
        <v>57</v>
      </c>
      <c r="L11" s="100" t="s">
        <v>57</v>
      </c>
      <c r="M11" s="100" t="s">
        <v>57</v>
      </c>
      <c r="N11" s="100" t="s">
        <v>57</v>
      </c>
      <c r="O11" s="100" t="s">
        <v>57</v>
      </c>
      <c r="P11" s="100" t="s">
        <v>57</v>
      </c>
      <c r="Q11" s="101" t="s">
        <v>57</v>
      </c>
    </row>
    <row r="12" spans="1:17" ht="15">
      <c r="A12" s="102"/>
      <c r="B12" s="86"/>
      <c r="C12" s="86"/>
      <c r="D12" s="103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104"/>
    </row>
    <row r="13" spans="1:17" ht="16.5" thickBot="1">
      <c r="A13" s="105">
        <v>1</v>
      </c>
      <c r="B13" s="106" t="s">
        <v>58</v>
      </c>
      <c r="C13" s="106">
        <v>310</v>
      </c>
      <c r="D13" s="107">
        <v>122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</row>
    <row r="14" spans="1:17" ht="1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1:17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1:17" ht="1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ht="15.75">
      <c r="A17" s="236" t="s">
        <v>60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</row>
    <row r="18" spans="1:17" ht="15.75">
      <c r="A18" s="236" t="s">
        <v>63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</row>
    <row r="19" spans="1:17" ht="16.5" thickBot="1">
      <c r="A19" s="95" t="s">
        <v>54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ht="15">
      <c r="A20" s="272" t="s">
        <v>1</v>
      </c>
      <c r="B20" s="88" t="s">
        <v>55</v>
      </c>
      <c r="C20" s="274" t="s">
        <v>47</v>
      </c>
      <c r="D20" s="275"/>
      <c r="E20" s="96" t="s">
        <v>4</v>
      </c>
      <c r="F20" s="96" t="s">
        <v>5</v>
      </c>
      <c r="G20" s="96" t="s">
        <v>6</v>
      </c>
      <c r="H20" s="96" t="s">
        <v>7</v>
      </c>
      <c r="I20" s="96" t="s">
        <v>8</v>
      </c>
      <c r="J20" s="96" t="s">
        <v>9</v>
      </c>
      <c r="K20" s="96" t="s">
        <v>48</v>
      </c>
      <c r="L20" s="96" t="s">
        <v>49</v>
      </c>
      <c r="M20" s="96" t="s">
        <v>56</v>
      </c>
      <c r="N20" s="96" t="s">
        <v>13</v>
      </c>
      <c r="O20" s="96" t="s">
        <v>14</v>
      </c>
      <c r="P20" s="96" t="s">
        <v>15</v>
      </c>
      <c r="Q20" s="97" t="s">
        <v>19</v>
      </c>
    </row>
    <row r="21" spans="1:17" ht="15">
      <c r="A21" s="273"/>
      <c r="B21" s="98"/>
      <c r="C21" s="99" t="s">
        <v>51</v>
      </c>
      <c r="D21" s="6" t="s">
        <v>52</v>
      </c>
      <c r="E21" s="100" t="s">
        <v>57</v>
      </c>
      <c r="F21" s="100" t="s">
        <v>57</v>
      </c>
      <c r="G21" s="100" t="s">
        <v>57</v>
      </c>
      <c r="H21" s="100" t="s">
        <v>57</v>
      </c>
      <c r="I21" s="100" t="s">
        <v>57</v>
      </c>
      <c r="J21" s="100" t="s">
        <v>57</v>
      </c>
      <c r="K21" s="100" t="s">
        <v>57</v>
      </c>
      <c r="L21" s="100" t="s">
        <v>57</v>
      </c>
      <c r="M21" s="100" t="s">
        <v>57</v>
      </c>
      <c r="N21" s="100" t="s">
        <v>57</v>
      </c>
      <c r="O21" s="100" t="s">
        <v>57</v>
      </c>
      <c r="P21" s="100" t="s">
        <v>57</v>
      </c>
      <c r="Q21" s="101" t="s">
        <v>57</v>
      </c>
    </row>
    <row r="22" spans="1:17" ht="15">
      <c r="A22" s="102"/>
      <c r="B22" s="86"/>
      <c r="C22" s="86"/>
      <c r="D22" s="103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104"/>
    </row>
    <row r="23" spans="1:17" ht="16.5" thickBot="1">
      <c r="A23" s="105">
        <v>1</v>
      </c>
      <c r="B23" s="106" t="s">
        <v>58</v>
      </c>
      <c r="C23" s="106">
        <v>148</v>
      </c>
      <c r="D23" s="107">
        <v>60</v>
      </c>
      <c r="E23" s="108">
        <f>2784-E7</f>
        <v>2726</v>
      </c>
      <c r="F23" s="109">
        <f>3005-F7</f>
        <v>2971</v>
      </c>
      <c r="G23" s="109">
        <f>4160-G7</f>
        <v>4056</v>
      </c>
      <c r="H23" s="94">
        <f>4307-H7</f>
        <v>4193</v>
      </c>
      <c r="I23" s="94">
        <f>4463-I7</f>
        <v>4329</v>
      </c>
      <c r="J23" s="94">
        <f>HOTEL!L12-J7</f>
        <v>4587</v>
      </c>
      <c r="K23" s="94">
        <f>HOTEL!M24+HOTEL!M27+HOTEL!M36</f>
        <v>0</v>
      </c>
      <c r="L23" s="94">
        <f>HOTEL!N24+HOTEL!N27+HOTEL!N36</f>
        <v>0</v>
      </c>
      <c r="M23" s="94">
        <f>HOTEL!O36+HOTEL!O27+HOTEL!O24</f>
        <v>0</v>
      </c>
      <c r="N23" s="94">
        <f>HOTEL!P24+HOTEL!P27+HOTEL!P36</f>
        <v>0</v>
      </c>
      <c r="O23" s="94">
        <f>HOTEL!Q24+HOTEL!Q27+HOTEL!Q36</f>
        <v>0</v>
      </c>
      <c r="P23" s="94">
        <f>HOTEL!R27+HOTEL!R36+HOTEL!R24-P7</f>
        <v>0</v>
      </c>
      <c r="Q23" s="110">
        <f>SUM(E23:P23)</f>
        <v>22862</v>
      </c>
    </row>
    <row r="24" spans="1:17" ht="1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ht="16.5" thickBot="1">
      <c r="A25" s="95" t="s">
        <v>59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ht="15">
      <c r="A26" s="272" t="s">
        <v>1</v>
      </c>
      <c r="B26" s="276" t="s">
        <v>55</v>
      </c>
      <c r="C26" s="274" t="s">
        <v>47</v>
      </c>
      <c r="D26" s="275"/>
      <c r="E26" s="96" t="s">
        <v>4</v>
      </c>
      <c r="F26" s="96" t="s">
        <v>5</v>
      </c>
      <c r="G26" s="96" t="s">
        <v>6</v>
      </c>
      <c r="H26" s="96" t="s">
        <v>7</v>
      </c>
      <c r="I26" s="96" t="s">
        <v>8</v>
      </c>
      <c r="J26" s="96" t="s">
        <v>9</v>
      </c>
      <c r="K26" s="96" t="s">
        <v>48</v>
      </c>
      <c r="L26" s="96" t="s">
        <v>49</v>
      </c>
      <c r="M26" s="96" t="s">
        <v>56</v>
      </c>
      <c r="N26" s="96" t="s">
        <v>13</v>
      </c>
      <c r="O26" s="96" t="s">
        <v>14</v>
      </c>
      <c r="P26" s="96" t="s">
        <v>15</v>
      </c>
      <c r="Q26" s="97" t="s">
        <v>19</v>
      </c>
    </row>
    <row r="27" spans="1:17" ht="15">
      <c r="A27" s="273"/>
      <c r="B27" s="277"/>
      <c r="C27" s="99" t="s">
        <v>51</v>
      </c>
      <c r="D27" s="6" t="s">
        <v>52</v>
      </c>
      <c r="E27" s="100" t="s">
        <v>57</v>
      </c>
      <c r="F27" s="100" t="s">
        <v>57</v>
      </c>
      <c r="G27" s="100" t="s">
        <v>57</v>
      </c>
      <c r="H27" s="100" t="s">
        <v>57</v>
      </c>
      <c r="I27" s="100" t="s">
        <v>57</v>
      </c>
      <c r="J27" s="100" t="s">
        <v>57</v>
      </c>
      <c r="K27" s="100" t="s">
        <v>57</v>
      </c>
      <c r="L27" s="100" t="s">
        <v>57</v>
      </c>
      <c r="M27" s="100" t="s">
        <v>57</v>
      </c>
      <c r="N27" s="100" t="s">
        <v>57</v>
      </c>
      <c r="O27" s="100" t="s">
        <v>57</v>
      </c>
      <c r="P27" s="100" t="s">
        <v>57</v>
      </c>
      <c r="Q27" s="101" t="s">
        <v>57</v>
      </c>
    </row>
    <row r="28" spans="1:17" ht="15">
      <c r="A28" s="102"/>
      <c r="B28" s="86"/>
      <c r="C28" s="86"/>
      <c r="D28" s="1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104"/>
    </row>
    <row r="29" spans="1:22" ht="16.5" thickBot="1">
      <c r="A29" s="105">
        <v>1</v>
      </c>
      <c r="B29" s="106" t="s">
        <v>58</v>
      </c>
      <c r="C29" s="106">
        <v>310</v>
      </c>
      <c r="D29" s="107">
        <v>122</v>
      </c>
      <c r="E29" s="111">
        <f>HOTEL!G64-'tamu asing-nusa'!E23</f>
        <v>8531</v>
      </c>
      <c r="F29" s="112">
        <f>HOTEL!H64-'tamu asing-nusa'!F23</f>
        <v>8189</v>
      </c>
      <c r="G29" s="111">
        <f>HOTEL!I64-'tamu asing-nusa'!G23</f>
        <v>10304</v>
      </c>
      <c r="H29" s="111">
        <f>HOTEL!J64-'tamu asing-nusa'!H23</f>
        <v>10371</v>
      </c>
      <c r="I29" s="112">
        <f>HOTEL!K64-'tamu asing-nusa'!I23</f>
        <v>10842</v>
      </c>
      <c r="J29" s="111">
        <f>HOTEL!L64-HOTEL!L12</f>
        <v>11158</v>
      </c>
      <c r="K29" s="111">
        <f>HOTEL!M64-'tamu asing-nusa'!K23</f>
        <v>0</v>
      </c>
      <c r="L29" s="112">
        <f>HOTEL!N64-'tamu asing-nusa'!L23</f>
        <v>0</v>
      </c>
      <c r="M29" s="113">
        <f>HOTEL!O64-'tamu asing-nusa'!M23</f>
        <v>0</v>
      </c>
      <c r="N29" s="113">
        <f>HOTEL!P64-'tamu asing-nusa'!N23</f>
        <v>0</v>
      </c>
      <c r="O29" s="111">
        <f>HOTEL!Q64-'tamu asing-nusa'!O23</f>
        <v>0</v>
      </c>
      <c r="P29" s="111">
        <f>HOTEL!R64-'tamu asing-nusa'!P23</f>
        <v>0</v>
      </c>
      <c r="Q29" s="114">
        <f>SUM(E29:P29)</f>
        <v>59395</v>
      </c>
      <c r="T29" s="63"/>
      <c r="U29" s="63"/>
      <c r="V29" s="63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ht="12.75">
      <c r="J32" s="63"/>
    </row>
    <row r="33" ht="12.75">
      <c r="J33" s="63"/>
    </row>
    <row r="34" spans="10:16" ht="12.75">
      <c r="J34" s="63"/>
      <c r="P34" s="63"/>
    </row>
  </sheetData>
  <sheetProtection/>
  <mergeCells count="13">
    <mergeCell ref="A26:A27"/>
    <mergeCell ref="B26:B27"/>
    <mergeCell ref="C26:D26"/>
    <mergeCell ref="A18:Q18"/>
    <mergeCell ref="A20:A21"/>
    <mergeCell ref="C20:D20"/>
    <mergeCell ref="A10:A11"/>
    <mergeCell ref="C10:D10"/>
    <mergeCell ref="A17:Q17"/>
    <mergeCell ref="A1:Q1"/>
    <mergeCell ref="A2:Q2"/>
    <mergeCell ref="A4:A5"/>
    <mergeCell ref="C4:D4"/>
  </mergeCells>
  <printOptions/>
  <pageMargins left="0.75" right="0.75" top="1" bottom="1" header="0.5" footer="0.5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2015-11-26T03:23:13Z</cp:lastPrinted>
  <dcterms:created xsi:type="dcterms:W3CDTF">1996-10-14T23:33:28Z</dcterms:created>
  <dcterms:modified xsi:type="dcterms:W3CDTF">2017-04-19T05:12:58Z</dcterms:modified>
  <cp:category/>
  <cp:version/>
  <cp:contentType/>
  <cp:contentStatus/>
</cp:coreProperties>
</file>