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1. ADUM\4. LAPORAN PELAKSANAAN KEGIATAN\2022\"/>
    </mc:Choice>
  </mc:AlternateContent>
  <bookViews>
    <workbookView xWindow="0" yWindow="0" windowWidth="20490" windowHeight="7905" activeTab="2"/>
  </bookViews>
  <sheets>
    <sheet name="MARET" sheetId="1" r:id="rId1"/>
    <sheet name="SERAPAN TW I" sheetId="8" r:id="rId2"/>
    <sheet name="SERAPAN TW II" sheetId="10" r:id="rId3"/>
    <sheet name="ANGGARAN" sheetId="2" r:id="rId4"/>
    <sheet name="masalah hambatan " sheetId="5" r:id="rId5"/>
    <sheet name="REALISASI" sheetId="4" r:id="rId6"/>
    <sheet name="labalaba" sheetId="9" r:id="rId7"/>
    <sheet name="target" sheetId="7" r:id="rId8"/>
  </sheets>
  <externalReferences>
    <externalReference r:id="rId9"/>
  </externalReferences>
  <definedNames>
    <definedName name="_xlnm.Print_Area" localSheetId="5">REALISASI!$A$1:$M$77</definedName>
    <definedName name="_xlnm.Print_Titles" localSheetId="3">ANGGARAN!$10:$14</definedName>
    <definedName name="_xlnm.Print_Titles" localSheetId="4">'masalah hambatan '!$10:$13</definedName>
    <definedName name="_xlnm.Print_Titles" localSheetId="5">REALISASI!$9:$13</definedName>
    <definedName name="_xlnm.Print_Titles" localSheetId="1">'SERAPAN TW I'!$4:$4</definedName>
    <definedName name="_xlnm.Print_Titles" localSheetId="2">'SERAPAN TW II'!$4:$4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1" i="10" l="1"/>
  <c r="E12" i="10"/>
  <c r="E13" i="10"/>
  <c r="E14" i="10"/>
  <c r="E15" i="10"/>
  <c r="E16" i="10"/>
  <c r="E18" i="10"/>
  <c r="E19" i="10"/>
  <c r="E20" i="10"/>
  <c r="E21" i="10"/>
  <c r="E22" i="10"/>
  <c r="E23" i="10"/>
  <c r="E24" i="10"/>
  <c r="E25" i="10"/>
  <c r="E26" i="10"/>
  <c r="E27" i="10"/>
  <c r="E29" i="10"/>
  <c r="E31" i="10"/>
  <c r="E32" i="10"/>
  <c r="E34" i="10"/>
  <c r="E35" i="10"/>
  <c r="E36" i="10"/>
  <c r="E37" i="10"/>
  <c r="E40" i="10"/>
  <c r="E41" i="10"/>
  <c r="E42" i="10"/>
  <c r="E43" i="10"/>
  <c r="E44" i="10"/>
  <c r="E45" i="10"/>
  <c r="E46" i="10"/>
  <c r="E48" i="10"/>
  <c r="E49" i="10"/>
  <c r="E51" i="10"/>
  <c r="E52" i="10"/>
  <c r="E53" i="10"/>
  <c r="E55" i="10"/>
  <c r="E56" i="10"/>
  <c r="E57" i="10"/>
  <c r="E58" i="10"/>
  <c r="E8" i="10"/>
  <c r="E9" i="10"/>
  <c r="E7" i="10"/>
  <c r="E59" i="10" l="1"/>
  <c r="F59" i="10" s="1"/>
  <c r="D59" i="10"/>
  <c r="F58" i="10"/>
  <c r="F57" i="10"/>
  <c r="F56" i="10"/>
  <c r="F55" i="10"/>
  <c r="F53" i="10"/>
  <c r="F52" i="10"/>
  <c r="F49" i="10"/>
  <c r="F48" i="10"/>
  <c r="F46" i="10"/>
  <c r="F45" i="10"/>
  <c r="F44" i="10"/>
  <c r="F43" i="10"/>
  <c r="F42" i="10"/>
  <c r="F41" i="10"/>
  <c r="F40" i="10"/>
  <c r="F37" i="10"/>
  <c r="F36" i="10"/>
  <c r="F35" i="10"/>
  <c r="F34" i="10"/>
  <c r="F32" i="10"/>
  <c r="F31" i="10"/>
  <c r="F29" i="10"/>
  <c r="F27" i="10"/>
  <c r="F26" i="10"/>
  <c r="F25" i="10"/>
  <c r="F24" i="10"/>
  <c r="F23" i="10"/>
  <c r="F22" i="10"/>
  <c r="F21" i="10"/>
  <c r="F20" i="10"/>
  <c r="F18" i="10"/>
  <c r="F16" i="10"/>
  <c r="F15" i="10"/>
  <c r="F14" i="10"/>
  <c r="F13" i="10"/>
  <c r="F12" i="10"/>
  <c r="F11" i="10"/>
  <c r="F9" i="10"/>
  <c r="F8" i="10"/>
  <c r="F7" i="10"/>
  <c r="J60" i="7" l="1"/>
  <c r="J59" i="7"/>
  <c r="J58" i="7"/>
  <c r="J57" i="7"/>
  <c r="J54" i="7"/>
  <c r="J51" i="7"/>
  <c r="J50" i="7"/>
  <c r="J48" i="7"/>
  <c r="J46" i="7"/>
  <c r="J45" i="7"/>
  <c r="J43" i="7"/>
  <c r="J42" i="7"/>
  <c r="J34" i="7"/>
  <c r="J36" i="7"/>
  <c r="J37" i="7"/>
  <c r="J38" i="7"/>
  <c r="J39" i="7"/>
  <c r="J33" i="7"/>
  <c r="J23" i="7"/>
  <c r="J24" i="7"/>
  <c r="J25" i="7"/>
  <c r="J26" i="7"/>
  <c r="J27" i="7"/>
  <c r="J28" i="7"/>
  <c r="J29" i="7"/>
  <c r="J22" i="7"/>
  <c r="J20" i="7"/>
  <c r="J18" i="7"/>
  <c r="J17" i="7"/>
  <c r="J16" i="7"/>
  <c r="J15" i="7"/>
  <c r="J14" i="7"/>
  <c r="J13" i="7"/>
  <c r="J10" i="7"/>
  <c r="U143" i="9"/>
  <c r="V142" i="9"/>
  <c r="U140" i="9"/>
  <c r="V139" i="9"/>
  <c r="U133" i="9"/>
  <c r="V132" i="9"/>
  <c r="U130" i="9"/>
  <c r="V129" i="9"/>
  <c r="U125" i="9"/>
  <c r="V124" i="9"/>
  <c r="U118" i="9"/>
  <c r="V117" i="9"/>
  <c r="U112" i="9"/>
  <c r="V111" i="9"/>
  <c r="U109" i="9"/>
  <c r="V108" i="9"/>
  <c r="U106" i="9"/>
  <c r="V105" i="9"/>
  <c r="U103" i="9"/>
  <c r="V102" i="9"/>
  <c r="U100" i="9"/>
  <c r="V99" i="9"/>
  <c r="U95" i="9"/>
  <c r="V94" i="9"/>
  <c r="U92" i="9"/>
  <c r="V91" i="9"/>
  <c r="U89" i="9"/>
  <c r="V88" i="9"/>
  <c r="U86" i="9"/>
  <c r="V85" i="9"/>
  <c r="U82" i="9"/>
  <c r="V81" i="9"/>
  <c r="U79" i="9"/>
  <c r="V78" i="9"/>
  <c r="U71" i="9"/>
  <c r="V70" i="9"/>
  <c r="U68" i="9"/>
  <c r="V67" i="9"/>
  <c r="U65" i="9"/>
  <c r="V64" i="9"/>
  <c r="U62" i="9"/>
  <c r="V61" i="9"/>
  <c r="U59" i="9"/>
  <c r="V58" i="9"/>
  <c r="U56" i="9"/>
  <c r="V55" i="9"/>
  <c r="U53" i="9"/>
  <c r="V52" i="9"/>
  <c r="U50" i="9"/>
  <c r="V49" i="9"/>
  <c r="U46" i="9"/>
  <c r="V45" i="9"/>
  <c r="U42" i="9"/>
  <c r="V41" i="9"/>
  <c r="U39" i="9"/>
  <c r="V38" i="9"/>
  <c r="U36" i="9"/>
  <c r="V35" i="9"/>
  <c r="U33" i="9"/>
  <c r="V32" i="9"/>
  <c r="U23" i="9"/>
  <c r="V22" i="9"/>
  <c r="E17" i="4"/>
  <c r="E18" i="4"/>
  <c r="E20" i="4"/>
  <c r="F20" i="4" s="1"/>
  <c r="E21" i="4"/>
  <c r="E22" i="4"/>
  <c r="E23" i="4"/>
  <c r="E24" i="4"/>
  <c r="E25" i="4"/>
  <c r="E27" i="4"/>
  <c r="E29" i="4"/>
  <c r="E30" i="4"/>
  <c r="E31" i="4"/>
  <c r="E32" i="4"/>
  <c r="E33" i="4"/>
  <c r="E34" i="4"/>
  <c r="E35" i="4"/>
  <c r="E36" i="4"/>
  <c r="E38" i="4"/>
  <c r="E40" i="4"/>
  <c r="E41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7" i="4"/>
  <c r="E58" i="4"/>
  <c r="E61" i="4"/>
  <c r="E62" i="4"/>
  <c r="E63" i="4"/>
  <c r="E64" i="4"/>
  <c r="E65" i="4"/>
  <c r="E66" i="4"/>
  <c r="E67" i="4"/>
  <c r="E16" i="4"/>
  <c r="P58" i="9" l="1"/>
  <c r="O59" i="9"/>
  <c r="S58" i="9"/>
  <c r="R59" i="9"/>
  <c r="R143" i="9"/>
  <c r="S142" i="9"/>
  <c r="R140" i="9"/>
  <c r="S139" i="9"/>
  <c r="R133" i="9"/>
  <c r="S132" i="9"/>
  <c r="R130" i="9"/>
  <c r="S129" i="9"/>
  <c r="R125" i="9"/>
  <c r="S124" i="9"/>
  <c r="R118" i="9"/>
  <c r="S117" i="9"/>
  <c r="R112" i="9"/>
  <c r="S111" i="9"/>
  <c r="R109" i="9"/>
  <c r="S108" i="9"/>
  <c r="R106" i="9"/>
  <c r="S105" i="9"/>
  <c r="R103" i="9"/>
  <c r="S102" i="9"/>
  <c r="R100" i="9"/>
  <c r="S99" i="9"/>
  <c r="R95" i="9"/>
  <c r="S94" i="9"/>
  <c r="R92" i="9"/>
  <c r="S91" i="9"/>
  <c r="R89" i="9"/>
  <c r="S88" i="9"/>
  <c r="R86" i="9"/>
  <c r="S85" i="9"/>
  <c r="R82" i="9"/>
  <c r="S81" i="9"/>
  <c r="R79" i="9"/>
  <c r="S78" i="9"/>
  <c r="R71" i="9"/>
  <c r="S70" i="9"/>
  <c r="R68" i="9"/>
  <c r="S67" i="9"/>
  <c r="R65" i="9"/>
  <c r="S64" i="9"/>
  <c r="R62" i="9"/>
  <c r="S61" i="9"/>
  <c r="R56" i="9"/>
  <c r="S55" i="9"/>
  <c r="R53" i="9"/>
  <c r="S52" i="9"/>
  <c r="R50" i="9"/>
  <c r="S49" i="9"/>
  <c r="R46" i="9"/>
  <c r="S45" i="9"/>
  <c r="R42" i="9"/>
  <c r="S41" i="9"/>
  <c r="R40" i="9"/>
  <c r="R39" i="9"/>
  <c r="S38" i="9"/>
  <c r="R36" i="9"/>
  <c r="S35" i="9"/>
  <c r="R33" i="9"/>
  <c r="S32" i="9"/>
  <c r="R30" i="9"/>
  <c r="S29" i="9"/>
  <c r="R27" i="9"/>
  <c r="S26" i="9"/>
  <c r="R23" i="9"/>
  <c r="S22" i="9"/>
  <c r="O143" i="9"/>
  <c r="L143" i="9"/>
  <c r="P142" i="9"/>
  <c r="M142" i="9"/>
  <c r="O140" i="9"/>
  <c r="P139" i="9"/>
  <c r="O133" i="9"/>
  <c r="P132" i="9"/>
  <c r="O130" i="9"/>
  <c r="P129" i="9"/>
  <c r="O125" i="9"/>
  <c r="L125" i="9"/>
  <c r="P124" i="9"/>
  <c r="M124" i="9"/>
  <c r="O118" i="9"/>
  <c r="P117" i="9"/>
  <c r="O112" i="9"/>
  <c r="P111" i="9"/>
  <c r="O109" i="9"/>
  <c r="L109" i="9"/>
  <c r="P108" i="9"/>
  <c r="M108" i="9"/>
  <c r="O106" i="9"/>
  <c r="P105" i="9"/>
  <c r="O103" i="9"/>
  <c r="L103" i="9"/>
  <c r="P102" i="9"/>
  <c r="M102" i="9"/>
  <c r="O100" i="9"/>
  <c r="P99" i="9"/>
  <c r="O95" i="9"/>
  <c r="L95" i="9"/>
  <c r="P94" i="9"/>
  <c r="M94" i="9"/>
  <c r="O92" i="9"/>
  <c r="L92" i="9"/>
  <c r="P91" i="9"/>
  <c r="M91" i="9"/>
  <c r="O89" i="9"/>
  <c r="L89" i="9"/>
  <c r="P88" i="9"/>
  <c r="M88" i="9"/>
  <c r="O86" i="9"/>
  <c r="L86" i="9"/>
  <c r="P85" i="9"/>
  <c r="M85" i="9"/>
  <c r="O82" i="9"/>
  <c r="L82" i="9"/>
  <c r="P81" i="9"/>
  <c r="M81" i="9"/>
  <c r="O79" i="9"/>
  <c r="L79" i="9"/>
  <c r="P78" i="9"/>
  <c r="M78" i="9"/>
  <c r="O71" i="9"/>
  <c r="L71" i="9"/>
  <c r="P70" i="9"/>
  <c r="M70" i="9"/>
  <c r="O68" i="9"/>
  <c r="L68" i="9"/>
  <c r="P67" i="9"/>
  <c r="M67" i="9"/>
  <c r="O65" i="9"/>
  <c r="L65" i="9"/>
  <c r="P64" i="9"/>
  <c r="M64" i="9"/>
  <c r="O62" i="9"/>
  <c r="L62" i="9"/>
  <c r="P61" i="9"/>
  <c r="M61" i="9"/>
  <c r="O56" i="9"/>
  <c r="L56" i="9"/>
  <c r="P55" i="9"/>
  <c r="M55" i="9"/>
  <c r="O53" i="9"/>
  <c r="L53" i="9"/>
  <c r="P52" i="9"/>
  <c r="M52" i="9"/>
  <c r="O50" i="9"/>
  <c r="L50" i="9"/>
  <c r="P49" i="9"/>
  <c r="M49" i="9"/>
  <c r="O46" i="9"/>
  <c r="L46" i="9"/>
  <c r="P45" i="9"/>
  <c r="M45" i="9"/>
  <c r="O42" i="9"/>
  <c r="P41" i="9"/>
  <c r="O40" i="9"/>
  <c r="O39" i="9"/>
  <c r="P38" i="9"/>
  <c r="O36" i="9"/>
  <c r="P35" i="9"/>
  <c r="O33" i="9"/>
  <c r="P32" i="9"/>
  <c r="O30" i="9"/>
  <c r="L30" i="9"/>
  <c r="P29" i="9"/>
  <c r="M29" i="9"/>
  <c r="O27" i="9"/>
  <c r="L27" i="9"/>
  <c r="P26" i="9"/>
  <c r="M26" i="9"/>
  <c r="O23" i="9"/>
  <c r="P22" i="9"/>
  <c r="O20" i="9"/>
  <c r="L20" i="9"/>
  <c r="P19" i="9"/>
  <c r="M19" i="9"/>
  <c r="O17" i="9"/>
  <c r="P16" i="9"/>
  <c r="F51" i="4" l="1"/>
  <c r="F53" i="4"/>
  <c r="F65" i="4"/>
  <c r="F66" i="4" l="1"/>
  <c r="F58" i="4"/>
  <c r="F55" i="4"/>
  <c r="F52" i="4"/>
  <c r="F50" i="4"/>
  <c r="F45" i="4"/>
  <c r="F43" i="4"/>
  <c r="F41" i="4"/>
  <c r="F40" i="4"/>
  <c r="I58" i="7" l="1"/>
  <c r="I59" i="7"/>
  <c r="I60" i="7"/>
  <c r="I57" i="7"/>
  <c r="I55" i="7"/>
  <c r="I54" i="7"/>
  <c r="I51" i="7"/>
  <c r="I50" i="7"/>
  <c r="I48" i="7"/>
  <c r="I47" i="7"/>
  <c r="I46" i="7"/>
  <c r="I45" i="7"/>
  <c r="I43" i="7"/>
  <c r="I42" i="7"/>
  <c r="I37" i="7"/>
  <c r="I38" i="7"/>
  <c r="I39" i="7"/>
  <c r="I36" i="7"/>
  <c r="I34" i="7"/>
  <c r="I33" i="7"/>
  <c r="I23" i="7"/>
  <c r="I24" i="7"/>
  <c r="I25" i="7"/>
  <c r="I26" i="7"/>
  <c r="I27" i="7"/>
  <c r="I28" i="7"/>
  <c r="I29" i="7"/>
  <c r="I22" i="7"/>
  <c r="I20" i="7"/>
  <c r="I18" i="7"/>
  <c r="I17" i="7"/>
  <c r="I16" i="7"/>
  <c r="I15" i="7"/>
  <c r="F15" i="7"/>
  <c r="I14" i="7"/>
  <c r="I13" i="7"/>
  <c r="I10" i="7"/>
  <c r="H10" i="7" l="1"/>
  <c r="D59" i="8" l="1"/>
  <c r="F59" i="8" s="1"/>
  <c r="E59" i="8"/>
  <c r="F8" i="8"/>
  <c r="F9" i="8"/>
  <c r="F11" i="8"/>
  <c r="F12" i="8"/>
  <c r="F13" i="8"/>
  <c r="F14" i="8"/>
  <c r="F15" i="8"/>
  <c r="F16" i="8"/>
  <c r="F18" i="8"/>
  <c r="F20" i="8"/>
  <c r="F21" i="8"/>
  <c r="F22" i="8"/>
  <c r="F23" i="8"/>
  <c r="F24" i="8"/>
  <c r="F25" i="8"/>
  <c r="F26" i="8"/>
  <c r="F27" i="8"/>
  <c r="F29" i="8"/>
  <c r="F31" i="8"/>
  <c r="F32" i="8"/>
  <c r="F34" i="8"/>
  <c r="F35" i="8"/>
  <c r="F36" i="8"/>
  <c r="F37" i="8"/>
  <c r="F40" i="8"/>
  <c r="F41" i="8"/>
  <c r="F42" i="8"/>
  <c r="F43" i="8"/>
  <c r="F44" i="8"/>
  <c r="F45" i="8"/>
  <c r="F46" i="8"/>
  <c r="F48" i="8"/>
  <c r="F49" i="8"/>
  <c r="F52" i="8"/>
  <c r="F53" i="8"/>
  <c r="F55" i="8"/>
  <c r="F56" i="8"/>
  <c r="F57" i="8"/>
  <c r="F58" i="8"/>
  <c r="F7" i="8"/>
  <c r="E16" i="1"/>
  <c r="D254" i="1"/>
  <c r="E254" i="1" s="1"/>
  <c r="C254" i="1"/>
  <c r="E10" i="1"/>
  <c r="E11" i="1"/>
  <c r="E12" i="1"/>
  <c r="E14" i="1"/>
  <c r="E15" i="1"/>
  <c r="E17" i="1"/>
  <c r="E18" i="1"/>
  <c r="E20" i="1"/>
  <c r="E21" i="1"/>
  <c r="E22" i="1"/>
  <c r="E23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40" i="1"/>
  <c r="E41" i="1"/>
  <c r="E42" i="1"/>
  <c r="E43" i="1"/>
  <c r="E44" i="1"/>
  <c r="E45" i="1"/>
  <c r="E47" i="1"/>
  <c r="E48" i="1"/>
  <c r="E49" i="1"/>
  <c r="E50" i="1"/>
  <c r="E52" i="1"/>
  <c r="E53" i="1"/>
  <c r="E54" i="1"/>
  <c r="E55" i="1"/>
  <c r="E57" i="1"/>
  <c r="E58" i="1"/>
  <c r="E59" i="1"/>
  <c r="E60" i="1"/>
  <c r="E62" i="1"/>
  <c r="E63" i="1"/>
  <c r="E64" i="1"/>
  <c r="E65" i="1"/>
  <c r="E68" i="1"/>
  <c r="E69" i="1"/>
  <c r="E70" i="1"/>
  <c r="E71" i="1"/>
  <c r="E74" i="1"/>
  <c r="E75" i="1"/>
  <c r="E76" i="1"/>
  <c r="E77" i="1"/>
  <c r="E79" i="1"/>
  <c r="E80" i="1"/>
  <c r="E81" i="1"/>
  <c r="E83" i="1"/>
  <c r="E84" i="1"/>
  <c r="E86" i="1"/>
  <c r="E87" i="1"/>
  <c r="E89" i="1"/>
  <c r="E90" i="1"/>
  <c r="E91" i="1"/>
  <c r="E92" i="1"/>
  <c r="E94" i="1"/>
  <c r="E96" i="1"/>
  <c r="E97" i="1"/>
  <c r="E98" i="1"/>
  <c r="E100" i="1"/>
  <c r="E101" i="1"/>
  <c r="E102" i="1"/>
  <c r="E103" i="1"/>
  <c r="E106" i="1"/>
  <c r="E109" i="1"/>
  <c r="E110" i="1"/>
  <c r="E111" i="1"/>
  <c r="E112" i="1"/>
  <c r="E113" i="1"/>
  <c r="E115" i="1"/>
  <c r="E116" i="1"/>
  <c r="E117" i="1"/>
  <c r="E118" i="1"/>
  <c r="E121" i="1"/>
  <c r="E122" i="1"/>
  <c r="E123" i="1"/>
  <c r="E125" i="1"/>
  <c r="E126" i="1"/>
  <c r="E127" i="1"/>
  <c r="E128" i="1"/>
  <c r="E129" i="1"/>
  <c r="E130" i="1"/>
  <c r="E131" i="1"/>
  <c r="E133" i="1"/>
  <c r="E134" i="1"/>
  <c r="E135" i="1"/>
  <c r="E136" i="1"/>
  <c r="E138" i="1"/>
  <c r="E139" i="1"/>
  <c r="E140" i="1"/>
  <c r="E141" i="1"/>
  <c r="E142" i="1"/>
  <c r="E146" i="1"/>
  <c r="E147" i="1"/>
  <c r="E148" i="1"/>
  <c r="E149" i="1"/>
  <c r="E151" i="1"/>
  <c r="E152" i="1"/>
  <c r="E153" i="1"/>
  <c r="E154" i="1"/>
  <c r="E155" i="1"/>
  <c r="E157" i="1"/>
  <c r="E158" i="1"/>
  <c r="E159" i="1"/>
  <c r="E160" i="1"/>
  <c r="E161" i="1"/>
  <c r="E163" i="1"/>
  <c r="E164" i="1"/>
  <c r="E165" i="1"/>
  <c r="E166" i="1"/>
  <c r="E167" i="1"/>
  <c r="E168" i="1"/>
  <c r="E169" i="1"/>
  <c r="E170" i="1"/>
  <c r="E172" i="1"/>
  <c r="E173" i="1"/>
  <c r="E174" i="1"/>
  <c r="E175" i="1"/>
  <c r="E177" i="1"/>
  <c r="E178" i="1"/>
  <c r="E179" i="1"/>
  <c r="E180" i="1"/>
  <c r="E181" i="1"/>
  <c r="E182" i="1"/>
  <c r="E184" i="1"/>
  <c r="E185" i="1"/>
  <c r="E186" i="1"/>
  <c r="E187" i="1"/>
  <c r="E188" i="1"/>
  <c r="E189" i="1"/>
  <c r="E190" i="1"/>
  <c r="E191" i="1"/>
  <c r="E192" i="1"/>
  <c r="E193" i="1"/>
  <c r="E196" i="1"/>
  <c r="E197" i="1"/>
  <c r="E198" i="1"/>
  <c r="E199" i="1"/>
  <c r="E200" i="1"/>
  <c r="E201" i="1"/>
  <c r="E202" i="1"/>
  <c r="E204" i="1"/>
  <c r="E205" i="1"/>
  <c r="E206" i="1"/>
  <c r="E207" i="1"/>
  <c r="E211" i="1"/>
  <c r="E212" i="1"/>
  <c r="E213" i="1"/>
  <c r="E214" i="1"/>
  <c r="E215" i="1"/>
  <c r="E216" i="1"/>
  <c r="E218" i="1"/>
  <c r="E219" i="1"/>
  <c r="E220" i="1"/>
  <c r="E221" i="1"/>
  <c r="E222" i="1"/>
  <c r="E223" i="1"/>
  <c r="E226" i="1"/>
  <c r="E227" i="1"/>
  <c r="E228" i="1"/>
  <c r="E229" i="1"/>
  <c r="E230" i="1"/>
  <c r="E231" i="1"/>
  <c r="E233" i="1"/>
  <c r="E234" i="1"/>
  <c r="E235" i="1"/>
  <c r="E236" i="1"/>
  <c r="E237" i="1"/>
  <c r="E238" i="1"/>
  <c r="E240" i="1"/>
  <c r="E241" i="1"/>
  <c r="E242" i="1"/>
  <c r="E243" i="1"/>
  <c r="E244" i="1"/>
  <c r="E245" i="1"/>
  <c r="E246" i="1"/>
  <c r="E247" i="1"/>
  <c r="E248" i="1"/>
  <c r="E250" i="1"/>
  <c r="E251" i="1"/>
  <c r="E252" i="1"/>
  <c r="E253" i="1"/>
  <c r="E9" i="1"/>
  <c r="G10" i="7" l="1"/>
  <c r="F58" i="7"/>
  <c r="F59" i="7"/>
  <c r="F60" i="7"/>
  <c r="F57" i="7"/>
  <c r="F55" i="7"/>
  <c r="F54" i="7"/>
  <c r="F51" i="7"/>
  <c r="F50" i="7"/>
  <c r="F48" i="7"/>
  <c r="F47" i="7"/>
  <c r="F46" i="7"/>
  <c r="F45" i="7"/>
  <c r="F44" i="7"/>
  <c r="F43" i="7"/>
  <c r="F42" i="7"/>
  <c r="F37" i="7"/>
  <c r="F38" i="7"/>
  <c r="F39" i="7"/>
  <c r="F36" i="7"/>
  <c r="F34" i="7"/>
  <c r="F33" i="7"/>
  <c r="F23" i="7"/>
  <c r="F24" i="7"/>
  <c r="F25" i="7"/>
  <c r="F26" i="7"/>
  <c r="F27" i="7"/>
  <c r="F28" i="7"/>
  <c r="F29" i="7"/>
  <c r="F22" i="7"/>
  <c r="F20" i="7"/>
  <c r="F18" i="7"/>
  <c r="F17" i="7"/>
  <c r="F16" i="7"/>
  <c r="F14" i="7"/>
  <c r="F13" i="7"/>
  <c r="F10" i="7"/>
  <c r="D11" i="7"/>
  <c r="D10" i="7"/>
  <c r="D9" i="7"/>
  <c r="J17" i="4"/>
  <c r="J18" i="4"/>
  <c r="J20" i="4"/>
  <c r="J21" i="4"/>
  <c r="J22" i="4"/>
  <c r="J23" i="4"/>
  <c r="J24" i="4"/>
  <c r="J25" i="4"/>
  <c r="J27" i="4"/>
  <c r="J29" i="4"/>
  <c r="J30" i="4"/>
  <c r="J31" i="4"/>
  <c r="J32" i="4"/>
  <c r="J33" i="4"/>
  <c r="J34" i="4"/>
  <c r="J35" i="4"/>
  <c r="J36" i="4"/>
  <c r="J38" i="4"/>
  <c r="J40" i="4"/>
  <c r="J41" i="4"/>
  <c r="J43" i="4"/>
  <c r="J44" i="4"/>
  <c r="J45" i="4"/>
  <c r="J46" i="4"/>
  <c r="J49" i="4"/>
  <c r="J50" i="4"/>
  <c r="J51" i="4"/>
  <c r="J52" i="4"/>
  <c r="J53" i="4"/>
  <c r="J54" i="4"/>
  <c r="J55" i="4"/>
  <c r="J57" i="4"/>
  <c r="J58" i="4"/>
  <c r="J61" i="4"/>
  <c r="J62" i="4"/>
  <c r="J64" i="4"/>
  <c r="J65" i="4"/>
  <c r="J66" i="4"/>
  <c r="J67" i="4"/>
  <c r="J16" i="4"/>
  <c r="I17" i="4"/>
  <c r="I18" i="4"/>
  <c r="I20" i="4"/>
  <c r="I21" i="4"/>
  <c r="I22" i="4"/>
  <c r="I23" i="4"/>
  <c r="I24" i="4"/>
  <c r="I25" i="4"/>
  <c r="I27" i="4"/>
  <c r="I29" i="4"/>
  <c r="I30" i="4"/>
  <c r="I31" i="4"/>
  <c r="I32" i="4"/>
  <c r="I33" i="4"/>
  <c r="I34" i="4"/>
  <c r="I35" i="4"/>
  <c r="I36" i="4"/>
  <c r="I38" i="4"/>
  <c r="I40" i="4"/>
  <c r="I41" i="4"/>
  <c r="I43" i="4"/>
  <c r="I44" i="4"/>
  <c r="I45" i="4"/>
  <c r="I46" i="4"/>
  <c r="I49" i="4"/>
  <c r="I50" i="4"/>
  <c r="I51" i="4"/>
  <c r="I52" i="4"/>
  <c r="I53" i="4"/>
  <c r="I54" i="4"/>
  <c r="I55" i="4"/>
  <c r="I57" i="4"/>
  <c r="I58" i="4"/>
  <c r="I61" i="4"/>
  <c r="I62" i="4"/>
  <c r="I64" i="4"/>
  <c r="I65" i="4"/>
  <c r="I66" i="4"/>
  <c r="I67" i="4"/>
  <c r="I16" i="4"/>
  <c r="G65" i="4"/>
  <c r="H65" i="4" s="1"/>
  <c r="L65" i="4" s="1"/>
  <c r="G66" i="4"/>
  <c r="K66" i="4" s="1"/>
  <c r="G67" i="4"/>
  <c r="H67" i="4" s="1"/>
  <c r="L67" i="4" s="1"/>
  <c r="G64" i="4"/>
  <c r="K64" i="4" s="1"/>
  <c r="G62" i="4"/>
  <c r="K62" i="4" s="1"/>
  <c r="G61" i="4"/>
  <c r="H61" i="4" s="1"/>
  <c r="L61" i="4" s="1"/>
  <c r="G58" i="4"/>
  <c r="K58" i="4" s="1"/>
  <c r="G57" i="4"/>
  <c r="K57" i="4" s="1"/>
  <c r="G50" i="4"/>
  <c r="K50" i="4" s="1"/>
  <c r="G51" i="4"/>
  <c r="H51" i="4" s="1"/>
  <c r="L51" i="4" s="1"/>
  <c r="G52" i="4"/>
  <c r="K52" i="4" s="1"/>
  <c r="G53" i="4"/>
  <c r="H53" i="4" s="1"/>
  <c r="L53" i="4" s="1"/>
  <c r="G54" i="4"/>
  <c r="K54" i="4" s="1"/>
  <c r="G55" i="4"/>
  <c r="H55" i="4" s="1"/>
  <c r="L55" i="4" s="1"/>
  <c r="G49" i="4"/>
  <c r="H49" i="4" s="1"/>
  <c r="L49" i="4" s="1"/>
  <c r="G44" i="4"/>
  <c r="K44" i="4" s="1"/>
  <c r="G45" i="4"/>
  <c r="H45" i="4" s="1"/>
  <c r="L45" i="4" s="1"/>
  <c r="G46" i="4"/>
  <c r="K46" i="4" s="1"/>
  <c r="G43" i="4"/>
  <c r="H43" i="4" s="1"/>
  <c r="L43" i="4" s="1"/>
  <c r="G41" i="4"/>
  <c r="K41" i="4" s="1"/>
  <c r="G40" i="4"/>
  <c r="K40" i="4" s="1"/>
  <c r="G38" i="4"/>
  <c r="K38" i="4" s="1"/>
  <c r="G30" i="4"/>
  <c r="K30" i="4" s="1"/>
  <c r="G31" i="4"/>
  <c r="K31" i="4" s="1"/>
  <c r="G32" i="4"/>
  <c r="K32" i="4" s="1"/>
  <c r="G33" i="4"/>
  <c r="H33" i="4" s="1"/>
  <c r="L33" i="4" s="1"/>
  <c r="G34" i="4"/>
  <c r="K34" i="4" s="1"/>
  <c r="G35" i="4"/>
  <c r="K35" i="4" s="1"/>
  <c r="G36" i="4"/>
  <c r="K36" i="4" s="1"/>
  <c r="G21" i="4"/>
  <c r="K21" i="4" s="1"/>
  <c r="G22" i="4"/>
  <c r="K22" i="4" s="1"/>
  <c r="G23" i="4"/>
  <c r="K23" i="4" s="1"/>
  <c r="G24" i="4"/>
  <c r="K24" i="4" s="1"/>
  <c r="G25" i="4"/>
  <c r="K25" i="4" s="1"/>
  <c r="G20" i="4"/>
  <c r="K20" i="4" s="1"/>
  <c r="G17" i="4"/>
  <c r="K17" i="4" s="1"/>
  <c r="G18" i="4"/>
  <c r="K18" i="4" s="1"/>
  <c r="G16" i="4"/>
  <c r="H16" i="4" s="1"/>
  <c r="T16" i="9" s="1"/>
  <c r="S24" i="4"/>
  <c r="R32" i="4"/>
  <c r="E68" i="4"/>
  <c r="D17" i="4"/>
  <c r="D18" i="4"/>
  <c r="D20" i="4"/>
  <c r="D21" i="4"/>
  <c r="D22" i="4"/>
  <c r="D23" i="4"/>
  <c r="D24" i="4"/>
  <c r="D25" i="4"/>
  <c r="D27" i="4"/>
  <c r="D29" i="4"/>
  <c r="D30" i="4"/>
  <c r="D31" i="4"/>
  <c r="D32" i="4"/>
  <c r="D33" i="4"/>
  <c r="D34" i="4"/>
  <c r="D35" i="4"/>
  <c r="D36" i="4"/>
  <c r="D38" i="4"/>
  <c r="D40" i="4"/>
  <c r="D41" i="4"/>
  <c r="D43" i="4"/>
  <c r="D44" i="4"/>
  <c r="D45" i="4"/>
  <c r="D46" i="4"/>
  <c r="D49" i="4"/>
  <c r="D50" i="4"/>
  <c r="D51" i="4"/>
  <c r="D52" i="4"/>
  <c r="D53" i="4"/>
  <c r="D54" i="4"/>
  <c r="D55" i="4"/>
  <c r="D57" i="4"/>
  <c r="D58" i="4"/>
  <c r="D61" i="4"/>
  <c r="D62" i="4"/>
  <c r="D64" i="4"/>
  <c r="D65" i="4"/>
  <c r="D66" i="4"/>
  <c r="D67" i="4"/>
  <c r="D16" i="4"/>
  <c r="D68" i="4" s="1"/>
  <c r="D20" i="2"/>
  <c r="D19" i="2"/>
  <c r="D18" i="2"/>
  <c r="V16" i="9" l="1"/>
  <c r="U17" i="9"/>
  <c r="L16" i="4"/>
  <c r="Q16" i="9"/>
  <c r="H54" i="4"/>
  <c r="L54" i="4" s="1"/>
  <c r="K67" i="4"/>
  <c r="K43" i="4"/>
  <c r="H50" i="4"/>
  <c r="L50" i="4" s="1"/>
  <c r="K49" i="4"/>
  <c r="H52" i="4"/>
  <c r="L52" i="4" s="1"/>
  <c r="H18" i="4"/>
  <c r="L18" i="4" s="1"/>
  <c r="K65" i="4"/>
  <c r="K45" i="4"/>
  <c r="K16" i="4"/>
  <c r="H17" i="4"/>
  <c r="T19" i="9" s="1"/>
  <c r="H64" i="4"/>
  <c r="L64" i="4" s="1"/>
  <c r="H57" i="4"/>
  <c r="L57" i="4" s="1"/>
  <c r="H46" i="4"/>
  <c r="L46" i="4" s="1"/>
  <c r="H41" i="4"/>
  <c r="L41" i="4" s="1"/>
  <c r="H35" i="4"/>
  <c r="L35" i="4" s="1"/>
  <c r="H31" i="4"/>
  <c r="L31" i="4" s="1"/>
  <c r="H25" i="4"/>
  <c r="L25" i="4" s="1"/>
  <c r="H21" i="4"/>
  <c r="K61" i="4"/>
  <c r="K53" i="4"/>
  <c r="K33" i="4"/>
  <c r="H66" i="4"/>
  <c r="L66" i="4" s="1"/>
  <c r="H44" i="4"/>
  <c r="L44" i="4" s="1"/>
  <c r="H38" i="4"/>
  <c r="L38" i="4" s="1"/>
  <c r="H23" i="4"/>
  <c r="L23" i="4" s="1"/>
  <c r="K55" i="4"/>
  <c r="K51" i="4"/>
  <c r="H62" i="4"/>
  <c r="L62" i="4" s="1"/>
  <c r="H58" i="4"/>
  <c r="L58" i="4" s="1"/>
  <c r="H40" i="4"/>
  <c r="L40" i="4" s="1"/>
  <c r="H36" i="4"/>
  <c r="L36" i="4" s="1"/>
  <c r="H34" i="4"/>
  <c r="L34" i="4" s="1"/>
  <c r="H32" i="4"/>
  <c r="L32" i="4" s="1"/>
  <c r="H30" i="4"/>
  <c r="L30" i="4" s="1"/>
  <c r="H24" i="4"/>
  <c r="L24" i="4" s="1"/>
  <c r="H22" i="4"/>
  <c r="L22" i="4" s="1"/>
  <c r="H20" i="4"/>
  <c r="I68" i="4"/>
  <c r="F68" i="4"/>
  <c r="G29" i="4"/>
  <c r="G27" i="4"/>
  <c r="L20" i="4" l="1"/>
  <c r="T26" i="9"/>
  <c r="L21" i="4"/>
  <c r="T29" i="9"/>
  <c r="U20" i="9"/>
  <c r="V19" i="9"/>
  <c r="L17" i="4"/>
  <c r="Q19" i="9"/>
  <c r="R17" i="9"/>
  <c r="S16" i="9"/>
  <c r="K29" i="4"/>
  <c r="H29" i="4"/>
  <c r="L29" i="4" s="1"/>
  <c r="H27" i="4"/>
  <c r="L27" i="4" s="1"/>
  <c r="K27" i="4"/>
  <c r="G68" i="4"/>
  <c r="H68" i="4" s="1"/>
  <c r="L68" i="4" s="1"/>
  <c r="J68" i="4"/>
  <c r="U30" i="9" l="1"/>
  <c r="V29" i="9"/>
  <c r="V26" i="9"/>
  <c r="U27" i="9"/>
  <c r="R20" i="9"/>
  <c r="S19" i="9"/>
  <c r="K68" i="4"/>
</calcChain>
</file>

<file path=xl/sharedStrings.xml><?xml version="1.0" encoding="utf-8"?>
<sst xmlns="http://schemas.openxmlformats.org/spreadsheetml/2006/main" count="1334" uniqueCount="273">
  <si>
    <t>NO</t>
  </si>
  <si>
    <t xml:space="preserve">PROGRAM/KEGIATAN PERSUB KEGIATAN </t>
  </si>
  <si>
    <t xml:space="preserve">PAGU ANGGARAN </t>
  </si>
  <si>
    <t xml:space="preserve">ALASAN TIDAK MEMENUHI SERAPAN BELANJA S/D TRIBULAN I </t>
  </si>
  <si>
    <t>Pembina Utama Muda</t>
  </si>
  <si>
    <t xml:space="preserve">Penyediaan Administrasi Pelaksanaan Tugas ASN </t>
  </si>
  <si>
    <t>Belanja Alat/Bahan untuk Kegiatan Kantor- Alat Tulis Kantor</t>
  </si>
  <si>
    <t>Belanja Alat/Bahan untuk Kegiatan Kantor- Kertas dan Cover</t>
  </si>
  <si>
    <t>Belanja Alat/Bahan untuk Kegiatan Kantor- Bahan Cetak</t>
  </si>
  <si>
    <t>Belanja Makanan dan Minuman Rapat</t>
  </si>
  <si>
    <t>Belanja Perjalanan Dinas Biasa</t>
  </si>
  <si>
    <t>Belanja Perjalanan Dinas Dalam Kota</t>
  </si>
  <si>
    <t>Administrasi Kepegawaian Perangkat Daerah</t>
  </si>
  <si>
    <t>Pendidikan dan Pelatihan Pegawai Berdasarkan Tugas dan Fungsi</t>
  </si>
  <si>
    <t>Belanja Alat/Bahan untuk Kegiatan Kantor- Bahan Komputer</t>
  </si>
  <si>
    <t>Honorarium Narasumber atau Pembahas, Moderator, Pembawa Acara, dan Panitia</t>
  </si>
  <si>
    <t>Administrasi Umum Perangkat Daerah</t>
  </si>
  <si>
    <t>Penyediaan Peralatan Rumah Tangga</t>
  </si>
  <si>
    <t>Belanja Alat/Bahan untuk Kegiatan Kantor- Perabot Kantor</t>
  </si>
  <si>
    <t>Penyediaan Barang Cetakan dan Penggandaan</t>
  </si>
  <si>
    <t>Penyediaan Bahan Bacaan dan Peraturan Perundang-undangan</t>
  </si>
  <si>
    <t>Belanja Langganan Jurnal/Surat Kabar/Majalah</t>
  </si>
  <si>
    <t>Penyediaan Bahan/Material</t>
  </si>
  <si>
    <t>Fasilitasi Kunjungan Tamu</t>
  </si>
  <si>
    <t>Penyelenggaraan Rapat Koordinasi dan Konsultasi SKPD</t>
  </si>
  <si>
    <t>Penatausahaan Arsip Dinamis pada SKPD</t>
  </si>
  <si>
    <t>Penyediaan Jasa Penunjang Urusan Pemerintahan Daerah</t>
  </si>
  <si>
    <t>Penyediaan Jasa Surat Menyurat</t>
  </si>
  <si>
    <t>Belanja Alat/Bahan untuk Kegiatan Kantor- Benda Pos</t>
  </si>
  <si>
    <t>Belanja Jasa Tenaga Administrasi</t>
  </si>
  <si>
    <t>Belanja Paket/Pengiriman</t>
  </si>
  <si>
    <t>Penyediaan Jasa Komunikasi, Sumber Daya Air dan Listrik</t>
  </si>
  <si>
    <t>Belanja Tagihan Telepon</t>
  </si>
  <si>
    <t>Belanja Tagihan Listrik</t>
  </si>
  <si>
    <t>Belanja Kawat/Faksimili/Internet/TV Berlangganan</t>
  </si>
  <si>
    <t>Pemeliharaan Barang Milik Daerah Penunjang Urusan Pemerintahan Daerah</t>
  </si>
  <si>
    <t>Penyediaan Jasa Pemeliharaan, Biaya Pemeliharaan, Pajak dan Perizinan Kendaraan Dinas Operasional atau Lapangan</t>
  </si>
  <si>
    <t>Pemeliharaan Peralatan dan Mesin Lainnya</t>
  </si>
  <si>
    <t>Belanja Pemeliharaan Alat Kantor dan Rumah Tangga-Alat Kantor-Alat Kantor Lainnya</t>
  </si>
  <si>
    <t>Belanja Pemeliharaan Komputer-Komputer Unit-Personal Computer</t>
  </si>
  <si>
    <t>Belanja Pemeliharaan Komputer-Peralatan Komputer-Peralatan Personal Computer</t>
  </si>
  <si>
    <t>Pemeliharaan/Rehabilitasi Gedung Kantor dan Bangunan Lainnya</t>
  </si>
  <si>
    <t>Belanja Jasa Tenaga Kebersihan</t>
  </si>
  <si>
    <t>Belanja Pemeliharaan Bangunan Gedung- Bangunan Gedung Tempat Kerja-Bangunan Gedung Kantor</t>
  </si>
  <si>
    <t>Pemeliharaan/Rehabilitasi Sarana dan Prasarana Gedung Kantor atau Bangunan Lainnya</t>
  </si>
  <si>
    <t>Belanja Pemeliharaan Alat Studio, Komunikasi, dan Pemancar-Alat Komunikasi- Alat Komunikasi Lainnya</t>
  </si>
  <si>
    <t>Program Penyelenggaraan Pengawasan</t>
  </si>
  <si>
    <t>Penyelenggaraan Pengawasan Internal</t>
  </si>
  <si>
    <t>Reviu Laporan Kinerja</t>
  </si>
  <si>
    <t>Reviu Laporan Keuangan</t>
  </si>
  <si>
    <t>Monitoring dan Evaluasi Tindak Lanjut Hasil Pemeriksaan BPK RI dan Tindak Lanjut Hasil Pemeriksaan APIP</t>
  </si>
  <si>
    <t>Penyelenggaraan Pengawasan dengan Tujuan Tertentu</t>
  </si>
  <si>
    <t>Pengawasan Dengan Tujuan Tertentu</t>
  </si>
  <si>
    <t>Program Perumusan Kebijakan, Pendampingan Dan Asistensi</t>
  </si>
  <si>
    <t>Pendampingan dan Asistensi</t>
  </si>
  <si>
    <t>Koordinasi, Monitoring dan Evaluasi serta Verifikasi Pencegahan dan Pemberantasan Korupsi</t>
  </si>
  <si>
    <t>Program Penunjang Urusan Pemerintahan Daerah Kabupaten/Kota</t>
  </si>
  <si>
    <t>Perencanaan, Penganggaran, dan Evaluasi Kinerja Perangkat Daerah</t>
  </si>
  <si>
    <t>Koordinasi dan Penyusunan Laporan Capaian Kinerja dan Ikhtisar Realisasi Kinerja SKPD</t>
  </si>
  <si>
    <t>Administrasi Keuangan Perangkat Daerah</t>
  </si>
  <si>
    <t>Penyediaan Gaji dan Tunjangan ASN</t>
  </si>
  <si>
    <t>Pelaksanaan Penatausahaan dan Pengujian/Verifikasi Keuangan SKPD</t>
  </si>
  <si>
    <t>Koordinasi dan Pelaksanaan Akuntansi SKPD</t>
  </si>
  <si>
    <t>Koordinasi dan Penyusunan Laporan Keuangan Akhir Tahun SKPD</t>
  </si>
  <si>
    <t>Koordinasi dan Penyusunan Laporan Keuangan Bulanan/Triwulanan/Semesteran SKPD</t>
  </si>
  <si>
    <t>Penyediaan Bahan Logistik Kantor</t>
  </si>
  <si>
    <t>Pengadaan Barang Milik Daerah Penunjang Urusan Pemerintah Daerah</t>
  </si>
  <si>
    <t>Pengawasan Kinerja Pemerintah Daerah</t>
  </si>
  <si>
    <t>Pengawasan Keuangan Pemerintah Daerah</t>
  </si>
  <si>
    <t>Pengawasan Desa</t>
  </si>
  <si>
    <t>Kerjasama Pengawasan Internal</t>
  </si>
  <si>
    <t>Penanganan Penyelesaian Kerugian Negara/Daerah</t>
  </si>
  <si>
    <t>Perumusan Kebijakan Teknis di Bidang Pengawasan dan Fasilitasi Pengawasan</t>
  </si>
  <si>
    <t>Perumusan Kebijakan Teknis di Bidang Pengawasan</t>
  </si>
  <si>
    <t>Perumusan Kebijakan Teknis di Bidang Fasilitasi Pengawasan</t>
  </si>
  <si>
    <t>Pendampingan dan Asistensi Urusan Pemerintahan Daerah</t>
  </si>
  <si>
    <t>Pendampingan, Asistensi, Verifikasi, dan Penilaian Reformasi Birokrasi</t>
  </si>
  <si>
    <t>Pendampingan, Asistensi dan Verifikasi Penegakan Integritas</t>
  </si>
  <si>
    <t xml:space="preserve">OPD : INSPEKTORAT DAERAH </t>
  </si>
  <si>
    <t>SERAPAN BELANJA (%)</t>
  </si>
  <si>
    <t xml:space="preserve">KEGIATAN BELUM DILAKSANAKAN </t>
  </si>
  <si>
    <t>SKPD</t>
  </si>
  <si>
    <t>:</t>
  </si>
  <si>
    <t>SUMBER DANA</t>
  </si>
  <si>
    <t>DANA ALOKASI UMUM (DAU)</t>
  </si>
  <si>
    <t>TAHUN ANGGARAN</t>
  </si>
  <si>
    <t>S/D TUTUP BULAN</t>
  </si>
  <si>
    <t>FORM POK - 1</t>
  </si>
  <si>
    <t>PELAKSANAAN</t>
  </si>
  <si>
    <t>DANA (Rp)</t>
  </si>
  <si>
    <t>LOKASI</t>
  </si>
  <si>
    <t>DIKERJAKAN</t>
  </si>
  <si>
    <t>PERMASALAHAN</t>
  </si>
  <si>
    <t>a</t>
  </si>
  <si>
    <t>DPA</t>
  </si>
  <si>
    <t>KEGIATAN</t>
  </si>
  <si>
    <t>MULAI</t>
  </si>
  <si>
    <t>SELESAI</t>
  </si>
  <si>
    <t>OLEH</t>
  </si>
  <si>
    <t>b</t>
  </si>
  <si>
    <t>KONTRAK</t>
  </si>
  <si>
    <t xml:space="preserve">INSPEKTORAT DAERAH </t>
  </si>
  <si>
    <t xml:space="preserve">NAMA KEGIATAN/SUB KEGIATAN </t>
  </si>
  <si>
    <t xml:space="preserve">Penyediaan Bahan Logistik Kantor </t>
  </si>
  <si>
    <t>REALISASI PERKEMBANGAN PELAKSANAAN PEKERJAAN/KEGIATAN</t>
  </si>
  <si>
    <t>FORM POK - 2</t>
  </si>
  <si>
    <t>KODE REKENING/</t>
  </si>
  <si>
    <t>REALISASI PERKEMBANGAN PELAKSANAAN PEKERJAAN/KEGIATAN SAMPAI DENGAN BULAN</t>
  </si>
  <si>
    <t>NAMA KEGIATAN</t>
  </si>
  <si>
    <t>JAN</t>
  </si>
  <si>
    <t>PEBR</t>
  </si>
  <si>
    <t>MAR</t>
  </si>
  <si>
    <t>MEI</t>
  </si>
  <si>
    <t>JUN</t>
  </si>
  <si>
    <t>JUL</t>
  </si>
  <si>
    <t>AGST</t>
  </si>
  <si>
    <t>SEPT</t>
  </si>
  <si>
    <t>OKT</t>
  </si>
  <si>
    <t>NOV</t>
  </si>
  <si>
    <t>DES</t>
  </si>
  <si>
    <t>Keterangan :</t>
  </si>
  <si>
    <t>A. Target (sudah diisi sampai dengan akhir tahun)</t>
  </si>
  <si>
    <t>B. Realisasi Pelaksanaan Kegiatan (fisik maupun non fisik, diisi sesuai kondisi bulan yang bersangkutan)</t>
  </si>
  <si>
    <t>C. SP2D (diisi sesuai kondisi bulan yang bersangkutan)</t>
  </si>
  <si>
    <t>D. SPJ (diisi sesuai kondisi bukan yang bersangkutan)</t>
  </si>
  <si>
    <t>Jumlah/Rata-ra harus diisi</t>
  </si>
  <si>
    <t>DANA ALOKASI UMUM</t>
  </si>
  <si>
    <t>DI KABUPATEN KARANGANYAR</t>
  </si>
  <si>
    <t>TUTUP BULAN</t>
  </si>
  <si>
    <t>FORM POK - 3</t>
  </si>
  <si>
    <t>S P 2 D</t>
  </si>
  <si>
    <t>S P J</t>
  </si>
  <si>
    <t xml:space="preserve">S/D Bulan </t>
  </si>
  <si>
    <t>Bulan ini</t>
  </si>
  <si>
    <t xml:space="preserve">s/d Bulan </t>
  </si>
  <si>
    <t>KET.</t>
  </si>
  <si>
    <t>a.</t>
  </si>
  <si>
    <t>Lalu</t>
  </si>
  <si>
    <t>ini</t>
  </si>
  <si>
    <t>%</t>
  </si>
  <si>
    <t>b.</t>
  </si>
  <si>
    <t>( Rp )</t>
  </si>
  <si>
    <t>INSPEKTORAT DAERAH</t>
  </si>
  <si>
    <t>MASALAH / HAMBATAN YANG DITEMUI DALAM PELAKSANAAN PEKERJAAN / KEGIATAN</t>
  </si>
  <si>
    <t>SERTA USAHA YANG DILAKUKAN DAN ATAU DISARANKAN UNTUK MENGATASI</t>
  </si>
  <si>
    <t>FORM POK - 4</t>
  </si>
  <si>
    <t>APAKAH MASIH DIPERLUKAN TINDAKLANJUT</t>
  </si>
  <si>
    <t>URAIAN / PERINCIAN</t>
  </si>
  <si>
    <t>USAHA YANG TELAH DI</t>
  </si>
  <si>
    <t>OLEH SIAPA (INSTANSI</t>
  </si>
  <si>
    <t>MASALAH (KAPAN DAN</t>
  </si>
  <si>
    <t>LAKUKAN (KAPAN DAN APA /</t>
  </si>
  <si>
    <t>YA</t>
  </si>
  <si>
    <t>TIDAK</t>
  </si>
  <si>
    <t xml:space="preserve">YANG DIHARAPKAN  </t>
  </si>
  <si>
    <t>KETERANGAN</t>
  </si>
  <si>
    <t>APA MASALAHNYA)</t>
  </si>
  <si>
    <t>BAGAIMANA)</t>
  </si>
  <si>
    <t>DAPAT MEMBANTU)</t>
  </si>
  <si>
    <t>1.03.02.2.02.02</t>
  </si>
  <si>
    <t>REKAPITULASI SERAPAN BELANJA S.D AKHIR MARET 2022</t>
  </si>
  <si>
    <t xml:space="preserve">SERAPAN S/D AKHIR MARET 2022 </t>
  </si>
  <si>
    <t>TAHUN ANGGARAN 2022  DI KABUPATEN KARANGANYAR</t>
  </si>
  <si>
    <t>MARET</t>
  </si>
  <si>
    <t>SUPRAPTO, S.H., M.M.</t>
  </si>
  <si>
    <t>NIP. 19630421 199003 1 009</t>
  </si>
  <si>
    <t>Plt. INSPEKTUR DAERAH</t>
  </si>
  <si>
    <t>2 Januari 2022</t>
  </si>
  <si>
    <t>31 Desember 2022</t>
  </si>
  <si>
    <t>REALISASI PENGGUNAAN DANA PEKERJAAN / KEGIATAN TAHUN ANGGARAN 2022</t>
  </si>
  <si>
    <t>Real Keg.</t>
  </si>
  <si>
    <t>Penyusunan Dokumen Perencanaan Perangkat Daerah</t>
  </si>
  <si>
    <t>Evaluasi Kinerja Perangkat Daerah</t>
  </si>
  <si>
    <t>Pengadaan Mebel</t>
  </si>
  <si>
    <t>LAPORAN PELAKSANAAN PEKERJAAN / KEGIATAN</t>
  </si>
  <si>
    <t>gaji tunjangan</t>
  </si>
  <si>
    <t>Agustus</t>
  </si>
  <si>
    <t>Jan-Des</t>
  </si>
  <si>
    <t>Jan</t>
  </si>
  <si>
    <t>Jan,Mar,Mei,Juni,Sept,Des</t>
  </si>
  <si>
    <t>Jan,Feb,Mei,Sept</t>
  </si>
  <si>
    <t>Jan,Feb,Mar,Mei,Juli,Sept,Nov,Des</t>
  </si>
  <si>
    <t>Jan,Mei,Sept,Des</t>
  </si>
  <si>
    <t>Feb</t>
  </si>
  <si>
    <t>Mar-Des</t>
  </si>
  <si>
    <t>Mar,Apr,Mei</t>
  </si>
  <si>
    <t>Jan-Sept</t>
  </si>
  <si>
    <t>Okt,Nov,Des</t>
  </si>
  <si>
    <t>N
I
H
I
L</t>
  </si>
  <si>
    <t xml:space="preserve">Perencanaan, Penganggaran, dan Evaluasi Kinerja Perangkat Daerah
</t>
  </si>
  <si>
    <t xml:space="preserve">Penyusunan Dokumen Perencanaan Perangkat Daerah
</t>
  </si>
  <si>
    <t xml:space="preserve">Belanja Alat/Bahan untuk Kegiatan Kantor- Alat Tulis Kantor
</t>
  </si>
  <si>
    <t xml:space="preserve">Koordinasi dan Penyusunan Laporan Capaian
Kinerja dan Ikhtisar Realisasi Kinerja SKPD </t>
  </si>
  <si>
    <t>Belanja Alat/Bahan untuk Kegiatan Kantor- Kertas dan
Cover</t>
  </si>
  <si>
    <t xml:space="preserve"> Belanja Makanan dan Minuman Rapat</t>
  </si>
  <si>
    <t>Belanja Jasa Tenaga Informasi dan Teknologi</t>
  </si>
  <si>
    <t>Belanja Gaji Pokok PNS</t>
  </si>
  <si>
    <t>Belanja Tunjangan Keluarga PNS</t>
  </si>
  <si>
    <t>Belanja Tunjangan Jabatan PNS</t>
  </si>
  <si>
    <t>Belanja Tunjangan Fungsional PNS</t>
  </si>
  <si>
    <t>Belanja Tunjangan Fungsional Umum PNS</t>
  </si>
  <si>
    <t>Belanja Tunjangan Beras PNS</t>
  </si>
  <si>
    <t>Belanja Tunjangan PPh/Tunjangan Khusus PNS</t>
  </si>
  <si>
    <t>Belanja Pembulatan Gaji PNS</t>
  </si>
  <si>
    <t>Belanja Iuran Jaminan Kesehatan PNS</t>
  </si>
  <si>
    <t>Belanja Iuran Jaminan Kecelakaan Kerja PNS</t>
  </si>
  <si>
    <t>Belanja Iuran Jaminan Kematian PNS</t>
  </si>
  <si>
    <t>Belanja Iuran Simpanan Peserta Tabungan Perumahan Rakyat PNS</t>
  </si>
  <si>
    <t>Tambahan Penghasilan berdasarkan Beban Kerja PNS</t>
  </si>
  <si>
    <t>Penyediaan Administrasi Pelaksanaan Tugas ASN</t>
  </si>
  <si>
    <t>Pelaksanaan Penatausahaan dan
Pengujian/Verifikasi Keuangan SKPD</t>
  </si>
  <si>
    <t>Koordinasi dan Penyusunan Laporan Keuangan
Akhir Tahun SKPD</t>
  </si>
  <si>
    <t xml:space="preserve">Penyediaan Peralatan Rumah Tangga
</t>
  </si>
  <si>
    <t>Belanja Bahan-Bahan Lainnya</t>
  </si>
  <si>
    <t>Belanja Obat-Obatan-Obat</t>
  </si>
  <si>
    <t>Belanja Bahan-Isi Tabung Gas</t>
  </si>
  <si>
    <t>Belanja Natura dan Pakan-Natura</t>
  </si>
  <si>
    <t xml:space="preserve">Belanja Alat/Bahan untuk Kegiatan Kantor- Alat Listrik
</t>
  </si>
  <si>
    <t xml:space="preserve">Belanja Tagihan Air </t>
  </si>
  <si>
    <t>Penyediaan Jasa Pemeliharaan, Biaya Pemeliharaan,
Pajak dan Perizinan Kendaraan Dinas Operasional atau Lapangan</t>
  </si>
  <si>
    <t>Belanja Bahan-Bahan Bakar dan Pelumas</t>
  </si>
  <si>
    <t xml:space="preserve">Belanja Suku Cadang-Suku Cadang Alat Angkutan </t>
  </si>
  <si>
    <t>Belanja Pembayaran Pajak, Bea, dan Perizinan</t>
  </si>
  <si>
    <t>Belanja Pemeliharaan Alat Kantor dan Rumah Tangga-Alat Rumah Tangga-Alat Pendingin</t>
  </si>
  <si>
    <t xml:space="preserve">Belanja Pemeliharaan Komputer-Peralatan Komputer-Peralatan Mainframe
</t>
  </si>
  <si>
    <t>Belanja Pemeliharaan Komputer-Peralatan Komputer-Peralatan Jaringan</t>
  </si>
  <si>
    <t>Pemeliharaan/Rehabilitasi Gedung Kantor dan
Bangunan Lainnya</t>
  </si>
  <si>
    <t>Belanja Jasa Tenaga Penanganan Prasarana dan Sarana Umum</t>
  </si>
  <si>
    <t>Pemeliharaan/Rehabilitasi Sarana dan Prasarana
Gedung Kantor atau Bangunan Lainnya</t>
  </si>
  <si>
    <t xml:space="preserve">Belanja Alat/Bahan untuk Kegiatan Kantor- Alat Listrik </t>
  </si>
  <si>
    <t>Belanja Pemeliharaan Alat Studio, Komunikasi, dan Pemancar-Alat Studio-Alat Studio Lainnya</t>
  </si>
  <si>
    <t>PROGRAM PENYELENGGARAAN PENGAWASAN</t>
  </si>
  <si>
    <t xml:space="preserve">Penyelenggaraan Pengawasan Internal </t>
  </si>
  <si>
    <t xml:space="preserve">Belanja Makanan dan Minuman Rapat </t>
  </si>
  <si>
    <t xml:space="preserve">
Belanja Alat/Bahan untuk Kegiatan Kantor- Kertas dan Cover</t>
  </si>
  <si>
    <t>Belanja Makanan dan Minuman Jamuan Tamu</t>
  </si>
  <si>
    <t>Honorarium Tim Pelaksana Kegiatan dan Sekretariat Tim Pelaksana Kegiatan</t>
  </si>
  <si>
    <t xml:space="preserve">Monitoring dan Evaluasi Tindak Lanjut Hasil
Pemeriksaan BPK RI dan Tindak Lanjut Hasil Pemeriksaan APIP
</t>
  </si>
  <si>
    <t>Penyelenggaraan Pengawasan Dengan Tujuan Tertentu</t>
  </si>
  <si>
    <t>PROGRAM PERUMUSAN KEBIJAKAN, PENDAMPINGAN DAN ASISTENSI</t>
  </si>
  <si>
    <t>Perumusan Kebijakan Teknis di Bidang Pengawasan Dan Fasilitasi Pengawasan</t>
  </si>
  <si>
    <t>Perumusan Kebijakan Teknis di Bidang Fasilitasi
Pengawasan</t>
  </si>
  <si>
    <t xml:space="preserve">
Belanja Perjalanan Dinas Biasa</t>
  </si>
  <si>
    <t xml:space="preserve">Belanja Alat/Bahan untuk Kegiatan Kantor- Bahan Cetak </t>
  </si>
  <si>
    <t>Total</t>
  </si>
  <si>
    <r>
      <rPr>
        <b/>
        <sz val="9"/>
        <rFont val="Tahoma"/>
        <family val="2"/>
      </rPr>
      <t>Fasilitasi Kunjungan Tamu</t>
    </r>
  </si>
  <si>
    <t>Belanja Jasa Tenaga Arsip dan Perpustakaan</t>
  </si>
  <si>
    <t>Belanja Modal Alat Penyimpan Perlengkapan Kantor</t>
  </si>
  <si>
    <r>
      <rPr>
        <b/>
        <sz val="11"/>
        <rFont val="Tahoma"/>
        <family val="2"/>
      </rPr>
      <t xml:space="preserve">PROGRAM PENUNJANG URUSAN PEMERINTAHAN DAERAH
</t>
    </r>
    <r>
      <rPr>
        <sz val="11"/>
        <rFont val="Tahoma"/>
        <family val="2"/>
      </rPr>
      <t xml:space="preserve">
</t>
    </r>
    <r>
      <rPr>
        <sz val="8"/>
        <rFont val="Arial"/>
        <family val="2"/>
      </rPr>
      <t/>
    </r>
  </si>
  <si>
    <t>APR</t>
  </si>
  <si>
    <t>Karanganyar ,           Juni 2022</t>
  </si>
  <si>
    <t>SRI ENDAH YUNIASTUTI, S.H., M.M.</t>
  </si>
  <si>
    <t>Pembina Tingkat I</t>
  </si>
  <si>
    <t>NIP. 19680604 199503 2 003</t>
  </si>
  <si>
    <t>JUNI</t>
  </si>
  <si>
    <t>Karanganyar , 8 Juli 2022</t>
  </si>
  <si>
    <t>REKAPITULASI SERAPAN BELANJA S.D AKHIR JUNI 2022</t>
  </si>
  <si>
    <t>INSPEKTUR DAERAH</t>
  </si>
  <si>
    <t>KABUPATEN KARANGANYAR</t>
  </si>
  <si>
    <t>ZULFIKAR HADIDH, S.H.</t>
  </si>
  <si>
    <t>NIP. 19750311 199903 1 009</t>
  </si>
  <si>
    <t xml:space="preserve">SERAPAN S/D AKHIR JUNI 2022 </t>
  </si>
  <si>
    <t>ALASAN TIDAK MEMENUHI SERAPAN BELANJA S/D TRIBULAN II</t>
  </si>
  <si>
    <t>Triwulan II sedang dalam proses SPJ</t>
  </si>
  <si>
    <t>Sedang dalam proses SPJ</t>
  </si>
  <si>
    <t>Terjadwal di akhir tahun</t>
  </si>
  <si>
    <t>Terjadwal di Triwulan III</t>
  </si>
  <si>
    <t>Menyesuaikan tamu yang datang</t>
  </si>
  <si>
    <t>Kegiatan belum dilaksanakan</t>
  </si>
  <si>
    <t>Sebagian terjadwal di Triwulan III</t>
  </si>
  <si>
    <t>Dilaksanakan awal Agustus</t>
  </si>
  <si>
    <t>Terjadwal di Triwulan IV</t>
  </si>
  <si>
    <t>Menunggu anggaran perubahan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</si>
</sst>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dd\-mm\-yyyy;@"/>
    <numFmt numFmtId="166" formatCode="[$-F800]dddd\,\ mmmm\ dd\,\ yyyy"/>
    <numFmt numFmtId="167" formatCode="_(* #,##0_);_(* \(#,##0\);_(* &quot;-&quot;??_);_(@_)"/>
    <numFmt numFmtId="168" formatCode="_(* #,##0.0_);_(* \(#,##0.0\);_(* &quot;-&quot;?_);_(@_)"/>
    <numFmt numFmtId="169" formatCode="_(* #,##0.00_);_(* \(#,##0.00\);_(* &quot;-&quot;?_);_(@_)"/>
  </numFmts>
  <fonts count="4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indexed="8"/>
      <name val="Tahoma"/>
      <family val="2"/>
    </font>
    <font>
      <b/>
      <i/>
      <sz val="7"/>
      <color indexed="8"/>
      <name val="Tahoma"/>
      <family val="2"/>
    </font>
    <font>
      <i/>
      <sz val="7"/>
      <color indexed="8"/>
      <name val="Tahoma"/>
      <family val="2"/>
    </font>
    <font>
      <b/>
      <sz val="7"/>
      <color indexed="8"/>
      <name val="Tahoma"/>
      <family val="2"/>
    </font>
    <font>
      <sz val="10"/>
      <color indexed="8"/>
      <name val="Tahoma"/>
      <family val="2"/>
    </font>
    <font>
      <b/>
      <i/>
      <sz val="10"/>
      <color indexed="8"/>
      <name val="Tahoma"/>
      <family val="2"/>
    </font>
    <font>
      <i/>
      <sz val="10"/>
      <color indexed="8"/>
      <name val="Tahoma"/>
      <family val="2"/>
    </font>
    <font>
      <b/>
      <sz val="10"/>
      <color indexed="8"/>
      <name val="Tahoma"/>
      <family val="2"/>
    </font>
    <font>
      <sz val="12"/>
      <color theme="1"/>
      <name val="Calibri"/>
      <family val="2"/>
      <scheme val="minor"/>
    </font>
    <font>
      <i/>
      <sz val="12"/>
      <color indexed="8"/>
      <name val="Tahoma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36"/>
      <color theme="1"/>
      <name val="Calibri"/>
      <family val="2"/>
      <scheme val="minor"/>
    </font>
    <font>
      <sz val="8"/>
      <name val="Arial"/>
      <family val="2"/>
    </font>
    <font>
      <b/>
      <sz val="11"/>
      <color theme="1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sz val="11"/>
      <color theme="1"/>
      <name val="Tahoma"/>
      <family val="2"/>
    </font>
    <font>
      <sz val="10"/>
      <color theme="1"/>
      <name val="Tahoma"/>
      <family val="2"/>
    </font>
    <font>
      <b/>
      <sz val="10"/>
      <color rgb="FF000000"/>
      <name val="Tahoma"/>
      <family val="2"/>
    </font>
    <font>
      <sz val="8"/>
      <color rgb="FF00000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8"/>
      <name val="Tahoma"/>
      <family val="2"/>
    </font>
    <font>
      <b/>
      <i/>
      <sz val="11"/>
      <color indexed="8"/>
      <name val="Tahoma"/>
      <family val="2"/>
    </font>
    <font>
      <sz val="11"/>
      <color indexed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5" tint="0.79998168889431442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auto="1"/>
      </diagonal>
    </border>
    <border diagonalUp="1" diagonalDown="1">
      <left/>
      <right/>
      <top/>
      <bottom/>
      <diagonal style="thin">
        <color auto="1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auto="1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auto="1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auto="1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medium">
        <color indexed="64"/>
      </right>
      <top style="thin">
        <color indexed="64"/>
      </top>
      <bottom/>
      <diagonal style="thin">
        <color auto="1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auto="1"/>
      </diagonal>
    </border>
  </borders>
  <cellStyleXfs count="7">
    <xf numFmtId="0" fontId="0" fillId="0" borderId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17" fillId="0" borderId="0"/>
    <xf numFmtId="0" fontId="23" fillId="2" borderId="0">
      <alignment horizontal="left" vertical="top"/>
    </xf>
    <xf numFmtId="0" fontId="24" fillId="2" borderId="0">
      <alignment horizontal="left" vertical="top"/>
    </xf>
    <xf numFmtId="9" fontId="3" fillId="0" borderId="0" applyFont="0" applyFill="0" applyBorder="0" applyAlignment="0" applyProtection="0"/>
  </cellStyleXfs>
  <cellXfs count="382">
    <xf numFmtId="0" fontId="0" fillId="0" borderId="0" xfId="0"/>
    <xf numFmtId="0" fontId="0" fillId="0" borderId="0" xfId="0" applyBorder="1"/>
    <xf numFmtId="0" fontId="0" fillId="0" borderId="5" xfId="0" applyBorder="1"/>
    <xf numFmtId="0" fontId="2" fillId="0" borderId="0" xfId="0" applyFont="1" applyAlignment="1">
      <alignment horizontal="left" vertical="center"/>
    </xf>
    <xf numFmtId="0" fontId="2" fillId="0" borderId="0" xfId="0" applyFont="1" applyBorder="1"/>
    <xf numFmtId="0" fontId="4" fillId="0" borderId="0" xfId="0" applyFont="1" applyBorder="1" applyAlignment="1">
      <alignment vertical="top"/>
    </xf>
    <xf numFmtId="0" fontId="0" fillId="0" borderId="0" xfId="0" applyBorder="1" applyAlignment="1"/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4" fillId="0" borderId="0" xfId="0" applyFont="1" applyBorder="1" applyAlignment="1">
      <alignment vertical="top" readingOrder="1"/>
    </xf>
    <xf numFmtId="0" fontId="4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top" wrapText="1" readingOrder="1"/>
    </xf>
    <xf numFmtId="0" fontId="7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 readingOrder="1"/>
    </xf>
    <xf numFmtId="0" fontId="8" fillId="0" borderId="6" xfId="0" applyFont="1" applyBorder="1" applyAlignment="1">
      <alignment vertical="top"/>
    </xf>
    <xf numFmtId="0" fontId="9" fillId="0" borderId="6" xfId="0" applyFont="1" applyBorder="1" applyAlignment="1">
      <alignment vertical="top"/>
    </xf>
    <xf numFmtId="0" fontId="8" fillId="0" borderId="6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8" fillId="0" borderId="6" xfId="0" applyFont="1" applyBorder="1" applyAlignment="1">
      <alignment vertical="top" wrapText="1" readingOrder="1"/>
    </xf>
    <xf numFmtId="0" fontId="11" fillId="0" borderId="6" xfId="0" applyFont="1" applyBorder="1" applyAlignment="1">
      <alignment vertical="top" wrapText="1"/>
    </xf>
    <xf numFmtId="0" fontId="9" fillId="0" borderId="6" xfId="0" applyFont="1" applyBorder="1" applyAlignment="1">
      <alignment vertical="top" wrapText="1" readingOrder="1"/>
    </xf>
    <xf numFmtId="0" fontId="8" fillId="0" borderId="19" xfId="0" applyFont="1" applyBorder="1" applyAlignment="1">
      <alignment vertical="top" wrapText="1"/>
    </xf>
    <xf numFmtId="0" fontId="8" fillId="0" borderId="19" xfId="0" applyFont="1" applyBorder="1" applyAlignment="1">
      <alignment vertical="top"/>
    </xf>
    <xf numFmtId="0" fontId="12" fillId="0" borderId="0" xfId="0" applyFont="1"/>
    <xf numFmtId="0" fontId="14" fillId="0" borderId="0" xfId="0" applyFont="1" applyAlignment="1">
      <alignment horizontal="left" vertical="center" indent="15"/>
    </xf>
    <xf numFmtId="0" fontId="12" fillId="0" borderId="0" xfId="0" applyFont="1" applyAlignment="1"/>
    <xf numFmtId="0" fontId="0" fillId="0" borderId="0" xfId="0" applyAlignment="1"/>
    <xf numFmtId="0" fontId="17" fillId="0" borderId="0" xfId="0" applyFont="1"/>
    <xf numFmtId="0" fontId="19" fillId="0" borderId="0" xfId="0" applyFont="1"/>
    <xf numFmtId="0" fontId="17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0" fontId="17" fillId="0" borderId="20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29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17" fillId="0" borderId="30" xfId="0" applyFont="1" applyBorder="1" applyAlignment="1">
      <alignment horizontal="left"/>
    </xf>
    <xf numFmtId="0" fontId="17" fillId="0" borderId="32" xfId="0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17" fillId="0" borderId="34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0" fontId="17" fillId="0" borderId="37" xfId="0" applyFont="1" applyBorder="1" applyAlignment="1">
      <alignment horizontal="center"/>
    </xf>
    <xf numFmtId="0" fontId="17" fillId="0" borderId="38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17" fillId="0" borderId="41" xfId="0" applyFont="1" applyBorder="1" applyAlignment="1">
      <alignment horizontal="center"/>
    </xf>
    <xf numFmtId="0" fontId="17" fillId="0" borderId="42" xfId="0" applyFont="1" applyBorder="1" applyAlignment="1">
      <alignment horizontal="left" vertical="center"/>
    </xf>
    <xf numFmtId="41" fontId="20" fillId="0" borderId="43" xfId="2" applyFont="1" applyBorder="1" applyAlignment="1">
      <alignment horizontal="right" readingOrder="1"/>
    </xf>
    <xf numFmtId="0" fontId="17" fillId="0" borderId="29" xfId="0" applyFont="1" applyBorder="1" applyAlignment="1">
      <alignment horizontal="left" vertical="center"/>
    </xf>
    <xf numFmtId="41" fontId="17" fillId="0" borderId="30" xfId="2" applyFont="1" applyBorder="1" applyAlignment="1">
      <alignment horizontal="center"/>
    </xf>
    <xf numFmtId="0" fontId="17" fillId="0" borderId="28" xfId="0" applyFont="1" applyBorder="1"/>
    <xf numFmtId="0" fontId="17" fillId="0" borderId="29" xfId="0" applyFont="1" applyBorder="1" applyAlignment="1">
      <alignment horizontal="center"/>
    </xf>
    <xf numFmtId="0" fontId="17" fillId="0" borderId="44" xfId="0" applyFont="1" applyBorder="1" applyAlignment="1">
      <alignment horizontal="center"/>
    </xf>
    <xf numFmtId="0" fontId="17" fillId="0" borderId="46" xfId="0" applyFont="1" applyBorder="1" applyAlignment="1">
      <alignment horizontal="left" vertical="center"/>
    </xf>
    <xf numFmtId="165" fontId="17" fillId="0" borderId="45" xfId="0" quotePrefix="1" applyNumberFormat="1" applyFont="1" applyBorder="1" applyAlignment="1">
      <alignment horizontal="center"/>
    </xf>
    <xf numFmtId="0" fontId="17" fillId="0" borderId="45" xfId="0" applyFont="1" applyBorder="1" applyAlignment="1">
      <alignment horizontal="center"/>
    </xf>
    <xf numFmtId="49" fontId="17" fillId="0" borderId="47" xfId="0" quotePrefix="1" applyNumberFormat="1" applyFont="1" applyBorder="1" applyAlignment="1">
      <alignment horizontal="center" vertical="center"/>
    </xf>
    <xf numFmtId="166" fontId="17" fillId="0" borderId="28" xfId="0" applyNumberFormat="1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48" xfId="0" applyFont="1" applyBorder="1" applyAlignment="1">
      <alignment horizontal="left" vertical="center"/>
    </xf>
    <xf numFmtId="41" fontId="17" fillId="0" borderId="49" xfId="2" applyFont="1" applyBorder="1" applyAlignment="1">
      <alignment horizontal="center"/>
    </xf>
    <xf numFmtId="165" fontId="17" fillId="0" borderId="45" xfId="0" applyNumberFormat="1" applyFont="1" applyBorder="1" applyAlignment="1">
      <alignment horizontal="center"/>
    </xf>
    <xf numFmtId="165" fontId="17" fillId="0" borderId="28" xfId="0" quotePrefix="1" applyNumberFormat="1" applyFont="1" applyBorder="1" applyAlignment="1">
      <alignment horizontal="center"/>
    </xf>
    <xf numFmtId="165" fontId="17" fillId="0" borderId="28" xfId="0" applyNumberFormat="1" applyFont="1" applyBorder="1" applyAlignment="1">
      <alignment horizontal="center" vertical="center" wrapText="1"/>
    </xf>
    <xf numFmtId="165" fontId="17" fillId="0" borderId="51" xfId="0" applyNumberFormat="1" applyFont="1" applyBorder="1" applyAlignment="1">
      <alignment vertical="center" wrapText="1"/>
    </xf>
    <xf numFmtId="41" fontId="17" fillId="0" borderId="43" xfId="2" applyFont="1" applyBorder="1" applyAlignment="1">
      <alignment horizontal="center"/>
    </xf>
    <xf numFmtId="41" fontId="20" fillId="0" borderId="30" xfId="2" applyFont="1" applyBorder="1" applyAlignment="1">
      <alignment horizontal="right" readingOrder="1"/>
    </xf>
    <xf numFmtId="0" fontId="17" fillId="0" borderId="49" xfId="0" applyFont="1" applyBorder="1" applyAlignment="1">
      <alignment horizontal="left" vertical="center"/>
    </xf>
    <xf numFmtId="0" fontId="17" fillId="0" borderId="51" xfId="0" applyFont="1" applyBorder="1"/>
    <xf numFmtId="0" fontId="17" fillId="0" borderId="28" xfId="0" applyFont="1" applyBorder="1" applyAlignment="1">
      <alignment horizontal="left" vertical="center"/>
    </xf>
    <xf numFmtId="0" fontId="17" fillId="0" borderId="52" xfId="0" applyFont="1" applyBorder="1"/>
    <xf numFmtId="0" fontId="17" fillId="0" borderId="52" xfId="0" applyFont="1" applyBorder="1" applyAlignment="1">
      <alignment horizontal="left" vertical="center"/>
    </xf>
    <xf numFmtId="0" fontId="17" fillId="0" borderId="53" xfId="0" applyFont="1" applyBorder="1"/>
    <xf numFmtId="0" fontId="17" fillId="0" borderId="54" xfId="0" applyFont="1" applyBorder="1"/>
    <xf numFmtId="0" fontId="12" fillId="0" borderId="0" xfId="0" applyFont="1" applyAlignment="1">
      <alignment horizontal="left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3" fillId="0" borderId="0" xfId="0" applyFont="1" applyAlignment="1">
      <alignment vertical="top" wrapText="1"/>
    </xf>
    <xf numFmtId="167" fontId="17" fillId="0" borderId="30" xfId="1" applyNumberFormat="1" applyFont="1" applyBorder="1" applyAlignment="1">
      <alignment horizontal="center"/>
    </xf>
    <xf numFmtId="41" fontId="20" fillId="0" borderId="0" xfId="2" applyFont="1" applyBorder="1" applyAlignment="1">
      <alignment horizontal="right" readingOrder="1"/>
    </xf>
    <xf numFmtId="41" fontId="17" fillId="0" borderId="0" xfId="2" applyFont="1" applyBorder="1" applyAlignment="1">
      <alignment horizontal="center"/>
    </xf>
    <xf numFmtId="0" fontId="9" fillId="0" borderId="55" xfId="0" applyFont="1" applyBorder="1" applyAlignment="1">
      <alignment vertical="top"/>
    </xf>
    <xf numFmtId="0" fontId="8" fillId="0" borderId="55" xfId="0" applyFont="1" applyBorder="1" applyAlignment="1">
      <alignment vertical="top"/>
    </xf>
    <xf numFmtId="43" fontId="9" fillId="0" borderId="29" xfId="1" applyNumberFormat="1" applyFont="1" applyBorder="1" applyAlignment="1">
      <alignment vertical="top"/>
    </xf>
    <xf numFmtId="0" fontId="17" fillId="0" borderId="45" xfId="0" applyFont="1" applyBorder="1" applyAlignment="1">
      <alignment horizontal="left" vertical="center"/>
    </xf>
    <xf numFmtId="165" fontId="17" fillId="0" borderId="28" xfId="0" applyNumberFormat="1" applyFont="1" applyBorder="1" applyAlignment="1">
      <alignment vertical="center" wrapText="1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7" fillId="0" borderId="56" xfId="0" applyFont="1" applyBorder="1" applyAlignment="1">
      <alignment horizontal="center"/>
    </xf>
    <xf numFmtId="166" fontId="17" fillId="0" borderId="54" xfId="0" applyNumberFormat="1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167" fontId="0" fillId="0" borderId="0" xfId="0" applyNumberFormat="1"/>
    <xf numFmtId="41" fontId="0" fillId="0" borderId="0" xfId="0" applyNumberFormat="1"/>
    <xf numFmtId="41" fontId="17" fillId="0" borderId="50" xfId="2" applyFont="1" applyBorder="1" applyAlignment="1">
      <alignment horizontal="center"/>
    </xf>
    <xf numFmtId="0" fontId="17" fillId="0" borderId="45" xfId="0" quotePrefix="1" applyFont="1" applyBorder="1" applyAlignment="1">
      <alignment horizontal="center" vertical="center"/>
    </xf>
    <xf numFmtId="0" fontId="17" fillId="0" borderId="0" xfId="3"/>
    <xf numFmtId="0" fontId="17" fillId="0" borderId="0" xfId="3" applyAlignment="1">
      <alignment horizontal="left"/>
    </xf>
    <xf numFmtId="0" fontId="17" fillId="0" borderId="0" xfId="3" applyAlignment="1">
      <alignment horizontal="right"/>
    </xf>
    <xf numFmtId="0" fontId="17" fillId="0" borderId="20" xfId="3" applyBorder="1" applyAlignment="1">
      <alignment horizontal="center"/>
    </xf>
    <xf numFmtId="0" fontId="17" fillId="0" borderId="21" xfId="3" applyBorder="1" applyAlignment="1">
      <alignment horizontal="center"/>
    </xf>
    <xf numFmtId="0" fontId="17" fillId="0" borderId="22" xfId="3" applyBorder="1" applyAlignment="1">
      <alignment horizontal="center" vertical="center"/>
    </xf>
    <xf numFmtId="0" fontId="17" fillId="0" borderId="27" xfId="3" applyBorder="1" applyAlignment="1">
      <alignment horizontal="center"/>
    </xf>
    <xf numFmtId="0" fontId="17" fillId="0" borderId="28" xfId="3" applyBorder="1" applyAlignment="1">
      <alignment horizontal="center"/>
    </xf>
    <xf numFmtId="0" fontId="17" fillId="0" borderId="29" xfId="3" applyBorder="1" applyAlignment="1">
      <alignment horizontal="center" vertical="center"/>
    </xf>
    <xf numFmtId="0" fontId="17" fillId="0" borderId="34" xfId="3" applyBorder="1" applyAlignment="1">
      <alignment horizontal="center"/>
    </xf>
    <xf numFmtId="0" fontId="17" fillId="0" borderId="62" xfId="3" applyBorder="1" applyAlignment="1">
      <alignment horizontal="center"/>
    </xf>
    <xf numFmtId="0" fontId="17" fillId="0" borderId="35" xfId="3" applyBorder="1" applyAlignment="1">
      <alignment horizontal="center"/>
    </xf>
    <xf numFmtId="0" fontId="17" fillId="0" borderId="63" xfId="3" applyBorder="1" applyAlignment="1">
      <alignment horizontal="center"/>
    </xf>
    <xf numFmtId="0" fontId="17" fillId="0" borderId="37" xfId="3" applyBorder="1" applyAlignment="1">
      <alignment horizontal="center"/>
    </xf>
    <xf numFmtId="0" fontId="21" fillId="0" borderId="59" xfId="3" applyFont="1" applyBorder="1" applyAlignment="1">
      <alignment horizontal="center"/>
    </xf>
    <xf numFmtId="0" fontId="21" fillId="0" borderId="29" xfId="3" applyFont="1" applyBorder="1" applyAlignment="1">
      <alignment horizontal="center"/>
    </xf>
    <xf numFmtId="0" fontId="21" fillId="0" borderId="30" xfId="3" applyFont="1" applyBorder="1" applyAlignment="1">
      <alignment horizontal="center"/>
    </xf>
    <xf numFmtId="0" fontId="21" fillId="0" borderId="5" xfId="3" applyFont="1" applyBorder="1" applyAlignment="1">
      <alignment horizontal="center"/>
    </xf>
    <xf numFmtId="0" fontId="21" fillId="0" borderId="64" xfId="3" applyFont="1" applyBorder="1" applyAlignment="1">
      <alignment horizontal="center"/>
    </xf>
    <xf numFmtId="0" fontId="17" fillId="0" borderId="58" xfId="3" applyBorder="1" applyAlignment="1">
      <alignment horizontal="left" vertical="center"/>
    </xf>
    <xf numFmtId="0" fontId="22" fillId="0" borderId="0" xfId="3" applyFont="1"/>
    <xf numFmtId="41" fontId="20" fillId="0" borderId="46" xfId="2" applyFont="1" applyBorder="1" applyAlignment="1">
      <alignment horizontal="right" readingOrder="1"/>
    </xf>
    <xf numFmtId="0" fontId="21" fillId="0" borderId="29" xfId="3" applyFont="1" applyBorder="1"/>
    <xf numFmtId="0" fontId="0" fillId="0" borderId="29" xfId="0" applyBorder="1"/>
    <xf numFmtId="0" fontId="9" fillId="0" borderId="7" xfId="0" applyFont="1" applyBorder="1" applyAlignment="1">
      <alignment vertical="top" wrapText="1"/>
    </xf>
    <xf numFmtId="41" fontId="17" fillId="0" borderId="59" xfId="2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21" fillId="0" borderId="5" xfId="3" applyFont="1" applyBorder="1"/>
    <xf numFmtId="0" fontId="17" fillId="0" borderId="11" xfId="0" applyFont="1" applyBorder="1" applyAlignment="1">
      <alignment horizontal="center"/>
    </xf>
    <xf numFmtId="0" fontId="0" fillId="0" borderId="53" xfId="0" applyBorder="1"/>
    <xf numFmtId="0" fontId="0" fillId="0" borderId="52" xfId="0" applyBorder="1"/>
    <xf numFmtId="0" fontId="0" fillId="0" borderId="69" xfId="0" applyBorder="1"/>
    <xf numFmtId="0" fontId="0" fillId="0" borderId="0" xfId="0" applyAlignment="1">
      <alignment horizontal="righ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17" fillId="0" borderId="35" xfId="0" applyFont="1" applyBorder="1" applyAlignment="1">
      <alignment horizontal="left"/>
    </xf>
    <xf numFmtId="0" fontId="0" fillId="0" borderId="37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70" xfId="0" applyBorder="1" applyAlignment="1">
      <alignment horizontal="center"/>
    </xf>
    <xf numFmtId="0" fontId="17" fillId="0" borderId="6" xfId="3" applyBorder="1" applyAlignment="1">
      <alignment horizontal="center"/>
    </xf>
    <xf numFmtId="0" fontId="0" fillId="0" borderId="6" xfId="0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 vertical="center"/>
    </xf>
    <xf numFmtId="0" fontId="17" fillId="0" borderId="6" xfId="0" applyFont="1" applyBorder="1"/>
    <xf numFmtId="0" fontId="17" fillId="0" borderId="6" xfId="0" applyFont="1" applyBorder="1" applyAlignment="1">
      <alignment horizontal="left" vertical="center"/>
    </xf>
    <xf numFmtId="41" fontId="20" fillId="0" borderId="6" xfId="2" applyFont="1" applyBorder="1" applyAlignment="1">
      <alignment horizontal="right" readingOrder="1"/>
    </xf>
    <xf numFmtId="167" fontId="17" fillId="0" borderId="6" xfId="1" quotePrefix="1" applyNumberFormat="1" applyFont="1" applyBorder="1" applyAlignment="1">
      <alignment horizontal="center" vertical="center"/>
    </xf>
    <xf numFmtId="167" fontId="17" fillId="0" borderId="6" xfId="1" applyNumberFormat="1" applyFont="1" applyBorder="1"/>
    <xf numFmtId="2" fontId="0" fillId="0" borderId="6" xfId="2" applyNumberFormat="1" applyFont="1" applyBorder="1" applyAlignment="1">
      <alignment horizontal="center" vertical="center"/>
    </xf>
    <xf numFmtId="39" fontId="0" fillId="0" borderId="6" xfId="0" applyNumberForma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41" fontId="17" fillId="0" borderId="6" xfId="2" applyFont="1" applyBorder="1" applyAlignment="1">
      <alignment horizontal="center"/>
    </xf>
    <xf numFmtId="167" fontId="0" fillId="0" borderId="6" xfId="1" applyNumberFormat="1" applyFont="1" applyBorder="1"/>
    <xf numFmtId="168" fontId="0" fillId="0" borderId="6" xfId="0" applyNumberFormat="1" applyBorder="1" applyAlignment="1">
      <alignment horizontal="center" vertical="center"/>
    </xf>
    <xf numFmtId="167" fontId="17" fillId="0" borderId="6" xfId="1" applyNumberFormat="1" applyFont="1" applyBorder="1" applyAlignment="1">
      <alignment horizontal="center"/>
    </xf>
    <xf numFmtId="43" fontId="0" fillId="0" borderId="6" xfId="1" applyFont="1" applyBorder="1" applyAlignment="1">
      <alignment horizontal="center" vertical="center"/>
    </xf>
    <xf numFmtId="169" fontId="0" fillId="0" borderId="6" xfId="0" applyNumberFormat="1" applyBorder="1" applyAlignment="1">
      <alignment horizontal="center" vertical="center"/>
    </xf>
    <xf numFmtId="0" fontId="21" fillId="0" borderId="71" xfId="3" applyFont="1" applyBorder="1" applyAlignment="1">
      <alignment horizontal="center"/>
    </xf>
    <xf numFmtId="0" fontId="21" fillId="0" borderId="72" xfId="3" applyFont="1" applyBorder="1" applyAlignment="1">
      <alignment horizontal="center"/>
    </xf>
    <xf numFmtId="0" fontId="21" fillId="0" borderId="73" xfId="3" applyFont="1" applyBorder="1" applyAlignment="1">
      <alignment horizontal="center"/>
    </xf>
    <xf numFmtId="0" fontId="21" fillId="0" borderId="74" xfId="3" applyFont="1" applyBorder="1" applyAlignment="1">
      <alignment horizontal="center"/>
    </xf>
    <xf numFmtId="0" fontId="21" fillId="0" borderId="75" xfId="3" applyFont="1" applyBorder="1" applyAlignment="1">
      <alignment horizontal="center"/>
    </xf>
    <xf numFmtId="0" fontId="21" fillId="0" borderId="76" xfId="3" applyFont="1" applyBorder="1" applyAlignment="1">
      <alignment horizontal="center"/>
    </xf>
    <xf numFmtId="0" fontId="21" fillId="0" borderId="77" xfId="3" applyFont="1" applyBorder="1" applyAlignment="1">
      <alignment horizontal="center"/>
    </xf>
    <xf numFmtId="43" fontId="9" fillId="0" borderId="29" xfId="1" applyFont="1" applyBorder="1" applyAlignment="1">
      <alignment vertical="top"/>
    </xf>
    <xf numFmtId="0" fontId="17" fillId="0" borderId="29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wrapText="1"/>
    </xf>
    <xf numFmtId="0" fontId="17" fillId="0" borderId="31" xfId="0" applyFont="1" applyBorder="1" applyAlignment="1">
      <alignment horizontal="center" wrapText="1"/>
    </xf>
    <xf numFmtId="0" fontId="17" fillId="0" borderId="28" xfId="0" quotePrefix="1" applyFont="1" applyBorder="1" applyAlignment="1">
      <alignment horizontal="center" vertical="center"/>
    </xf>
    <xf numFmtId="0" fontId="8" fillId="0" borderId="7" xfId="0" applyFont="1" applyBorder="1" applyAlignment="1">
      <alignment vertical="top"/>
    </xf>
    <xf numFmtId="165" fontId="17" fillId="0" borderId="28" xfId="0" applyNumberFormat="1" applyFont="1" applyBorder="1" applyAlignment="1">
      <alignment horizontal="center"/>
    </xf>
    <xf numFmtId="49" fontId="17" fillId="0" borderId="31" xfId="0" quotePrefix="1" applyNumberFormat="1" applyFont="1" applyBorder="1" applyAlignment="1">
      <alignment horizontal="center" vertical="center"/>
    </xf>
    <xf numFmtId="0" fontId="11" fillId="0" borderId="7" xfId="0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17" fillId="0" borderId="65" xfId="0" applyFont="1" applyBorder="1" applyAlignment="1">
      <alignment horizontal="left" vertical="center"/>
    </xf>
    <xf numFmtId="41" fontId="17" fillId="0" borderId="66" xfId="2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78" xfId="0" quotePrefix="1" applyFont="1" applyBorder="1" applyAlignment="1">
      <alignment horizontal="center" vertical="center"/>
    </xf>
    <xf numFmtId="0" fontId="17" fillId="0" borderId="7" xfId="0" applyFont="1" applyBorder="1"/>
    <xf numFmtId="0" fontId="17" fillId="0" borderId="12" xfId="0" applyFont="1" applyBorder="1" applyAlignment="1">
      <alignment horizontal="center" vertical="center"/>
    </xf>
    <xf numFmtId="0" fontId="17" fillId="0" borderId="6" xfId="0" applyFont="1" applyBorder="1" applyAlignment="1">
      <alignment horizontal="left"/>
    </xf>
    <xf numFmtId="0" fontId="17" fillId="0" borderId="13" xfId="3" applyBorder="1" applyAlignment="1">
      <alignment horizontal="center"/>
    </xf>
    <xf numFmtId="0" fontId="0" fillId="0" borderId="14" xfId="0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6" xfId="0" applyFont="1" applyBorder="1"/>
    <xf numFmtId="0" fontId="0" fillId="0" borderId="16" xfId="0" applyBorder="1"/>
    <xf numFmtId="0" fontId="21" fillId="0" borderId="0" xfId="3" applyFont="1" applyBorder="1" applyAlignment="1">
      <alignment horizontal="center"/>
    </xf>
    <xf numFmtId="167" fontId="25" fillId="0" borderId="6" xfId="0" applyNumberFormat="1" applyFont="1" applyBorder="1"/>
    <xf numFmtId="167" fontId="1" fillId="0" borderId="6" xfId="1" applyNumberFormat="1" applyFont="1" applyBorder="1"/>
    <xf numFmtId="0" fontId="17" fillId="0" borderId="29" xfId="0" applyFont="1" applyBorder="1" applyAlignment="1">
      <alignment horizontal="center" vertical="center"/>
    </xf>
    <xf numFmtId="0" fontId="8" fillId="0" borderId="14" xfId="0" applyFont="1" applyFill="1" applyBorder="1" applyAlignment="1">
      <alignment vertical="top"/>
    </xf>
    <xf numFmtId="2" fontId="8" fillId="0" borderId="6" xfId="0" applyNumberFormat="1" applyFont="1" applyFill="1" applyBorder="1" applyAlignment="1">
      <alignment vertical="top"/>
    </xf>
    <xf numFmtId="0" fontId="9" fillId="0" borderId="14" xfId="0" applyFont="1" applyFill="1" applyBorder="1" applyAlignment="1">
      <alignment vertical="top"/>
    </xf>
    <xf numFmtId="0" fontId="10" fillId="0" borderId="14" xfId="0" applyFont="1" applyFill="1" applyBorder="1" applyAlignment="1">
      <alignment vertical="top"/>
    </xf>
    <xf numFmtId="0" fontId="10" fillId="0" borderId="14" xfId="0" applyFont="1" applyFill="1" applyBorder="1" applyAlignment="1">
      <alignment vertical="top" wrapText="1"/>
    </xf>
    <xf numFmtId="0" fontId="8" fillId="0" borderId="14" xfId="0" applyFont="1" applyFill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0" fontId="10" fillId="0" borderId="14" xfId="0" applyFont="1" applyFill="1" applyBorder="1" applyAlignment="1">
      <alignment vertical="top" wrapText="1" readingOrder="1"/>
    </xf>
    <xf numFmtId="0" fontId="8" fillId="0" borderId="14" xfId="0" applyFont="1" applyFill="1" applyBorder="1" applyAlignment="1">
      <alignment vertical="top" wrapText="1" readingOrder="1"/>
    </xf>
    <xf numFmtId="0" fontId="11" fillId="0" borderId="14" xfId="0" applyFont="1" applyFill="1" applyBorder="1" applyAlignment="1">
      <alignment vertical="top" wrapText="1"/>
    </xf>
    <xf numFmtId="41" fontId="0" fillId="0" borderId="0" xfId="2" applyFont="1"/>
    <xf numFmtId="41" fontId="0" fillId="3" borderId="0" xfId="2" applyFont="1" applyFill="1"/>
    <xf numFmtId="41" fontId="1" fillId="3" borderId="0" xfId="2" applyFont="1" applyFill="1"/>
    <xf numFmtId="167" fontId="17" fillId="0" borderId="6" xfId="1" quotePrefix="1" applyNumberFormat="1" applyFont="1" applyBorder="1" applyAlignment="1">
      <alignment horizontal="center"/>
    </xf>
    <xf numFmtId="167" fontId="17" fillId="0" borderId="6" xfId="1" applyNumberFormat="1" applyFont="1" applyBorder="1" applyAlignment="1"/>
    <xf numFmtId="169" fontId="0" fillId="0" borderId="6" xfId="0" applyNumberFormat="1" applyBorder="1" applyAlignment="1">
      <alignment horizontal="center"/>
    </xf>
    <xf numFmtId="0" fontId="21" fillId="0" borderId="55" xfId="3" applyFont="1" applyBorder="1" applyAlignment="1">
      <alignment horizontal="center"/>
    </xf>
    <xf numFmtId="0" fontId="21" fillId="0" borderId="79" xfId="3" applyFont="1" applyBorder="1" applyAlignment="1">
      <alignment horizontal="center"/>
    </xf>
    <xf numFmtId="0" fontId="17" fillId="0" borderId="0" xfId="3" applyBorder="1" applyAlignment="1">
      <alignment horizontal="left"/>
    </xf>
    <xf numFmtId="0" fontId="21" fillId="0" borderId="80" xfId="3" applyFont="1" applyBorder="1" applyAlignment="1">
      <alignment horizontal="center"/>
    </xf>
    <xf numFmtId="0" fontId="21" fillId="0" borderId="81" xfId="3" applyFont="1" applyBorder="1" applyAlignment="1">
      <alignment horizontal="center"/>
    </xf>
    <xf numFmtId="0" fontId="21" fillId="0" borderId="82" xfId="3" applyFont="1" applyBorder="1" applyAlignment="1">
      <alignment horizontal="center"/>
    </xf>
    <xf numFmtId="0" fontId="21" fillId="0" borderId="0" xfId="3" applyFont="1" applyBorder="1"/>
    <xf numFmtId="1" fontId="21" fillId="0" borderId="0" xfId="3" applyNumberFormat="1" applyFont="1" applyBorder="1"/>
    <xf numFmtId="1" fontId="21" fillId="0" borderId="0" xfId="3" applyNumberFormat="1" applyFont="1" applyBorder="1" applyAlignment="1">
      <alignment horizontal="center"/>
    </xf>
    <xf numFmtId="164" fontId="21" fillId="0" borderId="0" xfId="3" applyNumberFormat="1" applyFont="1" applyBorder="1"/>
    <xf numFmtId="2" fontId="21" fillId="0" borderId="0" xfId="3" applyNumberFormat="1" applyFont="1" applyBorder="1" applyAlignment="1">
      <alignment horizontal="center"/>
    </xf>
    <xf numFmtId="164" fontId="21" fillId="0" borderId="0" xfId="3" applyNumberFormat="1" applyFont="1" applyBorder="1" applyAlignment="1">
      <alignment horizontal="center"/>
    </xf>
    <xf numFmtId="2" fontId="21" fillId="0" borderId="29" xfId="3" applyNumberFormat="1" applyFont="1" applyBorder="1" applyAlignment="1">
      <alignment horizontal="center"/>
    </xf>
    <xf numFmtId="2" fontId="21" fillId="0" borderId="64" xfId="3" applyNumberFormat="1" applyFont="1" applyBorder="1" applyAlignment="1">
      <alignment horizontal="center"/>
    </xf>
    <xf numFmtId="2" fontId="21" fillId="0" borderId="30" xfId="3" applyNumberFormat="1" applyFont="1" applyBorder="1" applyAlignment="1">
      <alignment horizontal="center"/>
    </xf>
    <xf numFmtId="41" fontId="20" fillId="0" borderId="60" xfId="2" applyFont="1" applyBorder="1" applyAlignment="1">
      <alignment horizontal="right" readingOrder="1"/>
    </xf>
    <xf numFmtId="10" fontId="0" fillId="0" borderId="0" xfId="6" applyNumberFormat="1" applyFont="1"/>
    <xf numFmtId="0" fontId="0" fillId="0" borderId="0" xfId="0" applyAlignment="1">
      <alignment wrapText="1"/>
    </xf>
    <xf numFmtId="166" fontId="17" fillId="0" borderId="7" xfId="0" applyNumberFormat="1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/>
    </xf>
    <xf numFmtId="0" fontId="31" fillId="0" borderId="6" xfId="0" applyFont="1" applyFill="1" applyBorder="1" applyAlignment="1">
      <alignment horizontal="left" vertical="center" wrapText="1"/>
    </xf>
    <xf numFmtId="0" fontId="33" fillId="0" borderId="6" xfId="0" applyFont="1" applyFill="1" applyBorder="1" applyAlignment="1">
      <alignment vertical="top" wrapText="1"/>
    </xf>
    <xf numFmtId="0" fontId="31" fillId="0" borderId="6" xfId="0" applyFont="1" applyFill="1" applyBorder="1" applyAlignment="1">
      <alignment horizontal="left" vertical="top" wrapText="1"/>
    </xf>
    <xf numFmtId="0" fontId="30" fillId="0" borderId="6" xfId="0" applyFont="1" applyFill="1" applyBorder="1" applyAlignment="1">
      <alignment horizontal="left" vertical="top" wrapText="1" indent="6"/>
    </xf>
    <xf numFmtId="3" fontId="34" fillId="0" borderId="6" xfId="0" applyNumberFormat="1" applyFont="1" applyFill="1" applyBorder="1" applyAlignment="1">
      <alignment horizontal="right" vertical="center" shrinkToFit="1"/>
    </xf>
    <xf numFmtId="1" fontId="34" fillId="0" borderId="6" xfId="0" applyNumberFormat="1" applyFont="1" applyFill="1" applyBorder="1" applyAlignment="1">
      <alignment horizontal="right" vertical="center" shrinkToFit="1"/>
    </xf>
    <xf numFmtId="3" fontId="34" fillId="0" borderId="6" xfId="0" applyNumberFormat="1" applyFont="1" applyFill="1" applyBorder="1" applyAlignment="1">
      <alignment horizontal="right" vertical="top" shrinkToFit="1"/>
    </xf>
    <xf numFmtId="1" fontId="34" fillId="0" borderId="6" xfId="0" applyNumberFormat="1" applyFont="1" applyFill="1" applyBorder="1" applyAlignment="1">
      <alignment horizontal="right" vertical="top" shrinkToFit="1"/>
    </xf>
    <xf numFmtId="0" fontId="29" fillId="0" borderId="6" xfId="0" applyFont="1" applyFill="1" applyBorder="1" applyAlignment="1">
      <alignment vertical="top" wrapText="1"/>
    </xf>
    <xf numFmtId="3" fontId="34" fillId="0" borderId="6" xfId="0" applyNumberFormat="1" applyFont="1" applyFill="1" applyBorder="1" applyAlignment="1">
      <alignment horizontal="right" shrinkToFit="1"/>
    </xf>
    <xf numFmtId="0" fontId="28" fillId="0" borderId="13" xfId="0" applyFont="1" applyBorder="1" applyAlignment="1">
      <alignment horizontal="center" vertical="center"/>
    </xf>
    <xf numFmtId="0" fontId="32" fillId="0" borderId="14" xfId="0" applyFont="1" applyBorder="1"/>
    <xf numFmtId="0" fontId="31" fillId="0" borderId="14" xfId="0" applyFont="1" applyBorder="1"/>
    <xf numFmtId="0" fontId="13" fillId="0" borderId="14" xfId="0" applyFont="1" applyBorder="1" applyAlignment="1">
      <alignment vertical="top" wrapText="1"/>
    </xf>
    <xf numFmtId="0" fontId="31" fillId="0" borderId="17" xfId="0" applyFont="1" applyBorder="1"/>
    <xf numFmtId="0" fontId="28" fillId="0" borderId="20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2" fillId="0" borderId="14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35" fillId="0" borderId="6" xfId="0" applyFont="1" applyFill="1" applyBorder="1" applyAlignment="1">
      <alignment vertical="top" wrapText="1"/>
    </xf>
    <xf numFmtId="0" fontId="0" fillId="0" borderId="4" xfId="0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2" fontId="0" fillId="0" borderId="0" xfId="0" applyNumberFormat="1"/>
    <xf numFmtId="2" fontId="0" fillId="0" borderId="0" xfId="0" applyNumberFormat="1" applyBorder="1"/>
    <xf numFmtId="2" fontId="28" fillId="0" borderId="21" xfId="0" applyNumberFormat="1" applyFont="1" applyBorder="1" applyAlignment="1">
      <alignment horizontal="center" vertical="center" wrapText="1"/>
    </xf>
    <xf numFmtId="2" fontId="32" fillId="0" borderId="6" xfId="0" applyNumberFormat="1" applyFont="1" applyBorder="1" applyAlignment="1">
      <alignment vertical="top"/>
    </xf>
    <xf numFmtId="2" fontId="32" fillId="0" borderId="6" xfId="0" applyNumberFormat="1" applyFont="1" applyBorder="1"/>
    <xf numFmtId="2" fontId="2" fillId="0" borderId="0" xfId="0" applyNumberFormat="1" applyFont="1" applyAlignment="1">
      <alignment horizontal="left" vertical="center"/>
    </xf>
    <xf numFmtId="2" fontId="13" fillId="0" borderId="0" xfId="0" applyNumberFormat="1" applyFont="1" applyAlignment="1">
      <alignment vertical="top" wrapText="1"/>
    </xf>
    <xf numFmtId="2" fontId="14" fillId="0" borderId="0" xfId="0" applyNumberFormat="1" applyFont="1" applyAlignment="1">
      <alignment horizontal="left" vertical="center" indent="15"/>
    </xf>
    <xf numFmtId="2" fontId="15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28" fillId="0" borderId="16" xfId="0" applyFont="1" applyBorder="1" applyAlignment="1">
      <alignment horizontal="center"/>
    </xf>
    <xf numFmtId="41" fontId="28" fillId="0" borderId="16" xfId="2" applyFont="1" applyBorder="1"/>
    <xf numFmtId="2" fontId="28" fillId="0" borderId="16" xfId="6" applyNumberFormat="1" applyFont="1" applyBorder="1"/>
    <xf numFmtId="167" fontId="31" fillId="0" borderId="6" xfId="0" applyNumberFormat="1" applyFont="1" applyFill="1" applyBorder="1" applyAlignment="1">
      <alignment horizontal="left" vertical="center" wrapText="1"/>
    </xf>
    <xf numFmtId="43" fontId="1" fillId="0" borderId="6" xfId="1" applyNumberFormat="1" applyFont="1" applyBorder="1"/>
    <xf numFmtId="43" fontId="31" fillId="0" borderId="6" xfId="0" applyNumberFormat="1" applyFont="1" applyFill="1" applyBorder="1" applyAlignment="1">
      <alignment horizontal="left" vertical="center" wrapText="1"/>
    </xf>
    <xf numFmtId="0" fontId="37" fillId="0" borderId="6" xfId="0" applyFont="1" applyBorder="1" applyAlignment="1">
      <alignment vertical="top" wrapText="1"/>
    </xf>
    <xf numFmtId="0" fontId="38" fillId="0" borderId="6" xfId="0" applyFont="1" applyBorder="1" applyAlignment="1">
      <alignment vertical="top" wrapText="1"/>
    </xf>
    <xf numFmtId="0" fontId="39" fillId="0" borderId="6" xfId="0" applyFont="1" applyBorder="1" applyAlignment="1">
      <alignment vertical="top" wrapText="1"/>
    </xf>
    <xf numFmtId="0" fontId="39" fillId="0" borderId="6" xfId="0" applyFont="1" applyBorder="1" applyAlignment="1">
      <alignment vertical="top" wrapText="1" readingOrder="1"/>
    </xf>
    <xf numFmtId="0" fontId="38" fillId="0" borderId="55" xfId="0" applyFont="1" applyBorder="1" applyAlignment="1">
      <alignment vertical="top"/>
    </xf>
    <xf numFmtId="0" fontId="39" fillId="0" borderId="55" xfId="0" applyFont="1" applyBorder="1" applyAlignment="1">
      <alignment vertical="top"/>
    </xf>
    <xf numFmtId="0" fontId="38" fillId="0" borderId="6" xfId="0" applyFont="1" applyBorder="1" applyAlignment="1">
      <alignment vertical="top"/>
    </xf>
    <xf numFmtId="0" fontId="39" fillId="0" borderId="6" xfId="0" applyFont="1" applyBorder="1" applyAlignment="1">
      <alignment vertical="top"/>
    </xf>
    <xf numFmtId="0" fontId="39" fillId="0" borderId="7" xfId="0" applyFont="1" applyBorder="1" applyAlignment="1">
      <alignment vertical="top"/>
    </xf>
    <xf numFmtId="0" fontId="39" fillId="0" borderId="7" xfId="0" applyFont="1" applyBorder="1" applyAlignment="1">
      <alignment vertical="top" wrapText="1"/>
    </xf>
    <xf numFmtId="0" fontId="37" fillId="0" borderId="7" xfId="0" applyFont="1" applyBorder="1" applyAlignment="1">
      <alignment vertical="top" wrapText="1"/>
    </xf>
    <xf numFmtId="0" fontId="38" fillId="0" borderId="6" xfId="0" applyFont="1" applyBorder="1" applyAlignment="1">
      <alignment vertical="top" wrapText="1" readingOrder="1"/>
    </xf>
    <xf numFmtId="0" fontId="28" fillId="0" borderId="18" xfId="0" applyFont="1" applyBorder="1" applyAlignment="1">
      <alignment horizontal="center" vertical="center"/>
    </xf>
    <xf numFmtId="0" fontId="39" fillId="0" borderId="19" xfId="0" applyFont="1" applyBorder="1" applyAlignment="1">
      <alignment vertical="top" wrapText="1"/>
    </xf>
    <xf numFmtId="167" fontId="31" fillId="0" borderId="19" xfId="0" applyNumberFormat="1" applyFont="1" applyFill="1" applyBorder="1" applyAlignment="1">
      <alignment horizontal="left" vertical="center" wrapText="1"/>
    </xf>
    <xf numFmtId="43" fontId="31" fillId="0" borderId="19" xfId="0" applyNumberFormat="1" applyFont="1" applyFill="1" applyBorder="1" applyAlignment="1">
      <alignment horizontal="left" vertical="center" wrapText="1"/>
    </xf>
    <xf numFmtId="0" fontId="8" fillId="0" borderId="70" xfId="0" applyFont="1" applyFill="1" applyBorder="1" applyAlignment="1">
      <alignment vertical="top"/>
    </xf>
    <xf numFmtId="0" fontId="31" fillId="0" borderId="8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/>
    </xf>
    <xf numFmtId="41" fontId="28" fillId="0" borderId="9" xfId="2" applyFont="1" applyBorder="1"/>
    <xf numFmtId="2" fontId="28" fillId="0" borderId="9" xfId="6" applyNumberFormat="1" applyFont="1" applyBorder="1"/>
    <xf numFmtId="0" fontId="31" fillId="0" borderId="10" xfId="0" applyFont="1" applyBorder="1"/>
    <xf numFmtId="2" fontId="21" fillId="0" borderId="73" xfId="3" applyNumberFormat="1" applyFont="1" applyBorder="1" applyAlignment="1">
      <alignment horizontal="center"/>
    </xf>
    <xf numFmtId="2" fontId="21" fillId="0" borderId="74" xfId="3" applyNumberFormat="1" applyFont="1" applyBorder="1" applyAlignment="1">
      <alignment horizontal="center"/>
    </xf>
    <xf numFmtId="2" fontId="21" fillId="0" borderId="75" xfId="3" applyNumberFormat="1" applyFont="1" applyBorder="1" applyAlignment="1">
      <alignment horizontal="center"/>
    </xf>
    <xf numFmtId="9" fontId="0" fillId="0" borderId="0" xfId="6" applyFont="1"/>
    <xf numFmtId="2" fontId="21" fillId="0" borderId="59" xfId="3" applyNumberFormat="1" applyFont="1" applyBorder="1" applyAlignment="1">
      <alignment horizontal="center"/>
    </xf>
    <xf numFmtId="0" fontId="21" fillId="0" borderId="59" xfId="3" applyFont="1" applyFill="1" applyBorder="1" applyAlignment="1">
      <alignment horizontal="center"/>
    </xf>
    <xf numFmtId="0" fontId="17" fillId="0" borderId="38" xfId="3" applyBorder="1" applyAlignment="1">
      <alignment horizontal="center"/>
    </xf>
    <xf numFmtId="0" fontId="17" fillId="0" borderId="2" xfId="3" applyBorder="1" applyAlignment="1">
      <alignment horizontal="center"/>
    </xf>
    <xf numFmtId="9" fontId="0" fillId="0" borderId="0" xfId="6" applyFon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41" fontId="0" fillId="0" borderId="0" xfId="2" applyFont="1" applyFill="1" applyBorder="1" applyAlignment="1">
      <alignment horizontal="center"/>
    </xf>
    <xf numFmtId="9" fontId="0" fillId="0" borderId="0" xfId="0" applyNumberFormat="1"/>
    <xf numFmtId="10" fontId="0" fillId="0" borderId="0" xfId="0" applyNumberFormat="1"/>
    <xf numFmtId="10" fontId="0" fillId="0" borderId="0" xfId="6" applyNumberFormat="1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6" fillId="0" borderId="70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57" xfId="0" applyFont="1" applyBorder="1" applyAlignment="1">
      <alignment horizontal="center" vertical="center"/>
    </xf>
    <xf numFmtId="0" fontId="17" fillId="0" borderId="67" xfId="0" applyFont="1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/>
    </xf>
    <xf numFmtId="0" fontId="17" fillId="0" borderId="39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8" fillId="0" borderId="0" xfId="3" applyFont="1" applyAlignment="1">
      <alignment horizontal="center"/>
    </xf>
    <xf numFmtId="0" fontId="17" fillId="0" borderId="22" xfId="3" applyBorder="1" applyAlignment="1">
      <alignment horizontal="center"/>
    </xf>
    <xf numFmtId="0" fontId="17" fillId="0" borderId="2" xfId="3" applyBorder="1" applyAlignment="1">
      <alignment horizontal="center"/>
    </xf>
    <xf numFmtId="0" fontId="17" fillId="0" borderId="3" xfId="3" applyBorder="1" applyAlignment="1">
      <alignment horizontal="center"/>
    </xf>
    <xf numFmtId="0" fontId="17" fillId="0" borderId="58" xfId="3" applyBorder="1" applyAlignment="1">
      <alignment horizontal="center"/>
    </xf>
    <xf numFmtId="0" fontId="17" fillId="0" borderId="59" xfId="3" applyBorder="1" applyAlignment="1">
      <alignment horizontal="center"/>
    </xf>
    <xf numFmtId="0" fontId="17" fillId="0" borderId="60" xfId="3" applyBorder="1" applyAlignment="1">
      <alignment horizontal="center"/>
    </xf>
    <xf numFmtId="0" fontId="17" fillId="0" borderId="61" xfId="3" applyBorder="1" applyAlignment="1">
      <alignment horizontal="center"/>
    </xf>
    <xf numFmtId="0" fontId="17" fillId="0" borderId="39" xfId="3" applyBorder="1" applyAlignment="1">
      <alignment horizontal="center"/>
    </xf>
    <xf numFmtId="0" fontId="17" fillId="0" borderId="68" xfId="3" applyBorder="1" applyAlignment="1">
      <alignment horizontal="center"/>
    </xf>
    <xf numFmtId="0" fontId="17" fillId="0" borderId="38" xfId="3" applyBorder="1" applyAlignment="1">
      <alignment horizontal="center"/>
    </xf>
    <xf numFmtId="0" fontId="17" fillId="0" borderId="40" xfId="3" applyBorder="1" applyAlignment="1">
      <alignment horizontal="center"/>
    </xf>
    <xf numFmtId="0" fontId="17" fillId="0" borderId="41" xfId="3" applyBorder="1" applyAlignment="1">
      <alignment horizontal="center"/>
    </xf>
    <xf numFmtId="0" fontId="17" fillId="0" borderId="18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8" fillId="0" borderId="19" xfId="0" applyFont="1" applyBorder="1" applyAlignment="1">
      <alignment horizontal="left" vertical="center" wrapText="1" readingOrder="1"/>
    </xf>
    <xf numFmtId="0" fontId="8" fillId="0" borderId="28" xfId="0" applyFont="1" applyBorder="1" applyAlignment="1">
      <alignment horizontal="left" vertical="center" wrapText="1" readingOrder="1"/>
    </xf>
    <xf numFmtId="0" fontId="8" fillId="0" borderId="7" xfId="0" applyFont="1" applyBorder="1" applyAlignment="1">
      <alignment horizontal="left" vertical="center" wrapText="1" readingOrder="1"/>
    </xf>
    <xf numFmtId="0" fontId="17" fillId="0" borderId="58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65" xfId="0" applyFont="1" applyBorder="1" applyAlignment="1">
      <alignment horizontal="center" vertical="center"/>
    </xf>
    <xf numFmtId="167" fontId="17" fillId="0" borderId="60" xfId="1" applyNumberFormat="1" applyFont="1" applyBorder="1" applyAlignment="1">
      <alignment horizontal="center" vertical="center"/>
    </xf>
    <xf numFmtId="167" fontId="17" fillId="0" borderId="30" xfId="1" applyNumberFormat="1" applyFont="1" applyBorder="1" applyAlignment="1">
      <alignment horizontal="center" vertical="center"/>
    </xf>
    <xf numFmtId="167" fontId="17" fillId="0" borderId="66" xfId="1" applyNumberFormat="1" applyFont="1" applyBorder="1" applyAlignment="1">
      <alignment horizontal="center" vertical="center"/>
    </xf>
    <xf numFmtId="0" fontId="8" fillId="0" borderId="58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65" xfId="0" applyFont="1" applyBorder="1" applyAlignment="1">
      <alignment horizontal="left" vertical="center" wrapText="1"/>
    </xf>
    <xf numFmtId="41" fontId="8" fillId="0" borderId="60" xfId="2" applyFont="1" applyBorder="1" applyAlignment="1">
      <alignment horizontal="left" vertical="center" wrapText="1"/>
    </xf>
    <xf numFmtId="41" fontId="8" fillId="0" borderId="30" xfId="2" applyFont="1" applyBorder="1" applyAlignment="1">
      <alignment horizontal="left" vertical="center" wrapText="1"/>
    </xf>
    <xf numFmtId="41" fontId="8" fillId="0" borderId="66" xfId="2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/>
    </xf>
  </cellXfs>
  <cellStyles count="7">
    <cellStyle name="Comma" xfId="1" builtinId="3"/>
    <cellStyle name="Comma [0]" xfId="2" builtinId="6"/>
    <cellStyle name="Normal" xfId="0" builtinId="0"/>
    <cellStyle name="Normal 3" xfId="3"/>
    <cellStyle name="Percent" xfId="6" builtinId="5"/>
    <cellStyle name="S16 2 2" xfId="4"/>
    <cellStyle name="S4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149</xdr:row>
      <xdr:rowOff>0</xdr:rowOff>
    </xdr:from>
    <xdr:to>
      <xdr:col>1</xdr:col>
      <xdr:colOff>653677</xdr:colOff>
      <xdr:row>152</xdr:row>
      <xdr:rowOff>9338</xdr:rowOff>
    </xdr:to>
    <xdr:grpSp>
      <xdr:nvGrpSpPr>
        <xdr:cNvPr id="2" name="Group 535">
          <a:extLst>
            <a:ext uri="{FF2B5EF4-FFF2-40B4-BE49-F238E27FC236}">
              <a16:creationId xmlns:a16="http://schemas.microsoft.com/office/drawing/2014/main" xmlns="" id="{6DC5B681-7920-4369-B79C-37BA9193ED42}"/>
            </a:ext>
          </a:extLst>
        </xdr:cNvPr>
        <xdr:cNvGrpSpPr>
          <a:grpSpLocks/>
        </xdr:cNvGrpSpPr>
      </xdr:nvGrpSpPr>
      <xdr:grpSpPr bwMode="auto">
        <a:xfrm>
          <a:off x="1" y="27660600"/>
          <a:ext cx="1025151" cy="599888"/>
          <a:chOff x="1771650" y="7591426"/>
          <a:chExt cx="904876" cy="674566"/>
        </a:xfrm>
      </xdr:grpSpPr>
      <xdr:grpSp>
        <xdr:nvGrpSpPr>
          <xdr:cNvPr id="3" name="Group 530">
            <a:extLst>
              <a:ext uri="{FF2B5EF4-FFF2-40B4-BE49-F238E27FC236}">
                <a16:creationId xmlns:a16="http://schemas.microsoft.com/office/drawing/2014/main" xmlns="" id="{CF006877-B9EA-40D6-8323-BC828E4473F3}"/>
              </a:ext>
            </a:extLst>
          </xdr:cNvPr>
          <xdr:cNvGrpSpPr>
            <a:grpSpLocks/>
          </xdr:cNvGrpSpPr>
        </xdr:nvGrpSpPr>
        <xdr:grpSpPr bwMode="auto">
          <a:xfrm>
            <a:off x="1771650" y="7610475"/>
            <a:ext cx="904876" cy="478001"/>
            <a:chOff x="2324100" y="7610475"/>
            <a:chExt cx="904876" cy="478001"/>
          </a:xfrm>
        </xdr:grpSpPr>
        <xdr:sp macro="" textlink="">
          <xdr:nvSpPr>
            <xdr:cNvPr id="8" name="Rectangle 7">
              <a:extLst>
                <a:ext uri="{FF2B5EF4-FFF2-40B4-BE49-F238E27FC236}">
                  <a16:creationId xmlns:a16="http://schemas.microsoft.com/office/drawing/2014/main" xmlns="" id="{D5CE9A59-AC4B-4DBB-AF47-0D6FE5D837CB}"/>
                </a:ext>
              </a:extLst>
            </xdr:cNvPr>
            <xdr:cNvSpPr/>
          </xdr:nvSpPr>
          <xdr:spPr>
            <a:xfrm>
              <a:off x="2332517" y="7602395"/>
              <a:ext cx="896459" cy="488101"/>
            </a:xfrm>
            <a:prstGeom prst="rect">
              <a:avLst/>
            </a:prstGeom>
            <a:ln w="12700"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rtlCol="0" anchor="ctr"/>
            <a:lstStyle/>
            <a:p>
              <a:endParaRPr lang="id-ID"/>
            </a:p>
          </xdr:txBody>
        </xdr:sp>
        <xdr:grpSp>
          <xdr:nvGrpSpPr>
            <xdr:cNvPr id="9" name="Group 3219">
              <a:extLst>
                <a:ext uri="{FF2B5EF4-FFF2-40B4-BE49-F238E27FC236}">
                  <a16:creationId xmlns:a16="http://schemas.microsoft.com/office/drawing/2014/main" xmlns="" id="{E7CFE308-B15F-45BA-903F-BD7938FB849D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324100" y="7610475"/>
              <a:ext cx="904875" cy="476250"/>
              <a:chOff x="4019550" y="7772400"/>
              <a:chExt cx="904875" cy="476250"/>
            </a:xfrm>
          </xdr:grpSpPr>
          <xdr:sp macro="" textlink="">
            <xdr:nvSpPr>
              <xdr:cNvPr id="10" name="Line 902">
                <a:extLst>
                  <a:ext uri="{FF2B5EF4-FFF2-40B4-BE49-F238E27FC236}">
                    <a16:creationId xmlns:a16="http://schemas.microsoft.com/office/drawing/2014/main" xmlns="" id="{F6F30BA9-DF61-4614-8A46-4853F81D0748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flipH="1">
                <a:off x="4029075" y="7772400"/>
                <a:ext cx="895350" cy="47625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" name="Line 902">
                <a:extLst>
                  <a:ext uri="{FF2B5EF4-FFF2-40B4-BE49-F238E27FC236}">
                    <a16:creationId xmlns:a16="http://schemas.microsoft.com/office/drawing/2014/main" xmlns="" id="{616870F9-47AC-45F2-BA1F-0DFD7E9E483C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4019550" y="7772400"/>
                <a:ext cx="895350" cy="47625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</xdr:grpSp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xmlns="" id="{3EB6A407-CEE5-469F-B5E1-4173DA860D3F}"/>
              </a:ext>
            </a:extLst>
          </xdr:cNvPr>
          <xdr:cNvSpPr/>
        </xdr:nvSpPr>
        <xdr:spPr>
          <a:xfrm flipH="1">
            <a:off x="2099931" y="7591426"/>
            <a:ext cx="252524" cy="257761"/>
          </a:xfrm>
          <a:prstGeom prst="rect">
            <a:avLst/>
          </a:prstGeom>
          <a:noFill/>
        </xdr:spPr>
        <xdr:txBody>
          <a:bodyPr wrap="square" lIns="91440" tIns="45720" rIns="91440" bIns="45720">
            <a:spAutoFit/>
          </a:bodyPr>
          <a:lstStyle/>
          <a:p>
            <a:pPr algn="ctr"/>
            <a:r>
              <a:rPr lang="id-ID" sz="1200" b="0" cap="none" spc="0">
                <a:ln w="12700">
                  <a:noFill/>
                  <a:prstDash val="solid"/>
                </a:ln>
                <a:solidFill>
                  <a:schemeClr val="tx1"/>
                </a:solidFill>
                <a:effectLst>
                  <a:outerShdw blurRad="41275" dist="20320" dir="1800000" algn="tl" rotWithShape="0">
                    <a:srgbClr val="000000">
                      <a:alpha val="40000"/>
                    </a:srgbClr>
                  </a:outerShdw>
                </a:effectLst>
              </a:rPr>
              <a:t>A</a:t>
            </a:r>
            <a:endParaRPr lang="en-US" sz="1200" b="0" cap="none" spc="0">
              <a:ln w="12700">
                <a:noFill/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endParaRPr>
          </a:p>
        </xdr:txBody>
      </xdr:sp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xmlns="" id="{D0BFF404-F954-408C-93B4-3BBABBE09D88}"/>
              </a:ext>
            </a:extLst>
          </xdr:cNvPr>
          <xdr:cNvSpPr/>
        </xdr:nvSpPr>
        <xdr:spPr>
          <a:xfrm flipH="1">
            <a:off x="2424002" y="7766923"/>
            <a:ext cx="252524" cy="257761"/>
          </a:xfrm>
          <a:prstGeom prst="rect">
            <a:avLst/>
          </a:prstGeom>
          <a:noFill/>
        </xdr:spPr>
        <xdr:txBody>
          <a:bodyPr wrap="square" lIns="91440" tIns="45720" rIns="91440" bIns="45720">
            <a:spAutoFit/>
          </a:bodyPr>
          <a:lstStyle/>
          <a:p>
            <a:pPr algn="ctr"/>
            <a:r>
              <a:rPr lang="id-ID" sz="1200" b="0" cap="none" spc="0">
                <a:ln w="12700">
                  <a:noFill/>
                  <a:prstDash val="solid"/>
                </a:ln>
                <a:solidFill>
                  <a:schemeClr val="tx1"/>
                </a:solidFill>
                <a:effectLst>
                  <a:outerShdw blurRad="41275" dist="20320" dir="1800000" algn="tl" rotWithShape="0">
                    <a:srgbClr val="000000">
                      <a:alpha val="40000"/>
                    </a:srgbClr>
                  </a:outerShdw>
                </a:effectLst>
              </a:rPr>
              <a:t>C</a:t>
            </a:r>
            <a:endParaRPr lang="en-US" sz="1200" b="0" cap="none" spc="0">
              <a:ln w="12700">
                <a:noFill/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endParaRPr>
          </a:p>
        </xdr:txBody>
      </xdr:sp>
      <xdr:sp macro="" textlink="">
        <xdr:nvSpPr>
          <xdr:cNvPr id="6" name="Rectangle 5">
            <a:extLst>
              <a:ext uri="{FF2B5EF4-FFF2-40B4-BE49-F238E27FC236}">
                <a16:creationId xmlns:a16="http://schemas.microsoft.com/office/drawing/2014/main" xmlns="" id="{03CE2795-31EB-42A3-9E7E-99DE453268BB}"/>
              </a:ext>
            </a:extLst>
          </xdr:cNvPr>
          <xdr:cNvSpPr/>
        </xdr:nvSpPr>
        <xdr:spPr>
          <a:xfrm flipH="1">
            <a:off x="2095722" y="7832734"/>
            <a:ext cx="252524" cy="433258"/>
          </a:xfrm>
          <a:prstGeom prst="rect">
            <a:avLst/>
          </a:prstGeom>
          <a:noFill/>
        </xdr:spPr>
        <xdr:txBody>
          <a:bodyPr wrap="square" lIns="91440" tIns="45720" rIns="91440" bIns="45720">
            <a:noAutofit/>
          </a:bodyPr>
          <a:lstStyle/>
          <a:p>
            <a:pPr algn="ctr"/>
            <a:r>
              <a:rPr lang="id-ID" sz="1200" b="0" cap="none" spc="0">
                <a:ln w="12700">
                  <a:noFill/>
                  <a:prstDash val="solid"/>
                </a:ln>
                <a:solidFill>
                  <a:schemeClr val="tx1"/>
                </a:solidFill>
                <a:effectLst>
                  <a:outerShdw blurRad="41275" dist="20320" dir="1800000" algn="tl" rotWithShape="0">
                    <a:srgbClr val="000000">
                      <a:alpha val="40000"/>
                    </a:srgbClr>
                  </a:outerShdw>
                </a:effectLst>
              </a:rPr>
              <a:t>D</a:t>
            </a:r>
            <a:endParaRPr lang="en-US" sz="1200" b="0" cap="none" spc="0">
              <a:ln w="12700">
                <a:noFill/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endParaRPr>
          </a:p>
        </xdr:txBody>
      </xdr:sp>
      <xdr:sp macro="" textlink="">
        <xdr:nvSpPr>
          <xdr:cNvPr id="7" name="Rectangle 6">
            <a:extLst>
              <a:ext uri="{FF2B5EF4-FFF2-40B4-BE49-F238E27FC236}">
                <a16:creationId xmlns:a16="http://schemas.microsoft.com/office/drawing/2014/main" xmlns="" id="{02994396-A3C0-491C-9943-6261BE7684DF}"/>
              </a:ext>
            </a:extLst>
          </xdr:cNvPr>
          <xdr:cNvSpPr/>
        </xdr:nvSpPr>
        <xdr:spPr>
          <a:xfrm flipH="1">
            <a:off x="1780067" y="7761439"/>
            <a:ext cx="248315" cy="257761"/>
          </a:xfrm>
          <a:prstGeom prst="rect">
            <a:avLst/>
          </a:prstGeom>
          <a:noFill/>
        </xdr:spPr>
        <xdr:txBody>
          <a:bodyPr wrap="square" lIns="91440" tIns="45720" rIns="91440" bIns="45720">
            <a:spAutoFit/>
          </a:bodyPr>
          <a:lstStyle/>
          <a:p>
            <a:pPr algn="ctr"/>
            <a:r>
              <a:rPr lang="id-ID" sz="1200" b="0" cap="none" spc="0">
                <a:ln w="12700">
                  <a:noFill/>
                  <a:prstDash val="solid"/>
                </a:ln>
                <a:solidFill>
                  <a:schemeClr val="tx1"/>
                </a:solidFill>
                <a:effectLst>
                  <a:outerShdw blurRad="41275" dist="20320" dir="1800000" algn="tl" rotWithShape="0">
                    <a:srgbClr val="000000">
                      <a:alpha val="40000"/>
                    </a:srgbClr>
                  </a:outerShdw>
                </a:effectLst>
              </a:rPr>
              <a:t>B</a:t>
            </a:r>
            <a:endParaRPr lang="en-US" sz="1200" b="0" cap="none" spc="0">
              <a:ln w="12700">
                <a:noFill/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.%20POK%20PER%20ME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ET"/>
      <sheetName val="SERAPAN TW I"/>
      <sheetName val="ANGGARAN"/>
      <sheetName val="REALISASI"/>
      <sheetName val="masalah hambatan "/>
      <sheetName val="labalaba"/>
      <sheetName val="target"/>
    </sheetNames>
    <sheetDataSet>
      <sheetData sheetId="0"/>
      <sheetData sheetId="1"/>
      <sheetData sheetId="2"/>
      <sheetData sheetId="3">
        <row r="16">
          <cell r="G16">
            <v>1140800</v>
          </cell>
        </row>
        <row r="17">
          <cell r="G17">
            <v>3235000</v>
          </cell>
        </row>
        <row r="18">
          <cell r="G18">
            <v>1145600</v>
          </cell>
        </row>
        <row r="20">
          <cell r="G20">
            <v>2346255333</v>
          </cell>
        </row>
        <row r="21">
          <cell r="G21">
            <v>1945800</v>
          </cell>
        </row>
        <row r="22">
          <cell r="G22">
            <v>776600</v>
          </cell>
        </row>
        <row r="23">
          <cell r="G23">
            <v>581600</v>
          </cell>
        </row>
        <row r="24">
          <cell r="G24">
            <v>650600</v>
          </cell>
        </row>
        <row r="25">
          <cell r="G25">
            <v>629600</v>
          </cell>
        </row>
        <row r="27">
          <cell r="G27">
            <v>2326100</v>
          </cell>
        </row>
        <row r="29">
          <cell r="G29">
            <v>10832298</v>
          </cell>
        </row>
        <row r="30">
          <cell r="G30">
            <v>9319700</v>
          </cell>
        </row>
        <row r="31">
          <cell r="G31">
            <v>17757000</v>
          </cell>
        </row>
        <row r="32">
          <cell r="G32">
            <v>635000</v>
          </cell>
        </row>
        <row r="33">
          <cell r="G33">
            <v>64498850</v>
          </cell>
        </row>
        <row r="34">
          <cell r="G34">
            <v>18149000</v>
          </cell>
        </row>
        <row r="35">
          <cell r="G35">
            <v>30880565</v>
          </cell>
        </row>
        <row r="36">
          <cell r="G36">
            <v>7067500</v>
          </cell>
        </row>
        <row r="38">
          <cell r="G38">
            <v>0</v>
          </cell>
        </row>
        <row r="40">
          <cell r="G40">
            <v>9133800</v>
          </cell>
        </row>
        <row r="41">
          <cell r="G41">
            <v>55801672</v>
          </cell>
        </row>
        <row r="43">
          <cell r="G43">
            <v>47530502</v>
          </cell>
        </row>
        <row r="44">
          <cell r="G44">
            <v>2020000</v>
          </cell>
        </row>
        <row r="45">
          <cell r="G45">
            <v>15482200</v>
          </cell>
        </row>
        <row r="46">
          <cell r="G46">
            <v>1734650</v>
          </cell>
        </row>
        <row r="47">
          <cell r="G47">
            <v>0</v>
          </cell>
        </row>
        <row r="48">
          <cell r="G48">
            <v>0</v>
          </cell>
        </row>
        <row r="49">
          <cell r="G49">
            <v>2385000</v>
          </cell>
        </row>
        <row r="50">
          <cell r="G50">
            <v>54512500</v>
          </cell>
        </row>
        <row r="51">
          <cell r="G51">
            <v>9019700</v>
          </cell>
        </row>
        <row r="52">
          <cell r="G52">
            <v>45488200</v>
          </cell>
        </row>
        <row r="53">
          <cell r="G53">
            <v>104696600</v>
          </cell>
        </row>
        <row r="54">
          <cell r="G54">
            <v>0</v>
          </cell>
        </row>
        <row r="55">
          <cell r="G55">
            <v>63081350</v>
          </cell>
        </row>
        <row r="57">
          <cell r="G57">
            <v>0</v>
          </cell>
        </row>
        <row r="58">
          <cell r="G58">
            <v>21581000</v>
          </cell>
        </row>
        <row r="61">
          <cell r="G61">
            <v>1404400</v>
          </cell>
        </row>
        <row r="62">
          <cell r="G62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4680225</v>
          </cell>
        </row>
        <row r="66">
          <cell r="G66">
            <v>41798400</v>
          </cell>
        </row>
        <row r="67">
          <cell r="G67">
            <v>0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3"/>
  <sheetViews>
    <sheetView topLeftCell="A193" zoomScale="86" zoomScaleNormal="86" workbookViewId="0">
      <selection activeCell="B211" sqref="B211"/>
    </sheetView>
  </sheetViews>
  <sheetFormatPr defaultRowHeight="15" x14ac:dyDescent="0.25"/>
  <cols>
    <col min="1" max="1" width="6.5703125" style="271" customWidth="1"/>
    <col min="2" max="2" width="63.85546875" customWidth="1"/>
    <col min="3" max="3" width="19" customWidth="1"/>
    <col min="4" max="4" width="19.5703125" customWidth="1"/>
    <col min="5" max="5" width="16.85546875" style="279" customWidth="1"/>
    <col min="6" max="6" width="43.5703125" customWidth="1"/>
  </cols>
  <sheetData>
    <row r="1" spans="1:12" ht="15.75" thickBot="1" x14ac:dyDescent="0.3"/>
    <row r="2" spans="1:12" ht="15.75" x14ac:dyDescent="0.25">
      <c r="A2" s="331" t="s">
        <v>160</v>
      </c>
      <c r="B2" s="332"/>
      <c r="C2" s="332"/>
      <c r="D2" s="332"/>
      <c r="E2" s="332"/>
      <c r="F2" s="333"/>
    </row>
    <row r="3" spans="1:12" ht="15.75" x14ac:dyDescent="0.25">
      <c r="A3" s="276"/>
      <c r="B3" s="4" t="s">
        <v>78</v>
      </c>
      <c r="C3" s="4"/>
      <c r="D3" s="4"/>
      <c r="E3" s="280"/>
      <c r="F3" s="2"/>
    </row>
    <row r="4" spans="1:12" ht="15.75" thickBot="1" x14ac:dyDescent="0.3">
      <c r="A4" s="276"/>
      <c r="B4" s="1"/>
      <c r="C4" s="1"/>
      <c r="D4" s="1"/>
      <c r="E4" s="280"/>
      <c r="F4" s="2"/>
    </row>
    <row r="5" spans="1:12" s="271" customFormat="1" ht="42.75" x14ac:dyDescent="0.25">
      <c r="A5" s="269" t="s">
        <v>0</v>
      </c>
      <c r="B5" s="252" t="s">
        <v>1</v>
      </c>
      <c r="C5" s="253" t="s">
        <v>2</v>
      </c>
      <c r="D5" s="252" t="s">
        <v>161</v>
      </c>
      <c r="E5" s="281" t="s">
        <v>79</v>
      </c>
      <c r="F5" s="270" t="s">
        <v>3</v>
      </c>
    </row>
    <row r="6" spans="1:12" s="274" customFormat="1" ht="19.5" customHeight="1" x14ac:dyDescent="0.25">
      <c r="A6" s="264">
        <v>1</v>
      </c>
      <c r="B6" s="275" t="s">
        <v>248</v>
      </c>
      <c r="C6" s="256"/>
      <c r="D6" s="256"/>
      <c r="E6" s="282"/>
      <c r="F6" s="272"/>
      <c r="G6" s="273"/>
      <c r="H6" s="273"/>
      <c r="I6" s="273"/>
      <c r="J6" s="273"/>
      <c r="K6" s="273"/>
      <c r="L6" s="273"/>
    </row>
    <row r="7" spans="1:12" ht="30.75" customHeight="1" x14ac:dyDescent="0.25">
      <c r="A7" s="264"/>
      <c r="B7" s="255" t="s">
        <v>189</v>
      </c>
      <c r="C7" s="256"/>
      <c r="D7" s="256"/>
      <c r="E7" s="283"/>
      <c r="F7" s="265"/>
      <c r="G7" s="1"/>
      <c r="H7" s="1"/>
      <c r="I7" s="1"/>
      <c r="J7" s="1"/>
      <c r="K7" s="1"/>
      <c r="L7" s="1"/>
    </row>
    <row r="8" spans="1:12" ht="24" customHeight="1" x14ac:dyDescent="0.25">
      <c r="A8" s="264"/>
      <c r="B8" s="255" t="s">
        <v>190</v>
      </c>
      <c r="C8" s="256"/>
      <c r="D8" s="256"/>
      <c r="E8" s="283"/>
      <c r="F8" s="265"/>
      <c r="G8" s="1"/>
      <c r="H8" s="1"/>
      <c r="I8" s="1"/>
      <c r="J8" s="1"/>
      <c r="K8" s="1"/>
      <c r="L8" s="1"/>
    </row>
    <row r="9" spans="1:12" ht="21" x14ac:dyDescent="0.25">
      <c r="A9" s="264"/>
      <c r="B9" s="257" t="s">
        <v>191</v>
      </c>
      <c r="C9" s="258">
        <v>85500</v>
      </c>
      <c r="D9" s="259">
        <v>0</v>
      </c>
      <c r="E9" s="218">
        <f>D9/C9*100</f>
        <v>0</v>
      </c>
      <c r="F9" s="217" t="s">
        <v>80</v>
      </c>
      <c r="G9" s="5"/>
      <c r="H9" s="5"/>
      <c r="I9" s="5"/>
      <c r="J9" s="6"/>
      <c r="K9" s="6"/>
      <c r="L9" s="1"/>
    </row>
    <row r="10" spans="1:12" x14ac:dyDescent="0.25">
      <c r="A10" s="264"/>
      <c r="B10" s="257" t="s">
        <v>7</v>
      </c>
      <c r="C10" s="258">
        <v>421100</v>
      </c>
      <c r="D10" s="259">
        <v>0</v>
      </c>
      <c r="E10" s="218">
        <f t="shared" ref="E10:E71" si="0">D10/C10*100</f>
        <v>0</v>
      </c>
      <c r="F10" s="217" t="s">
        <v>80</v>
      </c>
      <c r="G10" s="5"/>
      <c r="H10" s="5"/>
      <c r="I10" s="5"/>
      <c r="J10" s="6"/>
      <c r="K10" s="6"/>
      <c r="L10" s="1"/>
    </row>
    <row r="11" spans="1:12" x14ac:dyDescent="0.25">
      <c r="A11" s="264"/>
      <c r="B11" s="257" t="s">
        <v>8</v>
      </c>
      <c r="C11" s="258">
        <v>368400</v>
      </c>
      <c r="D11" s="259">
        <v>0</v>
      </c>
      <c r="E11" s="218">
        <f t="shared" si="0"/>
        <v>0</v>
      </c>
      <c r="F11" s="217" t="s">
        <v>80</v>
      </c>
      <c r="G11" s="5"/>
      <c r="H11" s="5"/>
      <c r="I11" s="5"/>
      <c r="J11" s="6"/>
      <c r="K11" s="6"/>
      <c r="L11" s="1"/>
    </row>
    <row r="12" spans="1:12" x14ac:dyDescent="0.25">
      <c r="A12" s="264"/>
      <c r="B12" s="257" t="s">
        <v>9</v>
      </c>
      <c r="C12" s="260">
        <v>1125000</v>
      </c>
      <c r="D12" s="261">
        <v>0</v>
      </c>
      <c r="E12" s="218">
        <f t="shared" si="0"/>
        <v>0</v>
      </c>
      <c r="F12" s="217" t="s">
        <v>80</v>
      </c>
      <c r="G12" s="5"/>
      <c r="H12" s="5"/>
      <c r="I12" s="5"/>
      <c r="J12" s="6"/>
      <c r="K12" s="6"/>
      <c r="L12" s="1"/>
    </row>
    <row r="13" spans="1:12" ht="25.5" x14ac:dyDescent="0.25">
      <c r="A13" s="264"/>
      <c r="B13" s="255" t="s">
        <v>192</v>
      </c>
      <c r="C13" s="254"/>
      <c r="D13" s="254"/>
      <c r="E13" s="218"/>
      <c r="F13" s="217"/>
      <c r="G13" s="5"/>
      <c r="H13" s="5"/>
      <c r="I13" s="5"/>
      <c r="J13" s="6"/>
      <c r="K13" s="6"/>
      <c r="L13" s="1"/>
    </row>
    <row r="14" spans="1:12" ht="21" x14ac:dyDescent="0.25">
      <c r="A14" s="264"/>
      <c r="B14" s="257" t="s">
        <v>191</v>
      </c>
      <c r="C14" s="258">
        <v>469200</v>
      </c>
      <c r="D14" s="258">
        <v>469200</v>
      </c>
      <c r="E14" s="218">
        <f t="shared" si="0"/>
        <v>100</v>
      </c>
      <c r="F14" s="217"/>
      <c r="G14" s="5"/>
      <c r="H14" s="5"/>
      <c r="I14" s="5"/>
      <c r="J14" s="6"/>
      <c r="K14" s="6"/>
      <c r="L14" s="1"/>
    </row>
    <row r="15" spans="1:12" ht="21" x14ac:dyDescent="0.25">
      <c r="A15" s="264"/>
      <c r="B15" s="257" t="s">
        <v>193</v>
      </c>
      <c r="C15" s="258">
        <v>842200</v>
      </c>
      <c r="D15" s="258">
        <v>842200</v>
      </c>
      <c r="E15" s="218">
        <f t="shared" si="0"/>
        <v>100</v>
      </c>
      <c r="F15" s="219"/>
      <c r="G15" s="7"/>
      <c r="H15" s="7"/>
      <c r="I15" s="7"/>
      <c r="J15" s="7"/>
      <c r="K15" s="7"/>
      <c r="L15" s="1"/>
    </row>
    <row r="16" spans="1:12" x14ac:dyDescent="0.25">
      <c r="A16" s="264"/>
      <c r="B16" s="257" t="s">
        <v>8</v>
      </c>
      <c r="C16" s="260">
        <v>333600</v>
      </c>
      <c r="D16" s="260">
        <v>333600</v>
      </c>
      <c r="E16" s="218">
        <f t="shared" si="0"/>
        <v>100</v>
      </c>
      <c r="F16" s="220"/>
      <c r="G16" s="8"/>
      <c r="H16" s="8"/>
      <c r="I16" s="8"/>
      <c r="J16" s="8"/>
      <c r="K16" s="6"/>
      <c r="L16" s="1"/>
    </row>
    <row r="17" spans="1:12" x14ac:dyDescent="0.25">
      <c r="A17" s="264"/>
      <c r="B17" s="257" t="s">
        <v>194</v>
      </c>
      <c r="C17" s="260">
        <v>6890000</v>
      </c>
      <c r="D17" s="261">
        <v>0</v>
      </c>
      <c r="E17" s="218">
        <f t="shared" si="0"/>
        <v>0</v>
      </c>
      <c r="F17" s="217" t="s">
        <v>80</v>
      </c>
      <c r="G17" s="5"/>
      <c r="H17" s="5"/>
      <c r="I17" s="5"/>
      <c r="J17" s="6"/>
      <c r="K17" s="6"/>
      <c r="L17" s="1"/>
    </row>
    <row r="18" spans="1:12" x14ac:dyDescent="0.25">
      <c r="A18" s="264"/>
      <c r="B18" s="257" t="s">
        <v>195</v>
      </c>
      <c r="C18" s="260">
        <v>3000000</v>
      </c>
      <c r="D18" s="261">
        <v>0</v>
      </c>
      <c r="E18" s="218">
        <f t="shared" si="0"/>
        <v>0</v>
      </c>
      <c r="F18" s="217" t="s">
        <v>80</v>
      </c>
      <c r="G18" s="5"/>
      <c r="H18" s="5"/>
      <c r="I18" s="5"/>
      <c r="J18" s="6"/>
      <c r="K18" s="6"/>
      <c r="L18" s="1"/>
    </row>
    <row r="19" spans="1:12" x14ac:dyDescent="0.25">
      <c r="A19" s="264"/>
      <c r="B19" s="255" t="s">
        <v>172</v>
      </c>
      <c r="C19" s="254"/>
      <c r="D19" s="254"/>
      <c r="E19" s="218"/>
      <c r="F19" s="217"/>
      <c r="G19" s="5"/>
      <c r="H19" s="5"/>
      <c r="I19" s="5"/>
      <c r="J19" s="6"/>
      <c r="K19" s="6"/>
      <c r="L19" s="1"/>
    </row>
    <row r="20" spans="1:12" x14ac:dyDescent="0.25">
      <c r="A20" s="264"/>
      <c r="B20" s="257" t="s">
        <v>6</v>
      </c>
      <c r="C20" s="260">
        <v>85500</v>
      </c>
      <c r="D20" s="261">
        <v>0</v>
      </c>
      <c r="E20" s="218">
        <f t="shared" si="0"/>
        <v>0</v>
      </c>
      <c r="F20" s="217" t="s">
        <v>80</v>
      </c>
      <c r="G20" s="5"/>
      <c r="H20" s="5"/>
      <c r="I20" s="5"/>
      <c r="J20" s="6"/>
      <c r="K20" s="6"/>
      <c r="L20" s="1"/>
    </row>
    <row r="21" spans="1:12" x14ac:dyDescent="0.25">
      <c r="A21" s="264"/>
      <c r="B21" s="257" t="s">
        <v>7</v>
      </c>
      <c r="C21" s="258">
        <v>421100</v>
      </c>
      <c r="D21" s="259">
        <v>0</v>
      </c>
      <c r="E21" s="218">
        <f t="shared" si="0"/>
        <v>0</v>
      </c>
      <c r="F21" s="217" t="s">
        <v>80</v>
      </c>
      <c r="G21" s="5"/>
      <c r="H21" s="5"/>
      <c r="I21" s="5"/>
      <c r="J21" s="6"/>
      <c r="K21" s="6"/>
      <c r="L21" s="1"/>
    </row>
    <row r="22" spans="1:12" x14ac:dyDescent="0.25">
      <c r="A22" s="264"/>
      <c r="B22" s="257" t="s">
        <v>8</v>
      </c>
      <c r="C22" s="258">
        <v>368400</v>
      </c>
      <c r="D22" s="259">
        <v>0</v>
      </c>
      <c r="E22" s="218">
        <f t="shared" si="0"/>
        <v>0</v>
      </c>
      <c r="F22" s="217" t="s">
        <v>80</v>
      </c>
      <c r="G22" s="5"/>
      <c r="H22" s="5"/>
      <c r="I22" s="5"/>
      <c r="J22" s="6"/>
      <c r="K22" s="6"/>
      <c r="L22" s="1"/>
    </row>
    <row r="23" spans="1:12" x14ac:dyDescent="0.25">
      <c r="A23" s="264"/>
      <c r="B23" s="257" t="s">
        <v>9</v>
      </c>
      <c r="C23" s="260">
        <v>1125000</v>
      </c>
      <c r="D23" s="261">
        <v>0</v>
      </c>
      <c r="E23" s="218">
        <f t="shared" si="0"/>
        <v>0</v>
      </c>
      <c r="F23" s="217" t="s">
        <v>80</v>
      </c>
      <c r="G23" s="5"/>
      <c r="H23" s="5"/>
      <c r="I23" s="5"/>
      <c r="J23" s="6"/>
      <c r="K23" s="6"/>
      <c r="L23" s="1"/>
    </row>
    <row r="24" spans="1:12" x14ac:dyDescent="0.25">
      <c r="A24" s="264"/>
      <c r="B24" s="255" t="s">
        <v>59</v>
      </c>
      <c r="C24" s="254"/>
      <c r="D24" s="254"/>
      <c r="E24" s="218"/>
      <c r="F24" s="217"/>
      <c r="G24" s="5"/>
      <c r="H24" s="5"/>
      <c r="I24" s="5"/>
      <c r="J24" s="6"/>
      <c r="K24" s="6"/>
      <c r="L24" s="1"/>
    </row>
    <row r="25" spans="1:12" x14ac:dyDescent="0.25">
      <c r="A25" s="264"/>
      <c r="B25" s="255" t="s">
        <v>60</v>
      </c>
      <c r="C25" s="254"/>
      <c r="D25" s="254"/>
      <c r="E25" s="218"/>
      <c r="F25" s="219"/>
      <c r="G25" s="7"/>
      <c r="H25" s="7"/>
      <c r="I25" s="7"/>
      <c r="J25" s="7"/>
      <c r="K25" s="7"/>
      <c r="L25" s="1"/>
    </row>
    <row r="26" spans="1:12" x14ac:dyDescent="0.25">
      <c r="A26" s="264"/>
      <c r="B26" s="257" t="s">
        <v>196</v>
      </c>
      <c r="C26" s="260">
        <v>2869607908</v>
      </c>
      <c r="D26" s="260">
        <v>510359180</v>
      </c>
      <c r="E26" s="218">
        <f t="shared" si="0"/>
        <v>17.78497956383524</v>
      </c>
      <c r="F26" s="220"/>
      <c r="G26" s="8"/>
      <c r="H26" s="8"/>
      <c r="I26" s="8"/>
      <c r="J26" s="8"/>
      <c r="K26" s="6"/>
      <c r="L26" s="1"/>
    </row>
    <row r="27" spans="1:12" x14ac:dyDescent="0.25">
      <c r="A27" s="264"/>
      <c r="B27" s="257" t="s">
        <v>197</v>
      </c>
      <c r="C27" s="260">
        <v>247807580</v>
      </c>
      <c r="D27" s="260">
        <v>52239838</v>
      </c>
      <c r="E27" s="218">
        <f t="shared" si="0"/>
        <v>21.080807132695455</v>
      </c>
      <c r="F27" s="217"/>
      <c r="G27" s="5"/>
      <c r="H27" s="5"/>
      <c r="I27" s="5"/>
      <c r="J27" s="6"/>
      <c r="K27" s="6"/>
      <c r="L27" s="1"/>
    </row>
    <row r="28" spans="1:12" x14ac:dyDescent="0.25">
      <c r="A28" s="264"/>
      <c r="B28" s="257" t="s">
        <v>198</v>
      </c>
      <c r="C28" s="260">
        <v>117810000</v>
      </c>
      <c r="D28" s="260">
        <v>22500000</v>
      </c>
      <c r="E28" s="218">
        <f t="shared" si="0"/>
        <v>19.098548510313215</v>
      </c>
      <c r="F28" s="217"/>
      <c r="G28" s="5"/>
      <c r="H28" s="5"/>
      <c r="I28" s="5"/>
      <c r="J28" s="6"/>
      <c r="K28" s="6"/>
      <c r="L28" s="1"/>
    </row>
    <row r="29" spans="1:12" x14ac:dyDescent="0.25">
      <c r="A29" s="264"/>
      <c r="B29" s="257" t="s">
        <v>199</v>
      </c>
      <c r="C29" s="260">
        <v>264110000</v>
      </c>
      <c r="D29" s="260">
        <v>56610000</v>
      </c>
      <c r="E29" s="218">
        <f t="shared" si="0"/>
        <v>21.43425088031502</v>
      </c>
      <c r="F29" s="217"/>
      <c r="G29" s="9"/>
      <c r="H29" s="9"/>
      <c r="I29" s="9"/>
      <c r="J29" s="6"/>
      <c r="K29" s="6"/>
      <c r="L29" s="1"/>
    </row>
    <row r="30" spans="1:12" x14ac:dyDescent="0.25">
      <c r="A30" s="264"/>
      <c r="B30" s="257" t="s">
        <v>200</v>
      </c>
      <c r="C30" s="260">
        <v>43729000</v>
      </c>
      <c r="D30" s="260">
        <v>7710000</v>
      </c>
      <c r="E30" s="218">
        <f t="shared" si="0"/>
        <v>17.631320176541884</v>
      </c>
      <c r="F30" s="220"/>
      <c r="G30" s="8"/>
      <c r="H30" s="8"/>
      <c r="I30" s="8"/>
      <c r="J30" s="8"/>
      <c r="K30" s="6"/>
      <c r="L30" s="1"/>
    </row>
    <row r="31" spans="1:12" x14ac:dyDescent="0.25">
      <c r="A31" s="264"/>
      <c r="B31" s="257" t="s">
        <v>201</v>
      </c>
      <c r="C31" s="260">
        <v>141233484</v>
      </c>
      <c r="D31" s="260">
        <v>29257680</v>
      </c>
      <c r="E31" s="218">
        <f t="shared" si="0"/>
        <v>20.715824018049432</v>
      </c>
      <c r="F31" s="217"/>
      <c r="G31" s="10"/>
      <c r="H31" s="10"/>
      <c r="I31" s="10"/>
      <c r="J31" s="1"/>
      <c r="K31" s="1"/>
      <c r="L31" s="1"/>
    </row>
    <row r="32" spans="1:12" x14ac:dyDescent="0.25">
      <c r="A32" s="264"/>
      <c r="B32" s="257" t="s">
        <v>202</v>
      </c>
      <c r="C32" s="260">
        <v>27485598</v>
      </c>
      <c r="D32" s="260">
        <v>2536530</v>
      </c>
      <c r="E32" s="218">
        <f t="shared" si="0"/>
        <v>9.2285785450256537</v>
      </c>
      <c r="F32" s="221"/>
      <c r="G32" s="11"/>
      <c r="H32" s="11"/>
      <c r="I32" s="11"/>
      <c r="J32" s="11"/>
      <c r="K32" s="1"/>
      <c r="L32" s="1"/>
    </row>
    <row r="33" spans="1:12" x14ac:dyDescent="0.25">
      <c r="A33" s="264"/>
      <c r="B33" s="257" t="s">
        <v>203</v>
      </c>
      <c r="C33" s="260">
        <v>33660</v>
      </c>
      <c r="D33" s="260">
        <v>6398</v>
      </c>
      <c r="E33" s="218">
        <f t="shared" si="0"/>
        <v>19.00772430184195</v>
      </c>
      <c r="F33" s="217"/>
      <c r="G33" s="10"/>
      <c r="H33" s="10"/>
      <c r="I33" s="10"/>
      <c r="J33" s="1"/>
      <c r="K33" s="1"/>
      <c r="L33" s="1"/>
    </row>
    <row r="34" spans="1:12" x14ac:dyDescent="0.25">
      <c r="A34" s="264"/>
      <c r="B34" s="257" t="s">
        <v>204</v>
      </c>
      <c r="C34" s="260">
        <v>103850209</v>
      </c>
      <c r="D34" s="260">
        <v>25976765</v>
      </c>
      <c r="E34" s="218">
        <f t="shared" si="0"/>
        <v>25.013685817425753</v>
      </c>
      <c r="F34" s="221"/>
      <c r="G34" s="11"/>
      <c r="H34" s="11"/>
      <c r="I34" s="11"/>
      <c r="J34" s="11"/>
      <c r="K34" s="1"/>
      <c r="L34" s="1"/>
    </row>
    <row r="35" spans="1:12" x14ac:dyDescent="0.25">
      <c r="A35" s="264"/>
      <c r="B35" s="257" t="s">
        <v>205</v>
      </c>
      <c r="C35" s="260">
        <v>4936235</v>
      </c>
      <c r="D35" s="260">
        <v>1224861</v>
      </c>
      <c r="E35" s="218">
        <f t="shared" si="0"/>
        <v>24.813668717149813</v>
      </c>
      <c r="F35" s="222"/>
      <c r="G35" s="10"/>
      <c r="H35" s="10"/>
      <c r="I35" s="10"/>
      <c r="J35" s="1"/>
      <c r="K35" s="1"/>
      <c r="L35" s="1"/>
    </row>
    <row r="36" spans="1:12" x14ac:dyDescent="0.25">
      <c r="A36" s="264"/>
      <c r="B36" s="257" t="s">
        <v>206</v>
      </c>
      <c r="C36" s="260">
        <v>14808854</v>
      </c>
      <c r="D36" s="260">
        <v>3674585</v>
      </c>
      <c r="E36" s="218">
        <f t="shared" si="0"/>
        <v>24.813432558657141</v>
      </c>
      <c r="F36" s="222"/>
      <c r="G36" s="10"/>
      <c r="H36" s="10"/>
      <c r="I36" s="10"/>
      <c r="J36" s="1"/>
      <c r="K36" s="1"/>
      <c r="L36" s="1"/>
    </row>
    <row r="37" spans="1:12" x14ac:dyDescent="0.25">
      <c r="A37" s="264"/>
      <c r="B37" s="257" t="s">
        <v>207</v>
      </c>
      <c r="C37" s="260">
        <v>18840472</v>
      </c>
      <c r="D37" s="261">
        <v>0</v>
      </c>
      <c r="E37" s="218">
        <f t="shared" si="0"/>
        <v>0</v>
      </c>
      <c r="F37" s="217" t="s">
        <v>80</v>
      </c>
      <c r="G37" s="10"/>
      <c r="H37" s="10"/>
      <c r="I37" s="10"/>
      <c r="J37" s="1"/>
      <c r="K37" s="1"/>
      <c r="L37" s="1"/>
    </row>
    <row r="38" spans="1:12" x14ac:dyDescent="0.25">
      <c r="A38" s="264"/>
      <c r="B38" s="257" t="s">
        <v>208</v>
      </c>
      <c r="C38" s="258">
        <v>2350000000</v>
      </c>
      <c r="D38" s="258">
        <v>181893869</v>
      </c>
      <c r="E38" s="218">
        <f t="shared" si="0"/>
        <v>7.7401646382978724</v>
      </c>
      <c r="F38" s="221"/>
      <c r="G38" s="11"/>
      <c r="H38" s="11"/>
      <c r="I38" s="11"/>
      <c r="J38" s="11"/>
      <c r="K38" s="1"/>
      <c r="L38" s="1"/>
    </row>
    <row r="39" spans="1:12" x14ac:dyDescent="0.25">
      <c r="A39" s="264"/>
      <c r="B39" s="255" t="s">
        <v>209</v>
      </c>
      <c r="C39" s="254"/>
      <c r="D39" s="254"/>
      <c r="E39" s="218"/>
      <c r="F39" s="222"/>
      <c r="G39" s="10"/>
      <c r="H39" s="10"/>
      <c r="I39" s="10"/>
      <c r="J39" s="1"/>
      <c r="K39" s="1"/>
      <c r="L39" s="1"/>
    </row>
    <row r="40" spans="1:12" x14ac:dyDescent="0.25">
      <c r="A40" s="264"/>
      <c r="B40" s="257" t="s">
        <v>6</v>
      </c>
      <c r="C40" s="260">
        <v>244000</v>
      </c>
      <c r="D40" s="260">
        <v>244000</v>
      </c>
      <c r="E40" s="218">
        <f t="shared" si="0"/>
        <v>100</v>
      </c>
      <c r="F40" s="221"/>
      <c r="G40" s="11"/>
      <c r="H40" s="11"/>
      <c r="I40" s="11"/>
      <c r="J40" s="11"/>
      <c r="K40" s="1"/>
      <c r="L40" s="1"/>
    </row>
    <row r="41" spans="1:12" x14ac:dyDescent="0.25">
      <c r="A41" s="264"/>
      <c r="B41" s="257" t="s">
        <v>7</v>
      </c>
      <c r="C41" s="258">
        <v>301800</v>
      </c>
      <c r="D41" s="258">
        <v>301800</v>
      </c>
      <c r="E41" s="218">
        <f t="shared" si="0"/>
        <v>100</v>
      </c>
      <c r="F41" s="222"/>
      <c r="G41" s="10"/>
      <c r="H41" s="10"/>
      <c r="I41" s="10"/>
      <c r="J41" s="1"/>
      <c r="K41" s="1"/>
      <c r="L41" s="1"/>
    </row>
    <row r="42" spans="1:12" x14ac:dyDescent="0.25">
      <c r="A42" s="264"/>
      <c r="B42" s="257" t="s">
        <v>8</v>
      </c>
      <c r="C42" s="258">
        <v>315000</v>
      </c>
      <c r="D42" s="258">
        <v>150000</v>
      </c>
      <c r="E42" s="218">
        <f t="shared" si="0"/>
        <v>47.619047619047613</v>
      </c>
      <c r="F42" s="221"/>
      <c r="G42" s="11"/>
      <c r="H42" s="11"/>
      <c r="I42" s="11"/>
      <c r="J42" s="11"/>
      <c r="K42" s="1"/>
      <c r="L42" s="1"/>
    </row>
    <row r="43" spans="1:12" x14ac:dyDescent="0.25">
      <c r="A43" s="264"/>
      <c r="B43" s="257" t="s">
        <v>9</v>
      </c>
      <c r="C43" s="260">
        <v>7685000</v>
      </c>
      <c r="D43" s="261">
        <v>0</v>
      </c>
      <c r="E43" s="218">
        <f t="shared" si="0"/>
        <v>0</v>
      </c>
      <c r="F43" s="217" t="s">
        <v>80</v>
      </c>
      <c r="G43" s="10"/>
      <c r="H43" s="10"/>
      <c r="I43" s="10"/>
      <c r="J43" s="1"/>
      <c r="K43" s="1"/>
      <c r="L43" s="1"/>
    </row>
    <row r="44" spans="1:12" x14ac:dyDescent="0.25">
      <c r="A44" s="264"/>
      <c r="B44" s="257" t="s">
        <v>195</v>
      </c>
      <c r="C44" s="260">
        <v>3000000</v>
      </c>
      <c r="D44" s="261">
        <v>0</v>
      </c>
      <c r="E44" s="218">
        <f t="shared" si="0"/>
        <v>0</v>
      </c>
      <c r="F44" s="217" t="s">
        <v>80</v>
      </c>
      <c r="G44" s="10"/>
      <c r="H44" s="10"/>
      <c r="I44" s="10"/>
      <c r="J44" s="1"/>
      <c r="K44" s="1"/>
      <c r="L44" s="1"/>
    </row>
    <row r="45" spans="1:12" x14ac:dyDescent="0.25">
      <c r="A45" s="264"/>
      <c r="B45" s="257" t="s">
        <v>10</v>
      </c>
      <c r="C45" s="260">
        <v>4400000</v>
      </c>
      <c r="D45" s="261">
        <v>0</v>
      </c>
      <c r="E45" s="218">
        <f t="shared" si="0"/>
        <v>0</v>
      </c>
      <c r="F45" s="217" t="s">
        <v>80</v>
      </c>
      <c r="G45" s="10"/>
      <c r="H45" s="10"/>
      <c r="I45" s="10"/>
      <c r="J45" s="1"/>
      <c r="K45" s="1"/>
      <c r="L45" s="1"/>
    </row>
    <row r="46" spans="1:12" ht="25.5" x14ac:dyDescent="0.25">
      <c r="A46" s="264"/>
      <c r="B46" s="255" t="s">
        <v>210</v>
      </c>
      <c r="C46" s="254"/>
      <c r="D46" s="254"/>
      <c r="E46" s="218"/>
      <c r="F46" s="217"/>
      <c r="G46" s="10"/>
      <c r="H46" s="10"/>
      <c r="I46" s="10"/>
      <c r="J46" s="1"/>
      <c r="K46" s="1"/>
      <c r="L46" s="1"/>
    </row>
    <row r="47" spans="1:12" x14ac:dyDescent="0.25">
      <c r="A47" s="264"/>
      <c r="B47" s="257" t="s">
        <v>6</v>
      </c>
      <c r="C47" s="258">
        <v>85500</v>
      </c>
      <c r="D47" s="259">
        <v>0</v>
      </c>
      <c r="E47" s="218">
        <f t="shared" si="0"/>
        <v>0</v>
      </c>
      <c r="F47" s="217" t="s">
        <v>80</v>
      </c>
      <c r="G47" s="12"/>
      <c r="H47" s="12"/>
      <c r="I47" s="12"/>
      <c r="J47" s="12"/>
      <c r="K47" s="12"/>
      <c r="L47" s="1"/>
    </row>
    <row r="48" spans="1:12" x14ac:dyDescent="0.25">
      <c r="A48" s="264"/>
      <c r="B48" s="257" t="s">
        <v>7</v>
      </c>
      <c r="C48" s="258">
        <v>421100</v>
      </c>
      <c r="D48" s="259">
        <v>0</v>
      </c>
      <c r="E48" s="218">
        <f t="shared" si="0"/>
        <v>0</v>
      </c>
      <c r="F48" s="217" t="s">
        <v>80</v>
      </c>
      <c r="G48" s="11"/>
      <c r="H48" s="11"/>
      <c r="I48" s="11"/>
      <c r="J48" s="11"/>
      <c r="K48" s="1"/>
      <c r="L48" s="1"/>
    </row>
    <row r="49" spans="1:12" x14ac:dyDescent="0.25">
      <c r="A49" s="264"/>
      <c r="B49" s="257" t="s">
        <v>8</v>
      </c>
      <c r="C49" s="258">
        <v>368400</v>
      </c>
      <c r="D49" s="259">
        <v>0</v>
      </c>
      <c r="E49" s="218">
        <f t="shared" si="0"/>
        <v>0</v>
      </c>
      <c r="F49" s="217" t="s">
        <v>80</v>
      </c>
      <c r="G49" s="10"/>
      <c r="H49" s="10"/>
      <c r="I49" s="10"/>
      <c r="J49" s="1"/>
      <c r="K49" s="1"/>
      <c r="L49" s="1"/>
    </row>
    <row r="50" spans="1:12" x14ac:dyDescent="0.25">
      <c r="A50" s="264"/>
      <c r="B50" s="257" t="s">
        <v>9</v>
      </c>
      <c r="C50" s="260">
        <v>1125000</v>
      </c>
      <c r="D50" s="261">
        <v>0</v>
      </c>
      <c r="E50" s="218">
        <f t="shared" si="0"/>
        <v>0</v>
      </c>
      <c r="F50" s="217" t="s">
        <v>80</v>
      </c>
      <c r="G50" s="10"/>
      <c r="H50" s="10"/>
      <c r="I50" s="10"/>
      <c r="J50" s="1"/>
      <c r="K50" s="1"/>
      <c r="L50" s="1"/>
    </row>
    <row r="51" spans="1:12" x14ac:dyDescent="0.25">
      <c r="A51" s="264"/>
      <c r="B51" s="255" t="s">
        <v>62</v>
      </c>
      <c r="C51" s="254"/>
      <c r="D51" s="254"/>
      <c r="E51" s="218"/>
      <c r="F51" s="217"/>
      <c r="G51" s="10"/>
      <c r="H51" s="10"/>
      <c r="I51" s="10"/>
      <c r="J51" s="1"/>
      <c r="K51" s="1"/>
      <c r="L51" s="1"/>
    </row>
    <row r="52" spans="1:12" x14ac:dyDescent="0.25">
      <c r="A52" s="264"/>
      <c r="B52" s="257" t="s">
        <v>6</v>
      </c>
      <c r="C52" s="260">
        <v>85500</v>
      </c>
      <c r="D52" s="261">
        <v>0</v>
      </c>
      <c r="E52" s="218">
        <f t="shared" si="0"/>
        <v>0</v>
      </c>
      <c r="F52" s="217" t="s">
        <v>80</v>
      </c>
      <c r="G52" s="10"/>
      <c r="H52" s="10"/>
      <c r="I52" s="10"/>
      <c r="J52" s="1"/>
      <c r="K52" s="1"/>
      <c r="L52" s="1"/>
    </row>
    <row r="53" spans="1:12" x14ac:dyDescent="0.25">
      <c r="A53" s="264"/>
      <c r="B53" s="257" t="s">
        <v>7</v>
      </c>
      <c r="C53" s="258">
        <v>421100</v>
      </c>
      <c r="D53" s="259">
        <v>0</v>
      </c>
      <c r="E53" s="218">
        <f t="shared" si="0"/>
        <v>0</v>
      </c>
      <c r="F53" s="217" t="s">
        <v>80</v>
      </c>
      <c r="G53" s="10"/>
      <c r="H53" s="10"/>
      <c r="I53" s="10"/>
      <c r="J53" s="1"/>
      <c r="K53" s="1"/>
      <c r="L53" s="1"/>
    </row>
    <row r="54" spans="1:12" x14ac:dyDescent="0.25">
      <c r="A54" s="264"/>
      <c r="B54" s="257" t="s">
        <v>8</v>
      </c>
      <c r="C54" s="258">
        <v>368400</v>
      </c>
      <c r="D54" s="259">
        <v>0</v>
      </c>
      <c r="E54" s="218">
        <f t="shared" si="0"/>
        <v>0</v>
      </c>
      <c r="F54" s="217" t="s">
        <v>80</v>
      </c>
      <c r="G54" s="11"/>
      <c r="H54" s="11"/>
      <c r="I54" s="11"/>
      <c r="J54" s="11"/>
      <c r="K54" s="1"/>
      <c r="L54" s="1"/>
    </row>
    <row r="55" spans="1:12" x14ac:dyDescent="0.25">
      <c r="A55" s="264"/>
      <c r="B55" s="257" t="s">
        <v>9</v>
      </c>
      <c r="C55" s="260">
        <v>1125000</v>
      </c>
      <c r="D55" s="261">
        <v>0</v>
      </c>
      <c r="E55" s="218">
        <f t="shared" si="0"/>
        <v>0</v>
      </c>
      <c r="F55" s="217" t="s">
        <v>80</v>
      </c>
      <c r="G55" s="10"/>
      <c r="H55" s="10"/>
      <c r="I55" s="10"/>
      <c r="J55" s="1"/>
      <c r="K55" s="1"/>
      <c r="L55" s="1"/>
    </row>
    <row r="56" spans="1:12" ht="25.5" x14ac:dyDescent="0.25">
      <c r="A56" s="264"/>
      <c r="B56" s="255" t="s">
        <v>211</v>
      </c>
      <c r="C56" s="256"/>
      <c r="D56" s="256"/>
      <c r="E56" s="218"/>
      <c r="F56" s="222"/>
      <c r="G56" s="10"/>
      <c r="H56" s="10"/>
      <c r="I56" s="10"/>
      <c r="J56" s="1"/>
      <c r="K56" s="1"/>
      <c r="L56" s="1"/>
    </row>
    <row r="57" spans="1:12" x14ac:dyDescent="0.25">
      <c r="A57" s="264"/>
      <c r="B57" s="257" t="s">
        <v>6</v>
      </c>
      <c r="C57" s="260">
        <v>85500</v>
      </c>
      <c r="D57" s="261">
        <v>0</v>
      </c>
      <c r="E57" s="218">
        <f t="shared" si="0"/>
        <v>0</v>
      </c>
      <c r="F57" s="217" t="s">
        <v>80</v>
      </c>
      <c r="G57" s="10"/>
      <c r="H57" s="10"/>
      <c r="I57" s="10"/>
      <c r="J57" s="1"/>
      <c r="K57" s="1"/>
      <c r="L57" s="1"/>
    </row>
    <row r="58" spans="1:12" x14ac:dyDescent="0.25">
      <c r="A58" s="264"/>
      <c r="B58" s="257" t="s">
        <v>7</v>
      </c>
      <c r="C58" s="258">
        <v>421100</v>
      </c>
      <c r="D58" s="259">
        <v>0</v>
      </c>
      <c r="E58" s="218">
        <f t="shared" si="0"/>
        <v>0</v>
      </c>
      <c r="F58" s="217" t="s">
        <v>80</v>
      </c>
      <c r="G58" s="10"/>
      <c r="H58" s="10"/>
      <c r="I58" s="10"/>
      <c r="J58" s="1"/>
      <c r="K58" s="1"/>
      <c r="L58" s="1"/>
    </row>
    <row r="59" spans="1:12" x14ac:dyDescent="0.25">
      <c r="A59" s="264"/>
      <c r="B59" s="257" t="s">
        <v>8</v>
      </c>
      <c r="C59" s="258">
        <v>368400</v>
      </c>
      <c r="D59" s="259">
        <v>0</v>
      </c>
      <c r="E59" s="218">
        <f t="shared" si="0"/>
        <v>0</v>
      </c>
      <c r="F59" s="217" t="s">
        <v>80</v>
      </c>
      <c r="G59" s="12"/>
      <c r="H59" s="12"/>
      <c r="I59" s="12"/>
      <c r="J59" s="12"/>
      <c r="K59" s="12"/>
      <c r="L59" s="1"/>
    </row>
    <row r="60" spans="1:12" ht="27.6" customHeight="1" x14ac:dyDescent="0.25">
      <c r="A60" s="264"/>
      <c r="B60" s="257" t="s">
        <v>9</v>
      </c>
      <c r="C60" s="260">
        <v>1125000</v>
      </c>
      <c r="D60" s="261">
        <v>0</v>
      </c>
      <c r="E60" s="218">
        <f t="shared" si="0"/>
        <v>0</v>
      </c>
      <c r="F60" s="217" t="s">
        <v>80</v>
      </c>
      <c r="G60" s="13"/>
      <c r="H60" s="13"/>
      <c r="I60" s="13"/>
      <c r="J60" s="13"/>
      <c r="K60" s="1"/>
      <c r="L60" s="1"/>
    </row>
    <row r="61" spans="1:12" ht="14.45" customHeight="1" x14ac:dyDescent="0.25">
      <c r="A61" s="264"/>
      <c r="B61" s="255" t="s">
        <v>64</v>
      </c>
      <c r="C61" s="254"/>
      <c r="D61" s="254"/>
      <c r="E61" s="218"/>
      <c r="F61" s="225"/>
      <c r="G61" s="14"/>
      <c r="H61" s="14"/>
      <c r="I61" s="14"/>
      <c r="J61" s="1"/>
      <c r="K61" s="1"/>
      <c r="L61" s="1"/>
    </row>
    <row r="62" spans="1:12" x14ac:dyDescent="0.25">
      <c r="A62" s="264"/>
      <c r="B62" s="257" t="s">
        <v>6</v>
      </c>
      <c r="C62" s="258">
        <v>85500</v>
      </c>
      <c r="D62" s="259">
        <v>0</v>
      </c>
      <c r="E62" s="218">
        <f t="shared" si="0"/>
        <v>0</v>
      </c>
      <c r="F62" s="217" t="s">
        <v>80</v>
      </c>
      <c r="G62" s="11"/>
      <c r="H62" s="11"/>
      <c r="I62" s="11"/>
      <c r="J62" s="11"/>
      <c r="K62" s="1"/>
      <c r="L62" s="1"/>
    </row>
    <row r="63" spans="1:12" x14ac:dyDescent="0.25">
      <c r="A63" s="264"/>
      <c r="B63" s="257" t="s">
        <v>7</v>
      </c>
      <c r="C63" s="258">
        <v>421100</v>
      </c>
      <c r="D63" s="259">
        <v>0</v>
      </c>
      <c r="E63" s="218">
        <f t="shared" si="0"/>
        <v>0</v>
      </c>
      <c r="F63" s="217" t="s">
        <v>80</v>
      </c>
      <c r="G63" s="10"/>
      <c r="H63" s="10"/>
      <c r="I63" s="10"/>
      <c r="J63" s="1"/>
      <c r="K63" s="1"/>
      <c r="L63" s="1"/>
    </row>
    <row r="64" spans="1:12" x14ac:dyDescent="0.25">
      <c r="A64" s="264"/>
      <c r="B64" s="257" t="s">
        <v>8</v>
      </c>
      <c r="C64" s="258">
        <v>368400</v>
      </c>
      <c r="D64" s="259">
        <v>0</v>
      </c>
      <c r="E64" s="218">
        <f t="shared" si="0"/>
        <v>0</v>
      </c>
      <c r="F64" s="217" t="s">
        <v>80</v>
      </c>
      <c r="G64" s="14"/>
      <c r="H64" s="14"/>
      <c r="I64" s="14"/>
      <c r="J64" s="1"/>
      <c r="K64" s="1"/>
      <c r="L64" s="1"/>
    </row>
    <row r="65" spans="1:12" ht="30.6" customHeight="1" x14ac:dyDescent="0.25">
      <c r="A65" s="264"/>
      <c r="B65" s="257" t="s">
        <v>9</v>
      </c>
      <c r="C65" s="260">
        <v>1125000</v>
      </c>
      <c r="D65" s="261">
        <v>0</v>
      </c>
      <c r="E65" s="218">
        <f t="shared" si="0"/>
        <v>0</v>
      </c>
      <c r="F65" s="217" t="s">
        <v>80</v>
      </c>
      <c r="G65" s="14"/>
      <c r="H65" s="14"/>
      <c r="I65" s="14"/>
      <c r="J65" s="1"/>
      <c r="K65" s="1"/>
      <c r="L65" s="1"/>
    </row>
    <row r="66" spans="1:12" x14ac:dyDescent="0.25">
      <c r="A66" s="264"/>
      <c r="B66" s="255" t="s">
        <v>12</v>
      </c>
      <c r="C66" s="254"/>
      <c r="D66" s="254"/>
      <c r="E66" s="218"/>
      <c r="F66" s="217"/>
      <c r="G66" s="10"/>
      <c r="H66" s="10"/>
      <c r="I66" s="10"/>
      <c r="J66" s="1"/>
      <c r="K66" s="1"/>
      <c r="L66" s="1"/>
    </row>
    <row r="67" spans="1:12" x14ac:dyDescent="0.25">
      <c r="A67" s="264"/>
      <c r="B67" s="255" t="s">
        <v>13</v>
      </c>
      <c r="C67" s="254"/>
      <c r="D67" s="254"/>
      <c r="E67" s="218"/>
      <c r="F67" s="222"/>
      <c r="G67" s="10"/>
      <c r="H67" s="10"/>
      <c r="I67" s="10"/>
      <c r="J67" s="1"/>
      <c r="K67" s="1"/>
      <c r="L67" s="1"/>
    </row>
    <row r="68" spans="1:12" x14ac:dyDescent="0.25">
      <c r="A68" s="264"/>
      <c r="B68" s="257" t="s">
        <v>7</v>
      </c>
      <c r="C68" s="258">
        <v>421100</v>
      </c>
      <c r="D68" s="259">
        <v>0</v>
      </c>
      <c r="E68" s="218">
        <f t="shared" si="0"/>
        <v>0</v>
      </c>
      <c r="F68" s="217" t="s">
        <v>80</v>
      </c>
      <c r="G68" s="11"/>
      <c r="H68" s="11"/>
      <c r="I68" s="11"/>
      <c r="J68" s="11"/>
      <c r="K68" s="1"/>
      <c r="L68" s="1"/>
    </row>
    <row r="69" spans="1:12" x14ac:dyDescent="0.25">
      <c r="A69" s="264"/>
      <c r="B69" s="257" t="s">
        <v>8</v>
      </c>
      <c r="C69" s="258">
        <v>318900</v>
      </c>
      <c r="D69" s="259">
        <v>0</v>
      </c>
      <c r="E69" s="218">
        <f t="shared" si="0"/>
        <v>0</v>
      </c>
      <c r="F69" s="217" t="s">
        <v>80</v>
      </c>
      <c r="G69" s="10"/>
      <c r="H69" s="10"/>
      <c r="I69" s="10"/>
      <c r="J69" s="1"/>
      <c r="K69" s="1"/>
      <c r="L69" s="1"/>
    </row>
    <row r="70" spans="1:12" x14ac:dyDescent="0.25">
      <c r="A70" s="264"/>
      <c r="B70" s="257" t="s">
        <v>9</v>
      </c>
      <c r="C70" s="260">
        <v>6360000</v>
      </c>
      <c r="D70" s="260">
        <v>1749000</v>
      </c>
      <c r="E70" s="218">
        <f t="shared" si="0"/>
        <v>27.500000000000004</v>
      </c>
      <c r="F70" s="222"/>
      <c r="G70" s="10"/>
      <c r="H70" s="10"/>
      <c r="I70" s="10"/>
      <c r="J70" s="1"/>
      <c r="K70" s="1"/>
      <c r="L70" s="1"/>
    </row>
    <row r="71" spans="1:12" ht="21" x14ac:dyDescent="0.25">
      <c r="A71" s="264"/>
      <c r="B71" s="257" t="s">
        <v>15</v>
      </c>
      <c r="C71" s="260">
        <v>3200000</v>
      </c>
      <c r="D71" s="261">
        <v>0</v>
      </c>
      <c r="E71" s="218">
        <f t="shared" si="0"/>
        <v>0</v>
      </c>
      <c r="F71" s="217" t="s">
        <v>80</v>
      </c>
      <c r="G71" s="14"/>
      <c r="H71" s="14"/>
      <c r="I71" s="14"/>
      <c r="J71" s="1"/>
      <c r="K71" s="1"/>
      <c r="L71" s="1"/>
    </row>
    <row r="72" spans="1:12" x14ac:dyDescent="0.25">
      <c r="A72" s="264"/>
      <c r="B72" s="255" t="s">
        <v>16</v>
      </c>
      <c r="C72" s="254"/>
      <c r="D72" s="254"/>
      <c r="E72" s="218"/>
      <c r="F72" s="224"/>
      <c r="G72" s="13"/>
      <c r="H72" s="13"/>
      <c r="I72" s="13"/>
      <c r="J72" s="13"/>
      <c r="K72" s="1"/>
      <c r="L72" s="1"/>
    </row>
    <row r="73" spans="1:12" ht="25.5" x14ac:dyDescent="0.25">
      <c r="A73" s="264"/>
      <c r="B73" s="255" t="s">
        <v>212</v>
      </c>
      <c r="C73" s="254"/>
      <c r="D73" s="254"/>
      <c r="E73" s="218"/>
      <c r="F73" s="217"/>
      <c r="G73" s="10"/>
      <c r="H73" s="10"/>
      <c r="I73" s="10"/>
      <c r="J73" s="1"/>
      <c r="K73" s="1"/>
      <c r="L73" s="1"/>
    </row>
    <row r="74" spans="1:12" x14ac:dyDescent="0.25">
      <c r="A74" s="264"/>
      <c r="B74" s="257" t="s">
        <v>213</v>
      </c>
      <c r="C74" s="260">
        <v>270000</v>
      </c>
      <c r="D74" s="260">
        <v>135000</v>
      </c>
      <c r="E74" s="218">
        <f t="shared" ref="E74:E136" si="1">D74/C74*100</f>
        <v>50</v>
      </c>
      <c r="F74" s="217"/>
      <c r="G74" s="10"/>
      <c r="H74" s="10"/>
      <c r="I74" s="10"/>
      <c r="J74" s="1"/>
      <c r="K74" s="1"/>
      <c r="L74" s="1"/>
    </row>
    <row r="75" spans="1:12" x14ac:dyDescent="0.25">
      <c r="A75" s="264"/>
      <c r="B75" s="257" t="s">
        <v>6</v>
      </c>
      <c r="C75" s="260">
        <v>530000</v>
      </c>
      <c r="D75" s="260">
        <v>275000</v>
      </c>
      <c r="E75" s="218">
        <f t="shared" si="1"/>
        <v>51.886792452830186</v>
      </c>
      <c r="F75" s="217"/>
      <c r="G75" s="10"/>
      <c r="H75" s="10"/>
      <c r="I75" s="10"/>
      <c r="J75" s="1"/>
      <c r="K75" s="1"/>
      <c r="L75" s="1"/>
    </row>
    <row r="76" spans="1:12" x14ac:dyDescent="0.25">
      <c r="A76" s="264"/>
      <c r="B76" s="257" t="s">
        <v>18</v>
      </c>
      <c r="C76" s="258">
        <v>18779200</v>
      </c>
      <c r="D76" s="258">
        <v>8933098</v>
      </c>
      <c r="E76" s="218">
        <f t="shared" si="1"/>
        <v>47.569108375223649</v>
      </c>
      <c r="F76" s="217"/>
      <c r="G76" s="14"/>
      <c r="H76" s="14"/>
      <c r="I76" s="14"/>
      <c r="J76" s="1"/>
      <c r="K76" s="1"/>
      <c r="L76" s="1"/>
    </row>
    <row r="77" spans="1:12" x14ac:dyDescent="0.25">
      <c r="A77" s="264"/>
      <c r="B77" s="257" t="s">
        <v>214</v>
      </c>
      <c r="C77" s="258">
        <v>420800</v>
      </c>
      <c r="D77" s="259">
        <v>0</v>
      </c>
      <c r="E77" s="218">
        <f t="shared" si="1"/>
        <v>0</v>
      </c>
      <c r="F77" s="217" t="s">
        <v>80</v>
      </c>
      <c r="G77" s="10"/>
      <c r="H77" s="10"/>
      <c r="I77" s="10"/>
      <c r="J77" s="1"/>
      <c r="K77" s="1"/>
      <c r="L77" s="1"/>
    </row>
    <row r="78" spans="1:12" x14ac:dyDescent="0.25">
      <c r="A78" s="264"/>
      <c r="B78" s="255" t="s">
        <v>65</v>
      </c>
      <c r="C78" s="254"/>
      <c r="D78" s="254"/>
      <c r="E78" s="218"/>
      <c r="F78" s="225"/>
      <c r="G78" s="14"/>
      <c r="H78" s="14"/>
      <c r="I78" s="14"/>
      <c r="J78" s="1"/>
      <c r="K78" s="1"/>
      <c r="L78" s="1"/>
    </row>
    <row r="79" spans="1:12" x14ac:dyDescent="0.25">
      <c r="A79" s="264"/>
      <c r="B79" s="257" t="s">
        <v>215</v>
      </c>
      <c r="C79" s="260">
        <v>4144140</v>
      </c>
      <c r="D79" s="260">
        <v>394680</v>
      </c>
      <c r="E79" s="218">
        <f t="shared" si="1"/>
        <v>9.5238095238095237</v>
      </c>
      <c r="F79" s="226"/>
      <c r="G79" s="15"/>
      <c r="H79" s="15"/>
      <c r="I79" s="15"/>
      <c r="J79" s="15"/>
      <c r="K79" s="15"/>
      <c r="L79" s="15"/>
    </row>
    <row r="80" spans="1:12" x14ac:dyDescent="0.25">
      <c r="A80" s="264"/>
      <c r="B80" s="257" t="s">
        <v>216</v>
      </c>
      <c r="C80" s="260">
        <v>9840260</v>
      </c>
      <c r="D80" s="260">
        <v>1997860</v>
      </c>
      <c r="E80" s="218">
        <f t="shared" si="1"/>
        <v>20.30291882531559</v>
      </c>
      <c r="F80" s="223"/>
      <c r="G80" s="12"/>
      <c r="H80" s="12"/>
      <c r="I80" s="12"/>
      <c r="J80" s="12"/>
      <c r="K80" s="12"/>
      <c r="L80" s="1"/>
    </row>
    <row r="81" spans="1:12" x14ac:dyDescent="0.25">
      <c r="A81" s="264"/>
      <c r="B81" s="257" t="s">
        <v>9</v>
      </c>
      <c r="C81" s="260">
        <v>6000000</v>
      </c>
      <c r="D81" s="260">
        <v>2120000</v>
      </c>
      <c r="E81" s="218">
        <f t="shared" si="1"/>
        <v>35.333333333333336</v>
      </c>
      <c r="F81" s="221"/>
      <c r="G81" s="11"/>
      <c r="H81" s="11"/>
      <c r="I81" s="11"/>
      <c r="J81" s="11"/>
      <c r="K81" s="1"/>
      <c r="L81" s="1"/>
    </row>
    <row r="82" spans="1:12" x14ac:dyDescent="0.25">
      <c r="A82" s="264"/>
      <c r="B82" s="255" t="s">
        <v>19</v>
      </c>
      <c r="C82" s="254"/>
      <c r="D82" s="254"/>
      <c r="E82" s="218"/>
      <c r="F82" s="217"/>
      <c r="G82" s="10"/>
      <c r="H82" s="10"/>
      <c r="I82" s="10"/>
      <c r="J82" s="1"/>
      <c r="K82" s="1"/>
      <c r="L82" s="1"/>
    </row>
    <row r="83" spans="1:12" x14ac:dyDescent="0.25">
      <c r="A83" s="264"/>
      <c r="B83" s="257" t="s">
        <v>7</v>
      </c>
      <c r="C83" s="260">
        <v>2925000</v>
      </c>
      <c r="D83" s="260">
        <v>120000</v>
      </c>
      <c r="E83" s="218">
        <f t="shared" si="1"/>
        <v>4.1025641025641022</v>
      </c>
      <c r="F83" s="217"/>
      <c r="G83" s="10"/>
      <c r="H83" s="10"/>
      <c r="I83" s="10"/>
      <c r="J83" s="1"/>
      <c r="K83" s="1"/>
      <c r="L83" s="1"/>
    </row>
    <row r="84" spans="1:12" x14ac:dyDescent="0.25">
      <c r="A84" s="264"/>
      <c r="B84" s="257" t="s">
        <v>8</v>
      </c>
      <c r="C84" s="258">
        <v>22075000</v>
      </c>
      <c r="D84" s="258">
        <v>5160000</v>
      </c>
      <c r="E84" s="218">
        <f t="shared" si="1"/>
        <v>23.374858437146091</v>
      </c>
      <c r="F84" s="217"/>
      <c r="G84" s="10"/>
      <c r="H84" s="10"/>
      <c r="I84" s="10"/>
      <c r="J84" s="1"/>
      <c r="K84" s="1"/>
      <c r="L84" s="1"/>
    </row>
    <row r="85" spans="1:12" x14ac:dyDescent="0.25">
      <c r="A85" s="264"/>
      <c r="B85" s="255" t="s">
        <v>20</v>
      </c>
      <c r="C85" s="254"/>
      <c r="D85" s="254"/>
      <c r="E85" s="218"/>
      <c r="F85" s="222"/>
      <c r="G85" s="10"/>
      <c r="H85" s="10"/>
      <c r="I85" s="10"/>
      <c r="J85" s="1"/>
      <c r="K85" s="1"/>
      <c r="L85" s="1"/>
    </row>
    <row r="86" spans="1:12" x14ac:dyDescent="0.25">
      <c r="A86" s="264"/>
      <c r="B86" s="257" t="s">
        <v>6</v>
      </c>
      <c r="C86" s="258">
        <v>60000</v>
      </c>
      <c r="D86" s="259">
        <v>0</v>
      </c>
      <c r="E86" s="218">
        <f t="shared" si="1"/>
        <v>0</v>
      </c>
      <c r="F86" s="217" t="s">
        <v>80</v>
      </c>
      <c r="G86" s="10"/>
      <c r="H86" s="10"/>
      <c r="I86" s="10"/>
      <c r="J86" s="1"/>
      <c r="K86" s="1"/>
      <c r="L86" s="1"/>
    </row>
    <row r="87" spans="1:12" x14ac:dyDescent="0.25">
      <c r="A87" s="264"/>
      <c r="B87" s="257" t="s">
        <v>21</v>
      </c>
      <c r="C87" s="258">
        <v>1440000</v>
      </c>
      <c r="D87" s="258">
        <v>230000</v>
      </c>
      <c r="E87" s="218">
        <f t="shared" si="1"/>
        <v>15.972222222222221</v>
      </c>
      <c r="F87" s="221"/>
      <c r="G87" s="11"/>
      <c r="H87" s="11"/>
      <c r="I87" s="11"/>
      <c r="J87" s="11"/>
      <c r="K87" s="1"/>
      <c r="L87" s="1"/>
    </row>
    <row r="88" spans="1:12" x14ac:dyDescent="0.25">
      <c r="A88" s="264"/>
      <c r="B88" s="255" t="s">
        <v>22</v>
      </c>
      <c r="C88" s="254"/>
      <c r="D88" s="254"/>
      <c r="E88" s="218"/>
      <c r="F88" s="222"/>
      <c r="G88" s="10"/>
      <c r="H88" s="10"/>
      <c r="I88" s="10"/>
      <c r="J88" s="1"/>
      <c r="K88" s="1"/>
      <c r="L88" s="1"/>
    </row>
    <row r="89" spans="1:12" x14ac:dyDescent="0.25">
      <c r="A89" s="264"/>
      <c r="B89" s="257" t="s">
        <v>6</v>
      </c>
      <c r="C89" s="260">
        <v>18852600</v>
      </c>
      <c r="D89" s="261">
        <v>0</v>
      </c>
      <c r="E89" s="218">
        <f t="shared" si="1"/>
        <v>0</v>
      </c>
      <c r="F89" s="217" t="s">
        <v>80</v>
      </c>
      <c r="G89" s="10"/>
      <c r="H89" s="10"/>
      <c r="I89" s="10"/>
      <c r="J89" s="1"/>
      <c r="K89" s="1"/>
      <c r="L89" s="1"/>
    </row>
    <row r="90" spans="1:12" x14ac:dyDescent="0.25">
      <c r="A90" s="264"/>
      <c r="B90" s="257" t="s">
        <v>7</v>
      </c>
      <c r="C90" s="258">
        <v>33976400</v>
      </c>
      <c r="D90" s="259">
        <v>0</v>
      </c>
      <c r="E90" s="218">
        <f t="shared" si="1"/>
        <v>0</v>
      </c>
      <c r="F90" s="217" t="s">
        <v>80</v>
      </c>
      <c r="G90" s="10"/>
      <c r="H90" s="10"/>
      <c r="I90" s="10"/>
      <c r="J90" s="1"/>
      <c r="K90" s="1"/>
      <c r="L90" s="1"/>
    </row>
    <row r="91" spans="1:12" x14ac:dyDescent="0.25">
      <c r="A91" s="264"/>
      <c r="B91" s="257" t="s">
        <v>14</v>
      </c>
      <c r="C91" s="258">
        <v>14404500</v>
      </c>
      <c r="D91" s="258">
        <v>5588000</v>
      </c>
      <c r="E91" s="218">
        <f t="shared" si="1"/>
        <v>38.793432607865597</v>
      </c>
      <c r="F91" s="222"/>
      <c r="G91" s="10"/>
      <c r="H91" s="10"/>
      <c r="I91" s="10"/>
      <c r="J91" s="1"/>
      <c r="K91" s="1"/>
      <c r="L91" s="1"/>
    </row>
    <row r="92" spans="1:12" ht="21" x14ac:dyDescent="0.25">
      <c r="A92" s="264"/>
      <c r="B92" s="257" t="s">
        <v>217</v>
      </c>
      <c r="C92" s="258">
        <v>1096000</v>
      </c>
      <c r="D92" s="259">
        <v>0</v>
      </c>
      <c r="E92" s="218">
        <f t="shared" si="1"/>
        <v>0</v>
      </c>
      <c r="F92" s="217" t="s">
        <v>80</v>
      </c>
      <c r="G92" s="10"/>
      <c r="H92" s="10"/>
      <c r="I92" s="10"/>
      <c r="J92" s="1"/>
      <c r="K92" s="1"/>
      <c r="L92" s="1"/>
    </row>
    <row r="93" spans="1:12" x14ac:dyDescent="0.25">
      <c r="A93" s="264"/>
      <c r="B93" s="255" t="s">
        <v>245</v>
      </c>
      <c r="C93" s="254"/>
      <c r="D93" s="254"/>
      <c r="E93" s="218"/>
      <c r="F93" s="217"/>
      <c r="G93" s="10"/>
      <c r="H93" s="10"/>
      <c r="I93" s="10"/>
      <c r="J93" s="1"/>
      <c r="K93" s="1"/>
      <c r="L93" s="1"/>
    </row>
    <row r="94" spans="1:12" ht="14.45" customHeight="1" x14ac:dyDescent="0.25">
      <c r="A94" s="264"/>
      <c r="B94" s="257" t="s">
        <v>9</v>
      </c>
      <c r="C94" s="260">
        <v>63600000</v>
      </c>
      <c r="D94" s="260">
        <v>6360000</v>
      </c>
      <c r="E94" s="218">
        <f t="shared" si="1"/>
        <v>10</v>
      </c>
      <c r="F94" s="224"/>
      <c r="G94" s="13"/>
      <c r="H94" s="13"/>
      <c r="I94" s="13"/>
      <c r="J94" s="13"/>
      <c r="K94" s="1"/>
      <c r="L94" s="1"/>
    </row>
    <row r="95" spans="1:12" x14ac:dyDescent="0.25">
      <c r="A95" s="264"/>
      <c r="B95" s="262" t="s">
        <v>24</v>
      </c>
      <c r="C95" s="254"/>
      <c r="D95" s="254"/>
      <c r="E95" s="218"/>
      <c r="F95" s="217"/>
      <c r="G95" s="10"/>
      <c r="H95" s="10"/>
      <c r="I95" s="10"/>
      <c r="J95" s="1"/>
      <c r="K95" s="1"/>
      <c r="L95" s="1"/>
    </row>
    <row r="96" spans="1:12" x14ac:dyDescent="0.25">
      <c r="A96" s="264"/>
      <c r="B96" s="257" t="s">
        <v>8</v>
      </c>
      <c r="C96" s="260">
        <v>48600</v>
      </c>
      <c r="D96" s="261">
        <v>0</v>
      </c>
      <c r="E96" s="218">
        <f t="shared" si="1"/>
        <v>0</v>
      </c>
      <c r="F96" s="217" t="s">
        <v>80</v>
      </c>
      <c r="G96" s="10"/>
      <c r="H96" s="10"/>
      <c r="I96" s="10"/>
      <c r="J96" s="1"/>
      <c r="K96" s="1"/>
      <c r="L96" s="1"/>
    </row>
    <row r="97" spans="1:12" x14ac:dyDescent="0.25">
      <c r="A97" s="264"/>
      <c r="B97" s="257" t="s">
        <v>10</v>
      </c>
      <c r="C97" s="260">
        <v>50934000</v>
      </c>
      <c r="D97" s="260">
        <v>10829553</v>
      </c>
      <c r="E97" s="218">
        <f t="shared" si="1"/>
        <v>21.261933089881023</v>
      </c>
      <c r="F97" s="222"/>
      <c r="G97" s="10"/>
      <c r="H97" s="10"/>
      <c r="I97" s="10"/>
      <c r="J97" s="1"/>
      <c r="K97" s="1"/>
      <c r="L97" s="1"/>
    </row>
    <row r="98" spans="1:12" x14ac:dyDescent="0.25">
      <c r="A98" s="264"/>
      <c r="B98" s="257" t="s">
        <v>11</v>
      </c>
      <c r="C98" s="260">
        <v>5495000</v>
      </c>
      <c r="D98" s="261">
        <v>0</v>
      </c>
      <c r="E98" s="218">
        <f t="shared" si="1"/>
        <v>0</v>
      </c>
      <c r="F98" s="217" t="s">
        <v>80</v>
      </c>
      <c r="G98" s="10"/>
      <c r="H98" s="10"/>
      <c r="I98" s="10"/>
      <c r="J98" s="1"/>
      <c r="K98" s="1"/>
      <c r="L98" s="1"/>
    </row>
    <row r="99" spans="1:12" x14ac:dyDescent="0.25">
      <c r="A99" s="264"/>
      <c r="B99" s="262" t="s">
        <v>25</v>
      </c>
      <c r="C99" s="254"/>
      <c r="D99" s="254"/>
      <c r="E99" s="218"/>
      <c r="F99" s="217"/>
      <c r="G99" s="14"/>
      <c r="H99" s="14"/>
      <c r="I99" s="14"/>
      <c r="J99" s="1"/>
      <c r="K99" s="1"/>
      <c r="L99" s="1"/>
    </row>
    <row r="100" spans="1:12" x14ac:dyDescent="0.25">
      <c r="A100" s="264"/>
      <c r="B100" s="257" t="s">
        <v>6</v>
      </c>
      <c r="C100" s="260">
        <v>2564000</v>
      </c>
      <c r="D100" s="261">
        <v>0</v>
      </c>
      <c r="E100" s="218">
        <f t="shared" si="1"/>
        <v>0</v>
      </c>
      <c r="F100" s="222"/>
      <c r="G100" s="10"/>
      <c r="H100" s="10"/>
      <c r="I100" s="10"/>
      <c r="J100" s="1"/>
      <c r="K100" s="1"/>
      <c r="L100" s="1"/>
    </row>
    <row r="101" spans="1:12" x14ac:dyDescent="0.25">
      <c r="A101" s="264"/>
      <c r="B101" s="257" t="s">
        <v>18</v>
      </c>
      <c r="C101" s="260">
        <v>319000</v>
      </c>
      <c r="D101" s="261">
        <v>0</v>
      </c>
      <c r="E101" s="218">
        <f t="shared" si="1"/>
        <v>0</v>
      </c>
      <c r="F101" s="222"/>
      <c r="G101" s="10"/>
      <c r="H101" s="10"/>
      <c r="I101" s="10"/>
      <c r="J101" s="1"/>
      <c r="K101" s="1"/>
      <c r="L101" s="1"/>
    </row>
    <row r="102" spans="1:12" x14ac:dyDescent="0.25">
      <c r="A102" s="264"/>
      <c r="B102" s="257" t="s">
        <v>246</v>
      </c>
      <c r="C102" s="260">
        <v>45000</v>
      </c>
      <c r="D102" s="261">
        <v>0</v>
      </c>
      <c r="E102" s="218">
        <f t="shared" si="1"/>
        <v>0</v>
      </c>
      <c r="F102" s="217" t="s">
        <v>80</v>
      </c>
      <c r="G102" s="10"/>
      <c r="H102" s="10"/>
      <c r="I102" s="10"/>
      <c r="J102" s="1"/>
      <c r="K102" s="1"/>
      <c r="L102" s="1"/>
    </row>
    <row r="103" spans="1:12" x14ac:dyDescent="0.25">
      <c r="A103" s="264"/>
      <c r="B103" s="257" t="s">
        <v>29</v>
      </c>
      <c r="C103" s="260">
        <v>13440000</v>
      </c>
      <c r="D103" s="260">
        <v>2240000</v>
      </c>
      <c r="E103" s="218">
        <f t="shared" si="1"/>
        <v>16.666666666666664</v>
      </c>
      <c r="F103" s="217" t="s">
        <v>80</v>
      </c>
      <c r="G103" s="10"/>
      <c r="H103" s="10"/>
      <c r="I103" s="10"/>
      <c r="J103" s="1"/>
      <c r="K103" s="1"/>
      <c r="L103" s="1"/>
    </row>
    <row r="104" spans="1:12" ht="22.5" x14ac:dyDescent="0.25">
      <c r="A104" s="264"/>
      <c r="B104" s="262" t="s">
        <v>66</v>
      </c>
      <c r="C104" s="254"/>
      <c r="D104" s="254"/>
      <c r="E104" s="218"/>
      <c r="F104" s="223"/>
      <c r="G104" s="12"/>
      <c r="H104" s="12"/>
      <c r="I104" s="12"/>
      <c r="J104" s="12"/>
      <c r="K104" s="12"/>
      <c r="L104" s="1"/>
    </row>
    <row r="105" spans="1:12" x14ac:dyDescent="0.25">
      <c r="A105" s="264"/>
      <c r="B105" s="262" t="s">
        <v>173</v>
      </c>
      <c r="C105" s="254"/>
      <c r="D105" s="254"/>
      <c r="E105" s="218"/>
      <c r="F105" s="221"/>
      <c r="G105" s="11"/>
      <c r="H105" s="11"/>
      <c r="I105" s="11"/>
      <c r="J105" s="11"/>
      <c r="K105" s="1"/>
      <c r="L105" s="1"/>
    </row>
    <row r="106" spans="1:12" x14ac:dyDescent="0.25">
      <c r="A106" s="264"/>
      <c r="B106" s="257" t="s">
        <v>247</v>
      </c>
      <c r="C106" s="260">
        <v>1500000</v>
      </c>
      <c r="D106" s="261">
        <v>0</v>
      </c>
      <c r="E106" s="218">
        <f t="shared" si="1"/>
        <v>0</v>
      </c>
      <c r="F106" s="217" t="s">
        <v>80</v>
      </c>
      <c r="G106" s="10"/>
      <c r="H106" s="10"/>
      <c r="I106" s="10"/>
      <c r="J106" s="1"/>
      <c r="K106" s="1"/>
      <c r="L106" s="1"/>
    </row>
    <row r="107" spans="1:12" x14ac:dyDescent="0.25">
      <c r="A107" s="264"/>
      <c r="B107" s="262" t="s">
        <v>26</v>
      </c>
      <c r="C107" s="254"/>
      <c r="D107" s="254"/>
      <c r="E107" s="218"/>
      <c r="F107" s="217"/>
      <c r="G107" s="10"/>
      <c r="H107" s="10"/>
      <c r="I107" s="10"/>
      <c r="J107" s="1"/>
      <c r="K107" s="1"/>
      <c r="L107" s="1"/>
    </row>
    <row r="108" spans="1:12" x14ac:dyDescent="0.25">
      <c r="A108" s="264"/>
      <c r="B108" s="262" t="s">
        <v>27</v>
      </c>
      <c r="C108" s="254"/>
      <c r="D108" s="254"/>
      <c r="E108" s="218"/>
      <c r="F108" s="222"/>
      <c r="G108" s="10"/>
      <c r="H108" s="10"/>
      <c r="I108" s="10"/>
      <c r="J108" s="1"/>
      <c r="K108" s="1"/>
      <c r="L108" s="1"/>
    </row>
    <row r="109" spans="1:12" x14ac:dyDescent="0.25">
      <c r="A109" s="264"/>
      <c r="B109" s="257" t="s">
        <v>7</v>
      </c>
      <c r="C109" s="260">
        <v>189600</v>
      </c>
      <c r="D109" s="260">
        <v>189600</v>
      </c>
      <c r="E109" s="218">
        <f t="shared" si="1"/>
        <v>100</v>
      </c>
      <c r="F109" s="217"/>
      <c r="G109" s="10"/>
      <c r="H109" s="10"/>
      <c r="I109" s="10"/>
      <c r="J109" s="1"/>
      <c r="K109" s="1"/>
      <c r="L109" s="1"/>
    </row>
    <row r="110" spans="1:12" x14ac:dyDescent="0.25">
      <c r="A110" s="264"/>
      <c r="B110" s="257" t="s">
        <v>8</v>
      </c>
      <c r="C110" s="260">
        <v>61200</v>
      </c>
      <c r="D110" s="260">
        <v>45000</v>
      </c>
      <c r="E110" s="218">
        <f t="shared" si="1"/>
        <v>73.529411764705884</v>
      </c>
      <c r="F110" s="226"/>
      <c r="G110" s="15"/>
      <c r="H110" s="15"/>
      <c r="I110" s="15"/>
      <c r="J110" s="15"/>
      <c r="K110" s="15"/>
      <c r="L110" s="15"/>
    </row>
    <row r="111" spans="1:12" x14ac:dyDescent="0.25">
      <c r="A111" s="264"/>
      <c r="B111" s="257" t="s">
        <v>28</v>
      </c>
      <c r="C111" s="260">
        <v>1000000</v>
      </c>
      <c r="D111" s="260">
        <v>200000</v>
      </c>
      <c r="E111" s="218">
        <f t="shared" si="1"/>
        <v>20</v>
      </c>
      <c r="F111" s="223"/>
      <c r="G111" s="12"/>
      <c r="H111" s="12"/>
      <c r="I111" s="12"/>
      <c r="J111" s="12"/>
      <c r="K111" s="12"/>
      <c r="L111" s="1"/>
    </row>
    <row r="112" spans="1:12" x14ac:dyDescent="0.25">
      <c r="A112" s="264"/>
      <c r="B112" s="257" t="s">
        <v>42</v>
      </c>
      <c r="C112" s="260">
        <v>15120000</v>
      </c>
      <c r="D112" s="260">
        <v>2520000</v>
      </c>
      <c r="E112" s="218">
        <f t="shared" si="1"/>
        <v>16.666666666666664</v>
      </c>
      <c r="F112" s="224"/>
      <c r="G112" s="13"/>
      <c r="H112" s="13"/>
      <c r="I112" s="13"/>
      <c r="J112" s="13"/>
      <c r="K112" s="1"/>
      <c r="L112" s="1"/>
    </row>
    <row r="113" spans="1:12" x14ac:dyDescent="0.25">
      <c r="A113" s="264"/>
      <c r="B113" s="257" t="s">
        <v>30</v>
      </c>
      <c r="C113" s="260">
        <v>6800000</v>
      </c>
      <c r="D113" s="260">
        <v>993000</v>
      </c>
      <c r="E113" s="218">
        <f t="shared" si="1"/>
        <v>14.602941176470589</v>
      </c>
      <c r="F113" s="217"/>
      <c r="G113" s="10"/>
      <c r="H113" s="10"/>
      <c r="I113" s="10"/>
      <c r="J113" s="1"/>
      <c r="K113" s="1"/>
      <c r="L113" s="1"/>
    </row>
    <row r="114" spans="1:12" x14ac:dyDescent="0.25">
      <c r="A114" s="264"/>
      <c r="B114" s="262" t="s">
        <v>31</v>
      </c>
      <c r="C114" s="254"/>
      <c r="D114" s="254"/>
      <c r="E114" s="218"/>
      <c r="F114" s="217"/>
      <c r="G114" s="10"/>
      <c r="H114" s="10"/>
      <c r="I114" s="10"/>
      <c r="J114" s="1"/>
      <c r="K114" s="1"/>
      <c r="L114" s="1"/>
    </row>
    <row r="115" spans="1:12" x14ac:dyDescent="0.25">
      <c r="A115" s="264"/>
      <c r="B115" s="257" t="s">
        <v>32</v>
      </c>
      <c r="C115" s="258">
        <v>2400000</v>
      </c>
      <c r="D115" s="258">
        <v>158767</v>
      </c>
      <c r="E115" s="218">
        <f t="shared" si="1"/>
        <v>6.6152916666666677</v>
      </c>
      <c r="F115" s="217"/>
      <c r="G115" s="10"/>
      <c r="H115" s="10"/>
      <c r="I115" s="10"/>
      <c r="J115" s="1"/>
      <c r="K115" s="1"/>
      <c r="L115" s="1"/>
    </row>
    <row r="116" spans="1:12" x14ac:dyDescent="0.25">
      <c r="A116" s="264"/>
      <c r="B116" s="257" t="s">
        <v>218</v>
      </c>
      <c r="C116" s="260">
        <v>16800000</v>
      </c>
      <c r="D116" s="260">
        <v>869100</v>
      </c>
      <c r="E116" s="218">
        <f t="shared" si="1"/>
        <v>5.1732142857142858</v>
      </c>
      <c r="F116" s="222"/>
      <c r="G116" s="10"/>
      <c r="H116" s="10"/>
      <c r="I116" s="10"/>
      <c r="J116" s="1"/>
      <c r="K116" s="1"/>
      <c r="L116" s="1"/>
    </row>
    <row r="117" spans="1:12" x14ac:dyDescent="0.25">
      <c r="A117" s="264"/>
      <c r="B117" s="257" t="s">
        <v>33</v>
      </c>
      <c r="C117" s="260">
        <v>60000000</v>
      </c>
      <c r="D117" s="260">
        <v>12422971</v>
      </c>
      <c r="E117" s="218">
        <f t="shared" si="1"/>
        <v>20.704951666666666</v>
      </c>
      <c r="F117" s="217"/>
      <c r="G117" s="10"/>
      <c r="H117" s="10"/>
      <c r="I117" s="10"/>
      <c r="J117" s="1"/>
      <c r="K117" s="1"/>
      <c r="L117" s="1"/>
    </row>
    <row r="118" spans="1:12" x14ac:dyDescent="0.25">
      <c r="A118" s="264"/>
      <c r="B118" s="257" t="s">
        <v>34</v>
      </c>
      <c r="C118" s="260">
        <v>70800000</v>
      </c>
      <c r="D118" s="260">
        <v>10000000</v>
      </c>
      <c r="E118" s="218">
        <f t="shared" si="1"/>
        <v>14.124293785310735</v>
      </c>
      <c r="F118" s="217"/>
      <c r="G118" s="10"/>
      <c r="H118" s="10"/>
      <c r="I118" s="10"/>
      <c r="J118" s="1"/>
      <c r="K118" s="1"/>
      <c r="L118" s="1"/>
    </row>
    <row r="119" spans="1:12" ht="22.5" x14ac:dyDescent="0.25">
      <c r="A119" s="264"/>
      <c r="B119" s="262" t="s">
        <v>35</v>
      </c>
      <c r="C119" s="254"/>
      <c r="D119" s="254"/>
      <c r="E119" s="218"/>
      <c r="F119" s="226"/>
      <c r="G119" s="15"/>
      <c r="H119" s="15"/>
      <c r="I119" s="15"/>
      <c r="J119" s="15"/>
      <c r="K119" s="15"/>
      <c r="L119" s="15"/>
    </row>
    <row r="120" spans="1:12" ht="22.5" x14ac:dyDescent="0.25">
      <c r="A120" s="264"/>
      <c r="B120" s="262" t="s">
        <v>219</v>
      </c>
      <c r="C120" s="256"/>
      <c r="D120" s="256"/>
      <c r="E120" s="218"/>
      <c r="F120" s="223"/>
      <c r="G120" s="12"/>
      <c r="H120" s="12"/>
      <c r="I120" s="12"/>
      <c r="J120" s="12"/>
      <c r="K120" s="12"/>
      <c r="L120" s="1"/>
    </row>
    <row r="121" spans="1:12" x14ac:dyDescent="0.25">
      <c r="A121" s="264"/>
      <c r="B121" s="257" t="s">
        <v>220</v>
      </c>
      <c r="C121" s="263">
        <v>74840000</v>
      </c>
      <c r="D121" s="263">
        <v>11875062</v>
      </c>
      <c r="E121" s="218">
        <f t="shared" si="1"/>
        <v>15.867266167824692</v>
      </c>
      <c r="F121" s="217"/>
      <c r="G121" s="13"/>
      <c r="H121" s="13"/>
      <c r="I121" s="13"/>
      <c r="J121" s="13"/>
      <c r="K121" s="1"/>
      <c r="L121" s="1"/>
    </row>
    <row r="122" spans="1:12" x14ac:dyDescent="0.25">
      <c r="A122" s="264"/>
      <c r="B122" s="257" t="s">
        <v>221</v>
      </c>
      <c r="C122" s="260">
        <v>43900000</v>
      </c>
      <c r="D122" s="260">
        <v>1054000</v>
      </c>
      <c r="E122" s="218">
        <f t="shared" si="1"/>
        <v>2.4009111617312073</v>
      </c>
      <c r="F122" s="223"/>
      <c r="G122" s="12"/>
      <c r="H122" s="12"/>
      <c r="I122" s="12"/>
      <c r="J122" s="12"/>
      <c r="K122" s="12"/>
      <c r="L122" s="1"/>
    </row>
    <row r="123" spans="1:12" x14ac:dyDescent="0.25">
      <c r="A123" s="264"/>
      <c r="B123" s="257" t="s">
        <v>222</v>
      </c>
      <c r="C123" s="260">
        <v>15100000</v>
      </c>
      <c r="D123" s="260">
        <v>2437000</v>
      </c>
      <c r="E123" s="218">
        <f t="shared" si="1"/>
        <v>16.139072847682119</v>
      </c>
      <c r="F123" s="221"/>
      <c r="G123" s="11"/>
      <c r="H123" s="11"/>
      <c r="I123" s="11"/>
      <c r="J123" s="11"/>
      <c r="K123" s="1"/>
      <c r="L123" s="1"/>
    </row>
    <row r="124" spans="1:12" x14ac:dyDescent="0.25">
      <c r="A124" s="264"/>
      <c r="B124" s="262" t="s">
        <v>37</v>
      </c>
      <c r="C124" s="254"/>
      <c r="D124" s="254"/>
      <c r="E124" s="218"/>
      <c r="F124" s="217"/>
      <c r="G124" s="11"/>
      <c r="H124" s="11"/>
      <c r="I124" s="11"/>
      <c r="J124" s="11"/>
      <c r="K124" s="1"/>
      <c r="L124" s="1"/>
    </row>
    <row r="125" spans="1:12" x14ac:dyDescent="0.25">
      <c r="A125" s="264"/>
      <c r="B125" s="257" t="s">
        <v>14</v>
      </c>
      <c r="C125" s="260">
        <v>1605000</v>
      </c>
      <c r="D125" s="261">
        <v>0</v>
      </c>
      <c r="E125" s="218">
        <f t="shared" si="1"/>
        <v>0</v>
      </c>
      <c r="F125" s="217" t="s">
        <v>80</v>
      </c>
      <c r="G125" s="11"/>
      <c r="H125" s="11"/>
      <c r="I125" s="11"/>
      <c r="J125" s="11"/>
      <c r="K125" s="1"/>
      <c r="L125" s="1"/>
    </row>
    <row r="126" spans="1:12" ht="21" x14ac:dyDescent="0.25">
      <c r="A126" s="264"/>
      <c r="B126" s="257" t="s">
        <v>38</v>
      </c>
      <c r="C126" s="258">
        <v>350000</v>
      </c>
      <c r="D126" s="259">
        <v>0</v>
      </c>
      <c r="E126" s="218">
        <f t="shared" si="1"/>
        <v>0</v>
      </c>
      <c r="F126" s="217" t="s">
        <v>80</v>
      </c>
      <c r="G126" s="11"/>
      <c r="H126" s="11"/>
      <c r="I126" s="11"/>
      <c r="J126" s="11"/>
      <c r="K126" s="1"/>
      <c r="L126" s="1"/>
    </row>
    <row r="127" spans="1:12" ht="21" x14ac:dyDescent="0.25">
      <c r="A127" s="264"/>
      <c r="B127" s="257" t="s">
        <v>223</v>
      </c>
      <c r="C127" s="258">
        <v>5490000</v>
      </c>
      <c r="D127" s="258">
        <v>1000000</v>
      </c>
      <c r="E127" s="218">
        <f t="shared" si="1"/>
        <v>18.214936247723131</v>
      </c>
      <c r="F127" s="217"/>
      <c r="G127" s="13"/>
      <c r="H127" s="13"/>
      <c r="I127" s="13"/>
      <c r="J127" s="13"/>
      <c r="K127" s="1"/>
      <c r="L127" s="1"/>
    </row>
    <row r="128" spans="1:12" x14ac:dyDescent="0.25">
      <c r="A128" s="264"/>
      <c r="B128" s="257" t="s">
        <v>39</v>
      </c>
      <c r="C128" s="258">
        <v>4380000</v>
      </c>
      <c r="D128" s="258">
        <v>285000</v>
      </c>
      <c r="E128" s="218">
        <f t="shared" si="1"/>
        <v>6.506849315068493</v>
      </c>
      <c r="F128" s="223"/>
      <c r="G128" s="12"/>
      <c r="H128" s="12"/>
      <c r="I128" s="12"/>
      <c r="J128" s="12"/>
      <c r="K128" s="12"/>
      <c r="L128" s="1"/>
    </row>
    <row r="129" spans="1:12" ht="21" x14ac:dyDescent="0.25">
      <c r="A129" s="264"/>
      <c r="B129" s="257" t="s">
        <v>224</v>
      </c>
      <c r="C129" s="260">
        <v>1500000</v>
      </c>
      <c r="D129" s="261">
        <v>0</v>
      </c>
      <c r="E129" s="218">
        <f t="shared" si="1"/>
        <v>0</v>
      </c>
      <c r="F129" s="217" t="s">
        <v>80</v>
      </c>
      <c r="G129" s="11"/>
      <c r="H129" s="11"/>
      <c r="I129" s="11"/>
      <c r="J129" s="11"/>
      <c r="K129" s="1"/>
      <c r="L129" s="1"/>
    </row>
    <row r="130" spans="1:12" ht="21" x14ac:dyDescent="0.25">
      <c r="A130" s="264"/>
      <c r="B130" s="257" t="s">
        <v>40</v>
      </c>
      <c r="C130" s="260">
        <v>4140000</v>
      </c>
      <c r="D130" s="260">
        <v>95000</v>
      </c>
      <c r="E130" s="218">
        <f t="shared" si="1"/>
        <v>2.2946859903381642</v>
      </c>
      <c r="F130" s="223"/>
      <c r="G130" s="12"/>
      <c r="H130" s="12"/>
      <c r="I130" s="12"/>
      <c r="J130" s="12"/>
      <c r="K130" s="12"/>
      <c r="L130" s="1"/>
    </row>
    <row r="131" spans="1:12" x14ac:dyDescent="0.25">
      <c r="A131" s="264"/>
      <c r="B131" s="257" t="s">
        <v>225</v>
      </c>
      <c r="C131" s="258">
        <v>2000000</v>
      </c>
      <c r="D131" s="259">
        <v>0</v>
      </c>
      <c r="E131" s="218">
        <f t="shared" si="1"/>
        <v>0</v>
      </c>
      <c r="F131" s="217" t="s">
        <v>80</v>
      </c>
      <c r="G131" s="11"/>
      <c r="H131" s="11"/>
      <c r="I131" s="11"/>
      <c r="J131" s="11"/>
      <c r="K131" s="1"/>
      <c r="L131" s="1"/>
    </row>
    <row r="132" spans="1:12" ht="22.5" x14ac:dyDescent="0.25">
      <c r="A132" s="264"/>
      <c r="B132" s="262" t="s">
        <v>226</v>
      </c>
      <c r="C132" s="256"/>
      <c r="D132" s="256"/>
      <c r="E132" s="218"/>
      <c r="F132" s="226"/>
      <c r="G132" s="15"/>
      <c r="H132" s="15"/>
      <c r="I132" s="15"/>
      <c r="J132" s="15"/>
      <c r="K132" s="15"/>
      <c r="L132" s="15"/>
    </row>
    <row r="133" spans="1:12" x14ac:dyDescent="0.25">
      <c r="A133" s="264"/>
      <c r="B133" s="257" t="s">
        <v>8</v>
      </c>
      <c r="C133" s="258">
        <v>142200</v>
      </c>
      <c r="D133" s="259">
        <v>0</v>
      </c>
      <c r="E133" s="218">
        <f t="shared" si="1"/>
        <v>0</v>
      </c>
      <c r="F133" s="217" t="s">
        <v>80</v>
      </c>
      <c r="G133" s="12"/>
      <c r="H133" s="12"/>
      <c r="I133" s="12"/>
      <c r="J133" s="12"/>
      <c r="K133" s="12"/>
      <c r="L133" s="1"/>
    </row>
    <row r="134" spans="1:12" x14ac:dyDescent="0.25">
      <c r="A134" s="264"/>
      <c r="B134" s="257" t="s">
        <v>227</v>
      </c>
      <c r="C134" s="260">
        <v>10221000</v>
      </c>
      <c r="D134" s="261">
        <v>0</v>
      </c>
      <c r="E134" s="218">
        <f t="shared" si="1"/>
        <v>0</v>
      </c>
      <c r="F134" s="217" t="s">
        <v>80</v>
      </c>
      <c r="G134" s="11"/>
      <c r="H134" s="11"/>
      <c r="I134" s="11"/>
      <c r="J134" s="11"/>
      <c r="K134" s="1"/>
      <c r="L134" s="1"/>
    </row>
    <row r="135" spans="1:12" x14ac:dyDescent="0.25">
      <c r="A135" s="264"/>
      <c r="B135" s="257" t="s">
        <v>42</v>
      </c>
      <c r="C135" s="258">
        <v>31920000</v>
      </c>
      <c r="D135" s="258">
        <v>5320000</v>
      </c>
      <c r="E135" s="218">
        <f t="shared" si="1"/>
        <v>16.666666666666664</v>
      </c>
      <c r="F135" s="217"/>
      <c r="G135" s="11"/>
      <c r="H135" s="11"/>
      <c r="I135" s="11"/>
      <c r="J135" s="11"/>
      <c r="K135" s="1"/>
      <c r="L135" s="1"/>
    </row>
    <row r="136" spans="1:12" ht="21" x14ac:dyDescent="0.25">
      <c r="A136" s="264"/>
      <c r="B136" s="257" t="s">
        <v>43</v>
      </c>
      <c r="C136" s="260">
        <v>8900000</v>
      </c>
      <c r="D136" s="261">
        <v>0</v>
      </c>
      <c r="E136" s="218">
        <f t="shared" si="1"/>
        <v>0</v>
      </c>
      <c r="F136" s="217" t="s">
        <v>80</v>
      </c>
      <c r="G136" s="11"/>
      <c r="H136" s="11"/>
      <c r="I136" s="11"/>
      <c r="J136" s="11"/>
      <c r="K136" s="1"/>
      <c r="L136" s="1"/>
    </row>
    <row r="137" spans="1:12" ht="22.5" x14ac:dyDescent="0.25">
      <c r="A137" s="264"/>
      <c r="B137" s="262" t="s">
        <v>228</v>
      </c>
      <c r="C137" s="256"/>
      <c r="D137" s="256"/>
      <c r="E137" s="218"/>
      <c r="F137" s="217"/>
      <c r="G137" s="11"/>
      <c r="H137" s="11"/>
      <c r="I137" s="11"/>
      <c r="J137" s="11"/>
      <c r="K137" s="1"/>
      <c r="L137" s="1"/>
    </row>
    <row r="138" spans="1:12" x14ac:dyDescent="0.25">
      <c r="A138" s="264"/>
      <c r="B138" s="257" t="s">
        <v>229</v>
      </c>
      <c r="C138" s="258">
        <v>1444700</v>
      </c>
      <c r="D138" s="258">
        <v>574400</v>
      </c>
      <c r="E138" s="218">
        <f t="shared" ref="E138:E201" si="2">D138/C138*100</f>
        <v>39.759119540389008</v>
      </c>
      <c r="F138" s="223"/>
      <c r="G138" s="12"/>
      <c r="H138" s="12"/>
      <c r="I138" s="12"/>
      <c r="J138" s="12"/>
      <c r="K138" s="12"/>
      <c r="L138" s="1"/>
    </row>
    <row r="139" spans="1:12" x14ac:dyDescent="0.25">
      <c r="A139" s="264"/>
      <c r="B139" s="257" t="s">
        <v>227</v>
      </c>
      <c r="C139" s="260">
        <v>1005300</v>
      </c>
      <c r="D139" s="260">
        <v>850000</v>
      </c>
      <c r="E139" s="218">
        <f t="shared" si="2"/>
        <v>84.551875062170495</v>
      </c>
      <c r="F139" s="217"/>
      <c r="G139" s="11"/>
      <c r="H139" s="11"/>
      <c r="I139" s="11"/>
      <c r="J139" s="11"/>
      <c r="K139" s="1"/>
      <c r="L139" s="1"/>
    </row>
    <row r="140" spans="1:12" ht="21" x14ac:dyDescent="0.25">
      <c r="A140" s="264"/>
      <c r="B140" s="257" t="s">
        <v>38</v>
      </c>
      <c r="C140" s="258">
        <v>3000000</v>
      </c>
      <c r="D140" s="259">
        <v>0</v>
      </c>
      <c r="E140" s="218">
        <f t="shared" si="2"/>
        <v>0</v>
      </c>
      <c r="F140" s="217" t="s">
        <v>80</v>
      </c>
      <c r="G140" s="15"/>
      <c r="H140" s="15"/>
      <c r="I140" s="15"/>
      <c r="J140" s="15"/>
      <c r="K140" s="15"/>
      <c r="L140" s="15"/>
    </row>
    <row r="141" spans="1:12" ht="21" x14ac:dyDescent="0.25">
      <c r="A141" s="264"/>
      <c r="B141" s="257" t="s">
        <v>230</v>
      </c>
      <c r="C141" s="258">
        <v>1000000</v>
      </c>
      <c r="D141" s="259">
        <v>0</v>
      </c>
      <c r="E141" s="218">
        <f t="shared" si="2"/>
        <v>0</v>
      </c>
      <c r="F141" s="217" t="s">
        <v>80</v>
      </c>
      <c r="G141" s="16"/>
      <c r="H141" s="16"/>
      <c r="I141" s="16"/>
      <c r="J141" s="16"/>
      <c r="K141" s="16"/>
      <c r="L141" s="1"/>
    </row>
    <row r="142" spans="1:12" ht="21" x14ac:dyDescent="0.25">
      <c r="A142" s="264"/>
      <c r="B142" s="257" t="s">
        <v>45</v>
      </c>
      <c r="C142" s="258">
        <v>1500000</v>
      </c>
      <c r="D142" s="259">
        <v>0</v>
      </c>
      <c r="E142" s="218">
        <f t="shared" si="2"/>
        <v>0</v>
      </c>
      <c r="F142" s="217" t="s">
        <v>80</v>
      </c>
      <c r="G142" s="11"/>
      <c r="H142" s="11"/>
      <c r="I142" s="11"/>
      <c r="J142" s="11"/>
      <c r="K142" s="1"/>
      <c r="L142" s="1"/>
    </row>
    <row r="143" spans="1:12" x14ac:dyDescent="0.25">
      <c r="A143" s="277">
        <v>2</v>
      </c>
      <c r="B143" s="262" t="s">
        <v>231</v>
      </c>
      <c r="C143" s="254"/>
      <c r="D143" s="254"/>
      <c r="E143" s="218"/>
      <c r="F143" s="217"/>
      <c r="G143" s="11"/>
      <c r="H143" s="11"/>
      <c r="I143" s="11"/>
      <c r="J143" s="11"/>
      <c r="K143" s="1"/>
      <c r="L143" s="1"/>
    </row>
    <row r="144" spans="1:12" x14ac:dyDescent="0.25">
      <c r="A144" s="277"/>
      <c r="B144" s="262" t="s">
        <v>232</v>
      </c>
      <c r="C144" s="254"/>
      <c r="D144" s="254"/>
      <c r="E144" s="218"/>
      <c r="F144" s="223"/>
      <c r="G144" s="12"/>
      <c r="H144" s="12"/>
      <c r="I144" s="12"/>
      <c r="J144" s="12"/>
      <c r="K144" s="12"/>
      <c r="L144" s="1"/>
    </row>
    <row r="145" spans="1:12" x14ac:dyDescent="0.25">
      <c r="A145" s="277"/>
      <c r="B145" s="262" t="s">
        <v>67</v>
      </c>
      <c r="C145" s="256"/>
      <c r="D145" s="256"/>
      <c r="E145" s="218"/>
      <c r="F145" s="217"/>
      <c r="G145" s="11"/>
      <c r="H145" s="11"/>
      <c r="I145" s="11"/>
      <c r="J145" s="11"/>
      <c r="K145" s="1"/>
      <c r="L145" s="1"/>
    </row>
    <row r="146" spans="1:12" x14ac:dyDescent="0.25">
      <c r="A146" s="277"/>
      <c r="B146" s="257" t="s">
        <v>7</v>
      </c>
      <c r="C146" s="260">
        <v>1853400</v>
      </c>
      <c r="D146" s="261">
        <v>0</v>
      </c>
      <c r="E146" s="218">
        <f t="shared" si="2"/>
        <v>0</v>
      </c>
      <c r="F146" s="217" t="s">
        <v>80</v>
      </c>
      <c r="G146" s="11"/>
      <c r="H146" s="11"/>
      <c r="I146" s="11"/>
      <c r="J146" s="11"/>
      <c r="K146" s="1"/>
      <c r="L146" s="1"/>
    </row>
    <row r="147" spans="1:12" x14ac:dyDescent="0.25">
      <c r="A147" s="277"/>
      <c r="B147" s="257" t="s">
        <v>8</v>
      </c>
      <c r="C147" s="258">
        <v>1631400</v>
      </c>
      <c r="D147" s="259">
        <v>0</v>
      </c>
      <c r="E147" s="218">
        <f t="shared" si="2"/>
        <v>0</v>
      </c>
      <c r="F147" s="217" t="s">
        <v>80</v>
      </c>
      <c r="G147" s="11"/>
      <c r="H147" s="11"/>
      <c r="I147" s="11"/>
      <c r="J147" s="11"/>
      <c r="K147" s="1"/>
      <c r="L147" s="1"/>
    </row>
    <row r="148" spans="1:12" x14ac:dyDescent="0.25">
      <c r="A148" s="277"/>
      <c r="B148" s="257" t="s">
        <v>9</v>
      </c>
      <c r="C148" s="260">
        <v>5300000</v>
      </c>
      <c r="D148" s="261">
        <v>0</v>
      </c>
      <c r="E148" s="218">
        <f t="shared" si="2"/>
        <v>0</v>
      </c>
      <c r="F148" s="217" t="s">
        <v>80</v>
      </c>
      <c r="G148" s="11"/>
      <c r="H148" s="11"/>
      <c r="I148" s="11"/>
      <c r="J148" s="11"/>
      <c r="K148" s="1"/>
      <c r="L148" s="1"/>
    </row>
    <row r="149" spans="1:12" x14ac:dyDescent="0.25">
      <c r="A149" s="277"/>
      <c r="B149" s="257" t="s">
        <v>11</v>
      </c>
      <c r="C149" s="260">
        <v>93000000</v>
      </c>
      <c r="D149" s="261">
        <v>0</v>
      </c>
      <c r="E149" s="218">
        <f t="shared" si="2"/>
        <v>0</v>
      </c>
      <c r="F149" s="217" t="s">
        <v>80</v>
      </c>
      <c r="G149" s="11"/>
      <c r="H149" s="11"/>
      <c r="I149" s="11"/>
      <c r="J149" s="11"/>
      <c r="K149" s="1"/>
      <c r="L149" s="1"/>
    </row>
    <row r="150" spans="1:12" ht="15.75" x14ac:dyDescent="0.25">
      <c r="A150" s="277"/>
      <c r="B150" s="262" t="s">
        <v>68</v>
      </c>
      <c r="C150" s="254"/>
      <c r="D150" s="254"/>
      <c r="E150" s="218"/>
      <c r="F150" s="266"/>
      <c r="G150" s="26"/>
      <c r="H150" s="26"/>
      <c r="I150" s="26"/>
      <c r="J150" s="26"/>
    </row>
    <row r="151" spans="1:12" x14ac:dyDescent="0.25">
      <c r="A151" s="277"/>
      <c r="B151" s="257" t="s">
        <v>6</v>
      </c>
      <c r="C151" s="260">
        <v>2764000</v>
      </c>
      <c r="D151" s="260">
        <v>1000000</v>
      </c>
      <c r="E151" s="218">
        <f t="shared" si="2"/>
        <v>36.179450072358897</v>
      </c>
      <c r="F151" s="266"/>
      <c r="G151" s="88"/>
      <c r="H151" s="88"/>
      <c r="I151" s="88"/>
      <c r="J151" s="88"/>
    </row>
    <row r="152" spans="1:12" x14ac:dyDescent="0.25">
      <c r="A152" s="277"/>
      <c r="B152" s="257" t="s">
        <v>7</v>
      </c>
      <c r="C152" s="258">
        <v>2982500</v>
      </c>
      <c r="D152" s="259">
        <v>0</v>
      </c>
      <c r="E152" s="218">
        <f t="shared" si="2"/>
        <v>0</v>
      </c>
      <c r="F152" s="217" t="s">
        <v>80</v>
      </c>
      <c r="G152" s="88"/>
      <c r="H152" s="88"/>
      <c r="I152" s="88"/>
      <c r="J152" s="88"/>
    </row>
    <row r="153" spans="1:12" ht="15.75" x14ac:dyDescent="0.25">
      <c r="A153" s="277"/>
      <c r="B153" s="257" t="s">
        <v>8</v>
      </c>
      <c r="C153" s="258">
        <v>4542400</v>
      </c>
      <c r="D153" s="258">
        <v>390000</v>
      </c>
      <c r="E153" s="218">
        <f t="shared" si="2"/>
        <v>8.5857696371961953</v>
      </c>
      <c r="F153" s="266"/>
      <c r="G153" s="26"/>
      <c r="H153" s="26"/>
      <c r="I153" s="26"/>
      <c r="J153" s="26"/>
    </row>
    <row r="154" spans="1:12" ht="15.75" x14ac:dyDescent="0.25">
      <c r="A154" s="277"/>
      <c r="B154" s="257" t="s">
        <v>9</v>
      </c>
      <c r="C154" s="260">
        <v>13250000</v>
      </c>
      <c r="D154" s="260">
        <v>2080000</v>
      </c>
      <c r="E154" s="218">
        <f t="shared" si="2"/>
        <v>15.69811320754717</v>
      </c>
      <c r="F154" s="266"/>
      <c r="G154" s="28"/>
      <c r="H154" s="28"/>
      <c r="I154" s="26"/>
      <c r="J154" s="26"/>
    </row>
    <row r="155" spans="1:12" ht="15.75" x14ac:dyDescent="0.25">
      <c r="A155" s="277"/>
      <c r="B155" s="257" t="s">
        <v>11</v>
      </c>
      <c r="C155" s="260">
        <v>206040000</v>
      </c>
      <c r="D155" s="260">
        <v>1605000</v>
      </c>
      <c r="E155" s="218">
        <f t="shared" si="2"/>
        <v>0.77897495631916136</v>
      </c>
      <c r="F155" s="266"/>
      <c r="G155" s="28"/>
      <c r="H155" s="28"/>
      <c r="I155" s="26"/>
      <c r="J155" s="26"/>
    </row>
    <row r="156" spans="1:12" ht="15.75" x14ac:dyDescent="0.25">
      <c r="A156" s="277"/>
      <c r="B156" s="262" t="s">
        <v>48</v>
      </c>
      <c r="C156" s="254"/>
      <c r="D156" s="254"/>
      <c r="E156" s="218"/>
      <c r="F156" s="266"/>
      <c r="G156" s="28"/>
      <c r="H156" s="28"/>
      <c r="I156" s="26"/>
      <c r="J156" s="26"/>
    </row>
    <row r="157" spans="1:12" x14ac:dyDescent="0.25">
      <c r="A157" s="277"/>
      <c r="B157" s="257" t="s">
        <v>7</v>
      </c>
      <c r="C157" s="260">
        <v>659700</v>
      </c>
      <c r="D157" s="261">
        <v>0</v>
      </c>
      <c r="E157" s="218">
        <f t="shared" si="2"/>
        <v>0</v>
      </c>
      <c r="F157" s="217" t="s">
        <v>80</v>
      </c>
      <c r="G157" s="29"/>
      <c r="H157" s="29"/>
    </row>
    <row r="158" spans="1:12" x14ac:dyDescent="0.25">
      <c r="A158" s="277"/>
      <c r="B158" s="257" t="s">
        <v>8</v>
      </c>
      <c r="C158" s="258">
        <v>846300</v>
      </c>
      <c r="D158" s="259">
        <v>0</v>
      </c>
      <c r="E158" s="218">
        <f t="shared" si="2"/>
        <v>0</v>
      </c>
      <c r="F158" s="217" t="s">
        <v>80</v>
      </c>
    </row>
    <row r="159" spans="1:12" x14ac:dyDescent="0.25">
      <c r="A159" s="277"/>
      <c r="B159" s="257" t="s">
        <v>14</v>
      </c>
      <c r="C159" s="260">
        <v>330000</v>
      </c>
      <c r="D159" s="261">
        <v>0</v>
      </c>
      <c r="E159" s="218">
        <f t="shared" si="2"/>
        <v>0</v>
      </c>
      <c r="F159" s="217" t="s">
        <v>80</v>
      </c>
    </row>
    <row r="160" spans="1:12" x14ac:dyDescent="0.25">
      <c r="A160" s="277"/>
      <c r="B160" s="257" t="s">
        <v>233</v>
      </c>
      <c r="C160" s="258">
        <v>7950000</v>
      </c>
      <c r="D160" s="259">
        <v>0</v>
      </c>
      <c r="E160" s="218">
        <f t="shared" si="2"/>
        <v>0</v>
      </c>
      <c r="F160" s="217" t="s">
        <v>80</v>
      </c>
    </row>
    <row r="161" spans="1:8" x14ac:dyDescent="0.25">
      <c r="A161" s="277"/>
      <c r="B161" s="257" t="s">
        <v>10</v>
      </c>
      <c r="C161" s="260">
        <v>2095000</v>
      </c>
      <c r="D161" s="261">
        <v>0</v>
      </c>
      <c r="E161" s="218">
        <f t="shared" si="2"/>
        <v>0</v>
      </c>
      <c r="F161" s="217" t="s">
        <v>80</v>
      </c>
    </row>
    <row r="162" spans="1:8" ht="15.75" x14ac:dyDescent="0.25">
      <c r="A162" s="277"/>
      <c r="B162" s="262" t="s">
        <v>49</v>
      </c>
      <c r="C162" s="254"/>
      <c r="D162" s="254"/>
      <c r="E162" s="218"/>
      <c r="F162" s="266"/>
      <c r="G162" s="85"/>
      <c r="H162" s="85"/>
    </row>
    <row r="163" spans="1:8" x14ac:dyDescent="0.25">
      <c r="A163" s="277"/>
      <c r="B163" s="257" t="s">
        <v>6</v>
      </c>
      <c r="C163" s="260">
        <v>3061600</v>
      </c>
      <c r="D163" s="260">
        <v>336600</v>
      </c>
      <c r="E163" s="218">
        <f t="shared" si="2"/>
        <v>10.994251371831721</v>
      </c>
      <c r="F163" s="267"/>
      <c r="G163" s="88"/>
      <c r="H163" s="88"/>
    </row>
    <row r="164" spans="1:8" ht="21" x14ac:dyDescent="0.25">
      <c r="A164" s="277"/>
      <c r="B164" s="257" t="s">
        <v>234</v>
      </c>
      <c r="C164" s="260">
        <v>2753900</v>
      </c>
      <c r="D164" s="260">
        <v>470100</v>
      </c>
      <c r="E164" s="218">
        <f t="shared" si="2"/>
        <v>17.070336613529904</v>
      </c>
      <c r="F164" s="267"/>
      <c r="G164" s="88"/>
      <c r="H164" s="88"/>
    </row>
    <row r="165" spans="1:8" ht="15.75" x14ac:dyDescent="0.25">
      <c r="A165" s="277"/>
      <c r="B165" s="257" t="s">
        <v>8</v>
      </c>
      <c r="C165" s="260">
        <v>3450000</v>
      </c>
      <c r="D165" s="261">
        <v>0</v>
      </c>
      <c r="E165" s="218">
        <f t="shared" si="2"/>
        <v>0</v>
      </c>
      <c r="F165" s="217" t="s">
        <v>80</v>
      </c>
      <c r="G165" s="85"/>
      <c r="H165" s="85"/>
    </row>
    <row r="166" spans="1:8" ht="15.75" x14ac:dyDescent="0.25">
      <c r="A166" s="277"/>
      <c r="B166" s="257" t="s">
        <v>14</v>
      </c>
      <c r="C166" s="260">
        <v>1425000</v>
      </c>
      <c r="D166" s="260">
        <v>330000</v>
      </c>
      <c r="E166" s="218">
        <f t="shared" si="2"/>
        <v>23.157894736842106</v>
      </c>
      <c r="F166" s="266"/>
      <c r="G166" s="85"/>
      <c r="H166" s="85"/>
    </row>
    <row r="167" spans="1:8" ht="15.75" x14ac:dyDescent="0.25">
      <c r="A167" s="277"/>
      <c r="B167" s="257" t="s">
        <v>9</v>
      </c>
      <c r="C167" s="258">
        <v>81620000</v>
      </c>
      <c r="D167" s="258">
        <v>24645000</v>
      </c>
      <c r="E167" s="218">
        <f t="shared" si="2"/>
        <v>30.194805194805198</v>
      </c>
      <c r="F167" s="266"/>
      <c r="G167" s="85"/>
      <c r="H167" s="85"/>
    </row>
    <row r="168" spans="1:8" ht="15.75" x14ac:dyDescent="0.25">
      <c r="A168" s="277"/>
      <c r="B168" s="257" t="s">
        <v>195</v>
      </c>
      <c r="C168" s="260">
        <v>9000000</v>
      </c>
      <c r="D168" s="261">
        <v>0</v>
      </c>
      <c r="E168" s="218">
        <f t="shared" si="2"/>
        <v>0</v>
      </c>
      <c r="F168" s="217" t="s">
        <v>80</v>
      </c>
      <c r="G168" s="85"/>
      <c r="H168" s="85"/>
    </row>
    <row r="169" spans="1:8" x14ac:dyDescent="0.25">
      <c r="A169" s="277"/>
      <c r="B169" s="257" t="s">
        <v>10</v>
      </c>
      <c r="C169" s="260">
        <v>13420000</v>
      </c>
      <c r="D169" s="261">
        <v>0</v>
      </c>
      <c r="E169" s="218">
        <f t="shared" si="2"/>
        <v>0</v>
      </c>
      <c r="F169" s="217" t="s">
        <v>80</v>
      </c>
    </row>
    <row r="170" spans="1:8" x14ac:dyDescent="0.25">
      <c r="A170" s="277"/>
      <c r="B170" s="257" t="s">
        <v>11</v>
      </c>
      <c r="C170" s="260">
        <v>8520000</v>
      </c>
      <c r="D170" s="261">
        <v>0</v>
      </c>
      <c r="E170" s="218">
        <f t="shared" si="2"/>
        <v>0</v>
      </c>
      <c r="F170" s="217" t="s">
        <v>80</v>
      </c>
    </row>
    <row r="171" spans="1:8" x14ac:dyDescent="0.25">
      <c r="A171" s="277"/>
      <c r="B171" s="262" t="s">
        <v>69</v>
      </c>
      <c r="C171" s="254"/>
      <c r="D171" s="254"/>
      <c r="E171" s="218"/>
      <c r="F171" s="266"/>
    </row>
    <row r="172" spans="1:8" x14ac:dyDescent="0.25">
      <c r="A172" s="277"/>
      <c r="B172" s="257" t="s">
        <v>7</v>
      </c>
      <c r="C172" s="260">
        <v>2863200</v>
      </c>
      <c r="D172" s="261">
        <v>0</v>
      </c>
      <c r="E172" s="218">
        <f t="shared" si="2"/>
        <v>0</v>
      </c>
      <c r="F172" s="217" t="s">
        <v>80</v>
      </c>
    </row>
    <row r="173" spans="1:8" x14ac:dyDescent="0.25">
      <c r="A173" s="277"/>
      <c r="B173" s="257" t="s">
        <v>8</v>
      </c>
      <c r="C173" s="258">
        <v>900000</v>
      </c>
      <c r="D173" s="259">
        <v>0</v>
      </c>
      <c r="E173" s="218">
        <f t="shared" si="2"/>
        <v>0</v>
      </c>
      <c r="F173" s="217" t="s">
        <v>80</v>
      </c>
    </row>
    <row r="174" spans="1:8" x14ac:dyDescent="0.25">
      <c r="A174" s="277"/>
      <c r="B174" s="257" t="s">
        <v>9</v>
      </c>
      <c r="C174" s="260">
        <v>10600000</v>
      </c>
      <c r="D174" s="261">
        <v>0</v>
      </c>
      <c r="E174" s="218">
        <f t="shared" si="2"/>
        <v>0</v>
      </c>
      <c r="F174" s="217" t="s">
        <v>80</v>
      </c>
    </row>
    <row r="175" spans="1:8" x14ac:dyDescent="0.25">
      <c r="A175" s="277"/>
      <c r="B175" s="257" t="s">
        <v>11</v>
      </c>
      <c r="C175" s="260">
        <v>186000000</v>
      </c>
      <c r="D175" s="261">
        <v>0</v>
      </c>
      <c r="E175" s="218">
        <f t="shared" si="2"/>
        <v>0</v>
      </c>
      <c r="F175" s="217" t="s">
        <v>80</v>
      </c>
    </row>
    <row r="176" spans="1:8" x14ac:dyDescent="0.25">
      <c r="A176" s="277"/>
      <c r="B176" s="262" t="s">
        <v>70</v>
      </c>
      <c r="C176" s="254"/>
      <c r="D176" s="254"/>
      <c r="E176" s="218"/>
      <c r="F176" s="266"/>
    </row>
    <row r="177" spans="1:6" x14ac:dyDescent="0.25">
      <c r="A177" s="277"/>
      <c r="B177" s="257" t="s">
        <v>7</v>
      </c>
      <c r="C177" s="260">
        <v>175400</v>
      </c>
      <c r="D177" s="261">
        <v>0</v>
      </c>
      <c r="E177" s="218">
        <f t="shared" si="2"/>
        <v>0</v>
      </c>
      <c r="F177" s="217" t="s">
        <v>80</v>
      </c>
    </row>
    <row r="178" spans="1:6" x14ac:dyDescent="0.25">
      <c r="A178" s="277"/>
      <c r="B178" s="257" t="s">
        <v>8</v>
      </c>
      <c r="C178" s="258">
        <v>488700</v>
      </c>
      <c r="D178" s="259">
        <v>0</v>
      </c>
      <c r="E178" s="218">
        <f t="shared" si="2"/>
        <v>0</v>
      </c>
      <c r="F178" s="217" t="s">
        <v>80</v>
      </c>
    </row>
    <row r="179" spans="1:6" x14ac:dyDescent="0.25">
      <c r="A179" s="277"/>
      <c r="B179" s="257" t="s">
        <v>9</v>
      </c>
      <c r="C179" s="260">
        <v>2915000</v>
      </c>
      <c r="D179" s="261">
        <v>0</v>
      </c>
      <c r="E179" s="218">
        <f t="shared" si="2"/>
        <v>0</v>
      </c>
      <c r="F179" s="217" t="s">
        <v>80</v>
      </c>
    </row>
    <row r="180" spans="1:6" x14ac:dyDescent="0.25">
      <c r="A180" s="277"/>
      <c r="B180" s="257" t="s">
        <v>235</v>
      </c>
      <c r="C180" s="260">
        <v>2700000</v>
      </c>
      <c r="D180" s="261">
        <v>0</v>
      </c>
      <c r="E180" s="218">
        <f t="shared" si="2"/>
        <v>0</v>
      </c>
      <c r="F180" s="217" t="s">
        <v>80</v>
      </c>
    </row>
    <row r="181" spans="1:6" ht="21" x14ac:dyDescent="0.25">
      <c r="A181" s="277"/>
      <c r="B181" s="257" t="s">
        <v>15</v>
      </c>
      <c r="C181" s="260">
        <v>9600000</v>
      </c>
      <c r="D181" s="261">
        <v>0</v>
      </c>
      <c r="E181" s="218">
        <f t="shared" si="2"/>
        <v>0</v>
      </c>
      <c r="F181" s="217" t="s">
        <v>80</v>
      </c>
    </row>
    <row r="182" spans="1:6" x14ac:dyDescent="0.25">
      <c r="A182" s="277"/>
      <c r="B182" s="257" t="s">
        <v>236</v>
      </c>
      <c r="C182" s="258">
        <v>84150000</v>
      </c>
      <c r="D182" s="259">
        <v>0</v>
      </c>
      <c r="E182" s="218">
        <f t="shared" si="2"/>
        <v>0</v>
      </c>
      <c r="F182" s="217" t="s">
        <v>80</v>
      </c>
    </row>
    <row r="183" spans="1:6" ht="33.75" x14ac:dyDescent="0.25">
      <c r="A183" s="277"/>
      <c r="B183" s="262" t="s">
        <v>237</v>
      </c>
      <c r="C183" s="256"/>
      <c r="D183" s="256"/>
      <c r="E183" s="218"/>
      <c r="F183" s="266"/>
    </row>
    <row r="184" spans="1:6" x14ac:dyDescent="0.25">
      <c r="A184" s="277"/>
      <c r="B184" s="257" t="s">
        <v>6</v>
      </c>
      <c r="C184" s="260">
        <v>12514000</v>
      </c>
      <c r="D184" s="261">
        <v>0</v>
      </c>
      <c r="E184" s="218">
        <f t="shared" si="2"/>
        <v>0</v>
      </c>
      <c r="F184" s="217" t="s">
        <v>80</v>
      </c>
    </row>
    <row r="185" spans="1:6" x14ac:dyDescent="0.25">
      <c r="A185" s="277"/>
      <c r="B185" s="257" t="s">
        <v>7</v>
      </c>
      <c r="C185" s="258">
        <v>4891300</v>
      </c>
      <c r="D185" s="259">
        <v>0</v>
      </c>
      <c r="E185" s="218">
        <f t="shared" si="2"/>
        <v>0</v>
      </c>
      <c r="F185" s="217" t="s">
        <v>80</v>
      </c>
    </row>
    <row r="186" spans="1:6" x14ac:dyDescent="0.25">
      <c r="A186" s="277"/>
      <c r="B186" s="257" t="s">
        <v>8</v>
      </c>
      <c r="C186" s="258">
        <v>11291400</v>
      </c>
      <c r="D186" s="259">
        <v>0</v>
      </c>
      <c r="E186" s="218">
        <f t="shared" si="2"/>
        <v>0</v>
      </c>
      <c r="F186" s="217" t="s">
        <v>80</v>
      </c>
    </row>
    <row r="187" spans="1:6" x14ac:dyDescent="0.25">
      <c r="A187" s="277"/>
      <c r="B187" s="257" t="s">
        <v>14</v>
      </c>
      <c r="C187" s="260">
        <v>6050000</v>
      </c>
      <c r="D187" s="261">
        <v>0</v>
      </c>
      <c r="E187" s="218">
        <f t="shared" si="2"/>
        <v>0</v>
      </c>
      <c r="F187" s="217" t="s">
        <v>80</v>
      </c>
    </row>
    <row r="188" spans="1:6" x14ac:dyDescent="0.25">
      <c r="A188" s="277"/>
      <c r="B188" s="257" t="s">
        <v>9</v>
      </c>
      <c r="C188" s="258">
        <v>57675000</v>
      </c>
      <c r="D188" s="258">
        <v>1050000</v>
      </c>
      <c r="E188" s="218">
        <f t="shared" si="2"/>
        <v>1.8205461638491547</v>
      </c>
      <c r="F188" s="266"/>
    </row>
    <row r="189" spans="1:6" ht="21" x14ac:dyDescent="0.25">
      <c r="A189" s="277"/>
      <c r="B189" s="257" t="s">
        <v>15</v>
      </c>
      <c r="C189" s="260">
        <v>10750000</v>
      </c>
      <c r="D189" s="261">
        <v>0</v>
      </c>
      <c r="E189" s="218">
        <f t="shared" si="2"/>
        <v>0</v>
      </c>
      <c r="F189" s="217" t="s">
        <v>80</v>
      </c>
    </row>
    <row r="190" spans="1:6" x14ac:dyDescent="0.25">
      <c r="A190" s="277"/>
      <c r="B190" s="257" t="s">
        <v>29</v>
      </c>
      <c r="C190" s="258">
        <v>69120000</v>
      </c>
      <c r="D190" s="258">
        <v>11520000</v>
      </c>
      <c r="E190" s="218">
        <f t="shared" si="2"/>
        <v>16.666666666666664</v>
      </c>
      <c r="F190" s="266"/>
    </row>
    <row r="191" spans="1:6" x14ac:dyDescent="0.25">
      <c r="A191" s="277"/>
      <c r="B191" s="257" t="s">
        <v>195</v>
      </c>
      <c r="C191" s="260">
        <v>18000000</v>
      </c>
      <c r="D191" s="261">
        <v>0</v>
      </c>
      <c r="E191" s="218">
        <f t="shared" si="2"/>
        <v>0</v>
      </c>
      <c r="F191" s="217" t="s">
        <v>80</v>
      </c>
    </row>
    <row r="192" spans="1:6" x14ac:dyDescent="0.25">
      <c r="A192" s="277"/>
      <c r="B192" s="257" t="s">
        <v>10</v>
      </c>
      <c r="C192" s="260">
        <v>100778000</v>
      </c>
      <c r="D192" s="261">
        <v>0</v>
      </c>
      <c r="E192" s="218">
        <f t="shared" si="2"/>
        <v>0</v>
      </c>
      <c r="F192" s="217" t="s">
        <v>80</v>
      </c>
    </row>
    <row r="193" spans="1:6" x14ac:dyDescent="0.25">
      <c r="A193" s="277"/>
      <c r="B193" s="257" t="s">
        <v>11</v>
      </c>
      <c r="C193" s="260">
        <v>28030000</v>
      </c>
      <c r="D193" s="261">
        <v>0</v>
      </c>
      <c r="E193" s="218">
        <f t="shared" si="2"/>
        <v>0</v>
      </c>
      <c r="F193" s="217" t="s">
        <v>80</v>
      </c>
    </row>
    <row r="194" spans="1:6" x14ac:dyDescent="0.25">
      <c r="A194" s="277"/>
      <c r="B194" s="262" t="s">
        <v>238</v>
      </c>
      <c r="C194" s="254"/>
      <c r="D194" s="254"/>
      <c r="E194" s="218"/>
      <c r="F194" s="266"/>
    </row>
    <row r="195" spans="1:6" x14ac:dyDescent="0.25">
      <c r="A195" s="277"/>
      <c r="B195" s="262" t="s">
        <v>71</v>
      </c>
      <c r="C195" s="254"/>
      <c r="D195" s="254"/>
      <c r="E195" s="218"/>
      <c r="F195" s="266"/>
    </row>
    <row r="196" spans="1:6" x14ac:dyDescent="0.25">
      <c r="A196" s="277"/>
      <c r="B196" s="257" t="s">
        <v>6</v>
      </c>
      <c r="C196" s="260">
        <v>264800</v>
      </c>
      <c r="D196" s="261">
        <v>0</v>
      </c>
      <c r="E196" s="218">
        <f t="shared" si="2"/>
        <v>0</v>
      </c>
      <c r="F196" s="217" t="s">
        <v>80</v>
      </c>
    </row>
    <row r="197" spans="1:6" x14ac:dyDescent="0.25">
      <c r="A197" s="277"/>
      <c r="B197" s="257" t="s">
        <v>7</v>
      </c>
      <c r="C197" s="258">
        <v>301800</v>
      </c>
      <c r="D197" s="259">
        <v>0</v>
      </c>
      <c r="E197" s="218">
        <f t="shared" si="2"/>
        <v>0</v>
      </c>
      <c r="F197" s="217" t="s">
        <v>80</v>
      </c>
    </row>
    <row r="198" spans="1:6" x14ac:dyDescent="0.25">
      <c r="A198" s="277"/>
      <c r="B198" s="257" t="s">
        <v>8</v>
      </c>
      <c r="C198" s="258">
        <v>228000</v>
      </c>
      <c r="D198" s="259">
        <v>0</v>
      </c>
      <c r="E198" s="218">
        <f t="shared" si="2"/>
        <v>0</v>
      </c>
      <c r="F198" s="217" t="s">
        <v>80</v>
      </c>
    </row>
    <row r="199" spans="1:6" x14ac:dyDescent="0.25">
      <c r="A199" s="277"/>
      <c r="B199" s="257" t="s">
        <v>9</v>
      </c>
      <c r="C199" s="260">
        <v>6360000</v>
      </c>
      <c r="D199" s="261">
        <v>0</v>
      </c>
      <c r="E199" s="218">
        <f t="shared" si="2"/>
        <v>0</v>
      </c>
      <c r="F199" s="217" t="s">
        <v>80</v>
      </c>
    </row>
    <row r="200" spans="1:6" x14ac:dyDescent="0.25">
      <c r="A200" s="277"/>
      <c r="B200" s="257" t="s">
        <v>236</v>
      </c>
      <c r="C200" s="260">
        <v>20100000</v>
      </c>
      <c r="D200" s="261">
        <v>0</v>
      </c>
      <c r="E200" s="218">
        <f t="shared" si="2"/>
        <v>0</v>
      </c>
      <c r="F200" s="217" t="s">
        <v>80</v>
      </c>
    </row>
    <row r="201" spans="1:6" x14ac:dyDescent="0.25">
      <c r="A201" s="277"/>
      <c r="B201" s="257" t="s">
        <v>10</v>
      </c>
      <c r="C201" s="258">
        <v>14314000</v>
      </c>
      <c r="D201" s="259">
        <v>0</v>
      </c>
      <c r="E201" s="218">
        <f t="shared" si="2"/>
        <v>0</v>
      </c>
      <c r="F201" s="217" t="s">
        <v>80</v>
      </c>
    </row>
    <row r="202" spans="1:6" x14ac:dyDescent="0.25">
      <c r="A202" s="277"/>
      <c r="B202" s="257" t="s">
        <v>11</v>
      </c>
      <c r="C202" s="260">
        <v>6100000</v>
      </c>
      <c r="D202" s="261">
        <v>0</v>
      </c>
      <c r="E202" s="218">
        <f t="shared" ref="E202:E253" si="3">D202/C202*100</f>
        <v>0</v>
      </c>
      <c r="F202" s="217" t="s">
        <v>80</v>
      </c>
    </row>
    <row r="203" spans="1:6" x14ac:dyDescent="0.25">
      <c r="A203" s="277"/>
      <c r="B203" s="262" t="s">
        <v>52</v>
      </c>
      <c r="C203" s="254"/>
      <c r="D203" s="254"/>
      <c r="E203" s="218"/>
      <c r="F203" s="266"/>
    </row>
    <row r="204" spans="1:6" x14ac:dyDescent="0.25">
      <c r="A204" s="277"/>
      <c r="B204" s="257" t="s">
        <v>7</v>
      </c>
      <c r="C204" s="260">
        <v>316000</v>
      </c>
      <c r="D204" s="261">
        <v>0</v>
      </c>
      <c r="E204" s="218">
        <f t="shared" si="3"/>
        <v>0</v>
      </c>
      <c r="F204" s="217" t="s">
        <v>80</v>
      </c>
    </row>
    <row r="205" spans="1:6" x14ac:dyDescent="0.25">
      <c r="A205" s="277"/>
      <c r="B205" s="257" t="s">
        <v>8</v>
      </c>
      <c r="C205" s="258">
        <v>300000</v>
      </c>
      <c r="D205" s="259">
        <v>0</v>
      </c>
      <c r="E205" s="218">
        <f t="shared" si="3"/>
        <v>0</v>
      </c>
      <c r="F205" s="217" t="s">
        <v>80</v>
      </c>
    </row>
    <row r="206" spans="1:6" x14ac:dyDescent="0.25">
      <c r="A206" s="277"/>
      <c r="B206" s="257" t="s">
        <v>9</v>
      </c>
      <c r="C206" s="260">
        <v>5300000</v>
      </c>
      <c r="D206" s="261">
        <v>0</v>
      </c>
      <c r="E206" s="218">
        <f t="shared" si="3"/>
        <v>0</v>
      </c>
      <c r="F206" s="217" t="s">
        <v>80</v>
      </c>
    </row>
    <row r="207" spans="1:6" x14ac:dyDescent="0.25">
      <c r="A207" s="277"/>
      <c r="B207" s="257" t="s">
        <v>11</v>
      </c>
      <c r="C207" s="260">
        <v>33400000</v>
      </c>
      <c r="D207" s="260">
        <v>3345000</v>
      </c>
      <c r="E207" s="218">
        <f t="shared" si="3"/>
        <v>10.014970059880239</v>
      </c>
      <c r="F207" s="266"/>
    </row>
    <row r="208" spans="1:6" x14ac:dyDescent="0.25">
      <c r="A208" s="277">
        <v>3</v>
      </c>
      <c r="B208" s="262" t="s">
        <v>239</v>
      </c>
      <c r="C208" s="254"/>
      <c r="D208" s="254"/>
      <c r="E208" s="218"/>
      <c r="F208" s="266"/>
    </row>
    <row r="209" spans="1:6" ht="22.5" x14ac:dyDescent="0.25">
      <c r="A209" s="277"/>
      <c r="B209" s="262" t="s">
        <v>240</v>
      </c>
      <c r="C209" s="256"/>
      <c r="D209" s="256"/>
      <c r="E209" s="218"/>
      <c r="F209" s="266"/>
    </row>
    <row r="210" spans="1:6" x14ac:dyDescent="0.25">
      <c r="A210" s="277"/>
      <c r="B210" s="262" t="s">
        <v>73</v>
      </c>
      <c r="C210" s="254"/>
      <c r="D210" s="254"/>
      <c r="E210" s="218"/>
      <c r="F210" s="266"/>
    </row>
    <row r="211" spans="1:6" x14ac:dyDescent="0.25">
      <c r="A211" s="277"/>
      <c r="B211" s="257" t="s">
        <v>6</v>
      </c>
      <c r="C211" s="260">
        <v>5000</v>
      </c>
      <c r="D211" s="261">
        <v>0</v>
      </c>
      <c r="E211" s="218">
        <f t="shared" si="3"/>
        <v>0</v>
      </c>
      <c r="F211" s="217" t="s">
        <v>80</v>
      </c>
    </row>
    <row r="212" spans="1:6" x14ac:dyDescent="0.25">
      <c r="A212" s="277"/>
      <c r="B212" s="257" t="s">
        <v>7</v>
      </c>
      <c r="C212" s="258">
        <v>954400</v>
      </c>
      <c r="D212" s="259">
        <v>0</v>
      </c>
      <c r="E212" s="218">
        <f t="shared" si="3"/>
        <v>0</v>
      </c>
      <c r="F212" s="217" t="s">
        <v>80</v>
      </c>
    </row>
    <row r="213" spans="1:6" x14ac:dyDescent="0.25">
      <c r="A213" s="277"/>
      <c r="B213" s="257" t="s">
        <v>8</v>
      </c>
      <c r="C213" s="258">
        <v>345000</v>
      </c>
      <c r="D213" s="259">
        <v>0</v>
      </c>
      <c r="E213" s="218">
        <f t="shared" si="3"/>
        <v>0</v>
      </c>
      <c r="F213" s="217" t="s">
        <v>80</v>
      </c>
    </row>
    <row r="214" spans="1:6" x14ac:dyDescent="0.25">
      <c r="A214" s="277"/>
      <c r="B214" s="257" t="s">
        <v>14</v>
      </c>
      <c r="C214" s="260">
        <v>610000</v>
      </c>
      <c r="D214" s="261">
        <v>0</v>
      </c>
      <c r="E214" s="218">
        <f t="shared" si="3"/>
        <v>0</v>
      </c>
      <c r="F214" s="217" t="s">
        <v>80</v>
      </c>
    </row>
    <row r="215" spans="1:6" x14ac:dyDescent="0.25">
      <c r="A215" s="277"/>
      <c r="B215" s="257" t="s">
        <v>9</v>
      </c>
      <c r="C215" s="258">
        <v>5300000</v>
      </c>
      <c r="D215" s="259">
        <v>0</v>
      </c>
      <c r="E215" s="218">
        <f t="shared" si="3"/>
        <v>0</v>
      </c>
      <c r="F215" s="217" t="s">
        <v>80</v>
      </c>
    </row>
    <row r="216" spans="1:6" x14ac:dyDescent="0.25">
      <c r="A216" s="277"/>
      <c r="B216" s="257" t="s">
        <v>10</v>
      </c>
      <c r="C216" s="260">
        <v>10654000</v>
      </c>
      <c r="D216" s="261">
        <v>0</v>
      </c>
      <c r="E216" s="218">
        <f t="shared" si="3"/>
        <v>0</v>
      </c>
      <c r="F216" s="217" t="s">
        <v>80</v>
      </c>
    </row>
    <row r="217" spans="1:6" ht="22.5" x14ac:dyDescent="0.25">
      <c r="A217" s="277"/>
      <c r="B217" s="262" t="s">
        <v>241</v>
      </c>
      <c r="C217" s="254"/>
      <c r="D217" s="254"/>
      <c r="E217" s="218"/>
      <c r="F217" s="266"/>
    </row>
    <row r="218" spans="1:6" x14ac:dyDescent="0.25">
      <c r="A218" s="277"/>
      <c r="B218" s="257" t="s">
        <v>6</v>
      </c>
      <c r="C218" s="258">
        <v>5000</v>
      </c>
      <c r="D218" s="259">
        <v>0</v>
      </c>
      <c r="E218" s="218">
        <f t="shared" si="3"/>
        <v>0</v>
      </c>
      <c r="F218" s="217" t="s">
        <v>80</v>
      </c>
    </row>
    <row r="219" spans="1:6" ht="21" x14ac:dyDescent="0.25">
      <c r="A219" s="277"/>
      <c r="B219" s="257" t="s">
        <v>193</v>
      </c>
      <c r="C219" s="258">
        <v>746500</v>
      </c>
      <c r="D219" s="259">
        <v>0</v>
      </c>
      <c r="E219" s="218">
        <f t="shared" si="3"/>
        <v>0</v>
      </c>
      <c r="F219" s="217" t="s">
        <v>80</v>
      </c>
    </row>
    <row r="220" spans="1:6" x14ac:dyDescent="0.25">
      <c r="A220" s="277"/>
      <c r="B220" s="257" t="s">
        <v>8</v>
      </c>
      <c r="C220" s="260">
        <v>844500</v>
      </c>
      <c r="D220" s="261">
        <v>0</v>
      </c>
      <c r="E220" s="218">
        <f t="shared" si="3"/>
        <v>0</v>
      </c>
      <c r="F220" s="217" t="s">
        <v>80</v>
      </c>
    </row>
    <row r="221" spans="1:6" x14ac:dyDescent="0.25">
      <c r="A221" s="277"/>
      <c r="B221" s="257" t="s">
        <v>14</v>
      </c>
      <c r="C221" s="260">
        <v>470000</v>
      </c>
      <c r="D221" s="261">
        <v>0</v>
      </c>
      <c r="E221" s="218">
        <f t="shared" si="3"/>
        <v>0</v>
      </c>
      <c r="F221" s="217" t="s">
        <v>80</v>
      </c>
    </row>
    <row r="222" spans="1:6" x14ac:dyDescent="0.25">
      <c r="A222" s="277"/>
      <c r="B222" s="257" t="s">
        <v>9</v>
      </c>
      <c r="C222" s="258">
        <v>5830000</v>
      </c>
      <c r="D222" s="259">
        <v>0</v>
      </c>
      <c r="E222" s="218">
        <f t="shared" si="3"/>
        <v>0</v>
      </c>
      <c r="F222" s="217" t="s">
        <v>80</v>
      </c>
    </row>
    <row r="223" spans="1:6" x14ac:dyDescent="0.25">
      <c r="A223" s="277"/>
      <c r="B223" s="257" t="s">
        <v>10</v>
      </c>
      <c r="C223" s="260">
        <v>9154000</v>
      </c>
      <c r="D223" s="261">
        <v>0</v>
      </c>
      <c r="E223" s="218">
        <f t="shared" si="3"/>
        <v>0</v>
      </c>
      <c r="F223" s="217" t="s">
        <v>80</v>
      </c>
    </row>
    <row r="224" spans="1:6" x14ac:dyDescent="0.25">
      <c r="A224" s="277"/>
      <c r="B224" s="262" t="s">
        <v>54</v>
      </c>
      <c r="C224" s="254"/>
      <c r="D224" s="254"/>
      <c r="E224" s="218"/>
      <c r="F224" s="266"/>
    </row>
    <row r="225" spans="1:6" x14ac:dyDescent="0.25">
      <c r="A225" s="277"/>
      <c r="B225" s="262" t="s">
        <v>75</v>
      </c>
      <c r="C225" s="254"/>
      <c r="D225" s="254"/>
      <c r="E225" s="218"/>
      <c r="F225" s="266"/>
    </row>
    <row r="226" spans="1:6" x14ac:dyDescent="0.25">
      <c r="A226" s="277"/>
      <c r="B226" s="257" t="s">
        <v>6</v>
      </c>
      <c r="C226" s="258">
        <v>550000</v>
      </c>
      <c r="D226" s="259">
        <v>0</v>
      </c>
      <c r="E226" s="218">
        <f t="shared" si="3"/>
        <v>0</v>
      </c>
      <c r="F226" s="217" t="s">
        <v>80</v>
      </c>
    </row>
    <row r="227" spans="1:6" x14ac:dyDescent="0.25">
      <c r="A227" s="277"/>
      <c r="B227" s="257" t="s">
        <v>7</v>
      </c>
      <c r="C227" s="258">
        <v>1516800</v>
      </c>
      <c r="D227" s="259">
        <v>0</v>
      </c>
      <c r="E227" s="218">
        <f t="shared" si="3"/>
        <v>0</v>
      </c>
      <c r="F227" s="217" t="s">
        <v>80</v>
      </c>
    </row>
    <row r="228" spans="1:6" x14ac:dyDescent="0.25">
      <c r="A228" s="277"/>
      <c r="B228" s="257" t="s">
        <v>8</v>
      </c>
      <c r="C228" s="258">
        <v>1888200</v>
      </c>
      <c r="D228" s="259">
        <v>0</v>
      </c>
      <c r="E228" s="218">
        <f t="shared" si="3"/>
        <v>0</v>
      </c>
      <c r="F228" s="217" t="s">
        <v>80</v>
      </c>
    </row>
    <row r="229" spans="1:6" x14ac:dyDescent="0.25">
      <c r="A229" s="277"/>
      <c r="B229" s="257" t="s">
        <v>9</v>
      </c>
      <c r="C229" s="260">
        <v>11660000</v>
      </c>
      <c r="D229" s="261">
        <v>0</v>
      </c>
      <c r="E229" s="218">
        <f t="shared" si="3"/>
        <v>0</v>
      </c>
      <c r="F229" s="217" t="s">
        <v>80</v>
      </c>
    </row>
    <row r="230" spans="1:6" ht="21" x14ac:dyDescent="0.25">
      <c r="A230" s="277"/>
      <c r="B230" s="257" t="s">
        <v>15</v>
      </c>
      <c r="C230" s="260">
        <v>9200000</v>
      </c>
      <c r="D230" s="261">
        <v>0</v>
      </c>
      <c r="E230" s="218">
        <f t="shared" si="3"/>
        <v>0</v>
      </c>
      <c r="F230" s="217" t="s">
        <v>80</v>
      </c>
    </row>
    <row r="231" spans="1:6" ht="21" x14ac:dyDescent="0.25">
      <c r="A231" s="277"/>
      <c r="B231" s="257" t="s">
        <v>242</v>
      </c>
      <c r="C231" s="258">
        <v>2575000</v>
      </c>
      <c r="D231" s="259">
        <v>0</v>
      </c>
      <c r="E231" s="218">
        <f t="shared" si="3"/>
        <v>0</v>
      </c>
      <c r="F231" s="217" t="s">
        <v>80</v>
      </c>
    </row>
    <row r="232" spans="1:6" ht="22.5" x14ac:dyDescent="0.25">
      <c r="A232" s="277"/>
      <c r="B232" s="262" t="s">
        <v>76</v>
      </c>
      <c r="C232" s="254"/>
      <c r="D232" s="254"/>
      <c r="E232" s="218"/>
      <c r="F232" s="266"/>
    </row>
    <row r="233" spans="1:6" x14ac:dyDescent="0.25">
      <c r="A233" s="277"/>
      <c r="B233" s="257" t="s">
        <v>6</v>
      </c>
      <c r="C233" s="258">
        <v>1526700</v>
      </c>
      <c r="D233" s="259">
        <v>0</v>
      </c>
      <c r="E233" s="218">
        <f t="shared" si="3"/>
        <v>0</v>
      </c>
      <c r="F233" s="217" t="s">
        <v>80</v>
      </c>
    </row>
    <row r="234" spans="1:6" x14ac:dyDescent="0.25">
      <c r="A234" s="277"/>
      <c r="B234" s="257" t="s">
        <v>8</v>
      </c>
      <c r="C234" s="258">
        <v>987300</v>
      </c>
      <c r="D234" s="259">
        <v>0</v>
      </c>
      <c r="E234" s="218">
        <f t="shared" si="3"/>
        <v>0</v>
      </c>
      <c r="F234" s="217" t="s">
        <v>80</v>
      </c>
    </row>
    <row r="235" spans="1:6" x14ac:dyDescent="0.25">
      <c r="A235" s="277"/>
      <c r="B235" s="257" t="s">
        <v>14</v>
      </c>
      <c r="C235" s="260">
        <v>1265000</v>
      </c>
      <c r="D235" s="261">
        <v>0</v>
      </c>
      <c r="E235" s="218">
        <f t="shared" si="3"/>
        <v>0</v>
      </c>
      <c r="F235" s="217" t="s">
        <v>80</v>
      </c>
    </row>
    <row r="236" spans="1:6" x14ac:dyDescent="0.25">
      <c r="A236" s="277"/>
      <c r="B236" s="257" t="s">
        <v>9</v>
      </c>
      <c r="C236" s="260">
        <v>7950000</v>
      </c>
      <c r="D236" s="261">
        <v>0</v>
      </c>
      <c r="E236" s="218">
        <f t="shared" si="3"/>
        <v>0</v>
      </c>
      <c r="F236" s="217" t="s">
        <v>80</v>
      </c>
    </row>
    <row r="237" spans="1:6" x14ac:dyDescent="0.25">
      <c r="A237" s="277"/>
      <c r="B237" s="257" t="s">
        <v>236</v>
      </c>
      <c r="C237" s="260">
        <v>46800000</v>
      </c>
      <c r="D237" s="261">
        <v>0</v>
      </c>
      <c r="E237" s="218">
        <f t="shared" si="3"/>
        <v>0</v>
      </c>
      <c r="F237" s="217" t="s">
        <v>80</v>
      </c>
    </row>
    <row r="238" spans="1:6" x14ac:dyDescent="0.25">
      <c r="A238" s="277"/>
      <c r="B238" s="257" t="s">
        <v>195</v>
      </c>
      <c r="C238" s="258">
        <v>3000000</v>
      </c>
      <c r="D238" s="259">
        <v>0</v>
      </c>
      <c r="E238" s="218">
        <f t="shared" si="3"/>
        <v>0</v>
      </c>
      <c r="F238" s="217" t="s">
        <v>80</v>
      </c>
    </row>
    <row r="239" spans="1:6" ht="22.5" x14ac:dyDescent="0.25">
      <c r="A239" s="277"/>
      <c r="B239" s="262" t="s">
        <v>55</v>
      </c>
      <c r="C239" s="254"/>
      <c r="D239" s="254"/>
      <c r="E239" s="218"/>
      <c r="F239" s="266"/>
    </row>
    <row r="240" spans="1:6" x14ac:dyDescent="0.25">
      <c r="A240" s="277"/>
      <c r="B240" s="257" t="s">
        <v>6</v>
      </c>
      <c r="C240" s="258">
        <v>83500</v>
      </c>
      <c r="D240" s="259">
        <v>0</v>
      </c>
      <c r="E240" s="218">
        <f t="shared" si="3"/>
        <v>0</v>
      </c>
      <c r="F240" s="217" t="s">
        <v>80</v>
      </c>
    </row>
    <row r="241" spans="1:6" x14ac:dyDescent="0.25">
      <c r="A241" s="277"/>
      <c r="B241" s="257" t="s">
        <v>7</v>
      </c>
      <c r="C241" s="258">
        <v>1193000</v>
      </c>
      <c r="D241" s="259">
        <v>0</v>
      </c>
      <c r="E241" s="218">
        <f t="shared" si="3"/>
        <v>0</v>
      </c>
      <c r="F241" s="217" t="s">
        <v>80</v>
      </c>
    </row>
    <row r="242" spans="1:6" x14ac:dyDescent="0.25">
      <c r="A242" s="277"/>
      <c r="B242" s="257" t="s">
        <v>243</v>
      </c>
      <c r="C242" s="258">
        <v>2955000</v>
      </c>
      <c r="D242" s="259">
        <v>0</v>
      </c>
      <c r="E242" s="218">
        <f t="shared" si="3"/>
        <v>0</v>
      </c>
      <c r="F242" s="217" t="s">
        <v>80</v>
      </c>
    </row>
    <row r="243" spans="1:6" x14ac:dyDescent="0.25">
      <c r="A243" s="277"/>
      <c r="B243" s="257" t="s">
        <v>14</v>
      </c>
      <c r="C243" s="260">
        <v>2572500</v>
      </c>
      <c r="D243" s="261">
        <v>0</v>
      </c>
      <c r="E243" s="218">
        <f t="shared" si="3"/>
        <v>0</v>
      </c>
      <c r="F243" s="217" t="s">
        <v>80</v>
      </c>
    </row>
    <row r="244" spans="1:6" x14ac:dyDescent="0.25">
      <c r="A244" s="277"/>
      <c r="B244" s="257" t="s">
        <v>9</v>
      </c>
      <c r="C244" s="258">
        <v>26500000</v>
      </c>
      <c r="D244" s="258">
        <v>2120000</v>
      </c>
      <c r="E244" s="218">
        <f t="shared" si="3"/>
        <v>8</v>
      </c>
      <c r="F244" s="266"/>
    </row>
    <row r="245" spans="1:6" ht="21" x14ac:dyDescent="0.25">
      <c r="A245" s="277"/>
      <c r="B245" s="257" t="s">
        <v>15</v>
      </c>
      <c r="C245" s="260">
        <v>3200000</v>
      </c>
      <c r="D245" s="261">
        <v>0</v>
      </c>
      <c r="E245" s="218">
        <f t="shared" si="3"/>
        <v>0</v>
      </c>
      <c r="F245" s="217" t="s">
        <v>80</v>
      </c>
    </row>
    <row r="246" spans="1:6" x14ac:dyDescent="0.25">
      <c r="A246" s="277"/>
      <c r="B246" s="257" t="s">
        <v>236</v>
      </c>
      <c r="C246" s="258">
        <v>87000000</v>
      </c>
      <c r="D246" s="259">
        <v>0</v>
      </c>
      <c r="E246" s="218">
        <f t="shared" si="3"/>
        <v>0</v>
      </c>
      <c r="F246" s="217" t="s">
        <v>80</v>
      </c>
    </row>
    <row r="247" spans="1:6" x14ac:dyDescent="0.25">
      <c r="A247" s="277"/>
      <c r="B247" s="257" t="s">
        <v>195</v>
      </c>
      <c r="C247" s="258">
        <v>21000000</v>
      </c>
      <c r="D247" s="259">
        <v>0</v>
      </c>
      <c r="E247" s="218">
        <f t="shared" si="3"/>
        <v>0</v>
      </c>
      <c r="F247" s="217" t="s">
        <v>80</v>
      </c>
    </row>
    <row r="248" spans="1:6" x14ac:dyDescent="0.25">
      <c r="A248" s="277"/>
      <c r="B248" s="257" t="s">
        <v>11</v>
      </c>
      <c r="C248" s="260">
        <v>2225000</v>
      </c>
      <c r="D248" s="261">
        <v>0</v>
      </c>
      <c r="E248" s="218">
        <f t="shared" si="3"/>
        <v>0</v>
      </c>
      <c r="F248" s="217" t="s">
        <v>80</v>
      </c>
    </row>
    <row r="249" spans="1:6" x14ac:dyDescent="0.25">
      <c r="A249" s="277"/>
      <c r="B249" s="262" t="s">
        <v>77</v>
      </c>
      <c r="C249" s="254"/>
      <c r="D249" s="254"/>
      <c r="E249" s="218"/>
      <c r="F249" s="266"/>
    </row>
    <row r="250" spans="1:6" x14ac:dyDescent="0.25">
      <c r="A250" s="277"/>
      <c r="B250" s="257" t="s">
        <v>6</v>
      </c>
      <c r="C250" s="258">
        <v>206800</v>
      </c>
      <c r="D250" s="259">
        <v>0</v>
      </c>
      <c r="E250" s="218">
        <f t="shared" si="3"/>
        <v>0</v>
      </c>
      <c r="F250" s="217" t="s">
        <v>80</v>
      </c>
    </row>
    <row r="251" spans="1:6" x14ac:dyDescent="0.25">
      <c r="A251" s="277"/>
      <c r="B251" s="257" t="s">
        <v>8</v>
      </c>
      <c r="C251" s="258">
        <v>325200</v>
      </c>
      <c r="D251" s="259">
        <v>0</v>
      </c>
      <c r="E251" s="218">
        <f t="shared" si="3"/>
        <v>0</v>
      </c>
      <c r="F251" s="217" t="s">
        <v>80</v>
      </c>
    </row>
    <row r="252" spans="1:6" x14ac:dyDescent="0.25">
      <c r="A252" s="277"/>
      <c r="B252" s="257" t="s">
        <v>14</v>
      </c>
      <c r="C252" s="260">
        <v>660000</v>
      </c>
      <c r="D252" s="261">
        <v>0</v>
      </c>
      <c r="E252" s="218">
        <f t="shared" si="3"/>
        <v>0</v>
      </c>
      <c r="F252" s="217" t="s">
        <v>80</v>
      </c>
    </row>
    <row r="253" spans="1:6" x14ac:dyDescent="0.25">
      <c r="A253" s="277"/>
      <c r="B253" s="257" t="s">
        <v>9</v>
      </c>
      <c r="C253" s="260">
        <v>825000</v>
      </c>
      <c r="D253" s="261">
        <v>0</v>
      </c>
      <c r="E253" s="218">
        <f t="shared" si="3"/>
        <v>0</v>
      </c>
      <c r="F253" s="217" t="s">
        <v>80</v>
      </c>
    </row>
    <row r="254" spans="1:6" ht="15.75" thickBot="1" x14ac:dyDescent="0.3">
      <c r="A254" s="278"/>
      <c r="B254" s="289" t="s">
        <v>244</v>
      </c>
      <c r="C254" s="290">
        <f>SUM(C7:C253)</f>
        <v>8357957500</v>
      </c>
      <c r="D254" s="290">
        <f>SUM(D7:D253)</f>
        <v>1042243297</v>
      </c>
      <c r="E254" s="291">
        <f>D254/C254*100</f>
        <v>12.470071748988913</v>
      </c>
      <c r="F254" s="268"/>
    </row>
    <row r="256" spans="1:6" ht="15.75" x14ac:dyDescent="0.25">
      <c r="E256" s="284" t="s">
        <v>166</v>
      </c>
    </row>
    <row r="257" spans="5:5" x14ac:dyDescent="0.25">
      <c r="E257" s="285"/>
    </row>
    <row r="258" spans="5:5" x14ac:dyDescent="0.25">
      <c r="E258" s="285"/>
    </row>
    <row r="259" spans="5:5" x14ac:dyDescent="0.25">
      <c r="E259" s="285"/>
    </row>
    <row r="260" spans="5:5" ht="15.75" x14ac:dyDescent="0.25">
      <c r="E260" s="286"/>
    </row>
    <row r="261" spans="5:5" ht="15.75" x14ac:dyDescent="0.25">
      <c r="E261" s="287" t="s">
        <v>164</v>
      </c>
    </row>
    <row r="262" spans="5:5" x14ac:dyDescent="0.25">
      <c r="E262" s="288" t="s">
        <v>4</v>
      </c>
    </row>
    <row r="263" spans="5:5" x14ac:dyDescent="0.25">
      <c r="E263" s="288" t="s">
        <v>165</v>
      </c>
    </row>
  </sheetData>
  <mergeCells count="1">
    <mergeCell ref="A2:F2"/>
  </mergeCells>
  <pageMargins left="1.2" right="0.2" top="0.75" bottom="0.75" header="0.3" footer="0.3"/>
  <pageSetup paperSize="5" scale="9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68"/>
  <sheetViews>
    <sheetView view="pageBreakPreview" zoomScale="60" zoomScaleNormal="86" workbookViewId="0">
      <selection activeCell="D5" sqref="D5"/>
    </sheetView>
  </sheetViews>
  <sheetFormatPr defaultRowHeight="15" x14ac:dyDescent="0.25"/>
  <cols>
    <col min="2" max="2" width="6.5703125" style="271" customWidth="1"/>
    <col min="3" max="3" width="62.85546875" customWidth="1"/>
    <col min="4" max="4" width="24.42578125" bestFit="1" customWidth="1"/>
    <col min="5" max="5" width="23" customWidth="1"/>
    <col min="6" max="6" width="16.85546875" style="279" customWidth="1"/>
    <col min="7" max="7" width="43.5703125" customWidth="1"/>
  </cols>
  <sheetData>
    <row r="1" spans="2:13" ht="15.75" x14ac:dyDescent="0.25">
      <c r="B1" s="331" t="s">
        <v>160</v>
      </c>
      <c r="C1" s="332"/>
      <c r="D1" s="332"/>
      <c r="E1" s="332"/>
      <c r="F1" s="332"/>
      <c r="G1" s="333"/>
    </row>
    <row r="2" spans="2:13" ht="15.75" x14ac:dyDescent="0.25">
      <c r="B2" s="276"/>
      <c r="C2" s="4" t="s">
        <v>78</v>
      </c>
      <c r="D2" s="4"/>
      <c r="E2" s="4"/>
      <c r="F2" s="280"/>
      <c r="G2" s="2"/>
    </row>
    <row r="3" spans="2:13" ht="4.5" customHeight="1" thickBot="1" x14ac:dyDescent="0.3">
      <c r="B3" s="276"/>
      <c r="C3" s="1"/>
      <c r="D3" s="1"/>
      <c r="E3" s="1"/>
      <c r="F3" s="280"/>
      <c r="G3" s="2"/>
    </row>
    <row r="4" spans="2:13" s="271" customFormat="1" ht="42.75" x14ac:dyDescent="0.25">
      <c r="B4" s="269" t="s">
        <v>0</v>
      </c>
      <c r="C4" s="252" t="s">
        <v>1</v>
      </c>
      <c r="D4" s="253" t="s">
        <v>2</v>
      </c>
      <c r="E4" s="252" t="s">
        <v>161</v>
      </c>
      <c r="F4" s="281" t="s">
        <v>79</v>
      </c>
      <c r="G4" s="270" t="s">
        <v>3</v>
      </c>
    </row>
    <row r="5" spans="2:13" s="274" customFormat="1" ht="28.5" x14ac:dyDescent="0.25">
      <c r="B5" s="264">
        <v>1</v>
      </c>
      <c r="C5" s="295" t="s">
        <v>56</v>
      </c>
      <c r="D5" s="292"/>
      <c r="E5" s="292"/>
      <c r="F5" s="292"/>
      <c r="G5" s="272"/>
      <c r="H5" s="273"/>
      <c r="I5" s="273"/>
      <c r="J5" s="273"/>
      <c r="K5" s="273"/>
      <c r="L5" s="273"/>
      <c r="M5" s="273"/>
    </row>
    <row r="6" spans="2:13" ht="30.75" customHeight="1" x14ac:dyDescent="0.25">
      <c r="B6" s="264"/>
      <c r="C6" s="296" t="s">
        <v>57</v>
      </c>
      <c r="D6" s="292"/>
      <c r="E6" s="292"/>
      <c r="F6" s="292"/>
      <c r="G6" s="265"/>
      <c r="H6" s="1"/>
      <c r="I6" s="1"/>
      <c r="J6" s="1"/>
      <c r="K6" s="1"/>
      <c r="L6" s="1"/>
      <c r="M6" s="1"/>
    </row>
    <row r="7" spans="2:13" ht="24" customHeight="1" x14ac:dyDescent="0.25">
      <c r="B7" s="264"/>
      <c r="C7" s="297" t="s">
        <v>171</v>
      </c>
      <c r="D7" s="292">
        <v>2000000</v>
      </c>
      <c r="E7" s="292">
        <v>0</v>
      </c>
      <c r="F7" s="294">
        <f>E7/D7*100</f>
        <v>0</v>
      </c>
      <c r="G7" s="217" t="s">
        <v>80</v>
      </c>
      <c r="H7" s="1"/>
      <c r="I7" s="1"/>
      <c r="J7" s="1"/>
      <c r="K7" s="1"/>
      <c r="L7" s="1"/>
      <c r="M7" s="1"/>
    </row>
    <row r="8" spans="2:13" ht="28.5" x14ac:dyDescent="0.25">
      <c r="B8" s="264"/>
      <c r="C8" s="298" t="s">
        <v>58</v>
      </c>
      <c r="D8" s="292">
        <v>11535000</v>
      </c>
      <c r="E8" s="292">
        <v>1645000</v>
      </c>
      <c r="F8" s="294">
        <f t="shared" ref="F8:F58" si="0">E8/D8*100</f>
        <v>14.260944950151714</v>
      </c>
      <c r="G8" s="217"/>
      <c r="H8" s="5"/>
      <c r="I8" s="5"/>
      <c r="J8" s="5"/>
      <c r="K8" s="6"/>
      <c r="L8" s="6"/>
      <c r="M8" s="1"/>
    </row>
    <row r="9" spans="2:13" x14ac:dyDescent="0.25">
      <c r="B9" s="264"/>
      <c r="C9" s="298" t="s">
        <v>172</v>
      </c>
      <c r="D9" s="292">
        <v>2000000</v>
      </c>
      <c r="E9" s="292">
        <v>0</v>
      </c>
      <c r="F9" s="294">
        <f t="shared" si="0"/>
        <v>0</v>
      </c>
      <c r="G9" s="217" t="s">
        <v>80</v>
      </c>
      <c r="H9" s="5"/>
      <c r="I9" s="5"/>
      <c r="J9" s="5"/>
      <c r="K9" s="6"/>
      <c r="L9" s="6"/>
      <c r="M9" s="1"/>
    </row>
    <row r="10" spans="2:13" x14ac:dyDescent="0.25">
      <c r="B10" s="264"/>
      <c r="C10" s="296" t="s">
        <v>59</v>
      </c>
      <c r="D10" s="292"/>
      <c r="E10" s="292"/>
      <c r="F10" s="294"/>
      <c r="G10" s="217"/>
      <c r="H10" s="5"/>
      <c r="I10" s="5"/>
      <c r="J10" s="5"/>
      <c r="K10" s="6"/>
      <c r="L10" s="6"/>
      <c r="M10" s="1"/>
    </row>
    <row r="11" spans="2:13" x14ac:dyDescent="0.25">
      <c r="B11" s="264"/>
      <c r="C11" s="297" t="s">
        <v>60</v>
      </c>
      <c r="D11" s="292">
        <v>6204253000</v>
      </c>
      <c r="E11" s="292">
        <v>893989706</v>
      </c>
      <c r="F11" s="294">
        <f t="shared" si="0"/>
        <v>14.409304488388852</v>
      </c>
      <c r="G11" s="217"/>
      <c r="H11" s="5"/>
      <c r="I11" s="5"/>
      <c r="J11" s="5"/>
      <c r="K11" s="6"/>
      <c r="L11" s="6"/>
      <c r="M11" s="1"/>
    </row>
    <row r="12" spans="2:13" x14ac:dyDescent="0.25">
      <c r="B12" s="264"/>
      <c r="C12" s="297" t="s">
        <v>5</v>
      </c>
      <c r="D12" s="292">
        <v>15945800</v>
      </c>
      <c r="E12" s="292">
        <v>695800</v>
      </c>
      <c r="F12" s="294">
        <f t="shared" si="0"/>
        <v>4.3635314628303377</v>
      </c>
      <c r="G12" s="217"/>
      <c r="H12" s="5"/>
      <c r="I12" s="5"/>
      <c r="J12" s="5"/>
      <c r="K12" s="6"/>
      <c r="L12" s="6"/>
      <c r="M12" s="1"/>
    </row>
    <row r="13" spans="2:13" ht="28.5" x14ac:dyDescent="0.25">
      <c r="B13" s="264"/>
      <c r="C13" s="297" t="s">
        <v>61</v>
      </c>
      <c r="D13" s="292">
        <v>2000000</v>
      </c>
      <c r="E13" s="292">
        <v>0</v>
      </c>
      <c r="F13" s="294">
        <f t="shared" si="0"/>
        <v>0</v>
      </c>
      <c r="G13" s="217" t="s">
        <v>80</v>
      </c>
      <c r="H13" s="5"/>
      <c r="I13" s="5"/>
      <c r="J13" s="5"/>
      <c r="K13" s="6"/>
      <c r="L13" s="6"/>
      <c r="M13" s="1"/>
    </row>
    <row r="14" spans="2:13" x14ac:dyDescent="0.25">
      <c r="B14" s="264"/>
      <c r="C14" s="297" t="s">
        <v>62</v>
      </c>
      <c r="D14" s="292">
        <v>2000000</v>
      </c>
      <c r="E14" s="292">
        <v>0</v>
      </c>
      <c r="F14" s="294">
        <f t="shared" si="0"/>
        <v>0</v>
      </c>
      <c r="G14" s="217" t="s">
        <v>80</v>
      </c>
      <c r="H14" s="7"/>
      <c r="I14" s="7"/>
      <c r="J14" s="7"/>
      <c r="K14" s="7"/>
      <c r="L14" s="7"/>
      <c r="M14" s="1"/>
    </row>
    <row r="15" spans="2:13" ht="28.5" x14ac:dyDescent="0.25">
      <c r="B15" s="264"/>
      <c r="C15" s="297" t="s">
        <v>63</v>
      </c>
      <c r="D15" s="292">
        <v>2000000</v>
      </c>
      <c r="E15" s="292">
        <v>0</v>
      </c>
      <c r="F15" s="294">
        <f t="shared" si="0"/>
        <v>0</v>
      </c>
      <c r="G15" s="217" t="s">
        <v>80</v>
      </c>
      <c r="H15" s="8"/>
      <c r="I15" s="8"/>
      <c r="J15" s="8"/>
      <c r="K15" s="8"/>
      <c r="L15" s="6"/>
      <c r="M15" s="1"/>
    </row>
    <row r="16" spans="2:13" ht="28.5" x14ac:dyDescent="0.25">
      <c r="B16" s="264"/>
      <c r="C16" s="298" t="s">
        <v>64</v>
      </c>
      <c r="D16" s="292">
        <v>2000000</v>
      </c>
      <c r="E16" s="292">
        <v>0</v>
      </c>
      <c r="F16" s="294">
        <f t="shared" si="0"/>
        <v>0</v>
      </c>
      <c r="G16" s="217" t="s">
        <v>80</v>
      </c>
      <c r="H16" s="5"/>
      <c r="I16" s="5"/>
      <c r="J16" s="5"/>
      <c r="K16" s="6"/>
      <c r="L16" s="6"/>
      <c r="M16" s="1"/>
    </row>
    <row r="17" spans="2:13" x14ac:dyDescent="0.25">
      <c r="B17" s="264"/>
      <c r="C17" s="299" t="s">
        <v>12</v>
      </c>
      <c r="D17" s="292"/>
      <c r="E17" s="292"/>
      <c r="F17" s="294"/>
      <c r="G17" s="217"/>
      <c r="H17" s="5"/>
      <c r="I17" s="5"/>
      <c r="J17" s="5"/>
      <c r="K17" s="6"/>
      <c r="L17" s="6"/>
      <c r="M17" s="1"/>
    </row>
    <row r="18" spans="2:13" x14ac:dyDescent="0.25">
      <c r="B18" s="264"/>
      <c r="C18" s="300" t="s">
        <v>13</v>
      </c>
      <c r="D18" s="292">
        <v>10300000</v>
      </c>
      <c r="E18" s="292">
        <v>1749000</v>
      </c>
      <c r="F18" s="294">
        <f t="shared" si="0"/>
        <v>16.980582524271846</v>
      </c>
      <c r="G18" s="217"/>
      <c r="H18" s="5"/>
      <c r="I18" s="5"/>
      <c r="J18" s="5"/>
      <c r="K18" s="6"/>
      <c r="L18" s="6"/>
      <c r="M18" s="1"/>
    </row>
    <row r="19" spans="2:13" x14ac:dyDescent="0.25">
      <c r="B19" s="264"/>
      <c r="C19" s="301" t="s">
        <v>16</v>
      </c>
      <c r="D19" s="292"/>
      <c r="E19" s="292"/>
      <c r="F19" s="294"/>
      <c r="G19" s="217"/>
      <c r="H19" s="5"/>
      <c r="I19" s="5"/>
      <c r="J19" s="5"/>
      <c r="K19" s="6"/>
      <c r="L19" s="6"/>
      <c r="M19" s="1"/>
    </row>
    <row r="20" spans="2:13" x14ac:dyDescent="0.25">
      <c r="B20" s="264"/>
      <c r="C20" s="302" t="s">
        <v>17</v>
      </c>
      <c r="D20" s="292">
        <v>20000000</v>
      </c>
      <c r="E20" s="292">
        <v>9343098</v>
      </c>
      <c r="F20" s="294">
        <f t="shared" si="0"/>
        <v>46.715489999999996</v>
      </c>
      <c r="G20" s="217"/>
      <c r="H20" s="5"/>
      <c r="I20" s="5"/>
      <c r="J20" s="5"/>
      <c r="K20" s="6"/>
      <c r="L20" s="6"/>
      <c r="M20" s="1"/>
    </row>
    <row r="21" spans="2:13" x14ac:dyDescent="0.25">
      <c r="B21" s="264"/>
      <c r="C21" s="302" t="s">
        <v>103</v>
      </c>
      <c r="D21" s="292">
        <v>19984400</v>
      </c>
      <c r="E21" s="292">
        <v>4512540</v>
      </c>
      <c r="F21" s="294">
        <f t="shared" si="0"/>
        <v>22.580312643862214</v>
      </c>
      <c r="G21" s="217"/>
      <c r="H21" s="5"/>
      <c r="I21" s="5"/>
      <c r="J21" s="5"/>
      <c r="K21" s="6"/>
      <c r="L21" s="6"/>
      <c r="M21" s="1"/>
    </row>
    <row r="22" spans="2:13" x14ac:dyDescent="0.25">
      <c r="B22" s="264"/>
      <c r="C22" s="303" t="s">
        <v>19</v>
      </c>
      <c r="D22" s="292">
        <v>25000000</v>
      </c>
      <c r="E22" s="292">
        <v>5280000</v>
      </c>
      <c r="F22" s="294">
        <f t="shared" si="0"/>
        <v>21.12</v>
      </c>
      <c r="G22" s="217"/>
      <c r="H22" s="5"/>
      <c r="I22" s="5"/>
      <c r="J22" s="5"/>
      <c r="K22" s="6"/>
      <c r="L22" s="6"/>
      <c r="M22" s="1"/>
    </row>
    <row r="23" spans="2:13" x14ac:dyDescent="0.25">
      <c r="B23" s="264"/>
      <c r="C23" s="297" t="s">
        <v>20</v>
      </c>
      <c r="D23" s="292">
        <v>1500000</v>
      </c>
      <c r="E23" s="292">
        <v>230000</v>
      </c>
      <c r="F23" s="294">
        <f t="shared" si="0"/>
        <v>15.333333333333332</v>
      </c>
      <c r="G23" s="217"/>
      <c r="H23" s="5"/>
      <c r="I23" s="5"/>
      <c r="J23" s="5"/>
      <c r="K23" s="6"/>
      <c r="L23" s="6"/>
      <c r="M23" s="1"/>
    </row>
    <row r="24" spans="2:13" x14ac:dyDescent="0.25">
      <c r="B24" s="264"/>
      <c r="C24" s="297" t="s">
        <v>22</v>
      </c>
      <c r="D24" s="292">
        <v>68329500</v>
      </c>
      <c r="E24" s="292">
        <v>5588000</v>
      </c>
      <c r="F24" s="294">
        <f t="shared" si="0"/>
        <v>8.1780197425709247</v>
      </c>
      <c r="G24" s="219"/>
      <c r="H24" s="7"/>
      <c r="I24" s="7"/>
      <c r="J24" s="7"/>
      <c r="K24" s="7"/>
      <c r="L24" s="7"/>
      <c r="M24" s="1"/>
    </row>
    <row r="25" spans="2:13" x14ac:dyDescent="0.25">
      <c r="B25" s="264"/>
      <c r="C25" s="297" t="s">
        <v>23</v>
      </c>
      <c r="D25" s="292">
        <v>63600000</v>
      </c>
      <c r="E25" s="292">
        <v>6360000</v>
      </c>
      <c r="F25" s="294">
        <f t="shared" si="0"/>
        <v>10</v>
      </c>
      <c r="G25" s="220"/>
      <c r="H25" s="8"/>
      <c r="I25" s="8"/>
      <c r="J25" s="8"/>
      <c r="K25" s="8"/>
      <c r="L25" s="6"/>
      <c r="M25" s="1"/>
    </row>
    <row r="26" spans="2:13" x14ac:dyDescent="0.25">
      <c r="B26" s="264"/>
      <c r="C26" s="297" t="s">
        <v>24</v>
      </c>
      <c r="D26" s="292">
        <v>56477600</v>
      </c>
      <c r="E26" s="292">
        <v>10829553</v>
      </c>
      <c r="F26" s="294">
        <f t="shared" si="0"/>
        <v>19.174952547558675</v>
      </c>
      <c r="G26" s="217"/>
      <c r="H26" s="5"/>
      <c r="I26" s="5"/>
      <c r="J26" s="5"/>
      <c r="K26" s="6"/>
      <c r="L26" s="6"/>
      <c r="M26" s="1"/>
    </row>
    <row r="27" spans="2:13" x14ac:dyDescent="0.25">
      <c r="B27" s="264"/>
      <c r="C27" s="304" t="s">
        <v>25</v>
      </c>
      <c r="D27" s="292">
        <v>16368000</v>
      </c>
      <c r="E27" s="292">
        <v>2240000</v>
      </c>
      <c r="F27" s="294">
        <f t="shared" si="0"/>
        <v>13.685239491691103</v>
      </c>
      <c r="G27" s="217"/>
      <c r="H27" s="5"/>
      <c r="I27" s="5"/>
      <c r="J27" s="5"/>
      <c r="K27" s="6"/>
      <c r="L27" s="6"/>
      <c r="M27" s="1"/>
    </row>
    <row r="28" spans="2:13" ht="28.5" x14ac:dyDescent="0.25">
      <c r="B28" s="264"/>
      <c r="C28" s="296" t="s">
        <v>66</v>
      </c>
      <c r="D28" s="292"/>
      <c r="E28" s="292"/>
      <c r="F28" s="294"/>
      <c r="G28" s="217"/>
      <c r="H28" s="9"/>
      <c r="I28" s="9"/>
      <c r="J28" s="9"/>
      <c r="K28" s="6"/>
      <c r="L28" s="6"/>
      <c r="M28" s="1"/>
    </row>
    <row r="29" spans="2:13" x14ac:dyDescent="0.25">
      <c r="B29" s="264"/>
      <c r="C29" s="297" t="s">
        <v>173</v>
      </c>
      <c r="D29" s="292">
        <v>1500000</v>
      </c>
      <c r="E29" s="292">
        <v>0</v>
      </c>
      <c r="F29" s="294">
        <f t="shared" si="0"/>
        <v>0</v>
      </c>
      <c r="G29" s="217" t="s">
        <v>80</v>
      </c>
      <c r="H29" s="8"/>
      <c r="I29" s="8"/>
      <c r="J29" s="8"/>
      <c r="K29" s="8"/>
      <c r="L29" s="6"/>
      <c r="M29" s="1"/>
    </row>
    <row r="30" spans="2:13" ht="28.5" x14ac:dyDescent="0.25">
      <c r="B30" s="264"/>
      <c r="C30" s="296" t="s">
        <v>26</v>
      </c>
      <c r="D30" s="292"/>
      <c r="E30" s="292"/>
      <c r="F30" s="294"/>
      <c r="G30" s="217"/>
      <c r="H30" s="10"/>
      <c r="I30" s="10"/>
      <c r="J30" s="10"/>
      <c r="K30" s="1"/>
      <c r="L30" s="1"/>
      <c r="M30" s="1"/>
    </row>
    <row r="31" spans="2:13" x14ac:dyDescent="0.25">
      <c r="B31" s="264"/>
      <c r="C31" s="297" t="s">
        <v>27</v>
      </c>
      <c r="D31" s="292">
        <v>23170800</v>
      </c>
      <c r="E31" s="292">
        <v>3947600</v>
      </c>
      <c r="F31" s="294">
        <f t="shared" si="0"/>
        <v>17.036960312116975</v>
      </c>
      <c r="G31" s="221"/>
      <c r="H31" s="11"/>
      <c r="I31" s="11"/>
      <c r="J31" s="11"/>
      <c r="K31" s="11"/>
      <c r="L31" s="1"/>
      <c r="M31" s="1"/>
    </row>
    <row r="32" spans="2:13" x14ac:dyDescent="0.25">
      <c r="B32" s="264"/>
      <c r="C32" s="297" t="s">
        <v>31</v>
      </c>
      <c r="D32" s="292">
        <v>150000000</v>
      </c>
      <c r="E32" s="292">
        <v>23450838</v>
      </c>
      <c r="F32" s="294">
        <f t="shared" si="0"/>
        <v>15.633891999999999</v>
      </c>
      <c r="G32" s="217"/>
      <c r="H32" s="10"/>
      <c r="I32" s="10"/>
      <c r="J32" s="10"/>
      <c r="K32" s="1"/>
      <c r="L32" s="1"/>
      <c r="M32" s="1"/>
    </row>
    <row r="33" spans="2:13" ht="28.5" x14ac:dyDescent="0.25">
      <c r="B33" s="264"/>
      <c r="C33" s="296" t="s">
        <v>35</v>
      </c>
      <c r="D33" s="292"/>
      <c r="E33" s="292"/>
      <c r="F33" s="294"/>
      <c r="G33" s="221"/>
      <c r="H33" s="11"/>
      <c r="I33" s="11"/>
      <c r="J33" s="11"/>
      <c r="K33" s="11"/>
      <c r="L33" s="1"/>
      <c r="M33" s="1"/>
    </row>
    <row r="34" spans="2:13" ht="28.5" x14ac:dyDescent="0.25">
      <c r="B34" s="264"/>
      <c r="C34" s="298" t="s">
        <v>36</v>
      </c>
      <c r="D34" s="292">
        <v>133840000</v>
      </c>
      <c r="E34" s="292">
        <v>15366062</v>
      </c>
      <c r="F34" s="294">
        <f t="shared" si="0"/>
        <v>11.480919007770472</v>
      </c>
      <c r="G34" s="222"/>
      <c r="H34" s="10"/>
      <c r="I34" s="10"/>
      <c r="J34" s="10"/>
      <c r="K34" s="1"/>
      <c r="L34" s="1"/>
      <c r="M34" s="1"/>
    </row>
    <row r="35" spans="2:13" x14ac:dyDescent="0.25">
      <c r="B35" s="264"/>
      <c r="C35" s="297" t="s">
        <v>37</v>
      </c>
      <c r="D35" s="292">
        <v>19465000</v>
      </c>
      <c r="E35" s="292">
        <v>1380000</v>
      </c>
      <c r="F35" s="294">
        <f t="shared" si="0"/>
        <v>7.0896480863087596</v>
      </c>
      <c r="G35" s="222"/>
      <c r="H35" s="10"/>
      <c r="I35" s="10"/>
      <c r="J35" s="10"/>
      <c r="K35" s="1"/>
      <c r="L35" s="1"/>
      <c r="M35" s="1"/>
    </row>
    <row r="36" spans="2:13" x14ac:dyDescent="0.25">
      <c r="B36" s="264"/>
      <c r="C36" s="297" t="s">
        <v>41</v>
      </c>
      <c r="D36" s="292">
        <v>51183200</v>
      </c>
      <c r="E36" s="292">
        <v>5320000</v>
      </c>
      <c r="F36" s="294">
        <f t="shared" si="0"/>
        <v>10.394035542912517</v>
      </c>
      <c r="G36" s="217"/>
      <c r="H36" s="10"/>
      <c r="I36" s="10"/>
      <c r="J36" s="10"/>
      <c r="K36" s="1"/>
      <c r="L36" s="1"/>
      <c r="M36" s="1"/>
    </row>
    <row r="37" spans="2:13" ht="28.5" x14ac:dyDescent="0.25">
      <c r="B37" s="264"/>
      <c r="C37" s="298" t="s">
        <v>44</v>
      </c>
      <c r="D37" s="292">
        <v>7950000</v>
      </c>
      <c r="E37" s="292">
        <v>1424400</v>
      </c>
      <c r="F37" s="294">
        <f t="shared" si="0"/>
        <v>17.91698113207547</v>
      </c>
      <c r="G37" s="221"/>
      <c r="H37" s="11"/>
      <c r="I37" s="11"/>
      <c r="J37" s="11"/>
      <c r="K37" s="11"/>
      <c r="L37" s="1"/>
      <c r="M37" s="1"/>
    </row>
    <row r="38" spans="2:13" x14ac:dyDescent="0.25">
      <c r="B38" s="264">
        <v>2</v>
      </c>
      <c r="C38" s="295" t="s">
        <v>46</v>
      </c>
      <c r="D38" s="292"/>
      <c r="E38" s="292"/>
      <c r="F38" s="294"/>
      <c r="G38" s="222"/>
      <c r="H38" s="10"/>
      <c r="I38" s="10"/>
      <c r="J38" s="10"/>
      <c r="K38" s="1"/>
      <c r="L38" s="1"/>
      <c r="M38" s="1"/>
    </row>
    <row r="39" spans="2:13" x14ac:dyDescent="0.25">
      <c r="B39" s="264"/>
      <c r="C39" s="296" t="s">
        <v>47</v>
      </c>
      <c r="D39" s="292"/>
      <c r="E39" s="292"/>
      <c r="F39" s="294"/>
      <c r="G39" s="221"/>
      <c r="H39" s="11"/>
      <c r="I39" s="11"/>
      <c r="J39" s="11"/>
      <c r="K39" s="11"/>
      <c r="L39" s="1"/>
      <c r="M39" s="1"/>
    </row>
    <row r="40" spans="2:13" x14ac:dyDescent="0.25">
      <c r="B40" s="264"/>
      <c r="C40" s="297" t="s">
        <v>67</v>
      </c>
      <c r="D40" s="292">
        <v>101784800</v>
      </c>
      <c r="E40" s="292">
        <v>0</v>
      </c>
      <c r="F40" s="294">
        <f t="shared" si="0"/>
        <v>0</v>
      </c>
      <c r="G40" s="217" t="s">
        <v>80</v>
      </c>
      <c r="H40" s="10"/>
      <c r="I40" s="10"/>
      <c r="J40" s="10"/>
      <c r="K40" s="1"/>
      <c r="L40" s="1"/>
      <c r="M40" s="1"/>
    </row>
    <row r="41" spans="2:13" x14ac:dyDescent="0.25">
      <c r="B41" s="264"/>
      <c r="C41" s="297" t="s">
        <v>68</v>
      </c>
      <c r="D41" s="292">
        <v>229578900</v>
      </c>
      <c r="E41" s="292">
        <v>5075000</v>
      </c>
      <c r="F41" s="294">
        <f t="shared" si="0"/>
        <v>2.21056900263918</v>
      </c>
      <c r="G41" s="221"/>
      <c r="H41" s="11"/>
      <c r="I41" s="11"/>
      <c r="J41" s="11"/>
      <c r="K41" s="11"/>
      <c r="L41" s="1"/>
      <c r="M41" s="1"/>
    </row>
    <row r="42" spans="2:13" x14ac:dyDescent="0.25">
      <c r="B42" s="264"/>
      <c r="C42" s="297" t="s">
        <v>48</v>
      </c>
      <c r="D42" s="292">
        <v>11881000</v>
      </c>
      <c r="E42" s="292">
        <v>0</v>
      </c>
      <c r="F42" s="294">
        <f t="shared" si="0"/>
        <v>0</v>
      </c>
      <c r="G42" s="217" t="s">
        <v>80</v>
      </c>
      <c r="H42" s="10"/>
      <c r="I42" s="10"/>
      <c r="J42" s="10"/>
      <c r="K42" s="1"/>
      <c r="L42" s="1"/>
      <c r="M42" s="1"/>
    </row>
    <row r="43" spans="2:13" x14ac:dyDescent="0.25">
      <c r="B43" s="264"/>
      <c r="C43" s="297" t="s">
        <v>49</v>
      </c>
      <c r="D43" s="292">
        <v>123250500</v>
      </c>
      <c r="E43" s="292">
        <v>25781700</v>
      </c>
      <c r="F43" s="294">
        <f t="shared" si="0"/>
        <v>20.918130149573429</v>
      </c>
      <c r="G43" s="217"/>
      <c r="H43" s="10"/>
      <c r="I43" s="10"/>
      <c r="J43" s="10"/>
      <c r="K43" s="1"/>
      <c r="L43" s="1"/>
      <c r="M43" s="1"/>
    </row>
    <row r="44" spans="2:13" x14ac:dyDescent="0.25">
      <c r="B44" s="264"/>
      <c r="C44" s="297" t="s">
        <v>69</v>
      </c>
      <c r="D44" s="292">
        <v>200363200</v>
      </c>
      <c r="E44" s="292">
        <v>0</v>
      </c>
      <c r="F44" s="294">
        <f t="shared" si="0"/>
        <v>0</v>
      </c>
      <c r="G44" s="217" t="s">
        <v>80</v>
      </c>
      <c r="H44" s="10"/>
      <c r="I44" s="10"/>
      <c r="J44" s="10"/>
      <c r="K44" s="1"/>
      <c r="L44" s="1"/>
      <c r="M44" s="1"/>
    </row>
    <row r="45" spans="2:13" x14ac:dyDescent="0.25">
      <c r="B45" s="264"/>
      <c r="C45" s="297" t="s">
        <v>70</v>
      </c>
      <c r="D45" s="292">
        <v>100029100</v>
      </c>
      <c r="E45" s="292">
        <v>0</v>
      </c>
      <c r="F45" s="294">
        <f t="shared" si="0"/>
        <v>0</v>
      </c>
      <c r="G45" s="217" t="s">
        <v>80</v>
      </c>
      <c r="H45" s="10"/>
      <c r="I45" s="10"/>
      <c r="J45" s="10"/>
      <c r="K45" s="1"/>
      <c r="L45" s="1"/>
      <c r="M45" s="1"/>
    </row>
    <row r="46" spans="2:13" ht="28.5" x14ac:dyDescent="0.25">
      <c r="B46" s="264"/>
      <c r="C46" s="298" t="s">
        <v>50</v>
      </c>
      <c r="D46" s="292">
        <v>319099700</v>
      </c>
      <c r="E46" s="292">
        <v>12570000</v>
      </c>
      <c r="F46" s="294">
        <f t="shared" si="0"/>
        <v>3.9392077147048399</v>
      </c>
      <c r="G46" s="217"/>
      <c r="H46" s="12"/>
      <c r="I46" s="12"/>
      <c r="J46" s="12"/>
      <c r="K46" s="12"/>
      <c r="L46" s="12"/>
      <c r="M46" s="1"/>
    </row>
    <row r="47" spans="2:13" x14ac:dyDescent="0.25">
      <c r="B47" s="264"/>
      <c r="C47" s="296" t="s">
        <v>51</v>
      </c>
      <c r="D47" s="292"/>
      <c r="E47" s="292"/>
      <c r="F47" s="294"/>
      <c r="G47" s="217"/>
      <c r="H47" s="11"/>
      <c r="I47" s="11"/>
      <c r="J47" s="11"/>
      <c r="K47" s="11"/>
      <c r="L47" s="1"/>
      <c r="M47" s="1"/>
    </row>
    <row r="48" spans="2:13" x14ac:dyDescent="0.25">
      <c r="B48" s="264"/>
      <c r="C48" s="297" t="s">
        <v>71</v>
      </c>
      <c r="D48" s="292">
        <v>47668600</v>
      </c>
      <c r="E48" s="292">
        <v>0</v>
      </c>
      <c r="F48" s="294">
        <f t="shared" si="0"/>
        <v>0</v>
      </c>
      <c r="G48" s="217" t="s">
        <v>80</v>
      </c>
      <c r="H48" s="10"/>
      <c r="I48" s="10"/>
      <c r="J48" s="10"/>
      <c r="K48" s="1"/>
      <c r="L48" s="1"/>
      <c r="M48" s="1"/>
    </row>
    <row r="49" spans="2:13" x14ac:dyDescent="0.25">
      <c r="B49" s="264"/>
      <c r="C49" s="297" t="s">
        <v>52</v>
      </c>
      <c r="D49" s="292">
        <v>39316000</v>
      </c>
      <c r="E49" s="292">
        <v>3345000</v>
      </c>
      <c r="F49" s="294">
        <f t="shared" si="0"/>
        <v>8.5079865703530366</v>
      </c>
      <c r="G49" s="217"/>
      <c r="H49" s="10"/>
      <c r="I49" s="10"/>
      <c r="J49" s="10"/>
      <c r="K49" s="1"/>
      <c r="L49" s="1"/>
      <c r="M49" s="1"/>
    </row>
    <row r="50" spans="2:13" ht="28.5" x14ac:dyDescent="0.25">
      <c r="B50" s="264">
        <v>3</v>
      </c>
      <c r="C50" s="305" t="s">
        <v>53</v>
      </c>
      <c r="D50" s="292"/>
      <c r="E50" s="292"/>
      <c r="F50" s="294"/>
      <c r="G50" s="217"/>
      <c r="H50" s="10"/>
      <c r="I50" s="10"/>
      <c r="J50" s="10"/>
      <c r="K50" s="1"/>
      <c r="L50" s="1"/>
      <c r="M50" s="1"/>
    </row>
    <row r="51" spans="2:13" ht="28.5" x14ac:dyDescent="0.25">
      <c r="B51" s="264"/>
      <c r="C51" s="306" t="s">
        <v>72</v>
      </c>
      <c r="D51" s="292"/>
      <c r="E51" s="292"/>
      <c r="F51" s="294"/>
      <c r="G51" s="217"/>
      <c r="H51" s="10"/>
      <c r="I51" s="10"/>
      <c r="J51" s="10"/>
      <c r="K51" s="1"/>
      <c r="L51" s="1"/>
      <c r="M51" s="1"/>
    </row>
    <row r="52" spans="2:13" x14ac:dyDescent="0.25">
      <c r="B52" s="264"/>
      <c r="C52" s="297" t="s">
        <v>73</v>
      </c>
      <c r="D52" s="292">
        <v>17868400</v>
      </c>
      <c r="E52" s="292">
        <v>0</v>
      </c>
      <c r="F52" s="294">
        <f t="shared" si="0"/>
        <v>0</v>
      </c>
      <c r="G52" s="217" t="s">
        <v>80</v>
      </c>
      <c r="H52" s="10"/>
      <c r="I52" s="10"/>
      <c r="J52" s="10"/>
      <c r="K52" s="1"/>
      <c r="L52" s="1"/>
      <c r="M52" s="1"/>
    </row>
    <row r="53" spans="2:13" x14ac:dyDescent="0.25">
      <c r="B53" s="264"/>
      <c r="C53" s="297" t="s">
        <v>74</v>
      </c>
      <c r="D53" s="292">
        <v>17050000</v>
      </c>
      <c r="E53" s="292">
        <v>0</v>
      </c>
      <c r="F53" s="294">
        <f t="shared" si="0"/>
        <v>0</v>
      </c>
      <c r="G53" s="217" t="s">
        <v>80</v>
      </c>
      <c r="H53" s="11"/>
      <c r="I53" s="11"/>
      <c r="J53" s="11"/>
      <c r="K53" s="11"/>
      <c r="L53" s="1"/>
      <c r="M53" s="1"/>
    </row>
    <row r="54" spans="2:13" x14ac:dyDescent="0.25">
      <c r="B54" s="264"/>
      <c r="C54" s="296" t="s">
        <v>54</v>
      </c>
      <c r="D54" s="292"/>
      <c r="E54" s="292"/>
      <c r="F54" s="294"/>
      <c r="G54" s="217" t="s">
        <v>80</v>
      </c>
      <c r="H54" s="10"/>
      <c r="I54" s="10"/>
      <c r="J54" s="10"/>
      <c r="K54" s="1"/>
      <c r="L54" s="1"/>
      <c r="M54" s="1"/>
    </row>
    <row r="55" spans="2:13" x14ac:dyDescent="0.25">
      <c r="B55" s="264"/>
      <c r="C55" s="297" t="s">
        <v>75</v>
      </c>
      <c r="D55" s="292">
        <v>27390000</v>
      </c>
      <c r="E55" s="292">
        <v>0</v>
      </c>
      <c r="F55" s="294">
        <f t="shared" si="0"/>
        <v>0</v>
      </c>
      <c r="G55" s="217" t="s">
        <v>80</v>
      </c>
      <c r="H55" s="10"/>
      <c r="I55" s="10"/>
      <c r="J55" s="10"/>
      <c r="K55" s="1"/>
      <c r="L55" s="1"/>
      <c r="M55" s="1"/>
    </row>
    <row r="56" spans="2:13" ht="28.5" x14ac:dyDescent="0.25">
      <c r="B56" s="264"/>
      <c r="C56" s="297" t="s">
        <v>76</v>
      </c>
      <c r="D56" s="292">
        <v>61529000</v>
      </c>
      <c r="E56" s="292">
        <v>0</v>
      </c>
      <c r="F56" s="294">
        <f t="shared" si="0"/>
        <v>0</v>
      </c>
      <c r="G56" s="217" t="s">
        <v>80</v>
      </c>
      <c r="H56" s="10"/>
      <c r="I56" s="10"/>
      <c r="J56" s="10"/>
      <c r="K56" s="1"/>
      <c r="L56" s="1"/>
      <c r="M56" s="1"/>
    </row>
    <row r="57" spans="2:13" ht="28.5" x14ac:dyDescent="0.25">
      <c r="B57" s="264"/>
      <c r="C57" s="298" t="s">
        <v>55</v>
      </c>
      <c r="D57" s="292">
        <v>146729000</v>
      </c>
      <c r="E57" s="292">
        <v>2120000</v>
      </c>
      <c r="F57" s="294">
        <f t="shared" si="0"/>
        <v>1.4448404882470405</v>
      </c>
      <c r="G57" s="217"/>
      <c r="H57" s="10"/>
      <c r="I57" s="10"/>
      <c r="J57" s="10"/>
      <c r="K57" s="1"/>
      <c r="L57" s="1"/>
      <c r="M57" s="1"/>
    </row>
    <row r="58" spans="2:13" ht="15.75" thickBot="1" x14ac:dyDescent="0.3">
      <c r="B58" s="307"/>
      <c r="C58" s="308" t="s">
        <v>77</v>
      </c>
      <c r="D58" s="309">
        <v>2017000</v>
      </c>
      <c r="E58" s="309">
        <v>0</v>
      </c>
      <c r="F58" s="310">
        <f t="shared" si="0"/>
        <v>0</v>
      </c>
      <c r="G58" s="311" t="s">
        <v>80</v>
      </c>
      <c r="H58" s="12"/>
      <c r="I58" s="12"/>
      <c r="J58" s="12"/>
      <c r="K58" s="12"/>
      <c r="L58" s="12"/>
      <c r="M58" s="1"/>
    </row>
    <row r="59" spans="2:13" ht="15.75" thickBot="1" x14ac:dyDescent="0.3">
      <c r="B59" s="312"/>
      <c r="C59" s="313" t="s">
        <v>244</v>
      </c>
      <c r="D59" s="314">
        <f>SUM(D6:D58)</f>
        <v>8357957500</v>
      </c>
      <c r="E59" s="314">
        <f>SUM(E6:E58)</f>
        <v>1042243297</v>
      </c>
      <c r="F59" s="315">
        <f>E59/D59*100</f>
        <v>12.470071748988913</v>
      </c>
      <c r="G59" s="316"/>
    </row>
    <row r="61" spans="2:13" ht="15.75" x14ac:dyDescent="0.25">
      <c r="F61" s="284" t="s">
        <v>166</v>
      </c>
    </row>
    <row r="62" spans="2:13" x14ac:dyDescent="0.25">
      <c r="F62" s="285"/>
    </row>
    <row r="63" spans="2:13" x14ac:dyDescent="0.25">
      <c r="F63" s="285"/>
    </row>
    <row r="64" spans="2:13" x14ac:dyDescent="0.25">
      <c r="F64" s="285"/>
    </row>
    <row r="65" spans="6:6" ht="15.75" x14ac:dyDescent="0.25">
      <c r="F65" s="286"/>
    </row>
    <row r="66" spans="6:6" ht="15.75" x14ac:dyDescent="0.25">
      <c r="F66" s="287" t="s">
        <v>164</v>
      </c>
    </row>
    <row r="67" spans="6:6" x14ac:dyDescent="0.25">
      <c r="F67" s="288" t="s">
        <v>4</v>
      </c>
    </row>
    <row r="68" spans="6:6" x14ac:dyDescent="0.25">
      <c r="F68" s="288" t="s">
        <v>165</v>
      </c>
    </row>
  </sheetData>
  <mergeCells count="1">
    <mergeCell ref="B1:G1"/>
  </mergeCells>
  <pageMargins left="0.51181102362204722" right="0.19685039370078741" top="0.51181102362204722" bottom="0.43307086614173229" header="0.31496062992125984" footer="0.31496062992125984"/>
  <pageSetup paperSize="512" scale="80" orientation="landscape" verticalDpi="0" r:id="rId1"/>
  <rowBreaks count="1" manualBreakCount="1">
    <brk id="3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68"/>
  <sheetViews>
    <sheetView tabSelected="1" view="pageBreakPreview" topLeftCell="B25" zoomScale="80" zoomScaleNormal="86" zoomScaleSheetLayoutView="80" workbookViewId="0">
      <selection activeCell="D36" sqref="D36"/>
    </sheetView>
  </sheetViews>
  <sheetFormatPr defaultRowHeight="15" x14ac:dyDescent="0.25"/>
  <cols>
    <col min="2" max="2" width="6.5703125" style="271" customWidth="1"/>
    <col min="3" max="3" width="62.85546875" customWidth="1"/>
    <col min="4" max="4" width="24.42578125" customWidth="1"/>
    <col min="5" max="5" width="23" customWidth="1"/>
    <col min="6" max="6" width="16.85546875" style="279" customWidth="1"/>
    <col min="7" max="7" width="43.5703125" customWidth="1"/>
  </cols>
  <sheetData>
    <row r="1" spans="2:13" ht="15.75" x14ac:dyDescent="0.25">
      <c r="B1" s="331" t="s">
        <v>256</v>
      </c>
      <c r="C1" s="332"/>
      <c r="D1" s="332"/>
      <c r="E1" s="332"/>
      <c r="F1" s="332"/>
      <c r="G1" s="333"/>
    </row>
    <row r="2" spans="2:13" ht="15.75" x14ac:dyDescent="0.25">
      <c r="B2" s="276"/>
      <c r="C2" s="4" t="s">
        <v>78</v>
      </c>
      <c r="D2" s="4"/>
      <c r="E2" s="4"/>
      <c r="F2" s="280"/>
      <c r="G2" s="2"/>
    </row>
    <row r="3" spans="2:13" ht="4.5" customHeight="1" thickBot="1" x14ac:dyDescent="0.3">
      <c r="B3" s="276"/>
      <c r="C3" s="1"/>
      <c r="D3" s="1"/>
      <c r="E3" s="1"/>
      <c r="F3" s="280"/>
      <c r="G3" s="2"/>
    </row>
    <row r="4" spans="2:13" s="271" customFormat="1" ht="48.75" customHeight="1" x14ac:dyDescent="0.25">
      <c r="B4" s="269" t="s">
        <v>0</v>
      </c>
      <c r="C4" s="252" t="s">
        <v>1</v>
      </c>
      <c r="D4" s="253" t="s">
        <v>2</v>
      </c>
      <c r="E4" s="252" t="s">
        <v>261</v>
      </c>
      <c r="F4" s="281" t="s">
        <v>79</v>
      </c>
      <c r="G4" s="270" t="s">
        <v>262</v>
      </c>
    </row>
    <row r="5" spans="2:13" s="274" customFormat="1" ht="28.5" x14ac:dyDescent="0.25">
      <c r="B5" s="264">
        <v>1</v>
      </c>
      <c r="C5" s="295" t="s">
        <v>56</v>
      </c>
      <c r="D5" s="292"/>
      <c r="E5" s="292"/>
      <c r="F5" s="292"/>
      <c r="G5" s="272"/>
      <c r="H5" s="273"/>
      <c r="I5" s="273"/>
      <c r="J5" s="273"/>
      <c r="K5" s="273"/>
      <c r="L5" s="273"/>
      <c r="M5" s="273"/>
    </row>
    <row r="6" spans="2:13" ht="30.75" customHeight="1" x14ac:dyDescent="0.25">
      <c r="B6" s="264"/>
      <c r="C6" s="296" t="s">
        <v>57</v>
      </c>
      <c r="D6" s="292"/>
      <c r="E6" s="292"/>
      <c r="F6" s="292"/>
      <c r="G6" s="265"/>
      <c r="H6" s="1"/>
      <c r="I6" s="1"/>
      <c r="J6" s="1"/>
      <c r="K6" s="1"/>
      <c r="L6" s="1"/>
      <c r="M6" s="1"/>
    </row>
    <row r="7" spans="2:13" ht="24" customHeight="1" x14ac:dyDescent="0.25">
      <c r="B7" s="264"/>
      <c r="C7" s="297" t="s">
        <v>171</v>
      </c>
      <c r="D7" s="292">
        <v>2000000</v>
      </c>
      <c r="E7" s="292">
        <f>REALISASI!G16</f>
        <v>1140800</v>
      </c>
      <c r="F7" s="294">
        <f>E7/D7*100</f>
        <v>57.04</v>
      </c>
      <c r="G7" s="217"/>
      <c r="H7" s="1"/>
      <c r="I7" s="1"/>
      <c r="J7" s="1"/>
      <c r="K7" s="1"/>
      <c r="L7" s="1"/>
      <c r="M7" s="1"/>
    </row>
    <row r="8" spans="2:13" ht="28.5" x14ac:dyDescent="0.25">
      <c r="B8" s="264"/>
      <c r="C8" s="298" t="s">
        <v>58</v>
      </c>
      <c r="D8" s="292">
        <v>11535000</v>
      </c>
      <c r="E8" s="292">
        <f>REALISASI!G17</f>
        <v>3235000</v>
      </c>
      <c r="F8" s="294">
        <f t="shared" ref="F8:F58" si="0">E8/D8*100</f>
        <v>28.04508019072388</v>
      </c>
      <c r="G8" s="217" t="s">
        <v>263</v>
      </c>
      <c r="H8" s="5"/>
      <c r="I8" s="5"/>
      <c r="J8" s="5"/>
      <c r="K8" s="6"/>
      <c r="L8" s="6"/>
      <c r="M8" s="1"/>
    </row>
    <row r="9" spans="2:13" x14ac:dyDescent="0.25">
      <c r="B9" s="264"/>
      <c r="C9" s="298" t="s">
        <v>172</v>
      </c>
      <c r="D9" s="292">
        <v>2000000</v>
      </c>
      <c r="E9" s="292">
        <f>REALISASI!G18</f>
        <v>1145600</v>
      </c>
      <c r="F9" s="294">
        <f t="shared" si="0"/>
        <v>57.28</v>
      </c>
      <c r="G9" s="217"/>
      <c r="H9" s="5"/>
      <c r="I9" s="5"/>
      <c r="J9" s="5"/>
      <c r="K9" s="6"/>
      <c r="L9" s="6"/>
      <c r="M9" s="1"/>
    </row>
    <row r="10" spans="2:13" x14ac:dyDescent="0.25">
      <c r="B10" s="264"/>
      <c r="C10" s="296" t="s">
        <v>59</v>
      </c>
      <c r="D10" s="292"/>
      <c r="E10" s="292"/>
      <c r="F10" s="294"/>
      <c r="G10" s="217"/>
      <c r="H10" s="5"/>
      <c r="I10" s="5"/>
      <c r="J10" s="5"/>
      <c r="K10" s="6"/>
      <c r="L10" s="6"/>
      <c r="M10" s="1"/>
    </row>
    <row r="11" spans="2:13" x14ac:dyDescent="0.25">
      <c r="B11" s="264"/>
      <c r="C11" s="297" t="s">
        <v>60</v>
      </c>
      <c r="D11" s="292">
        <v>6204253000</v>
      </c>
      <c r="E11" s="292">
        <f>REALISASI!G20</f>
        <v>2753142308</v>
      </c>
      <c r="F11" s="294">
        <f t="shared" si="0"/>
        <v>44.375081222509785</v>
      </c>
      <c r="G11" s="217"/>
      <c r="H11" s="5"/>
      <c r="I11" s="5"/>
      <c r="J11" s="5"/>
      <c r="K11" s="6"/>
      <c r="L11" s="6"/>
      <c r="M11" s="1"/>
    </row>
    <row r="12" spans="2:13" x14ac:dyDescent="0.25">
      <c r="B12" s="264"/>
      <c r="C12" s="297" t="s">
        <v>5</v>
      </c>
      <c r="D12" s="292">
        <v>15945800</v>
      </c>
      <c r="E12" s="292">
        <f>REALISASI!G21</f>
        <v>1945800</v>
      </c>
      <c r="F12" s="294">
        <f t="shared" si="0"/>
        <v>12.202586260958999</v>
      </c>
      <c r="G12" s="217" t="s">
        <v>264</v>
      </c>
      <c r="H12" s="5"/>
      <c r="I12" s="5"/>
      <c r="J12" s="5"/>
      <c r="K12" s="6"/>
      <c r="L12" s="6"/>
      <c r="M12" s="1"/>
    </row>
    <row r="13" spans="2:13" ht="28.5" x14ac:dyDescent="0.25">
      <c r="B13" s="264"/>
      <c r="C13" s="297" t="s">
        <v>61</v>
      </c>
      <c r="D13" s="292">
        <v>2000000</v>
      </c>
      <c r="E13" s="292">
        <f>REALISASI!G22</f>
        <v>776600</v>
      </c>
      <c r="F13" s="294">
        <f t="shared" si="0"/>
        <v>38.83</v>
      </c>
      <c r="G13" s="217"/>
      <c r="H13" s="5"/>
      <c r="I13" s="5"/>
      <c r="J13" s="5"/>
      <c r="K13" s="6"/>
      <c r="L13" s="6"/>
      <c r="M13" s="1"/>
    </row>
    <row r="14" spans="2:13" x14ac:dyDescent="0.25">
      <c r="B14" s="264"/>
      <c r="C14" s="297" t="s">
        <v>62</v>
      </c>
      <c r="D14" s="292">
        <v>2000000</v>
      </c>
      <c r="E14" s="292">
        <f>REALISASI!G23</f>
        <v>581600</v>
      </c>
      <c r="F14" s="294">
        <f t="shared" si="0"/>
        <v>29.080000000000002</v>
      </c>
      <c r="G14" s="217" t="s">
        <v>264</v>
      </c>
      <c r="H14" s="7"/>
      <c r="I14" s="7"/>
      <c r="J14" s="7"/>
      <c r="K14" s="7"/>
      <c r="L14" s="7"/>
      <c r="M14" s="1"/>
    </row>
    <row r="15" spans="2:13" ht="28.5" x14ac:dyDescent="0.25">
      <c r="B15" s="264"/>
      <c r="C15" s="297" t="s">
        <v>63</v>
      </c>
      <c r="D15" s="292">
        <v>2000000</v>
      </c>
      <c r="E15" s="292">
        <f>REALISASI!G24</f>
        <v>650600</v>
      </c>
      <c r="F15" s="294">
        <f t="shared" si="0"/>
        <v>32.53</v>
      </c>
      <c r="G15" s="217" t="s">
        <v>265</v>
      </c>
      <c r="H15" s="8"/>
      <c r="I15" s="8"/>
      <c r="J15" s="8"/>
      <c r="K15" s="8"/>
      <c r="L15" s="6"/>
      <c r="M15" s="1"/>
    </row>
    <row r="16" spans="2:13" ht="28.5" x14ac:dyDescent="0.25">
      <c r="B16" s="264"/>
      <c r="C16" s="298" t="s">
        <v>64</v>
      </c>
      <c r="D16" s="292">
        <v>2000000</v>
      </c>
      <c r="E16" s="292">
        <f>REALISASI!G25</f>
        <v>629600</v>
      </c>
      <c r="F16" s="294">
        <f t="shared" si="0"/>
        <v>31.480000000000004</v>
      </c>
      <c r="G16" s="217" t="s">
        <v>263</v>
      </c>
      <c r="H16" s="5"/>
      <c r="I16" s="5"/>
      <c r="J16" s="5"/>
      <c r="K16" s="6"/>
      <c r="L16" s="6"/>
      <c r="M16" s="1"/>
    </row>
    <row r="17" spans="2:13" x14ac:dyDescent="0.25">
      <c r="B17" s="264"/>
      <c r="C17" s="299" t="s">
        <v>12</v>
      </c>
      <c r="D17" s="292"/>
      <c r="E17" s="292"/>
      <c r="F17" s="294"/>
      <c r="G17" s="217"/>
      <c r="H17" s="5"/>
      <c r="I17" s="5"/>
      <c r="J17" s="5"/>
      <c r="K17" s="6"/>
      <c r="L17" s="6"/>
      <c r="M17" s="1"/>
    </row>
    <row r="18" spans="2:13" x14ac:dyDescent="0.25">
      <c r="B18" s="264"/>
      <c r="C18" s="300" t="s">
        <v>13</v>
      </c>
      <c r="D18" s="292">
        <v>10300000</v>
      </c>
      <c r="E18" s="292">
        <f>REALISASI!G27</f>
        <v>2326100</v>
      </c>
      <c r="F18" s="294">
        <f t="shared" si="0"/>
        <v>22.583495145631069</v>
      </c>
      <c r="G18" s="217" t="s">
        <v>266</v>
      </c>
      <c r="H18" s="5"/>
      <c r="I18" s="5"/>
      <c r="J18" s="5"/>
      <c r="K18" s="6"/>
      <c r="L18" s="6"/>
      <c r="M18" s="1"/>
    </row>
    <row r="19" spans="2:13" x14ac:dyDescent="0.25">
      <c r="B19" s="264"/>
      <c r="C19" s="301" t="s">
        <v>16</v>
      </c>
      <c r="D19" s="292"/>
      <c r="E19" s="292">
        <f>REALISASI!G28</f>
        <v>0</v>
      </c>
      <c r="F19" s="294"/>
      <c r="G19" s="217"/>
      <c r="H19" s="5"/>
      <c r="I19" s="5"/>
      <c r="J19" s="5"/>
      <c r="K19" s="6"/>
      <c r="L19" s="6"/>
      <c r="M19" s="1"/>
    </row>
    <row r="20" spans="2:13" x14ac:dyDescent="0.25">
      <c r="B20" s="264"/>
      <c r="C20" s="302" t="s">
        <v>17</v>
      </c>
      <c r="D20" s="292">
        <v>20000000</v>
      </c>
      <c r="E20" s="292">
        <f>REALISASI!G29</f>
        <v>10832298</v>
      </c>
      <c r="F20" s="294">
        <f t="shared" si="0"/>
        <v>54.161490000000001</v>
      </c>
      <c r="G20" s="217"/>
      <c r="H20" s="5"/>
      <c r="I20" s="5"/>
      <c r="J20" s="5"/>
      <c r="K20" s="6"/>
      <c r="L20" s="6"/>
      <c r="M20" s="1"/>
    </row>
    <row r="21" spans="2:13" x14ac:dyDescent="0.25">
      <c r="B21" s="264"/>
      <c r="C21" s="302" t="s">
        <v>103</v>
      </c>
      <c r="D21" s="292">
        <v>19984400</v>
      </c>
      <c r="E21" s="292">
        <f>REALISASI!G30</f>
        <v>9319700</v>
      </c>
      <c r="F21" s="294">
        <f t="shared" si="0"/>
        <v>46.634875202658073</v>
      </c>
      <c r="G21" s="217"/>
      <c r="H21" s="5"/>
      <c r="I21" s="5"/>
      <c r="J21" s="5"/>
      <c r="K21" s="6"/>
      <c r="L21" s="6"/>
      <c r="M21" s="1"/>
    </row>
    <row r="22" spans="2:13" x14ac:dyDescent="0.25">
      <c r="B22" s="264"/>
      <c r="C22" s="303" t="s">
        <v>19</v>
      </c>
      <c r="D22" s="292">
        <v>25000000</v>
      </c>
      <c r="E22" s="292">
        <f>REALISASI!G31</f>
        <v>17757000</v>
      </c>
      <c r="F22" s="294">
        <f t="shared" si="0"/>
        <v>71.028000000000006</v>
      </c>
      <c r="G22" s="217"/>
      <c r="H22" s="5"/>
      <c r="I22" s="5"/>
      <c r="J22" s="5"/>
      <c r="K22" s="6"/>
      <c r="L22" s="6"/>
      <c r="M22" s="1"/>
    </row>
    <row r="23" spans="2:13" x14ac:dyDescent="0.25">
      <c r="B23" s="264"/>
      <c r="C23" s="297" t="s">
        <v>20</v>
      </c>
      <c r="D23" s="292">
        <v>1500000</v>
      </c>
      <c r="E23" s="292">
        <f>REALISASI!G32</f>
        <v>635000</v>
      </c>
      <c r="F23" s="294">
        <f t="shared" si="0"/>
        <v>42.333333333333336</v>
      </c>
      <c r="G23" s="217"/>
      <c r="H23" s="5"/>
      <c r="I23" s="5"/>
      <c r="J23" s="5"/>
      <c r="K23" s="6"/>
      <c r="L23" s="6"/>
      <c r="M23" s="1"/>
    </row>
    <row r="24" spans="2:13" x14ac:dyDescent="0.25">
      <c r="B24" s="264"/>
      <c r="C24" s="297" t="s">
        <v>22</v>
      </c>
      <c r="D24" s="292">
        <v>68329500</v>
      </c>
      <c r="E24" s="292">
        <f>REALISASI!G33</f>
        <v>64498850</v>
      </c>
      <c r="F24" s="294">
        <f t="shared" si="0"/>
        <v>94.393856240715948</v>
      </c>
      <c r="G24" s="219"/>
      <c r="H24" s="7"/>
      <c r="I24" s="7"/>
      <c r="J24" s="7"/>
      <c r="K24" s="7"/>
      <c r="L24" s="7"/>
      <c r="M24" s="1"/>
    </row>
    <row r="25" spans="2:13" x14ac:dyDescent="0.25">
      <c r="B25" s="264"/>
      <c r="C25" s="297" t="s">
        <v>23</v>
      </c>
      <c r="D25" s="292">
        <v>63600000</v>
      </c>
      <c r="E25" s="292">
        <f>REALISASI!G34</f>
        <v>18149000</v>
      </c>
      <c r="F25" s="294">
        <f t="shared" si="0"/>
        <v>28.536163522012579</v>
      </c>
      <c r="G25" s="217" t="s">
        <v>267</v>
      </c>
      <c r="H25" s="8"/>
      <c r="I25" s="8"/>
      <c r="J25" s="8"/>
      <c r="K25" s="8"/>
      <c r="L25" s="6"/>
      <c r="M25" s="1"/>
    </row>
    <row r="26" spans="2:13" x14ac:dyDescent="0.25">
      <c r="B26" s="264"/>
      <c r="C26" s="297" t="s">
        <v>24</v>
      </c>
      <c r="D26" s="292">
        <v>56477600</v>
      </c>
      <c r="E26" s="292">
        <f>REALISASI!G35</f>
        <v>30880565</v>
      </c>
      <c r="F26" s="294">
        <f t="shared" si="0"/>
        <v>54.677544725696556</v>
      </c>
      <c r="G26" s="217"/>
      <c r="H26" s="5"/>
      <c r="I26" s="5"/>
      <c r="J26" s="5"/>
      <c r="K26" s="6"/>
      <c r="L26" s="6"/>
      <c r="M26" s="1"/>
    </row>
    <row r="27" spans="2:13" x14ac:dyDescent="0.25">
      <c r="B27" s="264"/>
      <c r="C27" s="304" t="s">
        <v>25</v>
      </c>
      <c r="D27" s="292">
        <v>16368000</v>
      </c>
      <c r="E27" s="292">
        <f>REALISASI!G36</f>
        <v>7067500</v>
      </c>
      <c r="F27" s="294">
        <f t="shared" si="0"/>
        <v>43.178763440860216</v>
      </c>
      <c r="G27" s="217"/>
      <c r="H27" s="5"/>
      <c r="I27" s="5"/>
      <c r="J27" s="5"/>
      <c r="K27" s="6"/>
      <c r="L27" s="6"/>
      <c r="M27" s="1"/>
    </row>
    <row r="28" spans="2:13" ht="28.5" x14ac:dyDescent="0.25">
      <c r="B28" s="264"/>
      <c r="C28" s="296" t="s">
        <v>66</v>
      </c>
      <c r="D28" s="292"/>
      <c r="E28" s="292"/>
      <c r="F28" s="294"/>
      <c r="G28" s="217"/>
      <c r="H28" s="9"/>
      <c r="I28" s="9"/>
      <c r="J28" s="9"/>
      <c r="K28" s="6"/>
      <c r="L28" s="6"/>
      <c r="M28" s="1"/>
    </row>
    <row r="29" spans="2:13" x14ac:dyDescent="0.25">
      <c r="B29" s="264"/>
      <c r="C29" s="297" t="s">
        <v>173</v>
      </c>
      <c r="D29" s="292">
        <v>1500000</v>
      </c>
      <c r="E29" s="292">
        <f>REALISASI!G38</f>
        <v>0</v>
      </c>
      <c r="F29" s="294">
        <f t="shared" si="0"/>
        <v>0</v>
      </c>
      <c r="G29" s="217" t="s">
        <v>268</v>
      </c>
      <c r="H29" s="8"/>
      <c r="I29" s="8"/>
      <c r="J29" s="8"/>
      <c r="K29" s="8"/>
      <c r="L29" s="6"/>
      <c r="M29" s="1"/>
    </row>
    <row r="30" spans="2:13" ht="28.5" x14ac:dyDescent="0.25">
      <c r="B30" s="264"/>
      <c r="C30" s="296" t="s">
        <v>26</v>
      </c>
      <c r="D30" s="292"/>
      <c r="E30" s="292"/>
      <c r="F30" s="294"/>
      <c r="G30" s="217"/>
      <c r="H30" s="10"/>
      <c r="I30" s="10"/>
      <c r="J30" s="10"/>
      <c r="K30" s="1"/>
      <c r="L30" s="1"/>
      <c r="M30" s="1"/>
    </row>
    <row r="31" spans="2:13" x14ac:dyDescent="0.25">
      <c r="B31" s="264"/>
      <c r="C31" s="297" t="s">
        <v>27</v>
      </c>
      <c r="D31" s="292">
        <v>23170800</v>
      </c>
      <c r="E31" s="292">
        <f>REALISASI!G40</f>
        <v>9133800</v>
      </c>
      <c r="F31" s="294">
        <f t="shared" si="0"/>
        <v>39.41944171111917</v>
      </c>
      <c r="G31" s="221"/>
      <c r="H31" s="11"/>
      <c r="I31" s="11"/>
      <c r="J31" s="11"/>
      <c r="K31" s="11"/>
      <c r="L31" s="1"/>
      <c r="M31" s="1"/>
    </row>
    <row r="32" spans="2:13" x14ac:dyDescent="0.25">
      <c r="B32" s="264"/>
      <c r="C32" s="297" t="s">
        <v>31</v>
      </c>
      <c r="D32" s="292">
        <v>150000000</v>
      </c>
      <c r="E32" s="292">
        <f>REALISASI!G41</f>
        <v>55801672</v>
      </c>
      <c r="F32" s="294">
        <f t="shared" si="0"/>
        <v>37.201114666666669</v>
      </c>
      <c r="G32" s="217"/>
      <c r="H32" s="10"/>
      <c r="I32" s="10"/>
      <c r="J32" s="10"/>
      <c r="K32" s="1"/>
      <c r="L32" s="1"/>
      <c r="M32" s="1"/>
    </row>
    <row r="33" spans="2:13" ht="28.5" x14ac:dyDescent="0.25">
      <c r="B33" s="264"/>
      <c r="C33" s="296" t="s">
        <v>35</v>
      </c>
      <c r="D33" s="292"/>
      <c r="E33" s="292"/>
      <c r="F33" s="294"/>
      <c r="G33" s="221"/>
      <c r="H33" s="11"/>
      <c r="I33" s="11"/>
      <c r="J33" s="11"/>
      <c r="K33" s="11"/>
      <c r="L33" s="1"/>
      <c r="M33" s="1"/>
    </row>
    <row r="34" spans="2:13" ht="28.5" x14ac:dyDescent="0.25">
      <c r="B34" s="264"/>
      <c r="C34" s="298" t="s">
        <v>36</v>
      </c>
      <c r="D34" s="292">
        <v>133840000</v>
      </c>
      <c r="E34" s="292">
        <f>REALISASI!G43</f>
        <v>47530502</v>
      </c>
      <c r="F34" s="294">
        <f t="shared" si="0"/>
        <v>35.512927375971309</v>
      </c>
      <c r="G34" s="222" t="s">
        <v>264</v>
      </c>
      <c r="H34" s="10"/>
      <c r="I34" s="10"/>
      <c r="J34" s="10"/>
      <c r="K34" s="1"/>
      <c r="L34" s="1"/>
      <c r="M34" s="1"/>
    </row>
    <row r="35" spans="2:13" x14ac:dyDescent="0.25">
      <c r="B35" s="264"/>
      <c r="C35" s="297" t="s">
        <v>37</v>
      </c>
      <c r="D35" s="292">
        <v>19465000</v>
      </c>
      <c r="E35" s="292">
        <f>REALISASI!G44</f>
        <v>2020000</v>
      </c>
      <c r="F35" s="294">
        <f t="shared" si="0"/>
        <v>10.377600821988183</v>
      </c>
      <c r="G35" s="222"/>
      <c r="H35" s="10"/>
      <c r="I35" s="10"/>
      <c r="J35" s="10"/>
      <c r="K35" s="1"/>
      <c r="L35" s="1"/>
      <c r="M35" s="1"/>
    </row>
    <row r="36" spans="2:13" ht="28.5" x14ac:dyDescent="0.25">
      <c r="B36" s="264"/>
      <c r="C36" s="297" t="s">
        <v>41</v>
      </c>
      <c r="D36" s="292">
        <v>51183200</v>
      </c>
      <c r="E36" s="292">
        <f>REALISASI!G45</f>
        <v>15482200</v>
      </c>
      <c r="F36" s="294">
        <f t="shared" si="0"/>
        <v>30.248597195954925</v>
      </c>
      <c r="G36" s="217" t="s">
        <v>269</v>
      </c>
      <c r="H36" s="10"/>
      <c r="I36" s="10"/>
      <c r="J36" s="10"/>
      <c r="K36" s="1"/>
      <c r="L36" s="1"/>
      <c r="M36" s="1"/>
    </row>
    <row r="37" spans="2:13" ht="28.5" x14ac:dyDescent="0.25">
      <c r="B37" s="264"/>
      <c r="C37" s="298" t="s">
        <v>44</v>
      </c>
      <c r="D37" s="292">
        <v>7950000</v>
      </c>
      <c r="E37" s="292">
        <f>REALISASI!G46</f>
        <v>1734650</v>
      </c>
      <c r="F37" s="294">
        <f t="shared" si="0"/>
        <v>21.819496855345914</v>
      </c>
      <c r="G37" s="222" t="s">
        <v>270</v>
      </c>
      <c r="H37" s="11"/>
      <c r="I37" s="11"/>
      <c r="J37" s="11"/>
      <c r="K37" s="11"/>
      <c r="L37" s="1"/>
      <c r="M37" s="1"/>
    </row>
    <row r="38" spans="2:13" x14ac:dyDescent="0.25">
      <c r="B38" s="264">
        <v>2</v>
      </c>
      <c r="C38" s="295" t="s">
        <v>46</v>
      </c>
      <c r="D38" s="292"/>
      <c r="E38" s="292"/>
      <c r="F38" s="294"/>
      <c r="G38" s="222"/>
      <c r="H38" s="10"/>
      <c r="I38" s="10"/>
      <c r="J38" s="10"/>
      <c r="K38" s="1"/>
      <c r="L38" s="1"/>
      <c r="M38" s="1"/>
    </row>
    <row r="39" spans="2:13" x14ac:dyDescent="0.25">
      <c r="B39" s="264"/>
      <c r="C39" s="296" t="s">
        <v>47</v>
      </c>
      <c r="D39" s="292"/>
      <c r="E39" s="292"/>
      <c r="F39" s="294"/>
      <c r="G39" s="221"/>
      <c r="H39" s="11"/>
      <c r="I39" s="11"/>
      <c r="J39" s="11"/>
      <c r="K39" s="11"/>
      <c r="L39" s="1"/>
      <c r="M39" s="1"/>
    </row>
    <row r="40" spans="2:13" x14ac:dyDescent="0.25">
      <c r="B40" s="264"/>
      <c r="C40" s="297" t="s">
        <v>67</v>
      </c>
      <c r="D40" s="292">
        <v>101784800</v>
      </c>
      <c r="E40" s="292">
        <f>REALISASI!G49</f>
        <v>2385000</v>
      </c>
      <c r="F40" s="294">
        <f t="shared" si="0"/>
        <v>2.3431789422389198</v>
      </c>
      <c r="G40" s="217" t="s">
        <v>271</v>
      </c>
      <c r="H40" s="10"/>
      <c r="I40" s="10"/>
      <c r="J40" s="10"/>
      <c r="K40" s="1"/>
      <c r="L40" s="1"/>
      <c r="M40" s="1"/>
    </row>
    <row r="41" spans="2:13" x14ac:dyDescent="0.25">
      <c r="B41" s="264"/>
      <c r="C41" s="297" t="s">
        <v>68</v>
      </c>
      <c r="D41" s="292">
        <v>229578900</v>
      </c>
      <c r="E41" s="292">
        <f>REALISASI!G50</f>
        <v>54512500</v>
      </c>
      <c r="F41" s="294">
        <f t="shared" si="0"/>
        <v>23.744560149038087</v>
      </c>
      <c r="G41" s="222" t="s">
        <v>266</v>
      </c>
      <c r="H41" s="11"/>
      <c r="I41" s="11"/>
      <c r="J41" s="11"/>
      <c r="K41" s="11"/>
      <c r="L41" s="1"/>
      <c r="M41" s="1"/>
    </row>
    <row r="42" spans="2:13" x14ac:dyDescent="0.25">
      <c r="B42" s="264"/>
      <c r="C42" s="297" t="s">
        <v>48</v>
      </c>
      <c r="D42" s="292">
        <v>11881000</v>
      </c>
      <c r="E42" s="292">
        <f>REALISASI!G51</f>
        <v>9019700</v>
      </c>
      <c r="F42" s="294">
        <f t="shared" si="0"/>
        <v>75.917010352663922</v>
      </c>
      <c r="G42" s="217"/>
      <c r="H42" s="10"/>
      <c r="I42" s="10"/>
      <c r="J42" s="10"/>
      <c r="K42" s="1"/>
      <c r="L42" s="1"/>
      <c r="M42" s="1"/>
    </row>
    <row r="43" spans="2:13" x14ac:dyDescent="0.25">
      <c r="B43" s="264"/>
      <c r="C43" s="297" t="s">
        <v>49</v>
      </c>
      <c r="D43" s="292">
        <v>123250500</v>
      </c>
      <c r="E43" s="292">
        <f>REALISASI!G52</f>
        <v>45488200</v>
      </c>
      <c r="F43" s="294">
        <f t="shared" si="0"/>
        <v>36.907111938693959</v>
      </c>
      <c r="G43" s="217"/>
      <c r="H43" s="10"/>
      <c r="I43" s="10"/>
      <c r="J43" s="10"/>
      <c r="K43" s="1"/>
      <c r="L43" s="1"/>
      <c r="M43" s="1"/>
    </row>
    <row r="44" spans="2:13" x14ac:dyDescent="0.25">
      <c r="B44" s="264"/>
      <c r="C44" s="297" t="s">
        <v>69</v>
      </c>
      <c r="D44" s="292">
        <v>200363200</v>
      </c>
      <c r="E44" s="292">
        <f>REALISASI!G53</f>
        <v>104696600</v>
      </c>
      <c r="F44" s="294">
        <f t="shared" si="0"/>
        <v>52.253407811414476</v>
      </c>
      <c r="G44" s="217"/>
      <c r="H44" s="10"/>
      <c r="I44" s="10"/>
      <c r="J44" s="10"/>
      <c r="K44" s="1"/>
      <c r="L44" s="1"/>
      <c r="M44" s="1"/>
    </row>
    <row r="45" spans="2:13" x14ac:dyDescent="0.25">
      <c r="B45" s="264"/>
      <c r="C45" s="297" t="s">
        <v>70</v>
      </c>
      <c r="D45" s="292">
        <v>100029100</v>
      </c>
      <c r="E45" s="292">
        <f>REALISASI!G54</f>
        <v>0</v>
      </c>
      <c r="F45" s="294">
        <f t="shared" si="0"/>
        <v>0</v>
      </c>
      <c r="G45" s="217" t="s">
        <v>268</v>
      </c>
      <c r="H45" s="10"/>
      <c r="I45" s="10"/>
      <c r="J45" s="10"/>
      <c r="K45" s="1"/>
      <c r="L45" s="1"/>
      <c r="M45" s="1"/>
    </row>
    <row r="46" spans="2:13" ht="28.5" x14ac:dyDescent="0.25">
      <c r="B46" s="264"/>
      <c r="C46" s="298" t="s">
        <v>50</v>
      </c>
      <c r="D46" s="292">
        <v>319099700</v>
      </c>
      <c r="E46" s="292">
        <f>REALISASI!G55</f>
        <v>63081350</v>
      </c>
      <c r="F46" s="294">
        <f t="shared" si="0"/>
        <v>19.768539425138915</v>
      </c>
      <c r="G46" s="217" t="s">
        <v>271</v>
      </c>
      <c r="H46" s="12"/>
      <c r="I46" s="12"/>
      <c r="J46" s="12"/>
      <c r="K46" s="12"/>
      <c r="L46" s="12"/>
      <c r="M46" s="1"/>
    </row>
    <row r="47" spans="2:13" x14ac:dyDescent="0.25">
      <c r="B47" s="264"/>
      <c r="C47" s="296" t="s">
        <v>51</v>
      </c>
      <c r="D47" s="292"/>
      <c r="E47" s="292"/>
      <c r="F47" s="294"/>
      <c r="G47" s="217"/>
      <c r="H47" s="11"/>
      <c r="I47" s="11"/>
      <c r="J47" s="11"/>
      <c r="K47" s="11"/>
      <c r="L47" s="1"/>
      <c r="M47" s="1"/>
    </row>
    <row r="48" spans="2:13" x14ac:dyDescent="0.25">
      <c r="B48" s="264"/>
      <c r="C48" s="297" t="s">
        <v>71</v>
      </c>
      <c r="D48" s="292">
        <v>47668600</v>
      </c>
      <c r="E48" s="292">
        <f>REALISASI!G57</f>
        <v>0</v>
      </c>
      <c r="F48" s="294">
        <f t="shared" si="0"/>
        <v>0</v>
      </c>
      <c r="G48" s="217" t="s">
        <v>268</v>
      </c>
      <c r="H48" s="10"/>
      <c r="I48" s="10"/>
      <c r="J48" s="10"/>
      <c r="K48" s="1"/>
      <c r="L48" s="1"/>
      <c r="M48" s="1"/>
    </row>
    <row r="49" spans="2:13" x14ac:dyDescent="0.25">
      <c r="B49" s="264"/>
      <c r="C49" s="297" t="s">
        <v>52</v>
      </c>
      <c r="D49" s="292">
        <v>39316000</v>
      </c>
      <c r="E49" s="292">
        <f>REALISASI!G58</f>
        <v>21581000</v>
      </c>
      <c r="F49" s="294">
        <f t="shared" si="0"/>
        <v>54.891138467799372</v>
      </c>
      <c r="G49" s="217"/>
      <c r="H49" s="10"/>
      <c r="I49" s="10"/>
      <c r="J49" s="10"/>
      <c r="K49" s="1"/>
      <c r="L49" s="1"/>
      <c r="M49" s="1"/>
    </row>
    <row r="50" spans="2:13" ht="28.5" x14ac:dyDescent="0.25">
      <c r="B50" s="264">
        <v>3</v>
      </c>
      <c r="C50" s="305" t="s">
        <v>53</v>
      </c>
      <c r="D50" s="292"/>
      <c r="E50" s="292"/>
      <c r="F50" s="294"/>
      <c r="G50" s="217"/>
      <c r="H50" s="10"/>
      <c r="I50" s="10"/>
      <c r="J50" s="10"/>
      <c r="K50" s="1"/>
      <c r="L50" s="1"/>
      <c r="M50" s="1"/>
    </row>
    <row r="51" spans="2:13" ht="28.5" x14ac:dyDescent="0.25">
      <c r="B51" s="264"/>
      <c r="C51" s="306" t="s">
        <v>72</v>
      </c>
      <c r="D51" s="292"/>
      <c r="E51" s="292">
        <f>REALISASI!G60</f>
        <v>0</v>
      </c>
      <c r="F51" s="294"/>
      <c r="G51" s="217"/>
      <c r="H51" s="10"/>
      <c r="I51" s="10"/>
      <c r="J51" s="10"/>
      <c r="K51" s="1"/>
      <c r="L51" s="1"/>
      <c r="M51" s="1"/>
    </row>
    <row r="52" spans="2:13" x14ac:dyDescent="0.25">
      <c r="B52" s="264"/>
      <c r="C52" s="297" t="s">
        <v>73</v>
      </c>
      <c r="D52" s="292">
        <v>17868400</v>
      </c>
      <c r="E52" s="292">
        <f>REALISASI!G61</f>
        <v>1404400</v>
      </c>
      <c r="F52" s="294">
        <f t="shared" si="0"/>
        <v>7.8596852544156164</v>
      </c>
      <c r="G52" s="217" t="s">
        <v>271</v>
      </c>
      <c r="H52" s="10"/>
      <c r="I52" s="10"/>
      <c r="J52" s="10"/>
      <c r="K52" s="1"/>
      <c r="L52" s="1"/>
      <c r="M52" s="1"/>
    </row>
    <row r="53" spans="2:13" x14ac:dyDescent="0.25">
      <c r="B53" s="264"/>
      <c r="C53" s="297" t="s">
        <v>74</v>
      </c>
      <c r="D53" s="292">
        <v>17050000</v>
      </c>
      <c r="E53" s="292">
        <f>REALISASI!G62</f>
        <v>0</v>
      </c>
      <c r="F53" s="294">
        <f t="shared" si="0"/>
        <v>0</v>
      </c>
      <c r="G53" s="217" t="s">
        <v>272</v>
      </c>
      <c r="H53" s="11"/>
      <c r="I53" s="11"/>
      <c r="J53" s="11"/>
      <c r="K53" s="11"/>
      <c r="L53" s="1"/>
      <c r="M53" s="1"/>
    </row>
    <row r="54" spans="2:13" x14ac:dyDescent="0.25">
      <c r="B54" s="264"/>
      <c r="C54" s="296" t="s">
        <v>54</v>
      </c>
      <c r="D54" s="292"/>
      <c r="E54" s="292"/>
      <c r="F54" s="294"/>
      <c r="G54" s="217"/>
      <c r="H54" s="10"/>
      <c r="I54" s="10"/>
      <c r="J54" s="10"/>
      <c r="K54" s="1"/>
      <c r="L54" s="1"/>
      <c r="M54" s="1"/>
    </row>
    <row r="55" spans="2:13" x14ac:dyDescent="0.25">
      <c r="B55" s="264"/>
      <c r="C55" s="297" t="s">
        <v>75</v>
      </c>
      <c r="D55" s="292">
        <v>27390000</v>
      </c>
      <c r="E55" s="292">
        <f>REALISASI!G64</f>
        <v>0</v>
      </c>
      <c r="F55" s="294">
        <f t="shared" si="0"/>
        <v>0</v>
      </c>
      <c r="G55" s="217" t="s">
        <v>271</v>
      </c>
      <c r="H55" s="10"/>
      <c r="I55" s="10"/>
      <c r="J55" s="10"/>
      <c r="K55" s="1"/>
      <c r="L55" s="1"/>
      <c r="M55" s="1"/>
    </row>
    <row r="56" spans="2:13" ht="28.5" x14ac:dyDescent="0.25">
      <c r="B56" s="264"/>
      <c r="C56" s="297" t="s">
        <v>76</v>
      </c>
      <c r="D56" s="292">
        <v>61529000</v>
      </c>
      <c r="E56" s="292">
        <f>REALISASI!G65</f>
        <v>4680225</v>
      </c>
      <c r="F56" s="294">
        <f t="shared" si="0"/>
        <v>7.6065351297762023</v>
      </c>
      <c r="G56" s="217" t="s">
        <v>271</v>
      </c>
      <c r="H56" s="10"/>
      <c r="I56" s="10"/>
      <c r="J56" s="10"/>
      <c r="K56" s="1"/>
      <c r="L56" s="1"/>
      <c r="M56" s="1"/>
    </row>
    <row r="57" spans="2:13" ht="28.5" x14ac:dyDescent="0.25">
      <c r="B57" s="264"/>
      <c r="C57" s="298" t="s">
        <v>55</v>
      </c>
      <c r="D57" s="292">
        <v>146729000</v>
      </c>
      <c r="E57" s="292">
        <f>REALISASI!G66</f>
        <v>41798400</v>
      </c>
      <c r="F57" s="294">
        <f t="shared" si="0"/>
        <v>28.486802199974104</v>
      </c>
      <c r="G57" s="217" t="s">
        <v>266</v>
      </c>
      <c r="H57" s="10"/>
      <c r="I57" s="10"/>
      <c r="J57" s="10"/>
      <c r="K57" s="1"/>
      <c r="L57" s="1"/>
      <c r="M57" s="1"/>
    </row>
    <row r="58" spans="2:13" ht="15.75" thickBot="1" x14ac:dyDescent="0.3">
      <c r="B58" s="307"/>
      <c r="C58" s="308" t="s">
        <v>77</v>
      </c>
      <c r="D58" s="309">
        <v>2017000</v>
      </c>
      <c r="E58" s="292">
        <f>REALISASI!G67</f>
        <v>0</v>
      </c>
      <c r="F58" s="310">
        <f t="shared" si="0"/>
        <v>0</v>
      </c>
      <c r="G58" s="311" t="s">
        <v>266</v>
      </c>
      <c r="H58" s="12"/>
      <c r="I58" s="12"/>
      <c r="J58" s="12"/>
      <c r="K58" s="12"/>
      <c r="L58" s="12"/>
      <c r="M58" s="1"/>
    </row>
    <row r="59" spans="2:13" ht="15.75" thickBot="1" x14ac:dyDescent="0.3">
      <c r="B59" s="312"/>
      <c r="C59" s="313" t="s">
        <v>244</v>
      </c>
      <c r="D59" s="314">
        <f>SUM(D6:D58)</f>
        <v>8357957500</v>
      </c>
      <c r="E59" s="314">
        <f>SUM(E6:E58)</f>
        <v>3405064120</v>
      </c>
      <c r="F59" s="315">
        <f>E59/D59*100</f>
        <v>40.740385674370799</v>
      </c>
      <c r="G59" s="316"/>
    </row>
    <row r="61" spans="2:13" ht="15.75" x14ac:dyDescent="0.25">
      <c r="F61" s="381" t="s">
        <v>257</v>
      </c>
      <c r="G61" s="85"/>
      <c r="H61" s="85"/>
    </row>
    <row r="62" spans="2:13" ht="15.75" x14ac:dyDescent="0.25">
      <c r="F62" s="381" t="s">
        <v>258</v>
      </c>
      <c r="G62" s="88"/>
      <c r="H62" s="88"/>
    </row>
    <row r="63" spans="2:13" ht="15.75" x14ac:dyDescent="0.25">
      <c r="F63" s="3"/>
      <c r="G63" s="88"/>
      <c r="H63" s="88"/>
    </row>
    <row r="64" spans="2:13" ht="15.75" x14ac:dyDescent="0.25">
      <c r="F64" s="88"/>
      <c r="G64" s="85"/>
      <c r="H64" s="85"/>
    </row>
    <row r="65" spans="6:8" ht="15.75" x14ac:dyDescent="0.25">
      <c r="F65" s="27"/>
    </row>
    <row r="66" spans="6:8" ht="15.75" x14ac:dyDescent="0.25">
      <c r="F66" s="86" t="s">
        <v>259</v>
      </c>
      <c r="G66" s="86"/>
      <c r="H66" s="85"/>
    </row>
    <row r="67" spans="6:8" ht="15.75" x14ac:dyDescent="0.25">
      <c r="F67" s="87" t="s">
        <v>252</v>
      </c>
      <c r="G67" s="87"/>
      <c r="H67" s="85"/>
    </row>
    <row r="68" spans="6:8" ht="15.75" x14ac:dyDescent="0.25">
      <c r="F68" s="87" t="s">
        <v>260</v>
      </c>
      <c r="G68" s="87"/>
      <c r="H68" s="85"/>
    </row>
  </sheetData>
  <mergeCells count="1">
    <mergeCell ref="B1:G1"/>
  </mergeCells>
  <pageMargins left="0.51181102362204722" right="0.19685039370078741" top="0.51181102362204722" bottom="0.43307086614173229" header="0.31496062992125984" footer="0.31496062992125984"/>
  <pageSetup paperSize="512" scale="75" orientation="landscape" verticalDpi="0" r:id="rId1"/>
  <rowBreaks count="1" manualBreakCount="1">
    <brk id="3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zoomScale="90" zoomScaleNormal="90" workbookViewId="0">
      <selection activeCell="F18" sqref="F18"/>
    </sheetView>
  </sheetViews>
  <sheetFormatPr defaultRowHeight="15" x14ac:dyDescent="0.25"/>
  <cols>
    <col min="1" max="1" width="6.42578125" customWidth="1"/>
    <col min="2" max="2" width="65.5703125" bestFit="1" customWidth="1"/>
    <col min="3" max="3" width="2.42578125" bestFit="1" customWidth="1"/>
    <col min="4" max="4" width="16.42578125" customWidth="1"/>
    <col min="5" max="5" width="26.85546875" customWidth="1"/>
    <col min="6" max="6" width="14.85546875" customWidth="1"/>
    <col min="7" max="7" width="19.28515625" customWidth="1"/>
    <col min="8" max="9" width="9.140625" customWidth="1"/>
  </cols>
  <sheetData>
    <row r="1" spans="1:9" ht="9" customHeight="1" x14ac:dyDescent="0.25">
      <c r="A1" s="30"/>
      <c r="B1" s="30"/>
      <c r="C1" s="30"/>
      <c r="D1" s="30"/>
      <c r="E1" s="30"/>
      <c r="F1" s="30"/>
      <c r="G1" s="30"/>
      <c r="H1" s="30"/>
      <c r="I1" s="30"/>
    </row>
    <row r="2" spans="1:9" x14ac:dyDescent="0.25">
      <c r="A2" s="334" t="s">
        <v>174</v>
      </c>
      <c r="B2" s="334"/>
      <c r="C2" s="334"/>
      <c r="D2" s="334"/>
      <c r="E2" s="334"/>
      <c r="F2" s="334"/>
      <c r="G2" s="334"/>
      <c r="H2" s="334"/>
      <c r="I2" s="334"/>
    </row>
    <row r="3" spans="1:9" ht="7.5" customHeight="1" x14ac:dyDescent="0.25">
      <c r="A3" s="334"/>
      <c r="B3" s="334"/>
      <c r="C3" s="334"/>
      <c r="D3" s="334"/>
      <c r="E3" s="334"/>
      <c r="F3" s="334"/>
      <c r="G3" s="334"/>
      <c r="H3" s="334"/>
      <c r="I3" s="334"/>
    </row>
    <row r="4" spans="1:9" x14ac:dyDescent="0.25">
      <c r="A4" s="30"/>
      <c r="B4" s="30"/>
      <c r="C4" s="30"/>
      <c r="D4" s="30"/>
      <c r="E4" s="30"/>
      <c r="F4" s="30"/>
      <c r="G4" s="30"/>
      <c r="H4" s="30"/>
      <c r="I4" s="30"/>
    </row>
    <row r="5" spans="1:9" x14ac:dyDescent="0.25">
      <c r="A5" s="30" t="s">
        <v>81</v>
      </c>
      <c r="B5" s="30"/>
      <c r="C5" s="30" t="s">
        <v>82</v>
      </c>
      <c r="D5" s="30" t="s">
        <v>101</v>
      </c>
      <c r="E5" s="30"/>
      <c r="F5" s="31"/>
      <c r="G5" s="31"/>
      <c r="H5" s="31"/>
      <c r="I5" s="31"/>
    </row>
    <row r="6" spans="1:9" x14ac:dyDescent="0.25">
      <c r="A6" s="30" t="s">
        <v>83</v>
      </c>
      <c r="B6" s="30"/>
      <c r="C6" s="30" t="s">
        <v>82</v>
      </c>
      <c r="D6" s="30" t="s">
        <v>84</v>
      </c>
      <c r="E6" s="30"/>
      <c r="F6" s="31"/>
      <c r="G6" s="31"/>
      <c r="H6" s="31"/>
      <c r="I6" s="31"/>
    </row>
    <row r="7" spans="1:9" x14ac:dyDescent="0.25">
      <c r="A7" s="30" t="s">
        <v>85</v>
      </c>
      <c r="B7" s="30"/>
      <c r="C7" s="30" t="s">
        <v>82</v>
      </c>
      <c r="D7" s="32">
        <v>2022</v>
      </c>
      <c r="E7" s="32"/>
      <c r="F7" s="31"/>
      <c r="G7" s="31"/>
      <c r="H7" s="31"/>
      <c r="I7" s="31"/>
    </row>
    <row r="8" spans="1:9" x14ac:dyDescent="0.25">
      <c r="A8" s="30" t="s">
        <v>86</v>
      </c>
      <c r="B8" s="30"/>
      <c r="C8" s="30" t="s">
        <v>82</v>
      </c>
      <c r="D8" s="30" t="s">
        <v>254</v>
      </c>
      <c r="E8" s="30"/>
      <c r="F8" s="31"/>
      <c r="G8" s="31"/>
      <c r="H8" s="31"/>
      <c r="I8" s="31"/>
    </row>
    <row r="9" spans="1:9" ht="15.75" thickBot="1" x14ac:dyDescent="0.3">
      <c r="A9" s="30"/>
      <c r="B9" s="30"/>
      <c r="C9" s="30"/>
      <c r="D9" s="30"/>
      <c r="E9" s="30"/>
      <c r="F9" s="30"/>
      <c r="G9" s="30"/>
      <c r="H9" s="30"/>
      <c r="I9" s="33" t="s">
        <v>87</v>
      </c>
    </row>
    <row r="10" spans="1:9" x14ac:dyDescent="0.25">
      <c r="A10" s="34"/>
      <c r="B10" s="35"/>
      <c r="C10" s="36"/>
      <c r="D10" s="37"/>
      <c r="E10" s="38"/>
      <c r="F10" s="335" t="s">
        <v>88</v>
      </c>
      <c r="G10" s="336"/>
      <c r="H10" s="35"/>
      <c r="I10" s="39"/>
    </row>
    <row r="11" spans="1:9" ht="26.25" x14ac:dyDescent="0.25">
      <c r="A11" s="40" t="s">
        <v>0</v>
      </c>
      <c r="B11" s="41"/>
      <c r="C11" s="191"/>
      <c r="D11" s="43" t="s">
        <v>89</v>
      </c>
      <c r="E11" s="41" t="s">
        <v>90</v>
      </c>
      <c r="F11" s="44"/>
      <c r="G11" s="44"/>
      <c r="H11" s="192" t="s">
        <v>91</v>
      </c>
      <c r="I11" s="193" t="s">
        <v>92</v>
      </c>
    </row>
    <row r="12" spans="1:9" x14ac:dyDescent="0.25">
      <c r="A12" s="40"/>
      <c r="B12" s="41" t="s">
        <v>102</v>
      </c>
      <c r="C12" s="191" t="s">
        <v>93</v>
      </c>
      <c r="D12" s="46" t="s">
        <v>94</v>
      </c>
      <c r="E12" s="41" t="s">
        <v>95</v>
      </c>
      <c r="F12" s="41" t="s">
        <v>96</v>
      </c>
      <c r="G12" s="41" t="s">
        <v>97</v>
      </c>
      <c r="H12" s="192" t="s">
        <v>98</v>
      </c>
      <c r="I12" s="45"/>
    </row>
    <row r="13" spans="1:9" x14ac:dyDescent="0.25">
      <c r="A13" s="40"/>
      <c r="B13" s="41"/>
      <c r="C13" s="191" t="s">
        <v>99</v>
      </c>
      <c r="D13" s="46" t="s">
        <v>100</v>
      </c>
      <c r="E13" s="46"/>
      <c r="F13" s="41"/>
      <c r="G13" s="41"/>
      <c r="H13" s="192"/>
      <c r="I13" s="45"/>
    </row>
    <row r="14" spans="1:9" ht="15.75" thickBot="1" x14ac:dyDescent="0.3">
      <c r="A14" s="47"/>
      <c r="B14" s="48"/>
      <c r="C14" s="49"/>
      <c r="D14" s="50"/>
      <c r="E14" s="50"/>
      <c r="F14" s="48"/>
      <c r="G14" s="48"/>
      <c r="H14" s="48"/>
      <c r="I14" s="51"/>
    </row>
    <row r="15" spans="1:9" ht="15.75" thickTop="1" x14ac:dyDescent="0.25">
      <c r="A15" s="52">
        <v>1</v>
      </c>
      <c r="B15" s="53">
        <v>2</v>
      </c>
      <c r="C15" s="54">
        <v>3</v>
      </c>
      <c r="D15" s="55"/>
      <c r="E15" s="55">
        <v>4</v>
      </c>
      <c r="F15" s="53">
        <v>5</v>
      </c>
      <c r="G15" s="53">
        <v>6</v>
      </c>
      <c r="H15" s="53">
        <v>7</v>
      </c>
      <c r="I15" s="56">
        <v>8</v>
      </c>
    </row>
    <row r="16" spans="1:9" x14ac:dyDescent="0.25">
      <c r="A16" s="40">
        <v>1</v>
      </c>
      <c r="B16" s="22" t="s">
        <v>56</v>
      </c>
      <c r="C16" s="57"/>
      <c r="D16" s="58"/>
      <c r="E16" s="46"/>
      <c r="F16" s="41"/>
      <c r="G16" s="41"/>
      <c r="H16" s="41"/>
      <c r="I16" s="45"/>
    </row>
    <row r="17" spans="1:9" ht="25.5" x14ac:dyDescent="0.25">
      <c r="A17" s="40"/>
      <c r="B17" s="20" t="s">
        <v>57</v>
      </c>
      <c r="C17" s="59"/>
      <c r="D17" s="60"/>
      <c r="E17" s="97"/>
      <c r="F17" s="41"/>
      <c r="G17" s="41"/>
      <c r="H17" s="41"/>
      <c r="I17" s="45"/>
    </row>
    <row r="18" spans="1:9" x14ac:dyDescent="0.25">
      <c r="A18" s="40"/>
      <c r="B18" s="19" t="s">
        <v>171</v>
      </c>
      <c r="C18" s="62" t="s">
        <v>93</v>
      </c>
      <c r="D18" s="60">
        <f>85500+421100+368400+1125000</f>
        <v>2000000</v>
      </c>
      <c r="E18" s="98" t="s">
        <v>101</v>
      </c>
      <c r="F18" s="105" t="s">
        <v>167</v>
      </c>
      <c r="G18" s="105" t="s">
        <v>168</v>
      </c>
      <c r="H18" s="41"/>
      <c r="I18" s="45"/>
    </row>
    <row r="19" spans="1:9" ht="25.5" x14ac:dyDescent="0.25">
      <c r="A19" s="40"/>
      <c r="B19" s="21" t="s">
        <v>58</v>
      </c>
      <c r="C19" s="62" t="s">
        <v>93</v>
      </c>
      <c r="D19" s="89">
        <f>469200+842200+333600+6890000+3000000</f>
        <v>11535000</v>
      </c>
      <c r="E19" s="98" t="s">
        <v>101</v>
      </c>
      <c r="F19" s="105" t="s">
        <v>167</v>
      </c>
      <c r="G19" s="105" t="s">
        <v>168</v>
      </c>
      <c r="H19" s="41"/>
      <c r="I19" s="45"/>
    </row>
    <row r="20" spans="1:9" x14ac:dyDescent="0.25">
      <c r="A20" s="40"/>
      <c r="B20" s="21" t="s">
        <v>172</v>
      </c>
      <c r="C20" s="62" t="s">
        <v>93</v>
      </c>
      <c r="D20" s="89">
        <f>85500+421100+368400+1125000</f>
        <v>2000000</v>
      </c>
      <c r="E20" s="98" t="s">
        <v>101</v>
      </c>
      <c r="F20" s="105" t="s">
        <v>167</v>
      </c>
      <c r="G20" s="105" t="s">
        <v>168</v>
      </c>
      <c r="H20" s="41"/>
      <c r="I20" s="45"/>
    </row>
    <row r="21" spans="1:9" x14ac:dyDescent="0.25">
      <c r="A21" s="63"/>
      <c r="B21" s="20" t="s">
        <v>59</v>
      </c>
      <c r="C21" s="57"/>
      <c r="D21" s="58"/>
      <c r="E21" s="64"/>
      <c r="F21" s="65"/>
      <c r="G21" s="65"/>
      <c r="H21" s="66"/>
      <c r="I21" s="67"/>
    </row>
    <row r="22" spans="1:9" x14ac:dyDescent="0.25">
      <c r="A22" s="40"/>
      <c r="B22" s="19" t="s">
        <v>60</v>
      </c>
      <c r="C22" s="59" t="s">
        <v>93</v>
      </c>
      <c r="D22" s="60">
        <v>6204253000</v>
      </c>
      <c r="E22" s="98" t="s">
        <v>101</v>
      </c>
      <c r="F22" s="105" t="s">
        <v>167</v>
      </c>
      <c r="G22" s="105" t="s">
        <v>168</v>
      </c>
      <c r="H22" s="61"/>
      <c r="I22" s="69"/>
    </row>
    <row r="23" spans="1:9" x14ac:dyDescent="0.25">
      <c r="A23" s="40"/>
      <c r="B23" s="19" t="s">
        <v>5</v>
      </c>
      <c r="C23" s="59" t="s">
        <v>93</v>
      </c>
      <c r="D23" s="60">
        <v>15945800</v>
      </c>
      <c r="E23" s="98" t="s">
        <v>101</v>
      </c>
      <c r="F23" s="105" t="s">
        <v>167</v>
      </c>
      <c r="G23" s="105" t="s">
        <v>168</v>
      </c>
      <c r="H23" s="61"/>
      <c r="I23" s="69"/>
    </row>
    <row r="24" spans="1:9" x14ac:dyDescent="0.25">
      <c r="A24" s="40"/>
      <c r="B24" s="19" t="s">
        <v>61</v>
      </c>
      <c r="C24" s="70" t="s">
        <v>93</v>
      </c>
      <c r="D24" s="71">
        <v>2000000</v>
      </c>
      <c r="E24" s="98" t="s">
        <v>101</v>
      </c>
      <c r="F24" s="105" t="s">
        <v>167</v>
      </c>
      <c r="G24" s="105" t="s">
        <v>168</v>
      </c>
      <c r="H24" s="61"/>
      <c r="I24" s="69"/>
    </row>
    <row r="25" spans="1:9" x14ac:dyDescent="0.25">
      <c r="A25" s="63"/>
      <c r="B25" s="19" t="s">
        <v>62</v>
      </c>
      <c r="C25" s="57" t="s">
        <v>93</v>
      </c>
      <c r="D25" s="58">
        <v>2000000</v>
      </c>
      <c r="E25" s="98" t="s">
        <v>101</v>
      </c>
      <c r="F25" s="105" t="s">
        <v>167</v>
      </c>
      <c r="G25" s="105" t="s">
        <v>168</v>
      </c>
      <c r="H25" s="72"/>
      <c r="I25" s="67"/>
    </row>
    <row r="26" spans="1:9" x14ac:dyDescent="0.25">
      <c r="A26" s="40"/>
      <c r="B26" s="19" t="s">
        <v>63</v>
      </c>
      <c r="C26" s="59" t="s">
        <v>93</v>
      </c>
      <c r="D26" s="91">
        <v>2000000</v>
      </c>
      <c r="E26" s="41" t="s">
        <v>101</v>
      </c>
      <c r="F26" s="105" t="s">
        <v>167</v>
      </c>
      <c r="G26" s="105" t="s">
        <v>168</v>
      </c>
      <c r="H26" s="61"/>
      <c r="I26" s="69"/>
    </row>
    <row r="27" spans="1:9" ht="25.5" x14ac:dyDescent="0.25">
      <c r="A27" s="40"/>
      <c r="B27" s="21" t="s">
        <v>64</v>
      </c>
      <c r="C27" s="59" t="s">
        <v>93</v>
      </c>
      <c r="D27" s="91">
        <v>2000000</v>
      </c>
      <c r="E27" s="41" t="s">
        <v>101</v>
      </c>
      <c r="F27" s="105" t="s">
        <v>167</v>
      </c>
      <c r="G27" s="105" t="s">
        <v>168</v>
      </c>
      <c r="H27" s="61"/>
      <c r="I27" s="69"/>
    </row>
    <row r="28" spans="1:9" x14ac:dyDescent="0.25">
      <c r="A28" s="63"/>
      <c r="B28" s="92" t="s">
        <v>12</v>
      </c>
      <c r="C28" s="94"/>
      <c r="D28" s="90"/>
      <c r="E28" s="95"/>
      <c r="F28" s="65"/>
      <c r="G28" s="65"/>
      <c r="H28" s="72"/>
      <c r="I28" s="67"/>
    </row>
    <row r="29" spans="1:9" x14ac:dyDescent="0.25">
      <c r="A29" s="40"/>
      <c r="B29" s="93" t="s">
        <v>13</v>
      </c>
      <c r="C29" s="59" t="s">
        <v>93</v>
      </c>
      <c r="D29" s="91">
        <v>10300000</v>
      </c>
      <c r="E29" s="41" t="s">
        <v>101</v>
      </c>
      <c r="F29" s="105" t="s">
        <v>167</v>
      </c>
      <c r="G29" s="105" t="s">
        <v>168</v>
      </c>
      <c r="H29" s="61"/>
      <c r="I29" s="69"/>
    </row>
    <row r="30" spans="1:9" x14ac:dyDescent="0.25">
      <c r="A30" s="40"/>
      <c r="B30" s="18" t="s">
        <v>16</v>
      </c>
      <c r="C30" s="59"/>
      <c r="D30" s="91"/>
      <c r="E30" s="80"/>
      <c r="F30" s="73"/>
      <c r="G30" s="73"/>
      <c r="H30" s="74"/>
      <c r="I30" s="69"/>
    </row>
    <row r="31" spans="1:9" x14ac:dyDescent="0.25">
      <c r="A31" s="40"/>
      <c r="B31" s="17" t="s">
        <v>17</v>
      </c>
      <c r="C31" s="70" t="s">
        <v>93</v>
      </c>
      <c r="D31" s="104">
        <v>20000000</v>
      </c>
      <c r="E31" s="41" t="s">
        <v>101</v>
      </c>
      <c r="F31" s="105" t="s">
        <v>167</v>
      </c>
      <c r="G31" s="105" t="s">
        <v>168</v>
      </c>
      <c r="H31" s="75"/>
      <c r="I31" s="69"/>
    </row>
    <row r="32" spans="1:9" x14ac:dyDescent="0.25">
      <c r="A32" s="40"/>
      <c r="B32" s="25" t="s">
        <v>103</v>
      </c>
      <c r="C32" s="59" t="s">
        <v>93</v>
      </c>
      <c r="D32" s="60">
        <v>19984400</v>
      </c>
      <c r="E32" s="41" t="s">
        <v>101</v>
      </c>
      <c r="F32" s="105" t="s">
        <v>167</v>
      </c>
      <c r="G32" s="105" t="s">
        <v>168</v>
      </c>
      <c r="H32" s="96"/>
      <c r="I32" s="69"/>
    </row>
    <row r="33" spans="1:9" x14ac:dyDescent="0.25">
      <c r="A33" s="40"/>
      <c r="B33" s="195" t="s">
        <v>19</v>
      </c>
      <c r="C33" s="59" t="s">
        <v>93</v>
      </c>
      <c r="D33" s="77">
        <v>25000000</v>
      </c>
      <c r="E33" s="41" t="s">
        <v>101</v>
      </c>
      <c r="F33" s="194" t="s">
        <v>167</v>
      </c>
      <c r="G33" s="194" t="s">
        <v>168</v>
      </c>
      <c r="H33" s="196"/>
      <c r="I33" s="197"/>
    </row>
    <row r="34" spans="1:9" x14ac:dyDescent="0.25">
      <c r="A34" s="40"/>
      <c r="B34" s="19" t="s">
        <v>20</v>
      </c>
      <c r="C34" s="59" t="s">
        <v>93</v>
      </c>
      <c r="D34" s="60">
        <v>1500000</v>
      </c>
      <c r="E34" s="41" t="s">
        <v>101</v>
      </c>
      <c r="F34" s="105" t="s">
        <v>167</v>
      </c>
      <c r="G34" s="105" t="s">
        <v>168</v>
      </c>
      <c r="H34" s="61"/>
      <c r="I34" s="69"/>
    </row>
    <row r="35" spans="1:9" x14ac:dyDescent="0.25">
      <c r="A35" s="40"/>
      <c r="B35" s="19" t="s">
        <v>22</v>
      </c>
      <c r="C35" s="70" t="s">
        <v>93</v>
      </c>
      <c r="D35" s="71">
        <v>68329500</v>
      </c>
      <c r="E35" s="41" t="s">
        <v>101</v>
      </c>
      <c r="F35" s="105" t="s">
        <v>167</v>
      </c>
      <c r="G35" s="105" t="s">
        <v>168</v>
      </c>
      <c r="H35" s="61"/>
      <c r="I35" s="69"/>
    </row>
    <row r="36" spans="1:9" x14ac:dyDescent="0.25">
      <c r="A36" s="63"/>
      <c r="B36" s="19" t="s">
        <v>23</v>
      </c>
      <c r="C36" s="57" t="s">
        <v>93</v>
      </c>
      <c r="D36" s="58">
        <v>63600000</v>
      </c>
      <c r="E36" s="41" t="s">
        <v>101</v>
      </c>
      <c r="F36" s="105" t="s">
        <v>167</v>
      </c>
      <c r="G36" s="105" t="s">
        <v>168</v>
      </c>
      <c r="H36" s="72"/>
      <c r="I36" s="67"/>
    </row>
    <row r="37" spans="1:9" x14ac:dyDescent="0.25">
      <c r="A37" s="134"/>
      <c r="B37" s="19" t="s">
        <v>24</v>
      </c>
      <c r="C37" s="200" t="s">
        <v>93</v>
      </c>
      <c r="D37" s="201">
        <v>56477600</v>
      </c>
      <c r="E37" s="202" t="s">
        <v>101</v>
      </c>
      <c r="F37" s="203" t="s">
        <v>167</v>
      </c>
      <c r="G37" s="203" t="s">
        <v>168</v>
      </c>
      <c r="H37" s="204"/>
      <c r="I37" s="205"/>
    </row>
    <row r="38" spans="1:9" x14ac:dyDescent="0.25">
      <c r="A38" s="40"/>
      <c r="B38" s="199" t="s">
        <v>25</v>
      </c>
      <c r="C38" s="70" t="s">
        <v>93</v>
      </c>
      <c r="D38" s="71">
        <v>16368000</v>
      </c>
      <c r="E38" s="41" t="s">
        <v>101</v>
      </c>
      <c r="F38" s="194" t="s">
        <v>167</v>
      </c>
      <c r="G38" s="194" t="s">
        <v>168</v>
      </c>
      <c r="H38" s="61"/>
      <c r="I38" s="69"/>
    </row>
    <row r="39" spans="1:9" ht="25.5" x14ac:dyDescent="0.25">
      <c r="A39" s="63"/>
      <c r="B39" s="20" t="s">
        <v>66</v>
      </c>
      <c r="C39" s="57"/>
      <c r="D39" s="58"/>
      <c r="E39" s="64"/>
      <c r="F39" s="65"/>
      <c r="G39" s="65"/>
      <c r="H39" s="72"/>
      <c r="I39" s="67"/>
    </row>
    <row r="40" spans="1:9" x14ac:dyDescent="0.25">
      <c r="A40" s="40"/>
      <c r="B40" s="19" t="s">
        <v>173</v>
      </c>
      <c r="C40" s="59" t="s">
        <v>93</v>
      </c>
      <c r="D40" s="60">
        <v>1500000</v>
      </c>
      <c r="E40" s="41" t="s">
        <v>101</v>
      </c>
      <c r="F40" s="105" t="s">
        <v>167</v>
      </c>
      <c r="G40" s="105" t="s">
        <v>168</v>
      </c>
      <c r="H40" s="61"/>
      <c r="I40" s="69"/>
    </row>
    <row r="41" spans="1:9" x14ac:dyDescent="0.25">
      <c r="A41" s="134"/>
      <c r="B41" s="20" t="s">
        <v>26</v>
      </c>
      <c r="C41" s="200"/>
      <c r="D41" s="201"/>
      <c r="E41" s="202"/>
      <c r="F41" s="251"/>
      <c r="G41" s="251"/>
      <c r="H41" s="204"/>
      <c r="I41" s="205"/>
    </row>
    <row r="42" spans="1:9" x14ac:dyDescent="0.25">
      <c r="A42" s="40"/>
      <c r="B42" s="199" t="s">
        <v>27</v>
      </c>
      <c r="C42" s="59" t="s">
        <v>93</v>
      </c>
      <c r="D42" s="60">
        <v>23170800</v>
      </c>
      <c r="E42" s="41" t="s">
        <v>101</v>
      </c>
      <c r="F42" s="194" t="s">
        <v>167</v>
      </c>
      <c r="G42" s="194" t="s">
        <v>168</v>
      </c>
      <c r="H42" s="73"/>
      <c r="I42" s="197"/>
    </row>
    <row r="43" spans="1:9" x14ac:dyDescent="0.25">
      <c r="A43" s="40"/>
      <c r="B43" s="19" t="s">
        <v>31</v>
      </c>
      <c r="C43" s="59" t="s">
        <v>93</v>
      </c>
      <c r="D43" s="77">
        <v>150000000</v>
      </c>
      <c r="E43" s="41" t="s">
        <v>101</v>
      </c>
      <c r="F43" s="105" t="s">
        <v>167</v>
      </c>
      <c r="G43" s="105" t="s">
        <v>168</v>
      </c>
      <c r="H43" s="61"/>
      <c r="I43" s="69"/>
    </row>
    <row r="44" spans="1:9" ht="25.5" x14ac:dyDescent="0.25">
      <c r="A44" s="40"/>
      <c r="B44" s="20" t="s">
        <v>35</v>
      </c>
      <c r="C44" s="70"/>
      <c r="D44" s="71"/>
      <c r="E44" s="78"/>
      <c r="F44" s="68"/>
      <c r="G44" s="68"/>
      <c r="H44" s="61"/>
      <c r="I44" s="69"/>
    </row>
    <row r="45" spans="1:9" ht="25.5" x14ac:dyDescent="0.25">
      <c r="A45" s="63"/>
      <c r="B45" s="21" t="s">
        <v>36</v>
      </c>
      <c r="C45" s="59" t="s">
        <v>93</v>
      </c>
      <c r="D45" s="60">
        <v>133840000</v>
      </c>
      <c r="E45" s="41" t="s">
        <v>101</v>
      </c>
      <c r="F45" s="105" t="s">
        <v>167</v>
      </c>
      <c r="G45" s="105" t="s">
        <v>168</v>
      </c>
      <c r="H45" s="72"/>
      <c r="I45" s="67"/>
    </row>
    <row r="46" spans="1:9" x14ac:dyDescent="0.25">
      <c r="A46" s="40"/>
      <c r="B46" s="19" t="s">
        <v>37</v>
      </c>
      <c r="C46" s="59" t="s">
        <v>93</v>
      </c>
      <c r="D46" s="77">
        <v>19465000</v>
      </c>
      <c r="E46" s="41" t="s">
        <v>101</v>
      </c>
      <c r="F46" s="105" t="s">
        <v>167</v>
      </c>
      <c r="G46" s="105" t="s">
        <v>168</v>
      </c>
      <c r="H46" s="61"/>
      <c r="I46" s="69"/>
    </row>
    <row r="47" spans="1:9" x14ac:dyDescent="0.25">
      <c r="A47" s="40"/>
      <c r="B47" s="19" t="s">
        <v>41</v>
      </c>
      <c r="C47" s="59" t="s">
        <v>93</v>
      </c>
      <c r="D47" s="60">
        <v>51183200</v>
      </c>
      <c r="E47" s="41" t="s">
        <v>101</v>
      </c>
      <c r="F47" s="105" t="s">
        <v>167</v>
      </c>
      <c r="G47" s="105" t="s">
        <v>168</v>
      </c>
      <c r="H47" s="79"/>
      <c r="I47" s="69"/>
    </row>
    <row r="48" spans="1:9" ht="25.5" x14ac:dyDescent="0.25">
      <c r="A48" s="63"/>
      <c r="B48" s="21" t="s">
        <v>44</v>
      </c>
      <c r="C48" s="57" t="s">
        <v>93</v>
      </c>
      <c r="D48" s="76">
        <v>7950000</v>
      </c>
      <c r="E48" s="41" t="s">
        <v>101</v>
      </c>
      <c r="F48" s="105" t="s">
        <v>167</v>
      </c>
      <c r="G48" s="105" t="s">
        <v>168</v>
      </c>
      <c r="H48" s="72"/>
      <c r="I48" s="67"/>
    </row>
    <row r="49" spans="1:9" x14ac:dyDescent="0.25">
      <c r="A49" s="40">
        <v>2</v>
      </c>
      <c r="B49" s="22" t="s">
        <v>46</v>
      </c>
      <c r="C49" s="59"/>
      <c r="D49" s="91"/>
      <c r="E49" s="80"/>
      <c r="F49" s="68"/>
      <c r="G49" s="68"/>
      <c r="H49" s="61"/>
      <c r="I49" s="69"/>
    </row>
    <row r="50" spans="1:9" x14ac:dyDescent="0.25">
      <c r="A50" s="40"/>
      <c r="B50" s="20" t="s">
        <v>47</v>
      </c>
      <c r="C50" s="59"/>
      <c r="D50" s="91"/>
      <c r="E50" s="80"/>
      <c r="F50" s="68"/>
      <c r="G50" s="68"/>
      <c r="H50" s="61"/>
      <c r="I50" s="69"/>
    </row>
    <row r="51" spans="1:9" x14ac:dyDescent="0.25">
      <c r="A51" s="40"/>
      <c r="B51" s="19" t="s">
        <v>67</v>
      </c>
      <c r="C51" s="59" t="s">
        <v>93</v>
      </c>
      <c r="D51" s="91">
        <v>101784800</v>
      </c>
      <c r="E51" s="41" t="s">
        <v>101</v>
      </c>
      <c r="F51" s="105" t="s">
        <v>167</v>
      </c>
      <c r="G51" s="105" t="s">
        <v>168</v>
      </c>
      <c r="H51" s="61"/>
      <c r="I51" s="69"/>
    </row>
    <row r="52" spans="1:9" x14ac:dyDescent="0.25">
      <c r="A52" s="40"/>
      <c r="B52" s="19" t="s">
        <v>68</v>
      </c>
      <c r="C52" s="59" t="s">
        <v>93</v>
      </c>
      <c r="D52" s="91">
        <v>229578900</v>
      </c>
      <c r="E52" s="41" t="s">
        <v>101</v>
      </c>
      <c r="F52" s="105" t="s">
        <v>167</v>
      </c>
      <c r="G52" s="105" t="s">
        <v>168</v>
      </c>
      <c r="H52" s="61"/>
      <c r="I52" s="69"/>
    </row>
    <row r="53" spans="1:9" x14ac:dyDescent="0.25">
      <c r="A53" s="40"/>
      <c r="B53" s="19" t="s">
        <v>48</v>
      </c>
      <c r="C53" s="59" t="s">
        <v>93</v>
      </c>
      <c r="D53" s="91">
        <v>11881000</v>
      </c>
      <c r="E53" s="41" t="s">
        <v>101</v>
      </c>
      <c r="F53" s="105" t="s">
        <v>167</v>
      </c>
      <c r="G53" s="105" t="s">
        <v>168</v>
      </c>
      <c r="H53" s="61"/>
      <c r="I53" s="69"/>
    </row>
    <row r="54" spans="1:9" x14ac:dyDescent="0.25">
      <c r="A54" s="40"/>
      <c r="B54" s="19" t="s">
        <v>49</v>
      </c>
      <c r="C54" s="59" t="s">
        <v>93</v>
      </c>
      <c r="D54" s="91">
        <v>123250500</v>
      </c>
      <c r="E54" s="41" t="s">
        <v>101</v>
      </c>
      <c r="F54" s="105" t="s">
        <v>167</v>
      </c>
      <c r="G54" s="105" t="s">
        <v>168</v>
      </c>
      <c r="H54" s="61"/>
      <c r="I54" s="69"/>
    </row>
    <row r="55" spans="1:9" x14ac:dyDescent="0.25">
      <c r="A55" s="40"/>
      <c r="B55" s="19" t="s">
        <v>69</v>
      </c>
      <c r="C55" s="59" t="s">
        <v>93</v>
      </c>
      <c r="D55" s="91">
        <v>200363200</v>
      </c>
      <c r="E55" s="41" t="s">
        <v>101</v>
      </c>
      <c r="F55" s="105" t="s">
        <v>167</v>
      </c>
      <c r="G55" s="105" t="s">
        <v>168</v>
      </c>
      <c r="H55" s="61"/>
      <c r="I55" s="69"/>
    </row>
    <row r="56" spans="1:9" x14ac:dyDescent="0.25">
      <c r="A56" s="40"/>
      <c r="B56" s="19" t="s">
        <v>70</v>
      </c>
      <c r="C56" s="59" t="s">
        <v>93</v>
      </c>
      <c r="D56" s="91">
        <v>100029100</v>
      </c>
      <c r="E56" s="41" t="s">
        <v>101</v>
      </c>
      <c r="F56" s="105" t="s">
        <v>167</v>
      </c>
      <c r="G56" s="105" t="s">
        <v>168</v>
      </c>
      <c r="H56" s="61"/>
      <c r="I56" s="69"/>
    </row>
    <row r="57" spans="1:9" ht="25.5" x14ac:dyDescent="0.25">
      <c r="A57" s="40"/>
      <c r="B57" s="21" t="s">
        <v>50</v>
      </c>
      <c r="C57" s="59" t="s">
        <v>93</v>
      </c>
      <c r="D57" s="91">
        <v>319099700</v>
      </c>
      <c r="E57" s="41" t="s">
        <v>101</v>
      </c>
      <c r="F57" s="105" t="s">
        <v>167</v>
      </c>
      <c r="G57" s="105" t="s">
        <v>168</v>
      </c>
      <c r="H57" s="61"/>
      <c r="I57" s="69"/>
    </row>
    <row r="58" spans="1:9" x14ac:dyDescent="0.25">
      <c r="A58" s="40"/>
      <c r="B58" s="20" t="s">
        <v>51</v>
      </c>
      <c r="C58" s="59"/>
      <c r="D58" s="91"/>
      <c r="E58" s="80"/>
      <c r="F58" s="68"/>
      <c r="G58" s="68"/>
      <c r="H58" s="61"/>
      <c r="I58" s="69"/>
    </row>
    <row r="59" spans="1:9" x14ac:dyDescent="0.25">
      <c r="A59" s="40"/>
      <c r="B59" s="19" t="s">
        <v>71</v>
      </c>
      <c r="C59" s="59" t="s">
        <v>93</v>
      </c>
      <c r="D59" s="91">
        <v>47668600</v>
      </c>
      <c r="E59" s="41" t="s">
        <v>101</v>
      </c>
      <c r="F59" s="105" t="s">
        <v>167</v>
      </c>
      <c r="G59" s="105" t="s">
        <v>168</v>
      </c>
      <c r="H59" s="61"/>
      <c r="I59" s="69"/>
    </row>
    <row r="60" spans="1:9" x14ac:dyDescent="0.25">
      <c r="A60" s="40"/>
      <c r="B60" s="24" t="s">
        <v>52</v>
      </c>
      <c r="C60" s="59" t="s">
        <v>93</v>
      </c>
      <c r="D60" s="91">
        <v>39316000</v>
      </c>
      <c r="E60" s="41" t="s">
        <v>101</v>
      </c>
      <c r="F60" s="105" t="s">
        <v>167</v>
      </c>
      <c r="G60" s="105" t="s">
        <v>168</v>
      </c>
      <c r="H60" s="61"/>
      <c r="I60" s="69"/>
    </row>
    <row r="61" spans="1:9" x14ac:dyDescent="0.25">
      <c r="A61" s="40">
        <v>3</v>
      </c>
      <c r="B61" s="198" t="s">
        <v>53</v>
      </c>
      <c r="C61" s="59"/>
      <c r="D61" s="91"/>
      <c r="E61" s="80"/>
      <c r="F61" s="68"/>
      <c r="G61" s="68"/>
      <c r="H61" s="61"/>
      <c r="I61" s="69"/>
    </row>
    <row r="62" spans="1:9" ht="25.5" x14ac:dyDescent="0.25">
      <c r="A62" s="40"/>
      <c r="B62" s="23" t="s">
        <v>72</v>
      </c>
      <c r="C62" s="59"/>
      <c r="D62" s="91"/>
      <c r="E62" s="80"/>
      <c r="F62" s="68"/>
      <c r="G62" s="68"/>
      <c r="H62" s="61"/>
      <c r="I62" s="69"/>
    </row>
    <row r="63" spans="1:9" x14ac:dyDescent="0.25">
      <c r="A63" s="40"/>
      <c r="B63" s="19" t="s">
        <v>73</v>
      </c>
      <c r="C63" s="59" t="s">
        <v>93</v>
      </c>
      <c r="D63" s="91">
        <v>17868400</v>
      </c>
      <c r="E63" s="41" t="s">
        <v>101</v>
      </c>
      <c r="F63" s="105" t="s">
        <v>167</v>
      </c>
      <c r="G63" s="105" t="s">
        <v>168</v>
      </c>
      <c r="H63" s="61"/>
      <c r="I63" s="69"/>
    </row>
    <row r="64" spans="1:9" x14ac:dyDescent="0.25">
      <c r="A64" s="40"/>
      <c r="B64" s="19" t="s">
        <v>74</v>
      </c>
      <c r="C64" s="59" t="s">
        <v>93</v>
      </c>
      <c r="D64" s="91">
        <v>17050000</v>
      </c>
      <c r="E64" s="41" t="s">
        <v>101</v>
      </c>
      <c r="F64" s="105" t="s">
        <v>167</v>
      </c>
      <c r="G64" s="105" t="s">
        <v>168</v>
      </c>
      <c r="H64" s="61"/>
      <c r="I64" s="69"/>
    </row>
    <row r="65" spans="1:14" x14ac:dyDescent="0.25">
      <c r="A65" s="40"/>
      <c r="B65" s="20" t="s">
        <v>54</v>
      </c>
      <c r="C65" s="59"/>
      <c r="D65" s="91"/>
      <c r="E65" s="80"/>
      <c r="F65" s="68"/>
      <c r="G65" s="68"/>
      <c r="H65" s="61"/>
      <c r="I65" s="69"/>
    </row>
    <row r="66" spans="1:14" x14ac:dyDescent="0.25">
      <c r="A66" s="40"/>
      <c r="B66" s="19" t="s">
        <v>75</v>
      </c>
      <c r="C66" s="59" t="s">
        <v>93</v>
      </c>
      <c r="D66" s="91">
        <v>27390000</v>
      </c>
      <c r="E66" s="41" t="s">
        <v>101</v>
      </c>
      <c r="F66" s="105" t="s">
        <v>167</v>
      </c>
      <c r="G66" s="105" t="s">
        <v>168</v>
      </c>
      <c r="H66" s="61"/>
      <c r="I66" s="69"/>
    </row>
    <row r="67" spans="1:14" x14ac:dyDescent="0.25">
      <c r="A67" s="40"/>
      <c r="B67" s="19" t="s">
        <v>76</v>
      </c>
      <c r="C67" s="59" t="s">
        <v>93</v>
      </c>
      <c r="D67" s="91">
        <v>61529000</v>
      </c>
      <c r="E67" s="41" t="s">
        <v>101</v>
      </c>
      <c r="F67" s="105" t="s">
        <v>167</v>
      </c>
      <c r="G67" s="105" t="s">
        <v>168</v>
      </c>
      <c r="H67" s="61"/>
      <c r="I67" s="69"/>
    </row>
    <row r="68" spans="1:14" ht="25.5" x14ac:dyDescent="0.25">
      <c r="A68" s="40"/>
      <c r="B68" s="21" t="s">
        <v>55</v>
      </c>
      <c r="C68" s="59" t="s">
        <v>93</v>
      </c>
      <c r="D68" s="91">
        <v>146729000</v>
      </c>
      <c r="E68" s="41" t="s">
        <v>101</v>
      </c>
      <c r="F68" s="105" t="s">
        <v>167</v>
      </c>
      <c r="G68" s="105" t="s">
        <v>168</v>
      </c>
      <c r="H68" s="61"/>
      <c r="I68" s="69"/>
    </row>
    <row r="69" spans="1:14" x14ac:dyDescent="0.25">
      <c r="A69" s="40"/>
      <c r="B69" s="19" t="s">
        <v>77</v>
      </c>
      <c r="C69" s="59" t="s">
        <v>93</v>
      </c>
      <c r="D69" s="91">
        <v>2017000</v>
      </c>
      <c r="E69" s="41" t="s">
        <v>101</v>
      </c>
      <c r="F69" s="105" t="s">
        <v>167</v>
      </c>
      <c r="G69" s="105" t="s">
        <v>168</v>
      </c>
      <c r="H69" s="61"/>
      <c r="I69" s="69"/>
    </row>
    <row r="70" spans="1:14" ht="15.75" thickBot="1" x14ac:dyDescent="0.3">
      <c r="A70" s="99"/>
      <c r="B70" s="81"/>
      <c r="C70" s="82"/>
      <c r="D70" s="83"/>
      <c r="E70" s="84"/>
      <c r="F70" s="100"/>
      <c r="G70" s="100"/>
      <c r="H70" s="84"/>
      <c r="I70" s="101"/>
    </row>
    <row r="71" spans="1:14" x14ac:dyDescent="0.25">
      <c r="D71" s="102"/>
    </row>
    <row r="72" spans="1:14" ht="15.75" x14ac:dyDescent="0.25">
      <c r="D72" s="327"/>
      <c r="F72" s="26" t="s">
        <v>255</v>
      </c>
      <c r="G72" s="26"/>
      <c r="H72" s="26"/>
      <c r="I72" s="26"/>
    </row>
    <row r="73" spans="1:14" ht="15.75" x14ac:dyDescent="0.25">
      <c r="D73" s="103"/>
      <c r="F73" s="3" t="s">
        <v>166</v>
      </c>
      <c r="G73" s="85"/>
      <c r="H73" s="85"/>
      <c r="I73" s="85"/>
      <c r="J73" s="85"/>
    </row>
    <row r="74" spans="1:14" ht="15.75" x14ac:dyDescent="0.25">
      <c r="F74" s="88"/>
      <c r="G74" s="88"/>
      <c r="H74" s="88"/>
      <c r="I74" s="88"/>
      <c r="J74" s="88"/>
      <c r="K74" s="85"/>
      <c r="L74" s="85"/>
      <c r="M74" s="85"/>
      <c r="N74" s="85"/>
    </row>
    <row r="75" spans="1:14" x14ac:dyDescent="0.25">
      <c r="F75" s="88"/>
      <c r="G75" s="88"/>
      <c r="H75" s="88"/>
      <c r="I75" s="88"/>
      <c r="J75" s="88"/>
      <c r="K75" s="88"/>
      <c r="L75" s="88"/>
      <c r="M75" s="88"/>
      <c r="N75" s="88"/>
    </row>
    <row r="76" spans="1:14" ht="15.75" x14ac:dyDescent="0.25">
      <c r="F76" s="27"/>
      <c r="G76" s="85"/>
      <c r="H76" s="85"/>
      <c r="I76" s="85"/>
      <c r="J76" s="85"/>
      <c r="K76" s="88"/>
      <c r="L76" s="88"/>
      <c r="M76" s="88"/>
      <c r="N76" s="88"/>
    </row>
    <row r="77" spans="1:14" ht="15.75" x14ac:dyDescent="0.25">
      <c r="F77" s="86" t="s">
        <v>251</v>
      </c>
      <c r="G77" s="86"/>
      <c r="H77" s="85"/>
      <c r="I77" s="85"/>
      <c r="J77" s="85"/>
      <c r="K77" s="85"/>
      <c r="L77" s="85"/>
      <c r="M77" s="85"/>
      <c r="N77" s="85"/>
    </row>
    <row r="78" spans="1:14" ht="15.75" x14ac:dyDescent="0.25">
      <c r="F78" s="87" t="s">
        <v>252</v>
      </c>
      <c r="G78" s="87"/>
      <c r="H78" s="85"/>
      <c r="I78" s="85"/>
      <c r="J78" s="85"/>
      <c r="K78" s="85"/>
      <c r="L78" s="85"/>
      <c r="M78" s="85"/>
      <c r="N78" s="85"/>
    </row>
    <row r="79" spans="1:14" ht="15.75" x14ac:dyDescent="0.25">
      <c r="F79" s="87" t="s">
        <v>253</v>
      </c>
      <c r="G79" s="87"/>
      <c r="H79" s="85"/>
      <c r="I79" s="85"/>
      <c r="J79" s="85"/>
      <c r="K79" s="85"/>
      <c r="L79" s="85"/>
      <c r="M79" s="85"/>
      <c r="N79" s="85"/>
    </row>
    <row r="80" spans="1:14" ht="15.75" x14ac:dyDescent="0.25">
      <c r="F80" s="85"/>
      <c r="G80" s="85"/>
      <c r="H80" s="85"/>
      <c r="I80" s="85"/>
      <c r="J80" s="87"/>
      <c r="K80" s="85"/>
      <c r="L80" s="85"/>
      <c r="M80" s="85"/>
      <c r="N80" s="85"/>
    </row>
  </sheetData>
  <mergeCells count="3">
    <mergeCell ref="A2:I2"/>
    <mergeCell ref="A3:I3"/>
    <mergeCell ref="F10:G10"/>
  </mergeCells>
  <pageMargins left="1.5748031496062993" right="0.39370078740157483" top="0.39370078740157483" bottom="0.11811023622047245" header="0.31496062992125984" footer="0.31496062992125984"/>
  <pageSetup paperSize="20480" scale="78" orientation="landscape" verticalDpi="0" r:id="rId1"/>
  <rowBreaks count="1" manualBreakCount="1">
    <brk id="41" max="8" man="1"/>
  </rowBreaks>
  <ignoredErrors>
    <ignoredError sqref="D1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zoomScale="98" zoomScaleNormal="98" workbookViewId="0">
      <selection activeCell="E6" sqref="E6"/>
    </sheetView>
  </sheetViews>
  <sheetFormatPr defaultRowHeight="15" x14ac:dyDescent="0.25"/>
  <cols>
    <col min="1" max="1" width="3.28515625" customWidth="1"/>
    <col min="2" max="2" width="61.85546875" customWidth="1"/>
    <col min="3" max="3" width="3.7109375" customWidth="1"/>
    <col min="4" max="4" width="29.5703125" customWidth="1"/>
    <col min="5" max="5" width="24.85546875" bestFit="1" customWidth="1"/>
    <col min="6" max="6" width="9.140625" customWidth="1"/>
    <col min="7" max="7" width="9.5703125" customWidth="1"/>
    <col min="8" max="8" width="20.42578125" customWidth="1"/>
    <col min="9" max="9" width="12.42578125" customWidth="1"/>
  </cols>
  <sheetData>
    <row r="1" spans="1:9" x14ac:dyDescent="0.25">
      <c r="A1" s="334" t="s">
        <v>143</v>
      </c>
      <c r="B1" s="334"/>
      <c r="C1" s="334"/>
      <c r="D1" s="334"/>
      <c r="E1" s="334"/>
      <c r="F1" s="334"/>
      <c r="G1" s="334"/>
      <c r="H1" s="334"/>
      <c r="I1" s="334"/>
    </row>
    <row r="2" spans="1:9" x14ac:dyDescent="0.25">
      <c r="A2" s="334" t="s">
        <v>144</v>
      </c>
      <c r="B2" s="334"/>
      <c r="C2" s="334"/>
      <c r="D2" s="334"/>
      <c r="E2" s="334"/>
      <c r="F2" s="334"/>
      <c r="G2" s="334"/>
      <c r="H2" s="334"/>
      <c r="I2" s="334"/>
    </row>
    <row r="3" spans="1:9" ht="9.75" customHeight="1" x14ac:dyDescent="0.25"/>
    <row r="4" spans="1:9" x14ac:dyDescent="0.25">
      <c r="A4" s="30" t="s">
        <v>81</v>
      </c>
      <c r="C4" t="s">
        <v>82</v>
      </c>
      <c r="D4" s="30" t="s">
        <v>142</v>
      </c>
    </row>
    <row r="5" spans="1:9" x14ac:dyDescent="0.25">
      <c r="A5" t="s">
        <v>83</v>
      </c>
      <c r="C5" t="s">
        <v>82</v>
      </c>
      <c r="D5" s="106" t="s">
        <v>126</v>
      </c>
    </row>
    <row r="6" spans="1:9" x14ac:dyDescent="0.25">
      <c r="A6" t="s">
        <v>85</v>
      </c>
      <c r="C6" t="s">
        <v>82</v>
      </c>
      <c r="D6" s="107">
        <v>2022</v>
      </c>
    </row>
    <row r="7" spans="1:9" x14ac:dyDescent="0.25">
      <c r="A7" t="s">
        <v>86</v>
      </c>
      <c r="C7" t="s">
        <v>82</v>
      </c>
      <c r="D7" s="106" t="s">
        <v>254</v>
      </c>
    </row>
    <row r="8" spans="1:9" ht="15.75" thickBot="1" x14ac:dyDescent="0.3">
      <c r="I8" s="138" t="s">
        <v>145</v>
      </c>
    </row>
    <row r="9" spans="1:9" ht="15.75" thickBot="1" x14ac:dyDescent="0.3">
      <c r="A9" s="160"/>
      <c r="B9" s="141"/>
      <c r="C9" s="142"/>
      <c r="D9" s="140"/>
      <c r="E9" s="140"/>
      <c r="F9" s="337" t="s">
        <v>146</v>
      </c>
      <c r="G9" s="338"/>
      <c r="H9" s="339"/>
      <c r="I9" s="143"/>
    </row>
    <row r="10" spans="1:9" x14ac:dyDescent="0.25">
      <c r="A10" s="139" t="s">
        <v>0</v>
      </c>
      <c r="B10" s="141" t="s">
        <v>106</v>
      </c>
      <c r="C10" s="142"/>
      <c r="D10" s="140" t="s">
        <v>147</v>
      </c>
      <c r="E10" s="140" t="s">
        <v>148</v>
      </c>
      <c r="F10" s="140"/>
      <c r="G10" s="140"/>
      <c r="H10" s="140" t="s">
        <v>149</v>
      </c>
      <c r="I10" s="143"/>
    </row>
    <row r="11" spans="1:9" x14ac:dyDescent="0.25">
      <c r="A11" s="144"/>
      <c r="B11" s="146" t="s">
        <v>108</v>
      </c>
      <c r="C11" s="147"/>
      <c r="D11" s="145" t="s">
        <v>150</v>
      </c>
      <c r="E11" s="145" t="s">
        <v>151</v>
      </c>
      <c r="F11" s="145" t="s">
        <v>152</v>
      </c>
      <c r="G11" s="145" t="s">
        <v>153</v>
      </c>
      <c r="H11" s="145" t="s">
        <v>154</v>
      </c>
      <c r="I11" s="149" t="s">
        <v>155</v>
      </c>
    </row>
    <row r="12" spans="1:9" x14ac:dyDescent="0.25">
      <c r="A12" s="144"/>
      <c r="B12" s="146"/>
      <c r="C12" s="147"/>
      <c r="D12" s="145" t="s">
        <v>156</v>
      </c>
      <c r="E12" s="145" t="s">
        <v>157</v>
      </c>
      <c r="F12" s="145"/>
      <c r="G12" s="145"/>
      <c r="H12" s="145" t="s">
        <v>158</v>
      </c>
      <c r="I12" s="149"/>
    </row>
    <row r="13" spans="1:9" x14ac:dyDescent="0.25">
      <c r="A13" s="161">
        <v>1</v>
      </c>
      <c r="B13" s="162">
        <v>2</v>
      </c>
      <c r="C13" s="157"/>
      <c r="D13" s="148">
        <v>3</v>
      </c>
      <c r="E13" s="148">
        <v>4</v>
      </c>
      <c r="F13" s="148">
        <v>5</v>
      </c>
      <c r="G13" s="148">
        <v>6</v>
      </c>
      <c r="H13" s="148">
        <v>7</v>
      </c>
      <c r="I13" s="163">
        <v>8</v>
      </c>
    </row>
    <row r="14" spans="1:9" ht="9" customHeight="1" x14ac:dyDescent="0.25">
      <c r="A14" s="207"/>
      <c r="B14" s="164"/>
      <c r="C14" s="165"/>
      <c r="D14" s="165"/>
      <c r="E14" s="165"/>
      <c r="F14" s="165"/>
      <c r="G14" s="165"/>
      <c r="H14" s="165"/>
      <c r="I14" s="208"/>
    </row>
    <row r="15" spans="1:9" ht="25.5" x14ac:dyDescent="0.25">
      <c r="A15" s="209"/>
      <c r="B15" s="22" t="s">
        <v>56</v>
      </c>
      <c r="C15" s="167"/>
      <c r="D15" s="168"/>
      <c r="E15" s="168"/>
      <c r="F15" s="167"/>
      <c r="G15" s="167"/>
      <c r="H15" s="167"/>
      <c r="I15" s="340" t="s">
        <v>188</v>
      </c>
    </row>
    <row r="16" spans="1:9" ht="25.5" x14ac:dyDescent="0.25">
      <c r="A16" s="209"/>
      <c r="B16" s="20" t="s">
        <v>57</v>
      </c>
      <c r="C16" s="167"/>
      <c r="D16" s="167"/>
      <c r="E16" s="167"/>
      <c r="F16" s="167"/>
      <c r="G16" s="167"/>
      <c r="H16" s="167"/>
      <c r="I16" s="341"/>
    </row>
    <row r="17" spans="1:9" x14ac:dyDescent="0.25">
      <c r="A17" s="209">
        <v>1</v>
      </c>
      <c r="B17" s="19" t="s">
        <v>171</v>
      </c>
      <c r="C17" s="167"/>
      <c r="D17" s="167"/>
      <c r="E17" s="167"/>
      <c r="F17" s="167"/>
      <c r="G17" s="167"/>
      <c r="H17" s="167"/>
      <c r="I17" s="341"/>
    </row>
    <row r="18" spans="1:9" ht="25.5" x14ac:dyDescent="0.25">
      <c r="A18" s="209">
        <v>2</v>
      </c>
      <c r="B18" s="21" t="s">
        <v>58</v>
      </c>
      <c r="C18" s="167"/>
      <c r="D18" s="167"/>
      <c r="E18" s="167"/>
      <c r="F18" s="167"/>
      <c r="G18" s="167"/>
      <c r="H18" s="167"/>
      <c r="I18" s="341"/>
    </row>
    <row r="19" spans="1:9" x14ac:dyDescent="0.25">
      <c r="A19" s="209">
        <v>3</v>
      </c>
      <c r="B19" s="21" t="s">
        <v>172</v>
      </c>
      <c r="C19" s="167"/>
      <c r="D19" s="167"/>
      <c r="E19" s="167"/>
      <c r="F19" s="167"/>
      <c r="G19" s="167"/>
      <c r="H19" s="167"/>
      <c r="I19" s="341"/>
    </row>
    <row r="20" spans="1:9" x14ac:dyDescent="0.25">
      <c r="A20" s="209"/>
      <c r="B20" s="20" t="s">
        <v>59</v>
      </c>
      <c r="C20" s="167"/>
      <c r="D20" s="167"/>
      <c r="E20" s="167"/>
      <c r="F20" s="167"/>
      <c r="G20" s="167"/>
      <c r="H20" s="167"/>
      <c r="I20" s="341"/>
    </row>
    <row r="21" spans="1:9" x14ac:dyDescent="0.25">
      <c r="A21" s="209">
        <v>4</v>
      </c>
      <c r="B21" s="19" t="s">
        <v>60</v>
      </c>
      <c r="C21" s="167"/>
      <c r="D21" s="167"/>
      <c r="E21" s="167"/>
      <c r="F21" s="167"/>
      <c r="G21" s="167"/>
      <c r="H21" s="167"/>
      <c r="I21" s="341"/>
    </row>
    <row r="22" spans="1:9" x14ac:dyDescent="0.25">
      <c r="A22" s="209">
        <v>5</v>
      </c>
      <c r="B22" s="19" t="s">
        <v>5</v>
      </c>
      <c r="C22" s="167"/>
      <c r="D22" s="167"/>
      <c r="E22" s="167"/>
      <c r="F22" s="167"/>
      <c r="G22" s="167"/>
      <c r="H22" s="167"/>
      <c r="I22" s="341"/>
    </row>
    <row r="23" spans="1:9" x14ac:dyDescent="0.25">
      <c r="A23" s="209">
        <v>6</v>
      </c>
      <c r="B23" s="19" t="s">
        <v>61</v>
      </c>
      <c r="C23" s="167"/>
      <c r="D23" s="167"/>
      <c r="E23" s="167"/>
      <c r="F23" s="167"/>
      <c r="G23" s="167"/>
      <c r="H23" s="167"/>
      <c r="I23" s="341"/>
    </row>
    <row r="24" spans="1:9" x14ac:dyDescent="0.25">
      <c r="A24" s="209">
        <v>7</v>
      </c>
      <c r="B24" s="19" t="s">
        <v>62</v>
      </c>
      <c r="C24" s="167"/>
      <c r="D24" s="167"/>
      <c r="E24" s="167"/>
      <c r="F24" s="167"/>
      <c r="G24" s="167"/>
      <c r="H24" s="167"/>
      <c r="I24" s="341"/>
    </row>
    <row r="25" spans="1:9" x14ac:dyDescent="0.25">
      <c r="A25" s="209">
        <v>8</v>
      </c>
      <c r="B25" s="19" t="s">
        <v>63</v>
      </c>
      <c r="C25" s="167"/>
      <c r="D25" s="167"/>
      <c r="E25" s="167"/>
      <c r="F25" s="167"/>
      <c r="G25" s="167"/>
      <c r="H25" s="167"/>
      <c r="I25" s="341"/>
    </row>
    <row r="26" spans="1:9" ht="25.5" x14ac:dyDescent="0.25">
      <c r="A26" s="209">
        <v>9</v>
      </c>
      <c r="B26" s="21" t="s">
        <v>64</v>
      </c>
      <c r="C26" s="167"/>
      <c r="D26" s="167"/>
      <c r="E26" s="167"/>
      <c r="F26" s="167"/>
      <c r="G26" s="167"/>
      <c r="H26" s="167"/>
      <c r="I26" s="341"/>
    </row>
    <row r="27" spans="1:9" x14ac:dyDescent="0.25">
      <c r="A27" s="209"/>
      <c r="B27" s="92" t="s">
        <v>12</v>
      </c>
      <c r="C27" s="167"/>
      <c r="D27" s="167"/>
      <c r="E27" s="167"/>
      <c r="F27" s="167"/>
      <c r="G27" s="167"/>
      <c r="H27" s="167"/>
      <c r="I27" s="341"/>
    </row>
    <row r="28" spans="1:9" x14ac:dyDescent="0.25">
      <c r="A28" s="209">
        <v>10</v>
      </c>
      <c r="B28" s="93" t="s">
        <v>13</v>
      </c>
      <c r="C28" s="167"/>
      <c r="D28" s="167"/>
      <c r="E28" s="167"/>
      <c r="F28" s="167"/>
      <c r="G28" s="167"/>
      <c r="H28" s="167"/>
      <c r="I28" s="341"/>
    </row>
    <row r="29" spans="1:9" x14ac:dyDescent="0.25">
      <c r="A29" s="209"/>
      <c r="B29" s="18" t="s">
        <v>16</v>
      </c>
      <c r="C29" s="167"/>
      <c r="D29" s="167"/>
      <c r="E29" s="167"/>
      <c r="F29" s="167"/>
      <c r="G29" s="167"/>
      <c r="H29" s="167"/>
      <c r="I29" s="341"/>
    </row>
    <row r="30" spans="1:9" x14ac:dyDescent="0.25">
      <c r="A30" s="209">
        <v>11</v>
      </c>
      <c r="B30" s="17" t="s">
        <v>17</v>
      </c>
      <c r="C30" s="167"/>
      <c r="D30" s="167"/>
      <c r="E30" s="167"/>
      <c r="F30" s="167"/>
      <c r="G30" s="167"/>
      <c r="H30" s="167"/>
      <c r="I30" s="341"/>
    </row>
    <row r="31" spans="1:9" x14ac:dyDescent="0.25">
      <c r="A31" s="209">
        <v>12</v>
      </c>
      <c r="B31" s="17" t="s">
        <v>103</v>
      </c>
      <c r="C31" s="167"/>
      <c r="D31" s="167"/>
      <c r="E31" s="167"/>
      <c r="F31" s="167"/>
      <c r="G31" s="167"/>
      <c r="H31" s="167"/>
      <c r="I31" s="341"/>
    </row>
    <row r="32" spans="1:9" x14ac:dyDescent="0.25">
      <c r="A32" s="209">
        <v>13</v>
      </c>
      <c r="B32" s="195" t="s">
        <v>19</v>
      </c>
      <c r="C32" s="167"/>
      <c r="D32" s="167"/>
      <c r="E32" s="167"/>
      <c r="F32" s="167"/>
      <c r="G32" s="167"/>
      <c r="H32" s="167"/>
      <c r="I32" s="341"/>
    </row>
    <row r="33" spans="1:9" x14ac:dyDescent="0.25">
      <c r="A33" s="209">
        <v>14</v>
      </c>
      <c r="B33" s="19" t="s">
        <v>20</v>
      </c>
      <c r="C33" s="167"/>
      <c r="D33" s="167"/>
      <c r="E33" s="167"/>
      <c r="F33" s="167"/>
      <c r="G33" s="167"/>
      <c r="H33" s="167"/>
      <c r="I33" s="341"/>
    </row>
    <row r="34" spans="1:9" x14ac:dyDescent="0.25">
      <c r="A34" s="209">
        <v>15</v>
      </c>
      <c r="B34" s="19" t="s">
        <v>22</v>
      </c>
      <c r="C34" s="167"/>
      <c r="D34" s="167"/>
      <c r="E34" s="167"/>
      <c r="F34" s="167"/>
      <c r="G34" s="167"/>
      <c r="H34" s="167"/>
      <c r="I34" s="341"/>
    </row>
    <row r="35" spans="1:9" x14ac:dyDescent="0.25">
      <c r="A35" s="209">
        <v>16</v>
      </c>
      <c r="B35" s="19" t="s">
        <v>23</v>
      </c>
      <c r="C35" s="167"/>
      <c r="D35" s="167"/>
      <c r="E35" s="167"/>
      <c r="F35" s="167"/>
      <c r="G35" s="167"/>
      <c r="H35" s="167"/>
      <c r="I35" s="341"/>
    </row>
    <row r="36" spans="1:9" x14ac:dyDescent="0.25">
      <c r="A36" s="209">
        <v>17</v>
      </c>
      <c r="B36" s="19" t="s">
        <v>24</v>
      </c>
      <c r="C36" s="167"/>
      <c r="D36" s="167"/>
      <c r="E36" s="167"/>
      <c r="F36" s="167"/>
      <c r="G36" s="167"/>
      <c r="H36" s="167"/>
      <c r="I36" s="341"/>
    </row>
    <row r="37" spans="1:9" x14ac:dyDescent="0.25">
      <c r="A37" s="209">
        <v>18</v>
      </c>
      <c r="B37" s="199" t="s">
        <v>25</v>
      </c>
      <c r="C37" s="167"/>
      <c r="D37" s="167"/>
      <c r="E37" s="167"/>
      <c r="F37" s="167"/>
      <c r="G37" s="167"/>
      <c r="H37" s="167"/>
      <c r="I37" s="341"/>
    </row>
    <row r="38" spans="1:9" ht="25.5" x14ac:dyDescent="0.25">
      <c r="A38" s="209"/>
      <c r="B38" s="20" t="s">
        <v>66</v>
      </c>
      <c r="C38" s="167"/>
      <c r="D38" s="167"/>
      <c r="E38" s="167"/>
      <c r="F38" s="167"/>
      <c r="G38" s="167"/>
      <c r="H38" s="167"/>
      <c r="I38" s="341"/>
    </row>
    <row r="39" spans="1:9" x14ac:dyDescent="0.25">
      <c r="A39" s="209">
        <v>19</v>
      </c>
      <c r="B39" s="19" t="s">
        <v>173</v>
      </c>
      <c r="C39" s="167"/>
      <c r="D39" s="167"/>
      <c r="E39" s="167"/>
      <c r="F39" s="167"/>
      <c r="G39" s="167"/>
      <c r="H39" s="167"/>
      <c r="I39" s="342"/>
    </row>
    <row r="40" spans="1:9" x14ac:dyDescent="0.25">
      <c r="A40" s="209"/>
      <c r="B40" s="20" t="s">
        <v>26</v>
      </c>
      <c r="C40" s="167"/>
      <c r="D40" s="167"/>
      <c r="E40" s="167"/>
      <c r="F40" s="167"/>
      <c r="G40" s="167"/>
      <c r="H40" s="167"/>
      <c r="I40" s="340" t="s">
        <v>188</v>
      </c>
    </row>
    <row r="41" spans="1:9" x14ac:dyDescent="0.25">
      <c r="A41" s="209">
        <v>20</v>
      </c>
      <c r="B41" s="19" t="s">
        <v>27</v>
      </c>
      <c r="C41" s="167"/>
      <c r="D41" s="167"/>
      <c r="E41" s="167"/>
      <c r="F41" s="167"/>
      <c r="G41" s="167"/>
      <c r="H41" s="167"/>
      <c r="I41" s="341"/>
    </row>
    <row r="42" spans="1:9" x14ac:dyDescent="0.25">
      <c r="A42" s="209">
        <v>21</v>
      </c>
      <c r="B42" s="19" t="s">
        <v>31</v>
      </c>
      <c r="C42" s="167"/>
      <c r="D42" s="167"/>
      <c r="E42" s="167"/>
      <c r="F42" s="167"/>
      <c r="G42" s="167"/>
      <c r="H42" s="167"/>
      <c r="I42" s="341"/>
    </row>
    <row r="43" spans="1:9" ht="25.5" x14ac:dyDescent="0.25">
      <c r="A43" s="209"/>
      <c r="B43" s="20" t="s">
        <v>35</v>
      </c>
      <c r="C43" s="167"/>
      <c r="D43" s="167"/>
      <c r="E43" s="167"/>
      <c r="F43" s="167"/>
      <c r="G43" s="167"/>
      <c r="H43" s="167"/>
      <c r="I43" s="341"/>
    </row>
    <row r="44" spans="1:9" ht="25.5" x14ac:dyDescent="0.25">
      <c r="A44" s="209">
        <v>22</v>
      </c>
      <c r="B44" s="21" t="s">
        <v>36</v>
      </c>
      <c r="C44" s="167"/>
      <c r="D44" s="167"/>
      <c r="E44" s="167"/>
      <c r="F44" s="167"/>
      <c r="G44" s="167"/>
      <c r="H44" s="167"/>
      <c r="I44" s="341"/>
    </row>
    <row r="45" spans="1:9" x14ac:dyDescent="0.25">
      <c r="A45" s="209">
        <v>23</v>
      </c>
      <c r="B45" s="19" t="s">
        <v>37</v>
      </c>
      <c r="C45" s="167"/>
      <c r="D45" s="167"/>
      <c r="E45" s="167"/>
      <c r="F45" s="167"/>
      <c r="G45" s="167"/>
      <c r="H45" s="167"/>
      <c r="I45" s="341"/>
    </row>
    <row r="46" spans="1:9" x14ac:dyDescent="0.25">
      <c r="A46" s="209">
        <v>24</v>
      </c>
      <c r="B46" s="19" t="s">
        <v>41</v>
      </c>
      <c r="C46" s="167"/>
      <c r="D46" s="167"/>
      <c r="E46" s="167"/>
      <c r="F46" s="167"/>
      <c r="G46" s="167"/>
      <c r="H46" s="167"/>
      <c r="I46" s="341"/>
    </row>
    <row r="47" spans="1:9" ht="25.5" x14ac:dyDescent="0.25">
      <c r="A47" s="209">
        <v>25</v>
      </c>
      <c r="B47" s="21" t="s">
        <v>44</v>
      </c>
      <c r="C47" s="167"/>
      <c r="D47" s="167"/>
      <c r="E47" s="167"/>
      <c r="F47" s="167"/>
      <c r="G47" s="167"/>
      <c r="H47" s="167"/>
      <c r="I47" s="341"/>
    </row>
    <row r="48" spans="1:9" x14ac:dyDescent="0.25">
      <c r="A48" s="209"/>
      <c r="B48" s="22" t="s">
        <v>46</v>
      </c>
      <c r="C48" s="167"/>
      <c r="D48" s="167"/>
      <c r="E48" s="167"/>
      <c r="F48" s="167"/>
      <c r="G48" s="167"/>
      <c r="H48" s="167"/>
      <c r="I48" s="341"/>
    </row>
    <row r="49" spans="1:9" x14ac:dyDescent="0.25">
      <c r="A49" s="209"/>
      <c r="B49" s="20" t="s">
        <v>47</v>
      </c>
      <c r="C49" s="167"/>
      <c r="D49" s="167"/>
      <c r="E49" s="167"/>
      <c r="F49" s="167"/>
      <c r="G49" s="167"/>
      <c r="H49" s="167"/>
      <c r="I49" s="341"/>
    </row>
    <row r="50" spans="1:9" x14ac:dyDescent="0.25">
      <c r="A50" s="209">
        <v>26</v>
      </c>
      <c r="B50" s="19" t="s">
        <v>67</v>
      </c>
      <c r="C50" s="167"/>
      <c r="D50" s="167"/>
      <c r="E50" s="167"/>
      <c r="F50" s="167"/>
      <c r="G50" s="167"/>
      <c r="H50" s="167"/>
      <c r="I50" s="341"/>
    </row>
    <row r="51" spans="1:9" x14ac:dyDescent="0.25">
      <c r="A51" s="209">
        <v>27</v>
      </c>
      <c r="B51" s="19" t="s">
        <v>68</v>
      </c>
      <c r="C51" s="167"/>
      <c r="D51" s="167"/>
      <c r="E51" s="167"/>
      <c r="F51" s="167"/>
      <c r="G51" s="167"/>
      <c r="H51" s="167"/>
      <c r="I51" s="341"/>
    </row>
    <row r="52" spans="1:9" x14ac:dyDescent="0.25">
      <c r="A52" s="209">
        <v>28</v>
      </c>
      <c r="B52" s="19" t="s">
        <v>48</v>
      </c>
      <c r="C52" s="167"/>
      <c r="D52" s="167"/>
      <c r="E52" s="167"/>
      <c r="F52" s="167"/>
      <c r="G52" s="167"/>
      <c r="H52" s="167"/>
      <c r="I52" s="341"/>
    </row>
    <row r="53" spans="1:9" x14ac:dyDescent="0.25">
      <c r="A53" s="209">
        <v>29</v>
      </c>
      <c r="B53" s="19" t="s">
        <v>49</v>
      </c>
      <c r="C53" s="167"/>
      <c r="D53" s="167"/>
      <c r="E53" s="167"/>
      <c r="F53" s="167"/>
      <c r="G53" s="167"/>
      <c r="H53" s="167"/>
      <c r="I53" s="341"/>
    </row>
    <row r="54" spans="1:9" x14ac:dyDescent="0.25">
      <c r="A54" s="209">
        <v>30</v>
      </c>
      <c r="B54" s="19" t="s">
        <v>69</v>
      </c>
      <c r="C54" s="167"/>
      <c r="D54" s="167"/>
      <c r="E54" s="167"/>
      <c r="F54" s="167"/>
      <c r="G54" s="167"/>
      <c r="H54" s="167"/>
      <c r="I54" s="341"/>
    </row>
    <row r="55" spans="1:9" x14ac:dyDescent="0.25">
      <c r="A55" s="209">
        <v>31</v>
      </c>
      <c r="B55" s="19" t="s">
        <v>70</v>
      </c>
      <c r="C55" s="167"/>
      <c r="D55" s="167"/>
      <c r="E55" s="167"/>
      <c r="F55" s="167"/>
      <c r="G55" s="167"/>
      <c r="H55" s="167"/>
      <c r="I55" s="341"/>
    </row>
    <row r="56" spans="1:9" ht="25.5" x14ac:dyDescent="0.25">
      <c r="A56" s="209">
        <v>32</v>
      </c>
      <c r="B56" s="21" t="s">
        <v>50</v>
      </c>
      <c r="C56" s="167"/>
      <c r="D56" s="167"/>
      <c r="E56" s="167"/>
      <c r="F56" s="167"/>
      <c r="G56" s="167"/>
      <c r="H56" s="167"/>
      <c r="I56" s="341"/>
    </row>
    <row r="57" spans="1:9" x14ac:dyDescent="0.25">
      <c r="A57" s="209"/>
      <c r="B57" s="20" t="s">
        <v>51</v>
      </c>
      <c r="C57" s="167"/>
      <c r="D57" s="167"/>
      <c r="E57" s="167"/>
      <c r="F57" s="167"/>
      <c r="G57" s="167"/>
      <c r="H57" s="167"/>
      <c r="I57" s="341"/>
    </row>
    <row r="58" spans="1:9" x14ac:dyDescent="0.25">
      <c r="A58" s="209">
        <v>33</v>
      </c>
      <c r="B58" s="19" t="s">
        <v>71</v>
      </c>
      <c r="C58" s="167"/>
      <c r="D58" s="167"/>
      <c r="E58" s="167"/>
      <c r="F58" s="167"/>
      <c r="G58" s="167"/>
      <c r="H58" s="167"/>
      <c r="I58" s="341"/>
    </row>
    <row r="59" spans="1:9" x14ac:dyDescent="0.25">
      <c r="A59" s="209">
        <v>34</v>
      </c>
      <c r="B59" s="19" t="s">
        <v>52</v>
      </c>
      <c r="C59" s="167"/>
      <c r="D59" s="167"/>
      <c r="E59" s="167"/>
      <c r="F59" s="167"/>
      <c r="G59" s="167"/>
      <c r="H59" s="167"/>
      <c r="I59" s="341"/>
    </row>
    <row r="60" spans="1:9" x14ac:dyDescent="0.25">
      <c r="A60" s="209"/>
      <c r="B60" s="198" t="s">
        <v>53</v>
      </c>
      <c r="C60" s="167"/>
      <c r="D60" s="167"/>
      <c r="E60" s="167"/>
      <c r="F60" s="167"/>
      <c r="G60" s="167"/>
      <c r="H60" s="167"/>
      <c r="I60" s="341"/>
    </row>
    <row r="61" spans="1:9" ht="25.5" x14ac:dyDescent="0.25">
      <c r="A61" s="209"/>
      <c r="B61" s="23" t="s">
        <v>72</v>
      </c>
      <c r="C61" s="167"/>
      <c r="D61" s="167"/>
      <c r="E61" s="167"/>
      <c r="F61" s="167"/>
      <c r="G61" s="167"/>
      <c r="H61" s="167"/>
      <c r="I61" s="341"/>
    </row>
    <row r="62" spans="1:9" x14ac:dyDescent="0.25">
      <c r="A62" s="209">
        <v>35</v>
      </c>
      <c r="B62" s="19" t="s">
        <v>73</v>
      </c>
      <c r="C62" s="167"/>
      <c r="D62" s="167"/>
      <c r="E62" s="167"/>
      <c r="F62" s="167"/>
      <c r="G62" s="167"/>
      <c r="H62" s="167"/>
      <c r="I62" s="341"/>
    </row>
    <row r="63" spans="1:9" x14ac:dyDescent="0.25">
      <c r="A63" s="209">
        <v>36</v>
      </c>
      <c r="B63" s="19" t="s">
        <v>74</v>
      </c>
      <c r="C63" s="167"/>
      <c r="D63" s="167"/>
      <c r="E63" s="167"/>
      <c r="F63" s="167"/>
      <c r="G63" s="167"/>
      <c r="H63" s="167"/>
      <c r="I63" s="341"/>
    </row>
    <row r="64" spans="1:9" x14ac:dyDescent="0.25">
      <c r="A64" s="209"/>
      <c r="B64" s="20" t="s">
        <v>54</v>
      </c>
      <c r="C64" s="167"/>
      <c r="D64" s="167"/>
      <c r="E64" s="167"/>
      <c r="F64" s="167"/>
      <c r="G64" s="167"/>
      <c r="H64" s="167"/>
      <c r="I64" s="341"/>
    </row>
    <row r="65" spans="1:9" x14ac:dyDescent="0.25">
      <c r="A65" s="209">
        <v>37</v>
      </c>
      <c r="B65" s="19" t="s">
        <v>75</v>
      </c>
      <c r="C65" s="167"/>
      <c r="D65" s="167"/>
      <c r="E65" s="167"/>
      <c r="F65" s="167"/>
      <c r="G65" s="167"/>
      <c r="H65" s="167"/>
      <c r="I65" s="341"/>
    </row>
    <row r="66" spans="1:9" x14ac:dyDescent="0.25">
      <c r="A66" s="209">
        <v>38</v>
      </c>
      <c r="B66" s="19" t="s">
        <v>76</v>
      </c>
      <c r="C66" s="167"/>
      <c r="D66" s="167"/>
      <c r="E66" s="167"/>
      <c r="F66" s="167"/>
      <c r="G66" s="167"/>
      <c r="H66" s="167"/>
      <c r="I66" s="341"/>
    </row>
    <row r="67" spans="1:9" ht="25.5" x14ac:dyDescent="0.25">
      <c r="A67" s="209">
        <v>39</v>
      </c>
      <c r="B67" s="21" t="s">
        <v>55</v>
      </c>
      <c r="C67" s="167"/>
      <c r="D67" s="167"/>
      <c r="E67" s="167"/>
      <c r="F67" s="167"/>
      <c r="G67" s="167"/>
      <c r="H67" s="167"/>
      <c r="I67" s="341"/>
    </row>
    <row r="68" spans="1:9" x14ac:dyDescent="0.25">
      <c r="A68" s="209">
        <v>40</v>
      </c>
      <c r="B68" s="19" t="s">
        <v>77</v>
      </c>
      <c r="C68" s="167"/>
      <c r="D68" s="167"/>
      <c r="E68" s="167"/>
      <c r="F68" s="167"/>
      <c r="G68" s="167"/>
      <c r="H68" s="167"/>
      <c r="I68" s="341"/>
    </row>
    <row r="69" spans="1:9" ht="3" customHeight="1" thickBot="1" x14ac:dyDescent="0.3">
      <c r="A69" s="210"/>
      <c r="B69" s="211"/>
      <c r="C69" s="212"/>
      <c r="D69" s="212"/>
      <c r="E69" s="212"/>
      <c r="F69" s="212"/>
      <c r="G69" s="212"/>
      <c r="H69" s="212"/>
      <c r="I69" s="343"/>
    </row>
    <row r="70" spans="1:9" ht="9" customHeight="1" x14ac:dyDescent="0.25"/>
    <row r="71" spans="1:9" ht="15.75" x14ac:dyDescent="0.25">
      <c r="E71" s="26" t="s">
        <v>255</v>
      </c>
      <c r="F71" s="26"/>
      <c r="G71" s="26"/>
    </row>
    <row r="72" spans="1:9" ht="15.75" x14ac:dyDescent="0.25">
      <c r="E72" s="3" t="s">
        <v>166</v>
      </c>
      <c r="F72" s="85"/>
      <c r="G72" s="85"/>
    </row>
    <row r="73" spans="1:9" x14ac:dyDescent="0.25">
      <c r="E73" s="88"/>
      <c r="F73" s="88"/>
      <c r="G73" s="88"/>
    </row>
    <row r="74" spans="1:9" x14ac:dyDescent="0.25">
      <c r="E74" s="88"/>
      <c r="F74" s="88"/>
      <c r="G74" s="88"/>
    </row>
    <row r="75" spans="1:9" ht="15.75" x14ac:dyDescent="0.25">
      <c r="E75" s="27"/>
      <c r="F75" s="85"/>
      <c r="G75" s="85"/>
    </row>
    <row r="76" spans="1:9" ht="15.75" x14ac:dyDescent="0.25">
      <c r="E76" s="86" t="s">
        <v>251</v>
      </c>
      <c r="F76" s="86"/>
      <c r="G76" s="85"/>
    </row>
    <row r="77" spans="1:9" ht="15.75" x14ac:dyDescent="0.25">
      <c r="E77" s="87" t="s">
        <v>252</v>
      </c>
      <c r="F77" s="87"/>
      <c r="G77" s="85"/>
    </row>
    <row r="78" spans="1:9" ht="15.75" x14ac:dyDescent="0.25">
      <c r="E78" s="87" t="s">
        <v>253</v>
      </c>
      <c r="F78" s="87"/>
      <c r="G78" s="85"/>
    </row>
  </sheetData>
  <mergeCells count="5">
    <mergeCell ref="A1:I1"/>
    <mergeCell ref="A2:I2"/>
    <mergeCell ref="F9:H9"/>
    <mergeCell ref="I15:I39"/>
    <mergeCell ref="I40:I69"/>
  </mergeCells>
  <pageMargins left="0.78740157480314965" right="0.43307086614173229" top="0.31496062992125984" bottom="0.19685039370078741" header="0.31496062992125984" footer="0.31496062992125984"/>
  <pageSetup paperSize="20480" scale="83" orientation="landscape" verticalDpi="0" r:id="rId1"/>
  <rowBreaks count="1" manualBreakCount="1">
    <brk id="39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7"/>
  <sheetViews>
    <sheetView topLeftCell="A64" zoomScale="90" zoomScaleNormal="90" workbookViewId="0">
      <selection activeCell="J5" sqref="J5"/>
    </sheetView>
  </sheetViews>
  <sheetFormatPr defaultRowHeight="15" x14ac:dyDescent="0.25"/>
  <cols>
    <col min="1" max="1" width="3.5703125" customWidth="1"/>
    <col min="2" max="2" width="55" bestFit="1" customWidth="1"/>
    <col min="3" max="3" width="3.42578125" bestFit="1" customWidth="1"/>
    <col min="4" max="5" width="15.28515625" customWidth="1"/>
    <col min="6" max="6" width="16" customWidth="1"/>
    <col min="7" max="7" width="15.42578125" customWidth="1"/>
    <col min="8" max="8" width="9.85546875" bestFit="1" customWidth="1"/>
    <col min="9" max="9" width="16.28515625" customWidth="1"/>
    <col min="10" max="10" width="16.42578125" customWidth="1"/>
    <col min="11" max="11" width="16.28515625" customWidth="1"/>
    <col min="12" max="12" width="9.140625" customWidth="1"/>
    <col min="13" max="13" width="4.140625" customWidth="1"/>
    <col min="17" max="17" width="13.85546875" bestFit="1" customWidth="1"/>
    <col min="18" max="19" width="14.7109375" style="227" bestFit="1" customWidth="1"/>
  </cols>
  <sheetData>
    <row r="1" spans="1:14" x14ac:dyDescent="0.25">
      <c r="A1" s="334" t="s">
        <v>169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</row>
    <row r="2" spans="1:14" x14ac:dyDescent="0.25">
      <c r="A2" s="334" t="s">
        <v>127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</row>
    <row r="4" spans="1:14" x14ac:dyDescent="0.25">
      <c r="A4" s="30" t="s">
        <v>81</v>
      </c>
      <c r="C4" t="s">
        <v>82</v>
      </c>
      <c r="D4" s="30" t="s">
        <v>142</v>
      </c>
    </row>
    <row r="5" spans="1:14" x14ac:dyDescent="0.25">
      <c r="A5" t="s">
        <v>83</v>
      </c>
      <c r="C5" t="s">
        <v>82</v>
      </c>
      <c r="D5" s="106" t="s">
        <v>126</v>
      </c>
    </row>
    <row r="6" spans="1:14" x14ac:dyDescent="0.25">
      <c r="A6" s="30" t="s">
        <v>85</v>
      </c>
      <c r="C6" s="30" t="s">
        <v>82</v>
      </c>
      <c r="D6" s="107">
        <v>2022</v>
      </c>
    </row>
    <row r="7" spans="1:14" x14ac:dyDescent="0.25">
      <c r="A7" s="30" t="s">
        <v>128</v>
      </c>
      <c r="C7" t="s">
        <v>82</v>
      </c>
      <c r="D7" s="106" t="s">
        <v>254</v>
      </c>
    </row>
    <row r="8" spans="1:14" ht="15.75" thickBot="1" x14ac:dyDescent="0.3">
      <c r="M8" s="138" t="s">
        <v>129</v>
      </c>
    </row>
    <row r="9" spans="1:14" x14ac:dyDescent="0.25">
      <c r="A9" s="139" t="s">
        <v>0</v>
      </c>
      <c r="B9" s="141" t="s">
        <v>106</v>
      </c>
      <c r="C9" s="141"/>
      <c r="D9" s="142"/>
      <c r="E9" s="344" t="s">
        <v>130</v>
      </c>
      <c r="F9" s="345"/>
      <c r="G9" s="345"/>
      <c r="H9" s="346"/>
      <c r="I9" s="347" t="s">
        <v>131</v>
      </c>
      <c r="J9" s="345"/>
      <c r="K9" s="345"/>
      <c r="L9" s="346"/>
      <c r="M9" s="140"/>
      <c r="N9" s="1"/>
    </row>
    <row r="10" spans="1:14" x14ac:dyDescent="0.25">
      <c r="A10" s="144"/>
      <c r="B10" s="146" t="s">
        <v>108</v>
      </c>
      <c r="C10" s="146"/>
      <c r="D10" s="147" t="s">
        <v>89</v>
      </c>
      <c r="E10" s="157" t="s">
        <v>132</v>
      </c>
      <c r="F10" s="148" t="s">
        <v>133</v>
      </c>
      <c r="G10" s="148" t="s">
        <v>134</v>
      </c>
      <c r="H10" s="148"/>
      <c r="I10" s="148" t="s">
        <v>132</v>
      </c>
      <c r="J10" s="148" t="s">
        <v>133</v>
      </c>
      <c r="K10" s="148" t="s">
        <v>134</v>
      </c>
      <c r="L10" s="148" t="s">
        <v>170</v>
      </c>
      <c r="M10" s="145" t="s">
        <v>135</v>
      </c>
      <c r="N10" s="1"/>
    </row>
    <row r="11" spans="1:14" x14ac:dyDescent="0.25">
      <c r="A11" s="144"/>
      <c r="B11" s="146"/>
      <c r="C11" s="42" t="s">
        <v>136</v>
      </c>
      <c r="D11" s="46" t="s">
        <v>94</v>
      </c>
      <c r="E11" s="147" t="s">
        <v>137</v>
      </c>
      <c r="F11" s="145"/>
      <c r="G11" s="145" t="s">
        <v>138</v>
      </c>
      <c r="H11" s="145" t="s">
        <v>139</v>
      </c>
      <c r="I11" s="145" t="s">
        <v>137</v>
      </c>
      <c r="J11" s="145"/>
      <c r="K11" s="145" t="s">
        <v>138</v>
      </c>
      <c r="L11" s="145" t="s">
        <v>139</v>
      </c>
      <c r="M11" s="145"/>
      <c r="N11" s="1"/>
    </row>
    <row r="12" spans="1:14" ht="15.75" thickBot="1" x14ac:dyDescent="0.3">
      <c r="A12" s="150"/>
      <c r="B12" s="156"/>
      <c r="C12" s="49" t="s">
        <v>140</v>
      </c>
      <c r="D12" s="152" t="s">
        <v>100</v>
      </c>
      <c r="E12" s="158" t="s">
        <v>141</v>
      </c>
      <c r="F12" s="151" t="s">
        <v>141</v>
      </c>
      <c r="G12" s="151" t="s">
        <v>141</v>
      </c>
      <c r="H12" s="151"/>
      <c r="I12" s="151" t="s">
        <v>141</v>
      </c>
      <c r="J12" s="151" t="s">
        <v>141</v>
      </c>
      <c r="K12" s="151" t="s">
        <v>141</v>
      </c>
      <c r="L12" s="151"/>
      <c r="M12" s="151"/>
      <c r="N12" s="1"/>
    </row>
    <row r="13" spans="1:14" ht="15.75" thickTop="1" x14ac:dyDescent="0.25">
      <c r="A13" s="153">
        <v>1</v>
      </c>
      <c r="B13" s="154">
        <v>2</v>
      </c>
      <c r="C13" s="348">
        <v>3</v>
      </c>
      <c r="D13" s="349"/>
      <c r="E13" s="159">
        <v>4</v>
      </c>
      <c r="F13" s="155">
        <v>5</v>
      </c>
      <c r="G13" s="155">
        <v>6</v>
      </c>
      <c r="H13" s="155">
        <v>7</v>
      </c>
      <c r="I13" s="155">
        <v>8</v>
      </c>
      <c r="J13" s="155">
        <v>9</v>
      </c>
      <c r="K13" s="155">
        <v>10</v>
      </c>
      <c r="L13" s="155">
        <v>11</v>
      </c>
      <c r="M13" s="155">
        <v>13</v>
      </c>
      <c r="N13" s="1"/>
    </row>
    <row r="14" spans="1:14" ht="25.5" x14ac:dyDescent="0.25">
      <c r="A14" s="176">
        <v>1</v>
      </c>
      <c r="B14" s="22" t="s">
        <v>56</v>
      </c>
      <c r="C14" s="170"/>
      <c r="D14" s="171"/>
      <c r="E14" s="172"/>
      <c r="F14" s="172"/>
      <c r="G14" s="173"/>
      <c r="H14" s="174"/>
      <c r="I14" s="173"/>
      <c r="J14" s="173"/>
      <c r="K14" s="173"/>
      <c r="L14" s="175"/>
      <c r="M14" s="176"/>
      <c r="N14" s="1"/>
    </row>
    <row r="15" spans="1:14" ht="25.5" x14ac:dyDescent="0.25">
      <c r="A15" s="166"/>
      <c r="B15" s="20" t="s">
        <v>57</v>
      </c>
      <c r="C15" s="170"/>
      <c r="D15" s="177"/>
      <c r="E15" s="178"/>
      <c r="F15" s="178"/>
      <c r="G15" s="173"/>
      <c r="H15" s="179"/>
      <c r="I15" s="173"/>
      <c r="J15" s="173"/>
      <c r="K15" s="173"/>
      <c r="L15" s="175"/>
      <c r="M15" s="167"/>
      <c r="N15" s="1"/>
    </row>
    <row r="16" spans="1:14" x14ac:dyDescent="0.25">
      <c r="A16" s="166"/>
      <c r="B16" s="19" t="s">
        <v>171</v>
      </c>
      <c r="C16" s="206" t="s">
        <v>93</v>
      </c>
      <c r="D16" s="180">
        <f>ANGGARAN!D18</f>
        <v>2000000</v>
      </c>
      <c r="E16" s="178">
        <f>[1]REALISASI!$G16</f>
        <v>1140800</v>
      </c>
      <c r="F16" s="178">
        <v>0</v>
      </c>
      <c r="G16" s="173">
        <f>E16+F16</f>
        <v>1140800</v>
      </c>
      <c r="H16" s="182">
        <f t="shared" ref="H16" si="0">G16/D16*100</f>
        <v>57.04</v>
      </c>
      <c r="I16" s="173">
        <f>E16</f>
        <v>1140800</v>
      </c>
      <c r="J16" s="173">
        <f>F16</f>
        <v>0</v>
      </c>
      <c r="K16" s="173">
        <f>G16</f>
        <v>1140800</v>
      </c>
      <c r="L16" s="181">
        <f>H16</f>
        <v>57.04</v>
      </c>
      <c r="M16" s="167"/>
      <c r="N16" s="1"/>
    </row>
    <row r="17" spans="1:19" ht="25.5" x14ac:dyDescent="0.25">
      <c r="A17" s="166"/>
      <c r="B17" s="21" t="s">
        <v>58</v>
      </c>
      <c r="C17" s="170" t="s">
        <v>93</v>
      </c>
      <c r="D17" s="180">
        <f>ANGGARAN!D19</f>
        <v>11535000</v>
      </c>
      <c r="E17" s="178">
        <f>[1]REALISASI!$G17</f>
        <v>3235000</v>
      </c>
      <c r="F17" s="230">
        <v>0</v>
      </c>
      <c r="G17" s="231">
        <f t="shared" ref="G17:G18" si="1">E17+F17</f>
        <v>3235000</v>
      </c>
      <c r="H17" s="232">
        <f>G17/D17*100</f>
        <v>28.04508019072388</v>
      </c>
      <c r="I17" s="173">
        <f t="shared" ref="I17:I67" si="2">E17</f>
        <v>3235000</v>
      </c>
      <c r="J17" s="173">
        <f t="shared" ref="J17:J67" si="3">F17</f>
        <v>0</v>
      </c>
      <c r="K17" s="173">
        <f t="shared" ref="K17:K67" si="4">G17</f>
        <v>3235000</v>
      </c>
      <c r="L17" s="181">
        <f t="shared" ref="L17:L67" si="5">H17</f>
        <v>28.04508019072388</v>
      </c>
      <c r="M17" s="176"/>
      <c r="N17" s="1"/>
    </row>
    <row r="18" spans="1:19" x14ac:dyDescent="0.25">
      <c r="A18" s="166"/>
      <c r="B18" s="21" t="s">
        <v>172</v>
      </c>
      <c r="C18" s="170" t="s">
        <v>93</v>
      </c>
      <c r="D18" s="180">
        <f>ANGGARAN!D20</f>
        <v>2000000</v>
      </c>
      <c r="E18" s="178">
        <f>[1]REALISASI!$G18</f>
        <v>1145600</v>
      </c>
      <c r="F18" s="178">
        <v>0</v>
      </c>
      <c r="G18" s="173">
        <f t="shared" si="1"/>
        <v>1145600</v>
      </c>
      <c r="H18" s="232">
        <f t="shared" ref="H18:H67" si="6">G18/D18*100</f>
        <v>57.28</v>
      </c>
      <c r="I18" s="173">
        <f t="shared" si="2"/>
        <v>1145600</v>
      </c>
      <c r="J18" s="173">
        <f t="shared" si="3"/>
        <v>0</v>
      </c>
      <c r="K18" s="173">
        <f t="shared" si="4"/>
        <v>1145600</v>
      </c>
      <c r="L18" s="181">
        <f t="shared" si="5"/>
        <v>57.28</v>
      </c>
      <c r="M18" s="167"/>
      <c r="N18" s="1"/>
    </row>
    <row r="19" spans="1:19" x14ac:dyDescent="0.25">
      <c r="A19" s="166"/>
      <c r="B19" s="20" t="s">
        <v>59</v>
      </c>
      <c r="C19" s="170"/>
      <c r="D19" s="180"/>
      <c r="E19" s="178"/>
      <c r="F19" s="178"/>
      <c r="G19" s="173"/>
      <c r="H19" s="232"/>
      <c r="I19" s="173"/>
      <c r="J19" s="173"/>
      <c r="K19" s="173"/>
      <c r="L19" s="181"/>
      <c r="M19" s="167"/>
      <c r="N19" s="1"/>
    </row>
    <row r="20" spans="1:19" ht="18.600000000000001" customHeight="1" x14ac:dyDescent="0.25">
      <c r="A20" s="166"/>
      <c r="B20" s="19" t="s">
        <v>60</v>
      </c>
      <c r="C20" s="170" t="s">
        <v>93</v>
      </c>
      <c r="D20" s="180">
        <f>ANGGARAN!D22</f>
        <v>6204253000</v>
      </c>
      <c r="E20" s="178">
        <f>[1]REALISASI!$G20</f>
        <v>2346255333</v>
      </c>
      <c r="F20" s="172">
        <f>2753142308-E20</f>
        <v>406886975</v>
      </c>
      <c r="G20" s="173">
        <f>E20+F20</f>
        <v>2753142308</v>
      </c>
      <c r="H20" s="232">
        <f t="shared" si="6"/>
        <v>44.375081222509785</v>
      </c>
      <c r="I20" s="173">
        <f t="shared" si="2"/>
        <v>2346255333</v>
      </c>
      <c r="J20" s="173">
        <f t="shared" si="3"/>
        <v>406886975</v>
      </c>
      <c r="K20" s="173">
        <f t="shared" si="4"/>
        <v>2753142308</v>
      </c>
      <c r="L20" s="181">
        <f t="shared" si="5"/>
        <v>44.375081222509785</v>
      </c>
      <c r="M20" s="176"/>
      <c r="N20" s="1"/>
      <c r="Q20" t="s">
        <v>175</v>
      </c>
      <c r="R20" s="227">
        <v>510359180</v>
      </c>
      <c r="S20" s="227">
        <v>231394638</v>
      </c>
    </row>
    <row r="21" spans="1:19" x14ac:dyDescent="0.25">
      <c r="A21" s="166"/>
      <c r="B21" s="19" t="s">
        <v>5</v>
      </c>
      <c r="C21" s="170" t="s">
        <v>93</v>
      </c>
      <c r="D21" s="180">
        <f>ANGGARAN!D23</f>
        <v>15945800</v>
      </c>
      <c r="E21" s="178">
        <f>[1]REALISASI!$G21</f>
        <v>1945800</v>
      </c>
      <c r="F21" s="172">
        <v>0</v>
      </c>
      <c r="G21" s="173">
        <f t="shared" ref="G21:G25" si="7">E21+F21</f>
        <v>1945800</v>
      </c>
      <c r="H21" s="232">
        <f t="shared" si="6"/>
        <v>12.202586260958999</v>
      </c>
      <c r="I21" s="173">
        <f t="shared" si="2"/>
        <v>1945800</v>
      </c>
      <c r="J21" s="173">
        <f t="shared" si="3"/>
        <v>0</v>
      </c>
      <c r="K21" s="173">
        <f t="shared" si="4"/>
        <v>1945800</v>
      </c>
      <c r="L21" s="181">
        <f t="shared" si="5"/>
        <v>12.202586260958999</v>
      </c>
      <c r="M21" s="167"/>
      <c r="N21" s="1"/>
      <c r="R21" s="227">
        <v>52239838</v>
      </c>
      <c r="S21" s="227">
        <v>239678143</v>
      </c>
    </row>
    <row r="22" spans="1:19" ht="25.5" x14ac:dyDescent="0.25">
      <c r="A22" s="166"/>
      <c r="B22" s="19" t="s">
        <v>61</v>
      </c>
      <c r="C22" s="170" t="s">
        <v>93</v>
      </c>
      <c r="D22" s="180">
        <f>ANGGARAN!D24</f>
        <v>2000000</v>
      </c>
      <c r="E22" s="178">
        <f>[1]REALISASI!$G22</f>
        <v>776600</v>
      </c>
      <c r="F22" s="172">
        <v>0</v>
      </c>
      <c r="G22" s="173">
        <f t="shared" si="7"/>
        <v>776600</v>
      </c>
      <c r="H22" s="232">
        <f t="shared" si="6"/>
        <v>38.83</v>
      </c>
      <c r="I22" s="173">
        <f t="shared" si="2"/>
        <v>776600</v>
      </c>
      <c r="J22" s="173">
        <f t="shared" si="3"/>
        <v>0</v>
      </c>
      <c r="K22" s="173">
        <f t="shared" si="4"/>
        <v>776600</v>
      </c>
      <c r="L22" s="181">
        <f t="shared" si="5"/>
        <v>38.83</v>
      </c>
      <c r="M22" s="167"/>
      <c r="N22" s="1"/>
      <c r="R22" s="227">
        <v>22500000</v>
      </c>
      <c r="S22" s="227">
        <v>241023056</v>
      </c>
    </row>
    <row r="23" spans="1:19" x14ac:dyDescent="0.25">
      <c r="A23" s="166"/>
      <c r="B23" s="19" t="s">
        <v>62</v>
      </c>
      <c r="C23" s="170" t="s">
        <v>93</v>
      </c>
      <c r="D23" s="180">
        <f>ANGGARAN!D25</f>
        <v>2000000</v>
      </c>
      <c r="E23" s="178">
        <f>[1]REALISASI!$G23</f>
        <v>581600</v>
      </c>
      <c r="F23" s="172">
        <v>0</v>
      </c>
      <c r="G23" s="173">
        <f t="shared" si="7"/>
        <v>581600</v>
      </c>
      <c r="H23" s="232">
        <f t="shared" si="6"/>
        <v>29.080000000000002</v>
      </c>
      <c r="I23" s="173">
        <f t="shared" si="2"/>
        <v>581600</v>
      </c>
      <c r="J23" s="173">
        <f t="shared" si="3"/>
        <v>0</v>
      </c>
      <c r="K23" s="173">
        <f t="shared" si="4"/>
        <v>581600</v>
      </c>
      <c r="L23" s="181">
        <f t="shared" si="5"/>
        <v>29.080000000000002</v>
      </c>
      <c r="M23" s="167"/>
      <c r="N23" s="1"/>
      <c r="R23" s="227">
        <v>56610000</v>
      </c>
      <c r="S23" s="227">
        <v>181893869</v>
      </c>
    </row>
    <row r="24" spans="1:19" ht="25.5" x14ac:dyDescent="0.25">
      <c r="A24" s="166"/>
      <c r="B24" s="19" t="s">
        <v>63</v>
      </c>
      <c r="C24" s="170" t="s">
        <v>93</v>
      </c>
      <c r="D24" s="180">
        <f>ANGGARAN!D26</f>
        <v>2000000</v>
      </c>
      <c r="E24" s="178">
        <f>[1]REALISASI!$G24</f>
        <v>650600</v>
      </c>
      <c r="F24" s="178">
        <v>0</v>
      </c>
      <c r="G24" s="173">
        <f t="shared" si="7"/>
        <v>650600</v>
      </c>
      <c r="H24" s="232">
        <f t="shared" si="6"/>
        <v>32.53</v>
      </c>
      <c r="I24" s="173">
        <f t="shared" si="2"/>
        <v>650600</v>
      </c>
      <c r="J24" s="173">
        <f t="shared" si="3"/>
        <v>0</v>
      </c>
      <c r="K24" s="173">
        <f t="shared" si="4"/>
        <v>650600</v>
      </c>
      <c r="L24" s="181">
        <f t="shared" si="5"/>
        <v>32.53</v>
      </c>
      <c r="M24" s="167"/>
      <c r="N24" s="1"/>
      <c r="R24" s="227">
        <v>7710000</v>
      </c>
      <c r="S24" s="228">
        <f>SUM(S20:S23)</f>
        <v>893989706</v>
      </c>
    </row>
    <row r="25" spans="1:19" ht="25.5" x14ac:dyDescent="0.25">
      <c r="A25" s="166"/>
      <c r="B25" s="21" t="s">
        <v>64</v>
      </c>
      <c r="C25" s="170" t="s">
        <v>93</v>
      </c>
      <c r="D25" s="180">
        <f>ANGGARAN!D27</f>
        <v>2000000</v>
      </c>
      <c r="E25" s="178">
        <f>[1]REALISASI!$G25</f>
        <v>629600</v>
      </c>
      <c r="F25" s="178">
        <v>0</v>
      </c>
      <c r="G25" s="173">
        <f t="shared" si="7"/>
        <v>629600</v>
      </c>
      <c r="H25" s="232">
        <f t="shared" si="6"/>
        <v>31.480000000000004</v>
      </c>
      <c r="I25" s="173">
        <f t="shared" si="2"/>
        <v>629600</v>
      </c>
      <c r="J25" s="173">
        <f t="shared" si="3"/>
        <v>0</v>
      </c>
      <c r="K25" s="173">
        <f t="shared" si="4"/>
        <v>629600</v>
      </c>
      <c r="L25" s="181">
        <f t="shared" si="5"/>
        <v>31.480000000000004</v>
      </c>
      <c r="M25" s="167"/>
      <c r="N25" s="1"/>
      <c r="R25" s="227">
        <v>29257680</v>
      </c>
    </row>
    <row r="26" spans="1:19" x14ac:dyDescent="0.25">
      <c r="A26" s="166"/>
      <c r="B26" s="92" t="s">
        <v>12</v>
      </c>
      <c r="C26" s="170"/>
      <c r="D26" s="180"/>
      <c r="E26" s="178"/>
      <c r="F26" s="178"/>
      <c r="G26" s="173"/>
      <c r="H26" s="232"/>
      <c r="I26" s="173"/>
      <c r="J26" s="173"/>
      <c r="K26" s="173"/>
      <c r="L26" s="181"/>
      <c r="M26" s="167"/>
      <c r="N26" s="1"/>
      <c r="R26" s="227">
        <v>2536530</v>
      </c>
    </row>
    <row r="27" spans="1:19" x14ac:dyDescent="0.25">
      <c r="A27" s="166"/>
      <c r="B27" s="93" t="s">
        <v>13</v>
      </c>
      <c r="C27" s="170" t="s">
        <v>93</v>
      </c>
      <c r="D27" s="180">
        <f>ANGGARAN!D29</f>
        <v>10300000</v>
      </c>
      <c r="E27" s="178">
        <f>[1]REALISASI!$G27</f>
        <v>2326100</v>
      </c>
      <c r="F27" s="178">
        <v>0</v>
      </c>
      <c r="G27" s="173">
        <f t="shared" ref="G27:G36" si="8">E27+F27</f>
        <v>2326100</v>
      </c>
      <c r="H27" s="232">
        <f t="shared" si="6"/>
        <v>22.583495145631069</v>
      </c>
      <c r="I27" s="173">
        <f t="shared" si="2"/>
        <v>2326100</v>
      </c>
      <c r="J27" s="173">
        <f t="shared" si="3"/>
        <v>0</v>
      </c>
      <c r="K27" s="173">
        <f t="shared" si="4"/>
        <v>2326100</v>
      </c>
      <c r="L27" s="181">
        <f t="shared" si="5"/>
        <v>22.583495145631069</v>
      </c>
      <c r="M27" s="167"/>
      <c r="N27" s="1"/>
      <c r="R27" s="227">
        <v>6398</v>
      </c>
    </row>
    <row r="28" spans="1:19" x14ac:dyDescent="0.25">
      <c r="A28" s="166"/>
      <c r="B28" s="18" t="s">
        <v>16</v>
      </c>
      <c r="C28" s="170"/>
      <c r="D28" s="180"/>
      <c r="E28" s="178"/>
      <c r="F28" s="178"/>
      <c r="G28" s="173"/>
      <c r="H28" s="232"/>
      <c r="I28" s="173"/>
      <c r="J28" s="173"/>
      <c r="K28" s="173"/>
      <c r="L28" s="181"/>
      <c r="M28" s="167"/>
      <c r="N28" s="1"/>
      <c r="R28" s="227">
        <v>25976765</v>
      </c>
    </row>
    <row r="29" spans="1:19" x14ac:dyDescent="0.25">
      <c r="A29" s="166"/>
      <c r="B29" s="17" t="s">
        <v>17</v>
      </c>
      <c r="C29" s="170" t="s">
        <v>93</v>
      </c>
      <c r="D29" s="180">
        <f>ANGGARAN!D31</f>
        <v>20000000</v>
      </c>
      <c r="E29" s="178">
        <f>[1]REALISASI!$G29</f>
        <v>10832298</v>
      </c>
      <c r="F29" s="178">
        <v>0</v>
      </c>
      <c r="G29" s="173">
        <f t="shared" si="8"/>
        <v>10832298</v>
      </c>
      <c r="H29" s="232">
        <f t="shared" si="6"/>
        <v>54.161490000000001</v>
      </c>
      <c r="I29" s="173">
        <f t="shared" si="2"/>
        <v>10832298</v>
      </c>
      <c r="J29" s="173">
        <f t="shared" si="3"/>
        <v>0</v>
      </c>
      <c r="K29" s="173">
        <f t="shared" si="4"/>
        <v>10832298</v>
      </c>
      <c r="L29" s="181">
        <f t="shared" si="5"/>
        <v>54.161490000000001</v>
      </c>
      <c r="M29" s="167"/>
      <c r="N29" s="1"/>
      <c r="R29" s="227">
        <v>1224861</v>
      </c>
    </row>
    <row r="30" spans="1:19" x14ac:dyDescent="0.25">
      <c r="A30" s="166"/>
      <c r="B30" s="17" t="s">
        <v>103</v>
      </c>
      <c r="C30" s="170" t="s">
        <v>93</v>
      </c>
      <c r="D30" s="180">
        <f>ANGGARAN!D32</f>
        <v>19984400</v>
      </c>
      <c r="E30" s="178">
        <f>[1]REALISASI!$G30</f>
        <v>9319700</v>
      </c>
      <c r="F30" s="178">
        <v>0</v>
      </c>
      <c r="G30" s="173">
        <f t="shared" si="8"/>
        <v>9319700</v>
      </c>
      <c r="H30" s="232">
        <f t="shared" si="6"/>
        <v>46.634875202658073</v>
      </c>
      <c r="I30" s="173">
        <f t="shared" si="2"/>
        <v>9319700</v>
      </c>
      <c r="J30" s="173">
        <f t="shared" si="3"/>
        <v>0</v>
      </c>
      <c r="K30" s="173">
        <f t="shared" si="4"/>
        <v>9319700</v>
      </c>
      <c r="L30" s="181">
        <f t="shared" si="5"/>
        <v>46.634875202658073</v>
      </c>
      <c r="M30" s="167"/>
      <c r="N30" s="1"/>
      <c r="R30" s="227">
        <v>3674585</v>
      </c>
    </row>
    <row r="31" spans="1:19" x14ac:dyDescent="0.25">
      <c r="A31" s="166"/>
      <c r="B31" s="195" t="s">
        <v>19</v>
      </c>
      <c r="C31" s="170" t="s">
        <v>93</v>
      </c>
      <c r="D31" s="180">
        <f>ANGGARAN!D33</f>
        <v>25000000</v>
      </c>
      <c r="E31" s="178">
        <f>[1]REALISASI!$G31</f>
        <v>17757000</v>
      </c>
      <c r="F31" s="178">
        <v>0</v>
      </c>
      <c r="G31" s="173">
        <f t="shared" si="8"/>
        <v>17757000</v>
      </c>
      <c r="H31" s="232">
        <f t="shared" si="6"/>
        <v>71.028000000000006</v>
      </c>
      <c r="I31" s="173">
        <f t="shared" si="2"/>
        <v>17757000</v>
      </c>
      <c r="J31" s="173">
        <f t="shared" si="3"/>
        <v>0</v>
      </c>
      <c r="K31" s="173">
        <f t="shared" si="4"/>
        <v>17757000</v>
      </c>
      <c r="L31" s="181">
        <f t="shared" si="5"/>
        <v>71.028000000000006</v>
      </c>
      <c r="M31" s="167"/>
      <c r="N31" s="1"/>
      <c r="R31" s="227">
        <v>181893869</v>
      </c>
    </row>
    <row r="32" spans="1:19" ht="23.25" customHeight="1" x14ac:dyDescent="0.25">
      <c r="A32" s="166"/>
      <c r="B32" s="19" t="s">
        <v>20</v>
      </c>
      <c r="C32" s="170" t="s">
        <v>93</v>
      </c>
      <c r="D32" s="180">
        <f>ANGGARAN!D34</f>
        <v>1500000</v>
      </c>
      <c r="E32" s="178">
        <f>[1]REALISASI!$G32</f>
        <v>635000</v>
      </c>
      <c r="F32" s="178">
        <v>0</v>
      </c>
      <c r="G32" s="173">
        <f t="shared" si="8"/>
        <v>635000</v>
      </c>
      <c r="H32" s="232">
        <f t="shared" si="6"/>
        <v>42.333333333333336</v>
      </c>
      <c r="I32" s="173">
        <f t="shared" si="2"/>
        <v>635000</v>
      </c>
      <c r="J32" s="173">
        <f t="shared" si="3"/>
        <v>0</v>
      </c>
      <c r="K32" s="173">
        <f t="shared" si="4"/>
        <v>635000</v>
      </c>
      <c r="L32" s="181">
        <f t="shared" si="5"/>
        <v>42.333333333333336</v>
      </c>
      <c r="M32" s="167"/>
      <c r="N32" s="1"/>
      <c r="R32" s="229">
        <f>SUM(R20:R31)</f>
        <v>893989706</v>
      </c>
    </row>
    <row r="33" spans="1:14" x14ac:dyDescent="0.25">
      <c r="A33" s="166"/>
      <c r="B33" s="19" t="s">
        <v>22</v>
      </c>
      <c r="C33" s="170" t="s">
        <v>93</v>
      </c>
      <c r="D33" s="180">
        <f>ANGGARAN!D35</f>
        <v>68329500</v>
      </c>
      <c r="E33" s="178">
        <f>[1]REALISASI!$G33</f>
        <v>64498850</v>
      </c>
      <c r="F33" s="178">
        <v>0</v>
      </c>
      <c r="G33" s="173">
        <f t="shared" si="8"/>
        <v>64498850</v>
      </c>
      <c r="H33" s="232">
        <f t="shared" si="6"/>
        <v>94.393856240715948</v>
      </c>
      <c r="I33" s="173">
        <f t="shared" si="2"/>
        <v>64498850</v>
      </c>
      <c r="J33" s="173">
        <f t="shared" si="3"/>
        <v>0</v>
      </c>
      <c r="K33" s="173">
        <f t="shared" si="4"/>
        <v>64498850</v>
      </c>
      <c r="L33" s="181">
        <f t="shared" si="5"/>
        <v>94.393856240715948</v>
      </c>
      <c r="M33" s="167"/>
      <c r="N33" s="1"/>
    </row>
    <row r="34" spans="1:14" x14ac:dyDescent="0.25">
      <c r="A34" s="166"/>
      <c r="B34" s="19" t="s">
        <v>23</v>
      </c>
      <c r="C34" s="170" t="s">
        <v>93</v>
      </c>
      <c r="D34" s="180">
        <f>ANGGARAN!D36</f>
        <v>63600000</v>
      </c>
      <c r="E34" s="178">
        <f>[1]REALISASI!$G34</f>
        <v>18149000</v>
      </c>
      <c r="F34" s="178">
        <v>0</v>
      </c>
      <c r="G34" s="173">
        <f t="shared" si="8"/>
        <v>18149000</v>
      </c>
      <c r="H34" s="232">
        <f t="shared" si="6"/>
        <v>28.536163522012579</v>
      </c>
      <c r="I34" s="173">
        <f t="shared" si="2"/>
        <v>18149000</v>
      </c>
      <c r="J34" s="173">
        <f t="shared" si="3"/>
        <v>0</v>
      </c>
      <c r="K34" s="173">
        <f t="shared" si="4"/>
        <v>18149000</v>
      </c>
      <c r="L34" s="181">
        <f t="shared" si="5"/>
        <v>28.536163522012579</v>
      </c>
      <c r="M34" s="167"/>
      <c r="N34" s="1"/>
    </row>
    <row r="35" spans="1:14" x14ac:dyDescent="0.25">
      <c r="A35" s="166"/>
      <c r="B35" s="19" t="s">
        <v>24</v>
      </c>
      <c r="C35" s="170" t="s">
        <v>93</v>
      </c>
      <c r="D35" s="180">
        <f>ANGGARAN!D37</f>
        <v>56477600</v>
      </c>
      <c r="E35" s="178">
        <f>[1]REALISASI!$G35</f>
        <v>30880565</v>
      </c>
      <c r="F35" s="178">
        <v>0</v>
      </c>
      <c r="G35" s="173">
        <f t="shared" si="8"/>
        <v>30880565</v>
      </c>
      <c r="H35" s="232">
        <f t="shared" si="6"/>
        <v>54.677544725696556</v>
      </c>
      <c r="I35" s="173">
        <f t="shared" si="2"/>
        <v>30880565</v>
      </c>
      <c r="J35" s="173">
        <f t="shared" si="3"/>
        <v>0</v>
      </c>
      <c r="K35" s="173">
        <f t="shared" si="4"/>
        <v>30880565</v>
      </c>
      <c r="L35" s="181">
        <f t="shared" si="5"/>
        <v>54.677544725696556</v>
      </c>
      <c r="M35" s="167"/>
      <c r="N35" s="1"/>
    </row>
    <row r="36" spans="1:14" x14ac:dyDescent="0.25">
      <c r="A36" s="166"/>
      <c r="B36" s="199" t="s">
        <v>25</v>
      </c>
      <c r="C36" s="170" t="s">
        <v>93</v>
      </c>
      <c r="D36" s="180">
        <f>ANGGARAN!D38</f>
        <v>16368000</v>
      </c>
      <c r="E36" s="178">
        <f>[1]REALISASI!$G36</f>
        <v>7067500</v>
      </c>
      <c r="F36" s="178">
        <v>0</v>
      </c>
      <c r="G36" s="173">
        <f t="shared" si="8"/>
        <v>7067500</v>
      </c>
      <c r="H36" s="232">
        <f t="shared" si="6"/>
        <v>43.178763440860216</v>
      </c>
      <c r="I36" s="173">
        <f t="shared" si="2"/>
        <v>7067500</v>
      </c>
      <c r="J36" s="173">
        <f t="shared" si="3"/>
        <v>0</v>
      </c>
      <c r="K36" s="173">
        <f t="shared" si="4"/>
        <v>7067500</v>
      </c>
      <c r="L36" s="181">
        <f t="shared" si="5"/>
        <v>43.178763440860216</v>
      </c>
      <c r="M36" s="167"/>
      <c r="N36" s="1"/>
    </row>
    <row r="37" spans="1:14" ht="25.5" x14ac:dyDescent="0.25">
      <c r="A37" s="166"/>
      <c r="B37" s="20" t="s">
        <v>66</v>
      </c>
      <c r="C37" s="170"/>
      <c r="D37" s="180"/>
      <c r="E37" s="178"/>
      <c r="F37" s="178"/>
      <c r="G37" s="178"/>
      <c r="H37" s="232"/>
      <c r="I37" s="173"/>
      <c r="J37" s="173"/>
      <c r="K37" s="173"/>
      <c r="L37" s="181"/>
      <c r="M37" s="167"/>
      <c r="N37" s="1"/>
    </row>
    <row r="38" spans="1:14" x14ac:dyDescent="0.25">
      <c r="A38" s="166"/>
      <c r="B38" s="19" t="s">
        <v>173</v>
      </c>
      <c r="C38" s="170" t="s">
        <v>93</v>
      </c>
      <c r="D38" s="180">
        <f>ANGGARAN!D40</f>
        <v>1500000</v>
      </c>
      <c r="E38" s="178">
        <f>[1]REALISASI!$G38</f>
        <v>0</v>
      </c>
      <c r="F38" s="178">
        <v>0</v>
      </c>
      <c r="G38" s="178">
        <f>E38+F38</f>
        <v>0</v>
      </c>
      <c r="H38" s="232">
        <f t="shared" si="6"/>
        <v>0</v>
      </c>
      <c r="I38" s="173">
        <f t="shared" si="2"/>
        <v>0</v>
      </c>
      <c r="J38" s="173">
        <f t="shared" si="3"/>
        <v>0</v>
      </c>
      <c r="K38" s="173">
        <f t="shared" si="4"/>
        <v>0</v>
      </c>
      <c r="L38" s="181">
        <f t="shared" si="5"/>
        <v>0</v>
      </c>
      <c r="M38" s="167"/>
      <c r="N38" s="1"/>
    </row>
    <row r="39" spans="1:14" ht="25.5" x14ac:dyDescent="0.25">
      <c r="A39" s="166"/>
      <c r="B39" s="20" t="s">
        <v>26</v>
      </c>
      <c r="C39" s="170"/>
      <c r="D39" s="180"/>
      <c r="E39" s="178"/>
      <c r="F39" s="178"/>
      <c r="G39" s="178"/>
      <c r="H39" s="232"/>
      <c r="I39" s="173"/>
      <c r="J39" s="173"/>
      <c r="K39" s="173"/>
      <c r="L39" s="181"/>
      <c r="M39" s="167"/>
      <c r="N39" s="1"/>
    </row>
    <row r="40" spans="1:14" x14ac:dyDescent="0.25">
      <c r="A40" s="166"/>
      <c r="B40" s="19" t="s">
        <v>27</v>
      </c>
      <c r="C40" s="170" t="s">
        <v>93</v>
      </c>
      <c r="D40" s="180">
        <f>ANGGARAN!D42</f>
        <v>23170800</v>
      </c>
      <c r="E40" s="178">
        <f>[1]REALISASI!$G40</f>
        <v>9133800</v>
      </c>
      <c r="F40" s="178">
        <f>9133800-E40</f>
        <v>0</v>
      </c>
      <c r="G40" s="178">
        <f>E40+F40</f>
        <v>9133800</v>
      </c>
      <c r="H40" s="232">
        <f t="shared" si="6"/>
        <v>39.41944171111917</v>
      </c>
      <c r="I40" s="173">
        <f t="shared" si="2"/>
        <v>9133800</v>
      </c>
      <c r="J40" s="173">
        <f t="shared" si="3"/>
        <v>0</v>
      </c>
      <c r="K40" s="173">
        <f t="shared" si="4"/>
        <v>9133800</v>
      </c>
      <c r="L40" s="181">
        <f t="shared" si="5"/>
        <v>39.41944171111917</v>
      </c>
      <c r="M40" s="167"/>
      <c r="N40" s="1"/>
    </row>
    <row r="41" spans="1:14" x14ac:dyDescent="0.25">
      <c r="A41" s="166"/>
      <c r="B41" s="19" t="s">
        <v>31</v>
      </c>
      <c r="C41" s="170" t="s">
        <v>93</v>
      </c>
      <c r="D41" s="180">
        <f>ANGGARAN!D43</f>
        <v>150000000</v>
      </c>
      <c r="E41" s="178">
        <f>[1]REALISASI!$G41</f>
        <v>55801672</v>
      </c>
      <c r="F41" s="178">
        <f>55801672-E41</f>
        <v>0</v>
      </c>
      <c r="G41" s="178">
        <f>E41+F41</f>
        <v>55801672</v>
      </c>
      <c r="H41" s="232">
        <f t="shared" si="6"/>
        <v>37.201114666666669</v>
      </c>
      <c r="I41" s="173">
        <f t="shared" si="2"/>
        <v>55801672</v>
      </c>
      <c r="J41" s="173">
        <f t="shared" si="3"/>
        <v>0</v>
      </c>
      <c r="K41" s="173">
        <f t="shared" si="4"/>
        <v>55801672</v>
      </c>
      <c r="L41" s="181">
        <f t="shared" si="5"/>
        <v>37.201114666666669</v>
      </c>
      <c r="M41" s="167"/>
      <c r="N41" s="1"/>
    </row>
    <row r="42" spans="1:14" ht="25.5" x14ac:dyDescent="0.25">
      <c r="A42" s="166"/>
      <c r="B42" s="20" t="s">
        <v>35</v>
      </c>
      <c r="C42" s="170"/>
      <c r="D42" s="180"/>
      <c r="E42" s="178"/>
      <c r="F42" s="178"/>
      <c r="G42" s="178"/>
      <c r="H42" s="232"/>
      <c r="I42" s="173"/>
      <c r="J42" s="173"/>
      <c r="K42" s="173"/>
      <c r="L42" s="181"/>
      <c r="M42" s="167"/>
      <c r="N42" s="1"/>
    </row>
    <row r="43" spans="1:14" ht="25.5" x14ac:dyDescent="0.25">
      <c r="A43" s="166"/>
      <c r="B43" s="21" t="s">
        <v>36</v>
      </c>
      <c r="C43" s="170" t="s">
        <v>93</v>
      </c>
      <c r="D43" s="180">
        <f>ANGGARAN!D45</f>
        <v>133840000</v>
      </c>
      <c r="E43" s="178">
        <f>[1]REALISASI!$G43</f>
        <v>47530502</v>
      </c>
      <c r="F43" s="178">
        <f>47530502-E43</f>
        <v>0</v>
      </c>
      <c r="G43" s="178">
        <f>E43+F43</f>
        <v>47530502</v>
      </c>
      <c r="H43" s="232">
        <f t="shared" si="6"/>
        <v>35.512927375971309</v>
      </c>
      <c r="I43" s="173">
        <f t="shared" si="2"/>
        <v>47530502</v>
      </c>
      <c r="J43" s="173">
        <f t="shared" si="3"/>
        <v>0</v>
      </c>
      <c r="K43" s="173">
        <f t="shared" si="4"/>
        <v>47530502</v>
      </c>
      <c r="L43" s="181">
        <f t="shared" si="5"/>
        <v>35.512927375971309</v>
      </c>
      <c r="M43" s="167"/>
      <c r="N43" s="1"/>
    </row>
    <row r="44" spans="1:14" x14ac:dyDescent="0.25">
      <c r="A44" s="166"/>
      <c r="B44" s="19" t="s">
        <v>37</v>
      </c>
      <c r="C44" s="170" t="s">
        <v>93</v>
      </c>
      <c r="D44" s="180">
        <f>ANGGARAN!D46</f>
        <v>19465000</v>
      </c>
      <c r="E44" s="178">
        <f>[1]REALISASI!$G44</f>
        <v>2020000</v>
      </c>
      <c r="F44" s="178">
        <v>0</v>
      </c>
      <c r="G44" s="178">
        <f t="shared" ref="G44:G46" si="9">E44+F44</f>
        <v>2020000</v>
      </c>
      <c r="H44" s="232">
        <f t="shared" si="6"/>
        <v>10.377600821988183</v>
      </c>
      <c r="I44" s="173">
        <f t="shared" si="2"/>
        <v>2020000</v>
      </c>
      <c r="J44" s="173">
        <f t="shared" si="3"/>
        <v>0</v>
      </c>
      <c r="K44" s="173">
        <f t="shared" si="4"/>
        <v>2020000</v>
      </c>
      <c r="L44" s="181">
        <f t="shared" si="5"/>
        <v>10.377600821988183</v>
      </c>
      <c r="M44" s="167"/>
      <c r="N44" s="1"/>
    </row>
    <row r="45" spans="1:14" ht="25.5" x14ac:dyDescent="0.25">
      <c r="A45" s="166"/>
      <c r="B45" s="19" t="s">
        <v>41</v>
      </c>
      <c r="C45" s="170" t="s">
        <v>93</v>
      </c>
      <c r="D45" s="180">
        <f>ANGGARAN!D47</f>
        <v>51183200</v>
      </c>
      <c r="E45" s="178">
        <f>[1]REALISASI!$G45</f>
        <v>15482200</v>
      </c>
      <c r="F45" s="178">
        <f>15482200-E45</f>
        <v>0</v>
      </c>
      <c r="G45" s="178">
        <f t="shared" si="9"/>
        <v>15482200</v>
      </c>
      <c r="H45" s="232">
        <f t="shared" si="6"/>
        <v>30.248597195954925</v>
      </c>
      <c r="I45" s="173">
        <f t="shared" si="2"/>
        <v>15482200</v>
      </c>
      <c r="J45" s="173">
        <f t="shared" si="3"/>
        <v>0</v>
      </c>
      <c r="K45" s="173">
        <f t="shared" si="4"/>
        <v>15482200</v>
      </c>
      <c r="L45" s="181">
        <f t="shared" si="5"/>
        <v>30.248597195954925</v>
      </c>
      <c r="M45" s="167"/>
      <c r="N45" s="1"/>
    </row>
    <row r="46" spans="1:14" ht="25.5" x14ac:dyDescent="0.25">
      <c r="A46" s="166"/>
      <c r="B46" s="21" t="s">
        <v>44</v>
      </c>
      <c r="C46" s="170" t="s">
        <v>93</v>
      </c>
      <c r="D46" s="180">
        <f>ANGGARAN!D48</f>
        <v>7950000</v>
      </c>
      <c r="E46" s="178">
        <f>[1]REALISASI!$G46</f>
        <v>1734650</v>
      </c>
      <c r="F46" s="178">
        <v>0</v>
      </c>
      <c r="G46" s="178">
        <f t="shared" si="9"/>
        <v>1734650</v>
      </c>
      <c r="H46" s="232">
        <f t="shared" si="6"/>
        <v>21.819496855345914</v>
      </c>
      <c r="I46" s="173">
        <f t="shared" si="2"/>
        <v>1734650</v>
      </c>
      <c r="J46" s="173">
        <f t="shared" si="3"/>
        <v>0</v>
      </c>
      <c r="K46" s="173">
        <f t="shared" si="4"/>
        <v>1734650</v>
      </c>
      <c r="L46" s="181">
        <f t="shared" si="5"/>
        <v>21.819496855345914</v>
      </c>
      <c r="M46" s="167"/>
      <c r="N46" s="1"/>
    </row>
    <row r="47" spans="1:14" x14ac:dyDescent="0.25">
      <c r="A47" s="166">
        <v>2</v>
      </c>
      <c r="B47" s="22" t="s">
        <v>46</v>
      </c>
      <c r="C47" s="170"/>
      <c r="D47" s="180"/>
      <c r="E47" s="178">
        <f>[1]REALISASI!$G47</f>
        <v>0</v>
      </c>
      <c r="F47" s="178"/>
      <c r="G47" s="178"/>
      <c r="H47" s="232"/>
      <c r="I47" s="173"/>
      <c r="J47" s="173"/>
      <c r="K47" s="173"/>
      <c r="L47" s="181"/>
      <c r="M47" s="167"/>
      <c r="N47" s="1"/>
    </row>
    <row r="48" spans="1:14" x14ac:dyDescent="0.25">
      <c r="A48" s="166"/>
      <c r="B48" s="20" t="s">
        <v>47</v>
      </c>
      <c r="C48" s="170"/>
      <c r="D48" s="180"/>
      <c r="E48" s="178">
        <f>[1]REALISASI!$G48</f>
        <v>0</v>
      </c>
      <c r="F48" s="178"/>
      <c r="G48" s="178"/>
      <c r="H48" s="232"/>
      <c r="I48" s="173"/>
      <c r="J48" s="173"/>
      <c r="K48" s="173"/>
      <c r="L48" s="181"/>
      <c r="M48" s="167"/>
      <c r="N48" s="1"/>
    </row>
    <row r="49" spans="1:14" x14ac:dyDescent="0.25">
      <c r="A49" s="166"/>
      <c r="B49" s="19" t="s">
        <v>67</v>
      </c>
      <c r="C49" s="170" t="s">
        <v>93</v>
      </c>
      <c r="D49" s="180">
        <f>ANGGARAN!D51</f>
        <v>101784800</v>
      </c>
      <c r="E49" s="178">
        <f>[1]REALISASI!$G49</f>
        <v>2385000</v>
      </c>
      <c r="F49" s="178">
        <v>0</v>
      </c>
      <c r="G49" s="178">
        <f>E49+F49</f>
        <v>2385000</v>
      </c>
      <c r="H49" s="232">
        <f t="shared" si="6"/>
        <v>2.3431789422389198</v>
      </c>
      <c r="I49" s="173">
        <f t="shared" si="2"/>
        <v>2385000</v>
      </c>
      <c r="J49" s="173">
        <f t="shared" si="3"/>
        <v>0</v>
      </c>
      <c r="K49" s="173">
        <f t="shared" si="4"/>
        <v>2385000</v>
      </c>
      <c r="L49" s="181">
        <f t="shared" si="5"/>
        <v>2.3431789422389198</v>
      </c>
      <c r="M49" s="167"/>
      <c r="N49" s="1"/>
    </row>
    <row r="50" spans="1:14" x14ac:dyDescent="0.25">
      <c r="A50" s="166"/>
      <c r="B50" s="19" t="s">
        <v>68</v>
      </c>
      <c r="C50" s="170" t="s">
        <v>93</v>
      </c>
      <c r="D50" s="180">
        <f>ANGGARAN!D52</f>
        <v>229578900</v>
      </c>
      <c r="E50" s="178">
        <f>[1]REALISASI!$G50</f>
        <v>54512500</v>
      </c>
      <c r="F50" s="178">
        <f>54512500-E50</f>
        <v>0</v>
      </c>
      <c r="G50" s="178">
        <f t="shared" ref="G50:G55" si="10">E50+F50</f>
        <v>54512500</v>
      </c>
      <c r="H50" s="232">
        <f t="shared" si="6"/>
        <v>23.744560149038087</v>
      </c>
      <c r="I50" s="173">
        <f t="shared" si="2"/>
        <v>54512500</v>
      </c>
      <c r="J50" s="173">
        <f t="shared" si="3"/>
        <v>0</v>
      </c>
      <c r="K50" s="173">
        <f t="shared" si="4"/>
        <v>54512500</v>
      </c>
      <c r="L50" s="181">
        <f t="shared" si="5"/>
        <v>23.744560149038087</v>
      </c>
      <c r="M50" s="167"/>
      <c r="N50" s="1"/>
    </row>
    <row r="51" spans="1:14" x14ac:dyDescent="0.25">
      <c r="A51" s="166"/>
      <c r="B51" s="19" t="s">
        <v>48</v>
      </c>
      <c r="C51" s="170" t="s">
        <v>93</v>
      </c>
      <c r="D51" s="180">
        <f>ANGGARAN!D53</f>
        <v>11881000</v>
      </c>
      <c r="E51" s="178">
        <f>[1]REALISASI!$G51</f>
        <v>9019700</v>
      </c>
      <c r="F51" s="178">
        <f>9019700-E51</f>
        <v>0</v>
      </c>
      <c r="G51" s="178">
        <f t="shared" si="10"/>
        <v>9019700</v>
      </c>
      <c r="H51" s="232">
        <f t="shared" si="6"/>
        <v>75.917010352663922</v>
      </c>
      <c r="I51" s="173">
        <f t="shared" si="2"/>
        <v>9019700</v>
      </c>
      <c r="J51" s="173">
        <f t="shared" si="3"/>
        <v>0</v>
      </c>
      <c r="K51" s="173">
        <f t="shared" si="4"/>
        <v>9019700</v>
      </c>
      <c r="L51" s="181">
        <f t="shared" si="5"/>
        <v>75.917010352663922</v>
      </c>
      <c r="M51" s="167"/>
      <c r="N51" s="1"/>
    </row>
    <row r="52" spans="1:14" x14ac:dyDescent="0.25">
      <c r="A52" s="166"/>
      <c r="B52" s="19" t="s">
        <v>49</v>
      </c>
      <c r="C52" s="170" t="s">
        <v>93</v>
      </c>
      <c r="D52" s="180">
        <f>ANGGARAN!D54</f>
        <v>123250500</v>
      </c>
      <c r="E52" s="178">
        <f>[1]REALISASI!$G52</f>
        <v>45488200</v>
      </c>
      <c r="F52" s="178">
        <f>45488200-E52</f>
        <v>0</v>
      </c>
      <c r="G52" s="178">
        <f t="shared" si="10"/>
        <v>45488200</v>
      </c>
      <c r="H52" s="232">
        <f t="shared" si="6"/>
        <v>36.907111938693959</v>
      </c>
      <c r="I52" s="173">
        <f t="shared" si="2"/>
        <v>45488200</v>
      </c>
      <c r="J52" s="173">
        <f t="shared" si="3"/>
        <v>0</v>
      </c>
      <c r="K52" s="173">
        <f t="shared" si="4"/>
        <v>45488200</v>
      </c>
      <c r="L52" s="181">
        <f t="shared" si="5"/>
        <v>36.907111938693959</v>
      </c>
      <c r="M52" s="167"/>
      <c r="N52" s="1"/>
    </row>
    <row r="53" spans="1:14" x14ac:dyDescent="0.25">
      <c r="A53" s="166"/>
      <c r="B53" s="19" t="s">
        <v>69</v>
      </c>
      <c r="C53" s="170" t="s">
        <v>93</v>
      </c>
      <c r="D53" s="180">
        <f>ANGGARAN!D55</f>
        <v>200363200</v>
      </c>
      <c r="E53" s="178">
        <f>[1]REALISASI!$G53</f>
        <v>104696600</v>
      </c>
      <c r="F53" s="178">
        <f>104696600-E53</f>
        <v>0</v>
      </c>
      <c r="G53" s="178">
        <f t="shared" si="10"/>
        <v>104696600</v>
      </c>
      <c r="H53" s="232">
        <f t="shared" si="6"/>
        <v>52.253407811414476</v>
      </c>
      <c r="I53" s="173">
        <f t="shared" si="2"/>
        <v>104696600</v>
      </c>
      <c r="J53" s="173">
        <f t="shared" si="3"/>
        <v>0</v>
      </c>
      <c r="K53" s="173">
        <f t="shared" si="4"/>
        <v>104696600</v>
      </c>
      <c r="L53" s="181">
        <f t="shared" si="5"/>
        <v>52.253407811414476</v>
      </c>
      <c r="M53" s="167"/>
      <c r="N53" s="1"/>
    </row>
    <row r="54" spans="1:14" x14ac:dyDescent="0.25">
      <c r="A54" s="166"/>
      <c r="B54" s="19" t="s">
        <v>70</v>
      </c>
      <c r="C54" s="170" t="s">
        <v>93</v>
      </c>
      <c r="D54" s="180">
        <f>ANGGARAN!D56</f>
        <v>100029100</v>
      </c>
      <c r="E54" s="178">
        <f>[1]REALISASI!$G54</f>
        <v>0</v>
      </c>
      <c r="F54" s="178">
        <v>0</v>
      </c>
      <c r="G54" s="178">
        <f t="shared" si="10"/>
        <v>0</v>
      </c>
      <c r="H54" s="232">
        <f t="shared" si="6"/>
        <v>0</v>
      </c>
      <c r="I54" s="173">
        <f t="shared" si="2"/>
        <v>0</v>
      </c>
      <c r="J54" s="173">
        <f t="shared" si="3"/>
        <v>0</v>
      </c>
      <c r="K54" s="173">
        <f t="shared" si="4"/>
        <v>0</v>
      </c>
      <c r="L54" s="181">
        <f t="shared" si="5"/>
        <v>0</v>
      </c>
      <c r="M54" s="167"/>
      <c r="N54" s="1"/>
    </row>
    <row r="55" spans="1:14" ht="25.5" x14ac:dyDescent="0.25">
      <c r="A55" s="166"/>
      <c r="B55" s="21" t="s">
        <v>50</v>
      </c>
      <c r="C55" s="170" t="s">
        <v>93</v>
      </c>
      <c r="D55" s="180">
        <f>ANGGARAN!D57</f>
        <v>319099700</v>
      </c>
      <c r="E55" s="178">
        <f>[1]REALISASI!$G55</f>
        <v>63081350</v>
      </c>
      <c r="F55" s="178">
        <f>63081350-E55</f>
        <v>0</v>
      </c>
      <c r="G55" s="178">
        <f t="shared" si="10"/>
        <v>63081350</v>
      </c>
      <c r="H55" s="232">
        <f t="shared" si="6"/>
        <v>19.768539425138915</v>
      </c>
      <c r="I55" s="173">
        <f t="shared" si="2"/>
        <v>63081350</v>
      </c>
      <c r="J55" s="173">
        <f t="shared" si="3"/>
        <v>0</v>
      </c>
      <c r="K55" s="173">
        <f t="shared" si="4"/>
        <v>63081350</v>
      </c>
      <c r="L55" s="181">
        <f t="shared" si="5"/>
        <v>19.768539425138915</v>
      </c>
      <c r="M55" s="167"/>
      <c r="N55" s="1"/>
    </row>
    <row r="56" spans="1:14" x14ac:dyDescent="0.25">
      <c r="A56" s="166"/>
      <c r="B56" s="20" t="s">
        <v>51</v>
      </c>
      <c r="C56" s="170"/>
      <c r="D56" s="180"/>
      <c r="E56" s="178"/>
      <c r="F56" s="178"/>
      <c r="G56" s="178"/>
      <c r="H56" s="232"/>
      <c r="I56" s="173"/>
      <c r="J56" s="173"/>
      <c r="K56" s="173"/>
      <c r="L56" s="181"/>
      <c r="M56" s="167"/>
      <c r="N56" s="1"/>
    </row>
    <row r="57" spans="1:14" x14ac:dyDescent="0.25">
      <c r="A57" s="166"/>
      <c r="B57" s="19" t="s">
        <v>71</v>
      </c>
      <c r="C57" s="170" t="s">
        <v>93</v>
      </c>
      <c r="D57" s="180">
        <f>ANGGARAN!D59</f>
        <v>47668600</v>
      </c>
      <c r="E57" s="178">
        <f>[1]REALISASI!$G57</f>
        <v>0</v>
      </c>
      <c r="F57" s="178">
        <v>0</v>
      </c>
      <c r="G57" s="178">
        <f>E57+F57</f>
        <v>0</v>
      </c>
      <c r="H57" s="232">
        <f t="shared" si="6"/>
        <v>0</v>
      </c>
      <c r="I57" s="173">
        <f t="shared" si="2"/>
        <v>0</v>
      </c>
      <c r="J57" s="173">
        <f t="shared" si="3"/>
        <v>0</v>
      </c>
      <c r="K57" s="173">
        <f t="shared" si="4"/>
        <v>0</v>
      </c>
      <c r="L57" s="181">
        <f t="shared" si="5"/>
        <v>0</v>
      </c>
      <c r="M57" s="167"/>
      <c r="N57" s="1"/>
    </row>
    <row r="58" spans="1:14" x14ac:dyDescent="0.25">
      <c r="A58" s="166"/>
      <c r="B58" s="19" t="s">
        <v>52</v>
      </c>
      <c r="C58" s="170" t="s">
        <v>93</v>
      </c>
      <c r="D58" s="180">
        <f>ANGGARAN!D60</f>
        <v>39316000</v>
      </c>
      <c r="E58" s="178">
        <f>[1]REALISASI!$G58</f>
        <v>21581000</v>
      </c>
      <c r="F58" s="178">
        <f>21581000-E58</f>
        <v>0</v>
      </c>
      <c r="G58" s="178">
        <f>E58+F58</f>
        <v>21581000</v>
      </c>
      <c r="H58" s="232">
        <f t="shared" si="6"/>
        <v>54.891138467799372</v>
      </c>
      <c r="I58" s="173">
        <f t="shared" si="2"/>
        <v>21581000</v>
      </c>
      <c r="J58" s="173">
        <f t="shared" si="3"/>
        <v>0</v>
      </c>
      <c r="K58" s="173">
        <f t="shared" si="4"/>
        <v>21581000</v>
      </c>
      <c r="L58" s="181">
        <f t="shared" si="5"/>
        <v>54.891138467799372</v>
      </c>
      <c r="M58" s="167"/>
      <c r="N58" s="1"/>
    </row>
    <row r="59" spans="1:14" ht="25.5" x14ac:dyDescent="0.25">
      <c r="A59" s="176">
        <v>3</v>
      </c>
      <c r="B59" s="198" t="s">
        <v>53</v>
      </c>
      <c r="C59" s="170"/>
      <c r="D59" s="180"/>
      <c r="E59" s="178"/>
      <c r="F59" s="178"/>
      <c r="G59" s="178"/>
      <c r="H59" s="232"/>
      <c r="I59" s="173"/>
      <c r="J59" s="173"/>
      <c r="K59" s="173"/>
      <c r="L59" s="181"/>
      <c r="M59" s="167"/>
      <c r="N59" s="1"/>
    </row>
    <row r="60" spans="1:14" ht="25.5" x14ac:dyDescent="0.25">
      <c r="A60" s="166"/>
      <c r="B60" s="23" t="s">
        <v>72</v>
      </c>
      <c r="C60" s="170"/>
      <c r="D60" s="180"/>
      <c r="E60" s="178"/>
      <c r="F60" s="178"/>
      <c r="G60" s="178"/>
      <c r="H60" s="232"/>
      <c r="I60" s="173"/>
      <c r="J60" s="173"/>
      <c r="K60" s="173"/>
      <c r="L60" s="181"/>
      <c r="M60" s="167"/>
      <c r="N60" s="1"/>
    </row>
    <row r="61" spans="1:14" x14ac:dyDescent="0.25">
      <c r="A61" s="166"/>
      <c r="B61" s="19" t="s">
        <v>73</v>
      </c>
      <c r="C61" s="170" t="s">
        <v>93</v>
      </c>
      <c r="D61" s="180">
        <f>ANGGARAN!D63</f>
        <v>17868400</v>
      </c>
      <c r="E61" s="178">
        <f>[1]REALISASI!$G61</f>
        <v>1404400</v>
      </c>
      <c r="F61" s="178">
        <v>0</v>
      </c>
      <c r="G61" s="178">
        <f>E61+F61</f>
        <v>1404400</v>
      </c>
      <c r="H61" s="232">
        <f t="shared" si="6"/>
        <v>7.8596852544156164</v>
      </c>
      <c r="I61" s="173">
        <f t="shared" si="2"/>
        <v>1404400</v>
      </c>
      <c r="J61" s="173">
        <f t="shared" si="3"/>
        <v>0</v>
      </c>
      <c r="K61" s="173">
        <f t="shared" si="4"/>
        <v>1404400</v>
      </c>
      <c r="L61" s="181">
        <f t="shared" si="5"/>
        <v>7.8596852544156164</v>
      </c>
      <c r="M61" s="167"/>
      <c r="N61" s="1"/>
    </row>
    <row r="62" spans="1:14" x14ac:dyDescent="0.25">
      <c r="A62" s="166"/>
      <c r="B62" s="19" t="s">
        <v>74</v>
      </c>
      <c r="C62" s="170" t="s">
        <v>93</v>
      </c>
      <c r="D62" s="180">
        <f>ANGGARAN!D64</f>
        <v>17050000</v>
      </c>
      <c r="E62" s="178">
        <f>[1]REALISASI!$G62</f>
        <v>0</v>
      </c>
      <c r="F62" s="178">
        <v>0</v>
      </c>
      <c r="G62" s="178">
        <f>E62+F62</f>
        <v>0</v>
      </c>
      <c r="H62" s="232">
        <f t="shared" si="6"/>
        <v>0</v>
      </c>
      <c r="I62" s="173">
        <f t="shared" si="2"/>
        <v>0</v>
      </c>
      <c r="J62" s="173">
        <f t="shared" si="3"/>
        <v>0</v>
      </c>
      <c r="K62" s="173">
        <f t="shared" si="4"/>
        <v>0</v>
      </c>
      <c r="L62" s="181">
        <f t="shared" si="5"/>
        <v>0</v>
      </c>
      <c r="M62" s="167"/>
      <c r="N62" s="1"/>
    </row>
    <row r="63" spans="1:14" x14ac:dyDescent="0.25">
      <c r="A63" s="166"/>
      <c r="B63" s="20" t="s">
        <v>54</v>
      </c>
      <c r="C63" s="170"/>
      <c r="D63" s="180"/>
      <c r="E63" s="178">
        <f>[1]REALISASI!$G63</f>
        <v>0</v>
      </c>
      <c r="F63" s="178"/>
      <c r="G63" s="178"/>
      <c r="H63" s="232"/>
      <c r="I63" s="173"/>
      <c r="J63" s="173"/>
      <c r="K63" s="173"/>
      <c r="L63" s="181"/>
      <c r="M63" s="167"/>
      <c r="N63" s="1"/>
    </row>
    <row r="64" spans="1:14" x14ac:dyDescent="0.25">
      <c r="A64" s="166"/>
      <c r="B64" s="19" t="s">
        <v>75</v>
      </c>
      <c r="C64" s="170" t="s">
        <v>93</v>
      </c>
      <c r="D64" s="180">
        <f>ANGGARAN!D66</f>
        <v>27390000</v>
      </c>
      <c r="E64" s="178">
        <f>[1]REALISASI!$G64</f>
        <v>0</v>
      </c>
      <c r="F64" s="178">
        <v>0</v>
      </c>
      <c r="G64" s="178">
        <f>E64+F64</f>
        <v>0</v>
      </c>
      <c r="H64" s="232">
        <f t="shared" si="6"/>
        <v>0</v>
      </c>
      <c r="I64" s="173">
        <f t="shared" si="2"/>
        <v>0</v>
      </c>
      <c r="J64" s="173">
        <f t="shared" si="3"/>
        <v>0</v>
      </c>
      <c r="K64" s="173">
        <f t="shared" si="4"/>
        <v>0</v>
      </c>
      <c r="L64" s="181">
        <f t="shared" si="5"/>
        <v>0</v>
      </c>
      <c r="M64" s="167"/>
      <c r="N64" s="1"/>
    </row>
    <row r="65" spans="1:14" ht="25.5" x14ac:dyDescent="0.25">
      <c r="A65" s="166"/>
      <c r="B65" s="19" t="s">
        <v>76</v>
      </c>
      <c r="C65" s="170" t="s">
        <v>93</v>
      </c>
      <c r="D65" s="180">
        <f>ANGGARAN!D67</f>
        <v>61529000</v>
      </c>
      <c r="E65" s="178">
        <f>[1]REALISASI!$G65</f>
        <v>4680225</v>
      </c>
      <c r="F65" s="178">
        <f>4680225-E65</f>
        <v>0</v>
      </c>
      <c r="G65" s="178">
        <f t="shared" ref="G65:G67" si="11">E65+F65</f>
        <v>4680225</v>
      </c>
      <c r="H65" s="232">
        <f t="shared" si="6"/>
        <v>7.6065351297762023</v>
      </c>
      <c r="I65" s="173">
        <f t="shared" si="2"/>
        <v>4680225</v>
      </c>
      <c r="J65" s="173">
        <f t="shared" si="3"/>
        <v>0</v>
      </c>
      <c r="K65" s="173">
        <f t="shared" si="4"/>
        <v>4680225</v>
      </c>
      <c r="L65" s="181">
        <f t="shared" si="5"/>
        <v>7.6065351297762023</v>
      </c>
      <c r="M65" s="167"/>
      <c r="N65" s="1"/>
    </row>
    <row r="66" spans="1:14" ht="25.5" x14ac:dyDescent="0.25">
      <c r="A66" s="166"/>
      <c r="B66" s="21" t="s">
        <v>55</v>
      </c>
      <c r="C66" s="170" t="s">
        <v>93</v>
      </c>
      <c r="D66" s="180">
        <f>ANGGARAN!D68</f>
        <v>146729000</v>
      </c>
      <c r="E66" s="178">
        <f>[1]REALISASI!$G66</f>
        <v>41798400</v>
      </c>
      <c r="F66" s="178">
        <f>41798400-E66</f>
        <v>0</v>
      </c>
      <c r="G66" s="178">
        <f t="shared" si="11"/>
        <v>41798400</v>
      </c>
      <c r="H66" s="232">
        <f t="shared" si="6"/>
        <v>28.486802199974104</v>
      </c>
      <c r="I66" s="173">
        <f t="shared" si="2"/>
        <v>41798400</v>
      </c>
      <c r="J66" s="173">
        <f t="shared" si="3"/>
        <v>0</v>
      </c>
      <c r="K66" s="173">
        <f t="shared" si="4"/>
        <v>41798400</v>
      </c>
      <c r="L66" s="181">
        <f t="shared" si="5"/>
        <v>28.486802199974104</v>
      </c>
      <c r="M66" s="167"/>
      <c r="N66" s="1"/>
    </row>
    <row r="67" spans="1:14" x14ac:dyDescent="0.25">
      <c r="A67" s="166"/>
      <c r="B67" s="19" t="s">
        <v>77</v>
      </c>
      <c r="C67" s="170" t="s">
        <v>93</v>
      </c>
      <c r="D67" s="180">
        <f>ANGGARAN!D69</f>
        <v>2017000</v>
      </c>
      <c r="E67" s="178">
        <f>[1]REALISASI!$G67</f>
        <v>0</v>
      </c>
      <c r="F67" s="178"/>
      <c r="G67" s="178">
        <f t="shared" si="11"/>
        <v>0</v>
      </c>
      <c r="H67" s="232">
        <f t="shared" si="6"/>
        <v>0</v>
      </c>
      <c r="I67" s="173">
        <f t="shared" si="2"/>
        <v>0</v>
      </c>
      <c r="J67" s="173">
        <f t="shared" si="3"/>
        <v>0</v>
      </c>
      <c r="K67" s="173">
        <f t="shared" si="4"/>
        <v>0</v>
      </c>
      <c r="L67" s="181">
        <f t="shared" si="5"/>
        <v>0</v>
      </c>
      <c r="M67" s="167"/>
      <c r="N67" s="1"/>
    </row>
    <row r="68" spans="1:14" x14ac:dyDescent="0.25">
      <c r="A68" s="166"/>
      <c r="B68" s="169"/>
      <c r="C68" s="170"/>
      <c r="D68" s="214">
        <f>SUM(D16:D67)</f>
        <v>8357957500</v>
      </c>
      <c r="E68" s="214">
        <f t="shared" ref="E68:G68" si="12">SUM(E16:E67)</f>
        <v>2998177145</v>
      </c>
      <c r="F68" s="214">
        <f t="shared" si="12"/>
        <v>406886975</v>
      </c>
      <c r="G68" s="214">
        <f t="shared" si="12"/>
        <v>3405064120</v>
      </c>
      <c r="H68" s="293">
        <f>G68/D68*100</f>
        <v>40.740385674370799</v>
      </c>
      <c r="I68" s="215">
        <f>SUM(I14:I67)</f>
        <v>2998177145</v>
      </c>
      <c r="J68" s="215">
        <f t="shared" ref="J68:K68" si="13">SUM(J14:J67)</f>
        <v>406886975</v>
      </c>
      <c r="K68" s="215">
        <f t="shared" si="13"/>
        <v>3405064120</v>
      </c>
      <c r="L68" s="293">
        <f t="shared" ref="L68" si="14">H68</f>
        <v>40.740385674370799</v>
      </c>
      <c r="M68" s="167"/>
      <c r="N68" s="1"/>
    </row>
    <row r="69" spans="1:14" x14ac:dyDescent="0.25">
      <c r="E69" s="102"/>
      <c r="F69" s="102"/>
      <c r="G69" s="102"/>
      <c r="H69" s="102"/>
      <c r="I69" s="102"/>
      <c r="J69" s="102"/>
      <c r="K69" s="102"/>
    </row>
    <row r="70" spans="1:14" ht="15.75" x14ac:dyDescent="0.25">
      <c r="J70" s="26" t="s">
        <v>255</v>
      </c>
      <c r="K70" s="26"/>
      <c r="L70" s="26"/>
    </row>
    <row r="71" spans="1:14" ht="15.75" x14ac:dyDescent="0.25">
      <c r="J71" s="3" t="s">
        <v>166</v>
      </c>
      <c r="K71" s="85"/>
      <c r="L71" s="85"/>
    </row>
    <row r="72" spans="1:14" x14ac:dyDescent="0.25">
      <c r="J72" s="88"/>
      <c r="K72" s="88"/>
      <c r="L72" s="88"/>
    </row>
    <row r="73" spans="1:14" x14ac:dyDescent="0.25">
      <c r="J73" s="88"/>
      <c r="K73" s="88"/>
      <c r="L73" s="88"/>
    </row>
    <row r="74" spans="1:14" ht="15.75" x14ac:dyDescent="0.25">
      <c r="J74" s="27"/>
      <c r="K74" s="85"/>
      <c r="L74" s="85"/>
    </row>
    <row r="75" spans="1:14" ht="15.75" x14ac:dyDescent="0.25">
      <c r="J75" s="86" t="s">
        <v>251</v>
      </c>
      <c r="K75" s="86"/>
      <c r="L75" s="85"/>
    </row>
    <row r="76" spans="1:14" ht="15.75" x14ac:dyDescent="0.25">
      <c r="J76" s="87" t="s">
        <v>252</v>
      </c>
      <c r="K76" s="87"/>
      <c r="L76" s="85"/>
    </row>
    <row r="77" spans="1:14" ht="15.75" x14ac:dyDescent="0.25">
      <c r="J77" s="87" t="s">
        <v>253</v>
      </c>
      <c r="K77" s="87"/>
      <c r="L77" s="85"/>
    </row>
  </sheetData>
  <mergeCells count="5">
    <mergeCell ref="A1:M1"/>
    <mergeCell ref="A2:M2"/>
    <mergeCell ref="E9:H9"/>
    <mergeCell ref="I9:L9"/>
    <mergeCell ref="C13:D13"/>
  </mergeCells>
  <pageMargins left="0.6692913385826772" right="0.39370078740157483" top="0.39370078740157483" bottom="0.39370078740157483" header="0.31496062992125984" footer="0.31496062992125984"/>
  <pageSetup paperSize="20480" scale="76" orientation="landscape" verticalDpi="0" r:id="rId1"/>
  <rowBreaks count="1" manualBreakCount="1">
    <brk id="40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61"/>
  <sheetViews>
    <sheetView topLeftCell="B1" zoomScaleNormal="100" workbookViewId="0">
      <selection activeCell="F8" sqref="F8"/>
    </sheetView>
  </sheetViews>
  <sheetFormatPr defaultRowHeight="15" x14ac:dyDescent="0.25"/>
  <cols>
    <col min="1" max="1" width="5.5703125" customWidth="1"/>
    <col min="2" max="2" width="73.28515625" customWidth="1"/>
    <col min="3" max="3" width="3.5703125" customWidth="1"/>
    <col min="4" max="4" width="16.7109375" customWidth="1"/>
    <col min="5" max="5" width="4.5703125" customWidth="1"/>
    <col min="6" max="6" width="4.7109375" customWidth="1"/>
    <col min="7" max="7" width="4.28515625" customWidth="1"/>
    <col min="8" max="10" width="4.140625" customWidth="1"/>
    <col min="11" max="12" width="4.28515625" customWidth="1"/>
    <col min="13" max="13" width="4.85546875" customWidth="1"/>
    <col min="14" max="16" width="4.140625" customWidth="1"/>
    <col min="17" max="17" width="4" customWidth="1"/>
    <col min="18" max="18" width="4.42578125" customWidth="1"/>
    <col min="19" max="19" width="4.140625" customWidth="1"/>
    <col min="20" max="22" width="4.28515625" customWidth="1"/>
    <col min="23" max="23" width="3.42578125" customWidth="1"/>
    <col min="24" max="27" width="3.85546875" customWidth="1"/>
    <col min="28" max="28" width="4.140625" customWidth="1"/>
    <col min="29" max="29" width="3.140625" customWidth="1"/>
    <col min="30" max="30" width="3.85546875" customWidth="1"/>
    <col min="31" max="31" width="3.5703125" customWidth="1"/>
    <col min="32" max="32" width="3.42578125" customWidth="1"/>
    <col min="33" max="33" width="3.85546875" customWidth="1"/>
    <col min="34" max="34" width="3.5703125" customWidth="1"/>
    <col min="35" max="35" width="3.42578125" customWidth="1"/>
    <col min="36" max="36" width="3.85546875" customWidth="1"/>
    <col min="37" max="37" width="3.42578125" customWidth="1"/>
    <col min="38" max="39" width="3.5703125" customWidth="1"/>
    <col min="40" max="40" width="3.85546875" customWidth="1"/>
  </cols>
  <sheetData>
    <row r="1" spans="1:40" ht="9" customHeight="1" x14ac:dyDescent="0.25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</row>
    <row r="2" spans="1:40" x14ac:dyDescent="0.25">
      <c r="A2" s="350" t="s">
        <v>104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  <c r="T2" s="350"/>
      <c r="U2" s="350"/>
      <c r="V2" s="350"/>
      <c r="W2" s="350"/>
      <c r="X2" s="350"/>
      <c r="Y2" s="350"/>
      <c r="Z2" s="350"/>
      <c r="AA2" s="350"/>
      <c r="AB2" s="350"/>
      <c r="AC2" s="350"/>
      <c r="AD2" s="350"/>
      <c r="AE2" s="350"/>
      <c r="AF2" s="350"/>
      <c r="AG2" s="350"/>
      <c r="AH2" s="350"/>
      <c r="AI2" s="350"/>
      <c r="AJ2" s="350"/>
      <c r="AK2" s="350"/>
      <c r="AL2" s="350"/>
      <c r="AM2" s="350"/>
      <c r="AN2" s="350"/>
    </row>
    <row r="3" spans="1:40" x14ac:dyDescent="0.25">
      <c r="A3" s="350" t="s">
        <v>162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0"/>
      <c r="Y3" s="350"/>
      <c r="Z3" s="350"/>
      <c r="AA3" s="350"/>
      <c r="AB3" s="350"/>
      <c r="AC3" s="350"/>
      <c r="AD3" s="350"/>
      <c r="AE3" s="350"/>
      <c r="AF3" s="350"/>
      <c r="AG3" s="350"/>
      <c r="AH3" s="350"/>
      <c r="AI3" s="350"/>
      <c r="AJ3" s="350"/>
      <c r="AK3" s="350"/>
      <c r="AL3" s="350"/>
      <c r="AM3" s="350"/>
      <c r="AN3" s="350"/>
    </row>
    <row r="4" spans="1:40" ht="8.4499999999999993" customHeight="1" x14ac:dyDescent="0.25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</row>
    <row r="5" spans="1:40" x14ac:dyDescent="0.25">
      <c r="A5" s="106" t="s">
        <v>81</v>
      </c>
      <c r="B5" s="106"/>
      <c r="C5" s="106" t="s">
        <v>82</v>
      </c>
      <c r="D5" s="106" t="s">
        <v>101</v>
      </c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</row>
    <row r="6" spans="1:40" x14ac:dyDescent="0.25">
      <c r="A6" s="106" t="s">
        <v>83</v>
      </c>
      <c r="B6" s="106"/>
      <c r="C6" s="106" t="s">
        <v>82</v>
      </c>
      <c r="D6" s="106" t="s">
        <v>126</v>
      </c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</row>
    <row r="7" spans="1:40" x14ac:dyDescent="0.25">
      <c r="A7" s="106" t="s">
        <v>85</v>
      </c>
      <c r="B7" s="106"/>
      <c r="C7" s="106" t="s">
        <v>82</v>
      </c>
      <c r="D7" s="107">
        <v>2022</v>
      </c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</row>
    <row r="8" spans="1:40" x14ac:dyDescent="0.25">
      <c r="A8" s="106" t="s">
        <v>86</v>
      </c>
      <c r="B8" s="106"/>
      <c r="C8" s="106" t="s">
        <v>82</v>
      </c>
      <c r="D8" s="106" t="s">
        <v>254</v>
      </c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</row>
    <row r="9" spans="1:40" ht="16.5" customHeight="1" thickBot="1" x14ac:dyDescent="0.3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8" t="s">
        <v>105</v>
      </c>
    </row>
    <row r="10" spans="1:40" x14ac:dyDescent="0.25">
      <c r="A10" s="109" t="s">
        <v>0</v>
      </c>
      <c r="B10" s="110" t="s">
        <v>106</v>
      </c>
      <c r="C10" s="111"/>
      <c r="D10" s="324" t="s">
        <v>89</v>
      </c>
      <c r="E10" s="351" t="s">
        <v>107</v>
      </c>
      <c r="F10" s="352"/>
      <c r="G10" s="352"/>
      <c r="H10" s="352"/>
      <c r="I10" s="352"/>
      <c r="J10" s="352"/>
      <c r="K10" s="352"/>
      <c r="L10" s="352"/>
      <c r="M10" s="352"/>
      <c r="N10" s="352"/>
      <c r="O10" s="352"/>
      <c r="P10" s="352"/>
      <c r="Q10" s="352"/>
      <c r="R10" s="352"/>
      <c r="S10" s="352"/>
      <c r="T10" s="352"/>
      <c r="U10" s="352"/>
      <c r="V10" s="352"/>
      <c r="W10" s="352"/>
      <c r="X10" s="352"/>
      <c r="Y10" s="352"/>
      <c r="Z10" s="352"/>
      <c r="AA10" s="352"/>
      <c r="AB10" s="352"/>
      <c r="AC10" s="352"/>
      <c r="AD10" s="352"/>
      <c r="AE10" s="352"/>
      <c r="AF10" s="352"/>
      <c r="AG10" s="352"/>
      <c r="AH10" s="352"/>
      <c r="AI10" s="352"/>
      <c r="AJ10" s="352"/>
      <c r="AK10" s="352"/>
      <c r="AL10" s="352"/>
      <c r="AM10" s="352"/>
      <c r="AN10" s="353"/>
    </row>
    <row r="11" spans="1:40" x14ac:dyDescent="0.25">
      <c r="A11" s="112"/>
      <c r="B11" s="113" t="s">
        <v>108</v>
      </c>
      <c r="C11" s="114" t="s">
        <v>93</v>
      </c>
      <c r="D11" s="235" t="s">
        <v>94</v>
      </c>
      <c r="E11" s="354" t="s">
        <v>109</v>
      </c>
      <c r="F11" s="355"/>
      <c r="G11" s="356"/>
      <c r="H11" s="354" t="s">
        <v>110</v>
      </c>
      <c r="I11" s="355"/>
      <c r="J11" s="356"/>
      <c r="K11" s="354" t="s">
        <v>111</v>
      </c>
      <c r="L11" s="355"/>
      <c r="M11" s="356"/>
      <c r="N11" s="354" t="s">
        <v>249</v>
      </c>
      <c r="O11" s="355"/>
      <c r="P11" s="356"/>
      <c r="Q11" s="354" t="s">
        <v>112</v>
      </c>
      <c r="R11" s="355"/>
      <c r="S11" s="356"/>
      <c r="T11" s="354" t="s">
        <v>113</v>
      </c>
      <c r="U11" s="355"/>
      <c r="V11" s="356"/>
      <c r="W11" s="354" t="s">
        <v>114</v>
      </c>
      <c r="X11" s="355"/>
      <c r="Y11" s="356"/>
      <c r="Z11" s="354" t="s">
        <v>115</v>
      </c>
      <c r="AA11" s="355"/>
      <c r="AB11" s="356"/>
      <c r="AC11" s="354" t="s">
        <v>116</v>
      </c>
      <c r="AD11" s="355"/>
      <c r="AE11" s="356"/>
      <c r="AF11" s="354" t="s">
        <v>117</v>
      </c>
      <c r="AG11" s="355"/>
      <c r="AH11" s="356"/>
      <c r="AI11" s="354" t="s">
        <v>118</v>
      </c>
      <c r="AJ11" s="355"/>
      <c r="AK11" s="355"/>
      <c r="AL11" s="354" t="s">
        <v>119</v>
      </c>
      <c r="AM11" s="355"/>
      <c r="AN11" s="357"/>
    </row>
    <row r="12" spans="1:40" ht="15.75" thickBot="1" x14ac:dyDescent="0.3">
      <c r="A12" s="112"/>
      <c r="B12" s="113"/>
      <c r="C12" s="114" t="s">
        <v>99</v>
      </c>
      <c r="D12" s="235" t="s">
        <v>100</v>
      </c>
      <c r="E12" s="115"/>
      <c r="F12" s="116"/>
      <c r="G12" s="117"/>
      <c r="H12" s="115"/>
      <c r="I12" s="116"/>
      <c r="J12" s="117"/>
      <c r="K12" s="115"/>
      <c r="L12" s="116"/>
      <c r="M12" s="117"/>
      <c r="N12" s="115"/>
      <c r="O12" s="116"/>
      <c r="P12" s="117"/>
      <c r="Q12" s="115"/>
      <c r="R12" s="116"/>
      <c r="S12" s="117"/>
      <c r="T12" s="115"/>
      <c r="U12" s="116"/>
      <c r="V12" s="117"/>
      <c r="W12" s="115"/>
      <c r="X12" s="116"/>
      <c r="Y12" s="117"/>
      <c r="Z12" s="115"/>
      <c r="AA12" s="116"/>
      <c r="AB12" s="117"/>
      <c r="AC12" s="115"/>
      <c r="AD12" s="116"/>
      <c r="AE12" s="117"/>
      <c r="AF12" s="115"/>
      <c r="AG12" s="116"/>
      <c r="AH12" s="117"/>
      <c r="AI12" s="115"/>
      <c r="AJ12" s="116"/>
      <c r="AK12" s="116"/>
      <c r="AL12" s="115"/>
      <c r="AM12" s="116"/>
      <c r="AN12" s="118"/>
    </row>
    <row r="13" spans="1:40" ht="15.75" thickTop="1" x14ac:dyDescent="0.25">
      <c r="A13" s="119">
        <v>1</v>
      </c>
      <c r="B13" s="323" t="s">
        <v>159</v>
      </c>
      <c r="C13" s="358">
        <v>3</v>
      </c>
      <c r="D13" s="359"/>
      <c r="E13" s="360">
        <v>4</v>
      </c>
      <c r="F13" s="360"/>
      <c r="G13" s="360"/>
      <c r="H13" s="360">
        <v>5</v>
      </c>
      <c r="I13" s="360"/>
      <c r="J13" s="360"/>
      <c r="K13" s="360">
        <v>6</v>
      </c>
      <c r="L13" s="360"/>
      <c r="M13" s="360"/>
      <c r="N13" s="358">
        <v>6</v>
      </c>
      <c r="O13" s="359"/>
      <c r="P13" s="361"/>
      <c r="Q13" s="360">
        <v>6</v>
      </c>
      <c r="R13" s="360"/>
      <c r="S13" s="360"/>
      <c r="T13" s="360">
        <v>6</v>
      </c>
      <c r="U13" s="360"/>
      <c r="V13" s="360"/>
      <c r="W13" s="360">
        <v>10</v>
      </c>
      <c r="X13" s="360"/>
      <c r="Y13" s="360"/>
      <c r="Z13" s="360">
        <v>11</v>
      </c>
      <c r="AA13" s="360"/>
      <c r="AB13" s="360"/>
      <c r="AC13" s="360">
        <v>12</v>
      </c>
      <c r="AD13" s="360"/>
      <c r="AE13" s="360"/>
      <c r="AF13" s="360">
        <v>13</v>
      </c>
      <c r="AG13" s="360"/>
      <c r="AH13" s="360"/>
      <c r="AI13" s="360">
        <v>14</v>
      </c>
      <c r="AJ13" s="360"/>
      <c r="AK13" s="360"/>
      <c r="AL13" s="360">
        <v>15</v>
      </c>
      <c r="AM13" s="360"/>
      <c r="AN13" s="362"/>
    </row>
    <row r="14" spans="1:40" x14ac:dyDescent="0.25">
      <c r="A14" s="132"/>
      <c r="B14" s="20" t="s">
        <v>57</v>
      </c>
      <c r="C14" s="125"/>
      <c r="D14" s="131"/>
      <c r="E14" s="233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34"/>
      <c r="AL14" s="234"/>
      <c r="AM14" s="234"/>
      <c r="AN14" s="236"/>
    </row>
    <row r="15" spans="1:40" x14ac:dyDescent="0.25">
      <c r="A15" s="363">
        <v>1</v>
      </c>
      <c r="B15" s="366" t="s">
        <v>171</v>
      </c>
      <c r="C15" s="369" t="s">
        <v>93</v>
      </c>
      <c r="D15" s="372">
        <v>2000000</v>
      </c>
      <c r="E15" s="183"/>
      <c r="F15" s="120">
        <v>0</v>
      </c>
      <c r="G15" s="184"/>
      <c r="H15" s="183"/>
      <c r="I15" s="120">
        <v>0</v>
      </c>
      <c r="J15" s="184"/>
      <c r="K15" s="183"/>
      <c r="L15" s="120">
        <v>0</v>
      </c>
      <c r="M15" s="184"/>
      <c r="N15" s="183"/>
      <c r="O15" s="120">
        <v>33.33</v>
      </c>
      <c r="P15" s="184"/>
      <c r="Q15" s="183"/>
      <c r="R15" s="120">
        <v>33.33</v>
      </c>
      <c r="S15" s="184"/>
      <c r="T15" s="183"/>
      <c r="U15" s="120">
        <v>50</v>
      </c>
      <c r="V15" s="184"/>
      <c r="W15" s="183"/>
      <c r="X15" s="120"/>
      <c r="Y15" s="184"/>
      <c r="Z15" s="183"/>
      <c r="AA15" s="120"/>
      <c r="AB15" s="184"/>
      <c r="AC15" s="183"/>
      <c r="AD15" s="120"/>
      <c r="AE15" s="184"/>
      <c r="AF15" s="183"/>
      <c r="AG15" s="120"/>
      <c r="AH15" s="184"/>
      <c r="AI15" s="183"/>
      <c r="AJ15" s="120"/>
      <c r="AK15" s="184"/>
      <c r="AL15" s="183"/>
      <c r="AM15" s="120"/>
      <c r="AN15" s="237"/>
    </row>
    <row r="16" spans="1:40" x14ac:dyDescent="0.25">
      <c r="A16" s="364"/>
      <c r="B16" s="367"/>
      <c r="C16" s="370"/>
      <c r="D16" s="373"/>
      <c r="E16" s="121">
        <v>0</v>
      </c>
      <c r="F16" s="185"/>
      <c r="G16" s="122">
        <v>0</v>
      </c>
      <c r="H16" s="121">
        <v>0</v>
      </c>
      <c r="I16" s="185"/>
      <c r="J16" s="122">
        <v>0</v>
      </c>
      <c r="K16" s="121">
        <v>0</v>
      </c>
      <c r="L16" s="185"/>
      <c r="M16" s="122">
        <v>0</v>
      </c>
      <c r="N16" s="245">
        <v>47.83</v>
      </c>
      <c r="O16" s="317"/>
      <c r="P16" s="247">
        <f>N16</f>
        <v>47.83</v>
      </c>
      <c r="Q16" s="245">
        <f>REALISASI!H16</f>
        <v>57.04</v>
      </c>
      <c r="R16" s="317"/>
      <c r="S16" s="247">
        <f>Q16</f>
        <v>57.04</v>
      </c>
      <c r="T16" s="121">
        <f>REALISASI!H16</f>
        <v>57.04</v>
      </c>
      <c r="U16" s="185"/>
      <c r="V16" s="122">
        <f>T16</f>
        <v>57.04</v>
      </c>
      <c r="W16" s="121"/>
      <c r="X16" s="185"/>
      <c r="Y16" s="122"/>
      <c r="Z16" s="121"/>
      <c r="AA16" s="185"/>
      <c r="AB16" s="122"/>
      <c r="AC16" s="121"/>
      <c r="AD16" s="185"/>
      <c r="AE16" s="122"/>
      <c r="AF16" s="121"/>
      <c r="AG16" s="185"/>
      <c r="AH16" s="122"/>
      <c r="AI16" s="121"/>
      <c r="AJ16" s="185"/>
      <c r="AK16" s="122"/>
      <c r="AL16" s="121"/>
      <c r="AM16" s="185"/>
      <c r="AN16" s="123"/>
    </row>
    <row r="17" spans="1:40" x14ac:dyDescent="0.25">
      <c r="A17" s="365"/>
      <c r="B17" s="368"/>
      <c r="C17" s="371"/>
      <c r="D17" s="374"/>
      <c r="E17" s="186"/>
      <c r="F17" s="124">
        <v>0</v>
      </c>
      <c r="G17" s="187"/>
      <c r="H17" s="186"/>
      <c r="I17" s="124">
        <v>0</v>
      </c>
      <c r="J17" s="187"/>
      <c r="K17" s="186"/>
      <c r="L17" s="124">
        <v>0</v>
      </c>
      <c r="M17" s="187"/>
      <c r="N17" s="318"/>
      <c r="O17" s="246">
        <f>N16</f>
        <v>47.83</v>
      </c>
      <c r="P17" s="319"/>
      <c r="Q17" s="186"/>
      <c r="R17" s="246">
        <f>Q16</f>
        <v>57.04</v>
      </c>
      <c r="S17" s="319"/>
      <c r="T17" s="186"/>
      <c r="U17" s="124">
        <f>T16</f>
        <v>57.04</v>
      </c>
      <c r="V17" s="187"/>
      <c r="W17" s="186"/>
      <c r="X17" s="124"/>
      <c r="Y17" s="187"/>
      <c r="Z17" s="186"/>
      <c r="AA17" s="124"/>
      <c r="AB17" s="187"/>
      <c r="AC17" s="186"/>
      <c r="AD17" s="124"/>
      <c r="AE17" s="187"/>
      <c r="AF17" s="186"/>
      <c r="AG17" s="124"/>
      <c r="AH17" s="187"/>
      <c r="AI17" s="186"/>
      <c r="AJ17" s="124"/>
      <c r="AK17" s="187"/>
      <c r="AL17" s="186"/>
      <c r="AM17" s="124"/>
      <c r="AN17" s="238"/>
    </row>
    <row r="18" spans="1:40" ht="14.45" customHeight="1" x14ac:dyDescent="0.25">
      <c r="A18" s="363">
        <v>2</v>
      </c>
      <c r="B18" s="375" t="s">
        <v>58</v>
      </c>
      <c r="C18" s="369" t="s">
        <v>93</v>
      </c>
      <c r="D18" s="378">
        <v>11535000</v>
      </c>
      <c r="E18" s="183"/>
      <c r="F18" s="120">
        <v>0</v>
      </c>
      <c r="G18" s="184"/>
      <c r="H18" s="183"/>
      <c r="I18" s="120">
        <v>0</v>
      </c>
      <c r="J18" s="184"/>
      <c r="K18" s="183"/>
      <c r="L18" s="120">
        <v>25</v>
      </c>
      <c r="M18" s="184"/>
      <c r="N18" s="183"/>
      <c r="O18" s="321">
        <v>33.33</v>
      </c>
      <c r="P18" s="184"/>
      <c r="Q18" s="183"/>
      <c r="R18" s="120">
        <v>33.33</v>
      </c>
      <c r="S18" s="184"/>
      <c r="T18" s="183"/>
      <c r="U18" s="120">
        <v>50</v>
      </c>
      <c r="V18" s="184"/>
      <c r="W18" s="183"/>
      <c r="X18" s="120"/>
      <c r="Y18" s="184"/>
      <c r="Z18" s="183"/>
      <c r="AA18" s="120"/>
      <c r="AB18" s="184"/>
      <c r="AC18" s="183"/>
      <c r="AD18" s="120"/>
      <c r="AE18" s="184"/>
      <c r="AF18" s="183"/>
      <c r="AG18" s="120"/>
      <c r="AH18" s="184"/>
      <c r="AI18" s="183"/>
      <c r="AJ18" s="120"/>
      <c r="AK18" s="184"/>
      <c r="AL18" s="183"/>
      <c r="AM18" s="120"/>
      <c r="AN18" s="237"/>
    </row>
    <row r="19" spans="1:40" x14ac:dyDescent="0.25">
      <c r="A19" s="364"/>
      <c r="B19" s="376"/>
      <c r="C19" s="370"/>
      <c r="D19" s="379"/>
      <c r="E19" s="213">
        <v>0</v>
      </c>
      <c r="F19" s="185"/>
      <c r="G19" s="122">
        <v>0</v>
      </c>
      <c r="H19" s="121">
        <v>0</v>
      </c>
      <c r="I19" s="185"/>
      <c r="J19" s="122">
        <v>0</v>
      </c>
      <c r="K19" s="245">
        <v>14.26</v>
      </c>
      <c r="L19" s="185"/>
      <c r="M19" s="247">
        <f>K19</f>
        <v>14.26</v>
      </c>
      <c r="N19" s="245">
        <v>28.05</v>
      </c>
      <c r="O19" s="317"/>
      <c r="P19" s="247">
        <f>N19</f>
        <v>28.05</v>
      </c>
      <c r="Q19" s="245">
        <f>REALISASI!H17</f>
        <v>28.04508019072388</v>
      </c>
      <c r="R19" s="317"/>
      <c r="S19" s="247">
        <f>Q19</f>
        <v>28.04508019072388</v>
      </c>
      <c r="T19" s="121">
        <f>REALISASI!H17</f>
        <v>28.04508019072388</v>
      </c>
      <c r="U19" s="185"/>
      <c r="V19" s="122">
        <f>T19</f>
        <v>28.04508019072388</v>
      </c>
      <c r="W19" s="121"/>
      <c r="X19" s="185"/>
      <c r="Y19" s="122"/>
      <c r="Z19" s="121"/>
      <c r="AA19" s="185"/>
      <c r="AB19" s="122"/>
      <c r="AC19" s="121"/>
      <c r="AD19" s="185"/>
      <c r="AE19" s="122"/>
      <c r="AF19" s="121"/>
      <c r="AG19" s="185"/>
      <c r="AH19" s="122"/>
      <c r="AI19" s="121"/>
      <c r="AJ19" s="185"/>
      <c r="AK19" s="122"/>
      <c r="AL19" s="121"/>
      <c r="AM19" s="185"/>
      <c r="AN19" s="123"/>
    </row>
    <row r="20" spans="1:40" x14ac:dyDescent="0.25">
      <c r="A20" s="365"/>
      <c r="B20" s="377"/>
      <c r="C20" s="371"/>
      <c r="D20" s="380"/>
      <c r="E20" s="189"/>
      <c r="F20" s="124">
        <v>0</v>
      </c>
      <c r="G20" s="187"/>
      <c r="H20" s="186"/>
      <c r="I20" s="124">
        <v>0</v>
      </c>
      <c r="J20" s="187"/>
      <c r="K20" s="186"/>
      <c r="L20" s="246">
        <f>K19</f>
        <v>14.26</v>
      </c>
      <c r="M20" s="187"/>
      <c r="N20" s="318"/>
      <c r="O20" s="246">
        <f>N19</f>
        <v>28.05</v>
      </c>
      <c r="P20" s="319"/>
      <c r="Q20" s="186"/>
      <c r="R20" s="124">
        <f>Q19</f>
        <v>28.04508019072388</v>
      </c>
      <c r="S20" s="187"/>
      <c r="T20" s="186"/>
      <c r="U20" s="124">
        <f>T19</f>
        <v>28.04508019072388</v>
      </c>
      <c r="V20" s="187"/>
      <c r="W20" s="186"/>
      <c r="X20" s="124"/>
      <c r="Y20" s="187"/>
      <c r="Z20" s="186"/>
      <c r="AA20" s="124"/>
      <c r="AB20" s="187"/>
      <c r="AC20" s="186"/>
      <c r="AD20" s="124"/>
      <c r="AE20" s="187"/>
      <c r="AF20" s="186"/>
      <c r="AG20" s="124"/>
      <c r="AH20" s="187"/>
      <c r="AI20" s="186"/>
      <c r="AJ20" s="124"/>
      <c r="AK20" s="187"/>
      <c r="AL20" s="186"/>
      <c r="AM20" s="124"/>
      <c r="AN20" s="238"/>
    </row>
    <row r="21" spans="1:40" ht="14.45" customHeight="1" x14ac:dyDescent="0.25">
      <c r="A21" s="363">
        <v>3</v>
      </c>
      <c r="B21" s="375" t="s">
        <v>172</v>
      </c>
      <c r="C21" s="369" t="s">
        <v>93</v>
      </c>
      <c r="D21" s="378">
        <v>2000000</v>
      </c>
      <c r="E21" s="188"/>
      <c r="F21" s="120">
        <v>0</v>
      </c>
      <c r="G21" s="184"/>
      <c r="H21" s="183"/>
      <c r="I21" s="120">
        <v>0</v>
      </c>
      <c r="J21" s="184"/>
      <c r="K21" s="183"/>
      <c r="L21" s="120">
        <v>0</v>
      </c>
      <c r="M21" s="184"/>
      <c r="N21" s="183"/>
      <c r="O21" s="321">
        <v>33.33</v>
      </c>
      <c r="P21" s="184"/>
      <c r="Q21" s="183"/>
      <c r="R21" s="120">
        <v>33.33</v>
      </c>
      <c r="S21" s="184"/>
      <c r="T21" s="183"/>
      <c r="U21" s="120">
        <v>50</v>
      </c>
      <c r="V21" s="184"/>
      <c r="W21" s="183"/>
      <c r="X21" s="120"/>
      <c r="Y21" s="184"/>
      <c r="Z21" s="183"/>
      <c r="AA21" s="120"/>
      <c r="AB21" s="184"/>
      <c r="AC21" s="183"/>
      <c r="AD21" s="120"/>
      <c r="AE21" s="184"/>
      <c r="AF21" s="183"/>
      <c r="AG21" s="120"/>
      <c r="AH21" s="184"/>
      <c r="AI21" s="183"/>
      <c r="AJ21" s="120"/>
      <c r="AK21" s="184"/>
      <c r="AL21" s="183"/>
      <c r="AM21" s="120"/>
      <c r="AN21" s="237"/>
    </row>
    <row r="22" spans="1:40" x14ac:dyDescent="0.25">
      <c r="A22" s="364"/>
      <c r="B22" s="376"/>
      <c r="C22" s="370"/>
      <c r="D22" s="379"/>
      <c r="E22" s="213">
        <v>0</v>
      </c>
      <c r="F22" s="185"/>
      <c r="G22" s="122">
        <v>0</v>
      </c>
      <c r="H22" s="121">
        <v>0</v>
      </c>
      <c r="I22" s="185"/>
      <c r="J22" s="122">
        <v>0</v>
      </c>
      <c r="K22" s="121">
        <v>0</v>
      </c>
      <c r="L22" s="185"/>
      <c r="M22" s="122">
        <v>0</v>
      </c>
      <c r="N22" s="245">
        <v>57.28</v>
      </c>
      <c r="O22" s="185"/>
      <c r="P22" s="247">
        <f>N22</f>
        <v>57.28</v>
      </c>
      <c r="Q22" s="245">
        <v>57.28</v>
      </c>
      <c r="R22" s="317"/>
      <c r="S22" s="247">
        <f>Q22</f>
        <v>57.28</v>
      </c>
      <c r="T22" s="121">
        <v>57.28</v>
      </c>
      <c r="U22" s="185"/>
      <c r="V22" s="122">
        <f>T22</f>
        <v>57.28</v>
      </c>
      <c r="W22" s="121"/>
      <c r="X22" s="185"/>
      <c r="Y22" s="122"/>
      <c r="Z22" s="121"/>
      <c r="AA22" s="185"/>
      <c r="AB22" s="122"/>
      <c r="AC22" s="121"/>
      <c r="AD22" s="185"/>
      <c r="AE22" s="122"/>
      <c r="AF22" s="121"/>
      <c r="AG22" s="185"/>
      <c r="AH22" s="122"/>
      <c r="AI22" s="121"/>
      <c r="AJ22" s="185"/>
      <c r="AK22" s="122"/>
      <c r="AL22" s="121"/>
      <c r="AM22" s="185"/>
      <c r="AN22" s="123"/>
    </row>
    <row r="23" spans="1:40" x14ac:dyDescent="0.25">
      <c r="A23" s="365"/>
      <c r="B23" s="377"/>
      <c r="C23" s="371"/>
      <c r="D23" s="380"/>
      <c r="E23" s="189"/>
      <c r="F23" s="124">
        <v>0</v>
      </c>
      <c r="G23" s="187"/>
      <c r="H23" s="186"/>
      <c r="I23" s="124">
        <v>0</v>
      </c>
      <c r="J23" s="187"/>
      <c r="K23" s="186"/>
      <c r="L23" s="124">
        <v>0</v>
      </c>
      <c r="M23" s="187"/>
      <c r="N23" s="186"/>
      <c r="O23" s="246">
        <f>N22</f>
        <v>57.28</v>
      </c>
      <c r="P23" s="187"/>
      <c r="Q23" s="318"/>
      <c r="R23" s="246">
        <f>Q22</f>
        <v>57.28</v>
      </c>
      <c r="S23" s="319"/>
      <c r="T23" s="186"/>
      <c r="U23" s="124">
        <f>T22</f>
        <v>57.28</v>
      </c>
      <c r="V23" s="187"/>
      <c r="W23" s="186"/>
      <c r="X23" s="124"/>
      <c r="Y23" s="187"/>
      <c r="Z23" s="186"/>
      <c r="AA23" s="124"/>
      <c r="AB23" s="187"/>
      <c r="AC23" s="186"/>
      <c r="AD23" s="124"/>
      <c r="AE23" s="187"/>
      <c r="AF23" s="186"/>
      <c r="AG23" s="124"/>
      <c r="AH23" s="187"/>
      <c r="AI23" s="186"/>
      <c r="AJ23" s="124"/>
      <c r="AK23" s="187"/>
      <c r="AL23" s="186"/>
      <c r="AM23" s="124"/>
      <c r="AN23" s="238"/>
    </row>
    <row r="24" spans="1:40" x14ac:dyDescent="0.25">
      <c r="A24" s="40"/>
      <c r="B24" s="130" t="s">
        <v>59</v>
      </c>
      <c r="C24" s="59"/>
      <c r="D24" s="90"/>
      <c r="E24" s="128"/>
      <c r="F24" s="213"/>
      <c r="G24" s="239"/>
      <c r="H24" s="239"/>
      <c r="I24" s="213"/>
      <c r="J24" s="239"/>
      <c r="K24" s="240"/>
      <c r="L24" s="241"/>
      <c r="M24" s="240"/>
      <c r="N24" s="239"/>
      <c r="O24" s="213"/>
      <c r="P24" s="239"/>
      <c r="Q24" s="239"/>
      <c r="R24" s="213"/>
      <c r="S24" s="239"/>
      <c r="T24" s="239"/>
      <c r="U24" s="213"/>
      <c r="V24" s="239"/>
      <c r="W24" s="239"/>
      <c r="X24" s="213"/>
      <c r="Y24" s="239"/>
      <c r="Z24" s="239"/>
      <c r="AA24" s="213"/>
      <c r="AB24" s="239"/>
      <c r="AC24" s="239"/>
      <c r="AD24" s="241"/>
      <c r="AE24" s="242"/>
      <c r="AF24" s="240"/>
      <c r="AG24" s="241"/>
      <c r="AH24" s="242"/>
      <c r="AI24" s="239"/>
      <c r="AJ24" s="239"/>
      <c r="AK24" s="213"/>
      <c r="AL24" s="239"/>
      <c r="AM24" s="213"/>
      <c r="AN24" s="133"/>
    </row>
    <row r="25" spans="1:40" ht="14.45" customHeight="1" x14ac:dyDescent="0.25">
      <c r="A25" s="363">
        <v>4</v>
      </c>
      <c r="B25" s="375" t="s">
        <v>60</v>
      </c>
      <c r="C25" s="369" t="s">
        <v>93</v>
      </c>
      <c r="D25" s="378">
        <v>6204253000</v>
      </c>
      <c r="E25" s="183"/>
      <c r="F25" s="120">
        <v>0</v>
      </c>
      <c r="G25" s="184"/>
      <c r="H25" s="183"/>
      <c r="I25" s="120">
        <v>0</v>
      </c>
      <c r="J25" s="184"/>
      <c r="K25" s="183"/>
      <c r="L25" s="120">
        <v>8.33</v>
      </c>
      <c r="M25" s="184"/>
      <c r="N25" s="183"/>
      <c r="O25" s="321">
        <v>33.33</v>
      </c>
      <c r="P25" s="184"/>
      <c r="Q25" s="183"/>
      <c r="R25" s="120">
        <v>33.33</v>
      </c>
      <c r="S25" s="184"/>
      <c r="T25" s="183"/>
      <c r="U25" s="120">
        <v>50</v>
      </c>
      <c r="V25" s="184"/>
      <c r="W25" s="183"/>
      <c r="X25" s="120"/>
      <c r="Y25" s="184"/>
      <c r="Z25" s="183"/>
      <c r="AA25" s="120"/>
      <c r="AB25" s="184"/>
      <c r="AC25" s="183"/>
      <c r="AD25" s="120"/>
      <c r="AE25" s="184"/>
      <c r="AF25" s="183"/>
      <c r="AG25" s="120"/>
      <c r="AH25" s="184"/>
      <c r="AI25" s="183"/>
      <c r="AJ25" s="120"/>
      <c r="AK25" s="184"/>
      <c r="AL25" s="183"/>
      <c r="AM25" s="120"/>
      <c r="AN25" s="237"/>
    </row>
    <row r="26" spans="1:40" x14ac:dyDescent="0.25">
      <c r="A26" s="364"/>
      <c r="B26" s="376"/>
      <c r="C26" s="370"/>
      <c r="D26" s="379"/>
      <c r="E26" s="213">
        <v>0</v>
      </c>
      <c r="F26" s="185"/>
      <c r="G26" s="122">
        <v>0</v>
      </c>
      <c r="H26" s="121">
        <v>0</v>
      </c>
      <c r="I26" s="185"/>
      <c r="J26" s="122">
        <v>0</v>
      </c>
      <c r="K26" s="245">
        <v>14.41</v>
      </c>
      <c r="L26" s="185"/>
      <c r="M26" s="247">
        <f>K26</f>
        <v>14.41</v>
      </c>
      <c r="N26" s="245">
        <v>29.97</v>
      </c>
      <c r="O26" s="317"/>
      <c r="P26" s="247">
        <f>N26</f>
        <v>29.97</v>
      </c>
      <c r="Q26" s="245">
        <v>37.82</v>
      </c>
      <c r="R26" s="317"/>
      <c r="S26" s="247">
        <f>Q26</f>
        <v>37.82</v>
      </c>
      <c r="T26" s="121">
        <f>REALISASI!H20</f>
        <v>44.375081222509785</v>
      </c>
      <c r="U26" s="185"/>
      <c r="V26" s="122">
        <f>T26</f>
        <v>44.375081222509785</v>
      </c>
      <c r="W26" s="121"/>
      <c r="X26" s="185"/>
      <c r="Y26" s="122"/>
      <c r="Z26" s="121"/>
      <c r="AA26" s="185"/>
      <c r="AB26" s="122"/>
      <c r="AC26" s="121"/>
      <c r="AD26" s="185"/>
      <c r="AE26" s="122"/>
      <c r="AF26" s="121"/>
      <c r="AG26" s="185"/>
      <c r="AH26" s="122"/>
      <c r="AI26" s="121"/>
      <c r="AJ26" s="185"/>
      <c r="AK26" s="122"/>
      <c r="AL26" s="121"/>
      <c r="AM26" s="185"/>
      <c r="AN26" s="123"/>
    </row>
    <row r="27" spans="1:40" x14ac:dyDescent="0.25">
      <c r="A27" s="365"/>
      <c r="B27" s="377"/>
      <c r="C27" s="371"/>
      <c r="D27" s="380"/>
      <c r="E27" s="189"/>
      <c r="F27" s="124">
        <v>0</v>
      </c>
      <c r="G27" s="187"/>
      <c r="H27" s="186"/>
      <c r="I27" s="124">
        <v>0</v>
      </c>
      <c r="J27" s="187"/>
      <c r="K27" s="186"/>
      <c r="L27" s="246">
        <f>K26</f>
        <v>14.41</v>
      </c>
      <c r="M27" s="187"/>
      <c r="N27" s="318"/>
      <c r="O27" s="246">
        <f>N26</f>
        <v>29.97</v>
      </c>
      <c r="P27" s="319"/>
      <c r="Q27" s="186"/>
      <c r="R27" s="124">
        <f>Q26</f>
        <v>37.82</v>
      </c>
      <c r="S27" s="187"/>
      <c r="T27" s="186"/>
      <c r="U27" s="124">
        <f>T26</f>
        <v>44.375081222509785</v>
      </c>
      <c r="V27" s="187"/>
      <c r="W27" s="186"/>
      <c r="X27" s="124"/>
      <c r="Y27" s="187"/>
      <c r="Z27" s="186"/>
      <c r="AA27" s="124"/>
      <c r="AB27" s="187"/>
      <c r="AC27" s="186"/>
      <c r="AD27" s="124"/>
      <c r="AE27" s="187"/>
      <c r="AF27" s="186"/>
      <c r="AG27" s="124"/>
      <c r="AH27" s="187"/>
      <c r="AI27" s="186"/>
      <c r="AJ27" s="124"/>
      <c r="AK27" s="187"/>
      <c r="AL27" s="186"/>
      <c r="AM27" s="124"/>
      <c r="AN27" s="238"/>
    </row>
    <row r="28" spans="1:40" ht="14.45" customHeight="1" x14ac:dyDescent="0.25">
      <c r="A28" s="363">
        <v>5</v>
      </c>
      <c r="B28" s="375" t="s">
        <v>5</v>
      </c>
      <c r="C28" s="369" t="s">
        <v>93</v>
      </c>
      <c r="D28" s="378">
        <v>15945800</v>
      </c>
      <c r="E28" s="183"/>
      <c r="F28" s="120">
        <v>0</v>
      </c>
      <c r="G28" s="184"/>
      <c r="H28" s="183"/>
      <c r="I28" s="120">
        <v>0</v>
      </c>
      <c r="J28" s="184"/>
      <c r="K28" s="183"/>
      <c r="L28" s="120">
        <v>8.33</v>
      </c>
      <c r="M28" s="184"/>
      <c r="N28" s="183"/>
      <c r="O28" s="120">
        <v>8.33</v>
      </c>
      <c r="P28" s="184"/>
      <c r="Q28" s="183"/>
      <c r="R28" s="120">
        <v>8.33</v>
      </c>
      <c r="S28" s="184"/>
      <c r="T28" s="183"/>
      <c r="U28" s="120">
        <v>50</v>
      </c>
      <c r="V28" s="184"/>
      <c r="W28" s="183"/>
      <c r="X28" s="120"/>
      <c r="Y28" s="184"/>
      <c r="Z28" s="183"/>
      <c r="AA28" s="120"/>
      <c r="AB28" s="184"/>
      <c r="AC28" s="183"/>
      <c r="AD28" s="120"/>
      <c r="AE28" s="184"/>
      <c r="AF28" s="183"/>
      <c r="AG28" s="120"/>
      <c r="AH28" s="184"/>
      <c r="AI28" s="183"/>
      <c r="AJ28" s="120"/>
      <c r="AK28" s="184"/>
      <c r="AL28" s="183"/>
      <c r="AM28" s="120"/>
      <c r="AN28" s="237"/>
    </row>
    <row r="29" spans="1:40" x14ac:dyDescent="0.25">
      <c r="A29" s="364"/>
      <c r="B29" s="376"/>
      <c r="C29" s="370"/>
      <c r="D29" s="379"/>
      <c r="E29" s="213">
        <v>0</v>
      </c>
      <c r="F29" s="185"/>
      <c r="G29" s="122">
        <v>0</v>
      </c>
      <c r="H29" s="121">
        <v>0</v>
      </c>
      <c r="I29" s="185"/>
      <c r="J29" s="122">
        <v>0</v>
      </c>
      <c r="K29" s="121">
        <v>4.3600000000000003</v>
      </c>
      <c r="L29" s="185"/>
      <c r="M29" s="122">
        <f>K29</f>
        <v>4.3600000000000003</v>
      </c>
      <c r="N29" s="121">
        <v>4.3600000000000003</v>
      </c>
      <c r="O29" s="185"/>
      <c r="P29" s="122">
        <f>N29</f>
        <v>4.3600000000000003</v>
      </c>
      <c r="Q29" s="121">
        <v>12.2</v>
      </c>
      <c r="R29" s="185"/>
      <c r="S29" s="122">
        <f>Q29</f>
        <v>12.2</v>
      </c>
      <c r="T29" s="121">
        <f>REALISASI!H21</f>
        <v>12.202586260958999</v>
      </c>
      <c r="U29" s="185"/>
      <c r="V29" s="122">
        <f>T29</f>
        <v>12.202586260958999</v>
      </c>
      <c r="W29" s="121"/>
      <c r="X29" s="185"/>
      <c r="Y29" s="122"/>
      <c r="Z29" s="121"/>
      <c r="AA29" s="185"/>
      <c r="AB29" s="122"/>
      <c r="AC29" s="121"/>
      <c r="AD29" s="185"/>
      <c r="AE29" s="122"/>
      <c r="AF29" s="121"/>
      <c r="AG29" s="185"/>
      <c r="AH29" s="122"/>
      <c r="AI29" s="121"/>
      <c r="AJ29" s="185"/>
      <c r="AK29" s="122"/>
      <c r="AL29" s="121"/>
      <c r="AM29" s="185"/>
      <c r="AN29" s="123"/>
    </row>
    <row r="30" spans="1:40" x14ac:dyDescent="0.25">
      <c r="A30" s="365"/>
      <c r="B30" s="377"/>
      <c r="C30" s="371"/>
      <c r="D30" s="380"/>
      <c r="E30" s="189"/>
      <c r="F30" s="124">
        <v>0</v>
      </c>
      <c r="G30" s="187"/>
      <c r="H30" s="186"/>
      <c r="I30" s="124">
        <v>0</v>
      </c>
      <c r="J30" s="187"/>
      <c r="K30" s="186"/>
      <c r="L30" s="124">
        <f>K29</f>
        <v>4.3600000000000003</v>
      </c>
      <c r="M30" s="187"/>
      <c r="N30" s="186"/>
      <c r="O30" s="124">
        <f>N29</f>
        <v>4.3600000000000003</v>
      </c>
      <c r="P30" s="187"/>
      <c r="Q30" s="186"/>
      <c r="R30" s="124">
        <f>Q29</f>
        <v>12.2</v>
      </c>
      <c r="S30" s="187"/>
      <c r="T30" s="186"/>
      <c r="U30" s="124">
        <f>T29</f>
        <v>12.202586260958999</v>
      </c>
      <c r="V30" s="187"/>
      <c r="W30" s="186"/>
      <c r="X30" s="124"/>
      <c r="Y30" s="187"/>
      <c r="Z30" s="186"/>
      <c r="AA30" s="124"/>
      <c r="AB30" s="187"/>
      <c r="AC30" s="186"/>
      <c r="AD30" s="124"/>
      <c r="AE30" s="187"/>
      <c r="AF30" s="186"/>
      <c r="AG30" s="124"/>
      <c r="AH30" s="187"/>
      <c r="AI30" s="186"/>
      <c r="AJ30" s="124"/>
      <c r="AK30" s="187"/>
      <c r="AL30" s="186"/>
      <c r="AM30" s="124"/>
      <c r="AN30" s="238"/>
    </row>
    <row r="31" spans="1:40" ht="14.45" customHeight="1" x14ac:dyDescent="0.25">
      <c r="A31" s="363">
        <v>6</v>
      </c>
      <c r="B31" s="375" t="s">
        <v>61</v>
      </c>
      <c r="C31" s="369" t="s">
        <v>93</v>
      </c>
      <c r="D31" s="378">
        <v>2000000</v>
      </c>
      <c r="E31" s="188"/>
      <c r="F31" s="120">
        <v>0</v>
      </c>
      <c r="G31" s="184"/>
      <c r="H31" s="183"/>
      <c r="I31" s="120">
        <v>0</v>
      </c>
      <c r="J31" s="184"/>
      <c r="K31" s="183"/>
      <c r="L31" s="120">
        <v>0</v>
      </c>
      <c r="M31" s="184"/>
      <c r="N31" s="183"/>
      <c r="O31" s="120">
        <v>33.33</v>
      </c>
      <c r="P31" s="184"/>
      <c r="Q31" s="183"/>
      <c r="R31" s="120">
        <v>33.33</v>
      </c>
      <c r="S31" s="184"/>
      <c r="T31" s="183"/>
      <c r="U31" s="120">
        <v>67</v>
      </c>
      <c r="V31" s="184"/>
      <c r="W31" s="183"/>
      <c r="X31" s="120"/>
      <c r="Y31" s="184"/>
      <c r="Z31" s="183"/>
      <c r="AA31" s="120"/>
      <c r="AB31" s="184"/>
      <c r="AC31" s="183"/>
      <c r="AD31" s="120"/>
      <c r="AE31" s="184"/>
      <c r="AF31" s="183"/>
      <c r="AG31" s="120"/>
      <c r="AH31" s="184"/>
      <c r="AI31" s="183"/>
      <c r="AJ31" s="120"/>
      <c r="AK31" s="184"/>
      <c r="AL31" s="183"/>
      <c r="AM31" s="120"/>
      <c r="AN31" s="237"/>
    </row>
    <row r="32" spans="1:40" x14ac:dyDescent="0.25">
      <c r="A32" s="364"/>
      <c r="B32" s="376"/>
      <c r="C32" s="370"/>
      <c r="D32" s="379"/>
      <c r="E32" s="213">
        <v>0</v>
      </c>
      <c r="F32" s="185"/>
      <c r="G32" s="122">
        <v>0</v>
      </c>
      <c r="H32" s="121">
        <v>0</v>
      </c>
      <c r="I32" s="185"/>
      <c r="J32" s="122">
        <v>0</v>
      </c>
      <c r="K32" s="121">
        <v>0</v>
      </c>
      <c r="L32" s="185"/>
      <c r="M32" s="122">
        <v>0</v>
      </c>
      <c r="N32" s="121">
        <v>38.83</v>
      </c>
      <c r="O32" s="185"/>
      <c r="P32" s="122">
        <f>N32</f>
        <v>38.83</v>
      </c>
      <c r="Q32" s="121">
        <v>38.83</v>
      </c>
      <c r="R32" s="185"/>
      <c r="S32" s="122">
        <f>Q32</f>
        <v>38.83</v>
      </c>
      <c r="T32" s="121">
        <v>38.83</v>
      </c>
      <c r="U32" s="185"/>
      <c r="V32" s="122">
        <f>T32</f>
        <v>38.83</v>
      </c>
      <c r="W32" s="121"/>
      <c r="X32" s="185"/>
      <c r="Y32" s="122"/>
      <c r="Z32" s="121"/>
      <c r="AA32" s="185"/>
      <c r="AB32" s="122"/>
      <c r="AC32" s="121"/>
      <c r="AD32" s="185"/>
      <c r="AE32" s="122"/>
      <c r="AF32" s="121"/>
      <c r="AG32" s="185"/>
      <c r="AH32" s="122"/>
      <c r="AI32" s="121"/>
      <c r="AJ32" s="185"/>
      <c r="AK32" s="122"/>
      <c r="AL32" s="121"/>
      <c r="AM32" s="185"/>
      <c r="AN32" s="123"/>
    </row>
    <row r="33" spans="1:40" x14ac:dyDescent="0.25">
      <c r="A33" s="365"/>
      <c r="B33" s="377"/>
      <c r="C33" s="371"/>
      <c r="D33" s="380"/>
      <c r="E33" s="189"/>
      <c r="F33" s="124">
        <v>0</v>
      </c>
      <c r="G33" s="187"/>
      <c r="H33" s="186"/>
      <c r="I33" s="124">
        <v>0</v>
      </c>
      <c r="J33" s="187"/>
      <c r="K33" s="186"/>
      <c r="L33" s="124">
        <v>0</v>
      </c>
      <c r="M33" s="187"/>
      <c r="N33" s="186"/>
      <c r="O33" s="124">
        <f>N32</f>
        <v>38.83</v>
      </c>
      <c r="P33" s="187"/>
      <c r="Q33" s="186"/>
      <c r="R33" s="124">
        <f>Q32</f>
        <v>38.83</v>
      </c>
      <c r="S33" s="187"/>
      <c r="T33" s="186"/>
      <c r="U33" s="124">
        <f>T32</f>
        <v>38.83</v>
      </c>
      <c r="V33" s="187"/>
      <c r="W33" s="186"/>
      <c r="X33" s="124"/>
      <c r="Y33" s="187"/>
      <c r="Z33" s="186"/>
      <c r="AA33" s="124"/>
      <c r="AB33" s="187"/>
      <c r="AC33" s="186"/>
      <c r="AD33" s="124"/>
      <c r="AE33" s="187"/>
      <c r="AF33" s="186"/>
      <c r="AG33" s="124"/>
      <c r="AH33" s="187"/>
      <c r="AI33" s="186"/>
      <c r="AJ33" s="124"/>
      <c r="AK33" s="187"/>
      <c r="AL33" s="186"/>
      <c r="AM33" s="124"/>
      <c r="AN33" s="238"/>
    </row>
    <row r="34" spans="1:40" ht="14.45" customHeight="1" x14ac:dyDescent="0.25">
      <c r="A34" s="363">
        <v>7</v>
      </c>
      <c r="B34" s="375" t="s">
        <v>62</v>
      </c>
      <c r="C34" s="369" t="s">
        <v>93</v>
      </c>
      <c r="D34" s="378">
        <v>2000000</v>
      </c>
      <c r="E34" s="188"/>
      <c r="F34" s="120">
        <v>0</v>
      </c>
      <c r="G34" s="184"/>
      <c r="H34" s="183"/>
      <c r="I34" s="120">
        <v>0</v>
      </c>
      <c r="J34" s="184"/>
      <c r="K34" s="183"/>
      <c r="L34" s="120">
        <v>0</v>
      </c>
      <c r="M34" s="184"/>
      <c r="N34" s="183"/>
      <c r="O34" s="120">
        <v>33.33</v>
      </c>
      <c r="P34" s="184"/>
      <c r="Q34" s="183"/>
      <c r="R34" s="120">
        <v>33.33</v>
      </c>
      <c r="S34" s="184"/>
      <c r="T34" s="183"/>
      <c r="U34" s="120">
        <v>67</v>
      </c>
      <c r="V34" s="184"/>
      <c r="W34" s="183"/>
      <c r="X34" s="120"/>
      <c r="Y34" s="184"/>
      <c r="Z34" s="183"/>
      <c r="AA34" s="120"/>
      <c r="AB34" s="184"/>
      <c r="AC34" s="183"/>
      <c r="AD34" s="120"/>
      <c r="AE34" s="184"/>
      <c r="AF34" s="183"/>
      <c r="AG34" s="120"/>
      <c r="AH34" s="184"/>
      <c r="AI34" s="183"/>
      <c r="AJ34" s="120"/>
      <c r="AK34" s="184"/>
      <c r="AL34" s="183"/>
      <c r="AM34" s="120"/>
      <c r="AN34" s="237"/>
    </row>
    <row r="35" spans="1:40" x14ac:dyDescent="0.25">
      <c r="A35" s="364"/>
      <c r="B35" s="376"/>
      <c r="C35" s="370"/>
      <c r="D35" s="379"/>
      <c r="E35" s="213">
        <v>0</v>
      </c>
      <c r="F35" s="185"/>
      <c r="G35" s="122">
        <v>0</v>
      </c>
      <c r="H35" s="121">
        <v>0</v>
      </c>
      <c r="I35" s="185"/>
      <c r="J35" s="122">
        <v>0</v>
      </c>
      <c r="K35" s="121">
        <v>0</v>
      </c>
      <c r="L35" s="185"/>
      <c r="M35" s="122">
        <v>0</v>
      </c>
      <c r="N35" s="121">
        <v>29.08</v>
      </c>
      <c r="O35" s="185"/>
      <c r="P35" s="122">
        <f>N35</f>
        <v>29.08</v>
      </c>
      <c r="Q35" s="121">
        <v>29.08</v>
      </c>
      <c r="R35" s="185"/>
      <c r="S35" s="122">
        <f>Q35</f>
        <v>29.08</v>
      </c>
      <c r="T35" s="121">
        <v>29.08</v>
      </c>
      <c r="U35" s="185"/>
      <c r="V35" s="122">
        <f>T35</f>
        <v>29.08</v>
      </c>
      <c r="W35" s="121"/>
      <c r="X35" s="185"/>
      <c r="Y35" s="122"/>
      <c r="Z35" s="121"/>
      <c r="AA35" s="185"/>
      <c r="AB35" s="122"/>
      <c r="AC35" s="121"/>
      <c r="AD35" s="185"/>
      <c r="AE35" s="122"/>
      <c r="AF35" s="121"/>
      <c r="AG35" s="185"/>
      <c r="AH35" s="122"/>
      <c r="AI35" s="121"/>
      <c r="AJ35" s="185"/>
      <c r="AK35" s="122"/>
      <c r="AL35" s="121"/>
      <c r="AM35" s="185"/>
      <c r="AN35" s="123"/>
    </row>
    <row r="36" spans="1:40" x14ac:dyDescent="0.25">
      <c r="A36" s="365"/>
      <c r="B36" s="377"/>
      <c r="C36" s="371"/>
      <c r="D36" s="380"/>
      <c r="E36" s="189"/>
      <c r="F36" s="124">
        <v>0</v>
      </c>
      <c r="G36" s="187"/>
      <c r="H36" s="186"/>
      <c r="I36" s="124">
        <v>0</v>
      </c>
      <c r="J36" s="187"/>
      <c r="K36" s="186"/>
      <c r="L36" s="124">
        <v>0</v>
      </c>
      <c r="M36" s="187"/>
      <c r="N36" s="186"/>
      <c r="O36" s="124">
        <f>N35</f>
        <v>29.08</v>
      </c>
      <c r="P36" s="187"/>
      <c r="Q36" s="186"/>
      <c r="R36" s="124">
        <f>Q35</f>
        <v>29.08</v>
      </c>
      <c r="S36" s="187"/>
      <c r="T36" s="186"/>
      <c r="U36" s="124">
        <f>T35</f>
        <v>29.08</v>
      </c>
      <c r="V36" s="187"/>
      <c r="W36" s="186"/>
      <c r="X36" s="124"/>
      <c r="Y36" s="187"/>
      <c r="Z36" s="186"/>
      <c r="AA36" s="124"/>
      <c r="AB36" s="187"/>
      <c r="AC36" s="186"/>
      <c r="AD36" s="124"/>
      <c r="AE36" s="187"/>
      <c r="AF36" s="186"/>
      <c r="AG36" s="124"/>
      <c r="AH36" s="187"/>
      <c r="AI36" s="186"/>
      <c r="AJ36" s="124"/>
      <c r="AK36" s="187"/>
      <c r="AL36" s="186"/>
      <c r="AM36" s="124"/>
      <c r="AN36" s="238"/>
    </row>
    <row r="37" spans="1:40" ht="14.45" customHeight="1" x14ac:dyDescent="0.25">
      <c r="A37" s="363">
        <v>8</v>
      </c>
      <c r="B37" s="375" t="s">
        <v>63</v>
      </c>
      <c r="C37" s="369" t="s">
        <v>93</v>
      </c>
      <c r="D37" s="378">
        <v>2000000</v>
      </c>
      <c r="E37" s="188"/>
      <c r="F37" s="120">
        <v>0</v>
      </c>
      <c r="G37" s="184"/>
      <c r="H37" s="183"/>
      <c r="I37" s="120">
        <v>0</v>
      </c>
      <c r="J37" s="184"/>
      <c r="K37" s="183"/>
      <c r="L37" s="120">
        <v>0</v>
      </c>
      <c r="M37" s="184"/>
      <c r="N37" s="183"/>
      <c r="O37" s="120">
        <v>25</v>
      </c>
      <c r="P37" s="184"/>
      <c r="Q37" s="183"/>
      <c r="R37" s="120">
        <v>25</v>
      </c>
      <c r="S37" s="184"/>
      <c r="T37" s="183"/>
      <c r="U37" s="120">
        <v>50</v>
      </c>
      <c r="V37" s="184"/>
      <c r="W37" s="183"/>
      <c r="X37" s="120"/>
      <c r="Y37" s="184"/>
      <c r="Z37" s="183"/>
      <c r="AA37" s="120"/>
      <c r="AB37" s="184"/>
      <c r="AC37" s="183"/>
      <c r="AD37" s="120"/>
      <c r="AE37" s="184"/>
      <c r="AF37" s="183"/>
      <c r="AG37" s="120"/>
      <c r="AH37" s="184"/>
      <c r="AI37" s="183"/>
      <c r="AJ37" s="120"/>
      <c r="AK37" s="184"/>
      <c r="AL37" s="183"/>
      <c r="AM37" s="120"/>
      <c r="AN37" s="237"/>
    </row>
    <row r="38" spans="1:40" x14ac:dyDescent="0.25">
      <c r="A38" s="364"/>
      <c r="B38" s="376"/>
      <c r="C38" s="370"/>
      <c r="D38" s="379"/>
      <c r="E38" s="213">
        <v>0</v>
      </c>
      <c r="F38" s="185"/>
      <c r="G38" s="122">
        <v>0</v>
      </c>
      <c r="H38" s="121">
        <v>0</v>
      </c>
      <c r="I38" s="185"/>
      <c r="J38" s="122">
        <v>0</v>
      </c>
      <c r="K38" s="121">
        <v>0</v>
      </c>
      <c r="L38" s="185"/>
      <c r="M38" s="122">
        <v>0</v>
      </c>
      <c r="N38" s="121">
        <v>32.53</v>
      </c>
      <c r="O38" s="185"/>
      <c r="P38" s="122">
        <f>N38</f>
        <v>32.53</v>
      </c>
      <c r="Q38" s="121">
        <v>32.53</v>
      </c>
      <c r="R38" s="185"/>
      <c r="S38" s="122">
        <f>Q38</f>
        <v>32.53</v>
      </c>
      <c r="T38" s="121">
        <v>32.53</v>
      </c>
      <c r="U38" s="185"/>
      <c r="V38" s="122">
        <f>T38</f>
        <v>32.53</v>
      </c>
      <c r="W38" s="121"/>
      <c r="X38" s="185"/>
      <c r="Y38" s="122"/>
      <c r="Z38" s="121"/>
      <c r="AA38" s="185"/>
      <c r="AB38" s="122"/>
      <c r="AC38" s="121"/>
      <c r="AD38" s="185"/>
      <c r="AE38" s="122"/>
      <c r="AF38" s="121"/>
      <c r="AG38" s="185"/>
      <c r="AH38" s="122"/>
      <c r="AI38" s="121"/>
      <c r="AJ38" s="185"/>
      <c r="AK38" s="122"/>
      <c r="AL38" s="121"/>
      <c r="AM38" s="185"/>
      <c r="AN38" s="123"/>
    </row>
    <row r="39" spans="1:40" x14ac:dyDescent="0.25">
      <c r="A39" s="365"/>
      <c r="B39" s="377"/>
      <c r="C39" s="371"/>
      <c r="D39" s="380"/>
      <c r="E39" s="189"/>
      <c r="F39" s="124">
        <v>0</v>
      </c>
      <c r="G39" s="187"/>
      <c r="H39" s="186"/>
      <c r="I39" s="124">
        <v>0</v>
      </c>
      <c r="J39" s="187"/>
      <c r="K39" s="186"/>
      <c r="L39" s="124">
        <v>0</v>
      </c>
      <c r="M39" s="187"/>
      <c r="N39" s="186"/>
      <c r="O39" s="124">
        <f>N38</f>
        <v>32.53</v>
      </c>
      <c r="P39" s="187"/>
      <c r="Q39" s="186"/>
      <c r="R39" s="124">
        <f>Q38</f>
        <v>32.53</v>
      </c>
      <c r="S39" s="187"/>
      <c r="T39" s="186"/>
      <c r="U39" s="124">
        <f>T38</f>
        <v>32.53</v>
      </c>
      <c r="V39" s="187"/>
      <c r="W39" s="186"/>
      <c r="X39" s="124"/>
      <c r="Y39" s="187"/>
      <c r="Z39" s="186"/>
      <c r="AA39" s="124"/>
      <c r="AB39" s="187"/>
      <c r="AC39" s="186"/>
      <c r="AD39" s="124"/>
      <c r="AE39" s="187"/>
      <c r="AF39" s="186"/>
      <c r="AG39" s="124"/>
      <c r="AH39" s="187"/>
      <c r="AI39" s="186"/>
      <c r="AJ39" s="124"/>
      <c r="AK39" s="187"/>
      <c r="AL39" s="186"/>
      <c r="AM39" s="124"/>
      <c r="AN39" s="238"/>
    </row>
    <row r="40" spans="1:40" ht="14.45" customHeight="1" x14ac:dyDescent="0.25">
      <c r="A40" s="363">
        <v>9</v>
      </c>
      <c r="B40" s="375" t="s">
        <v>64</v>
      </c>
      <c r="C40" s="369" t="s">
        <v>93</v>
      </c>
      <c r="D40" s="378">
        <v>2000000</v>
      </c>
      <c r="E40" s="188"/>
      <c r="F40" s="120">
        <v>0</v>
      </c>
      <c r="G40" s="184"/>
      <c r="H40" s="183"/>
      <c r="I40" s="120">
        <v>0</v>
      </c>
      <c r="J40" s="184"/>
      <c r="K40" s="183"/>
      <c r="L40" s="120">
        <v>0</v>
      </c>
      <c r="M40" s="184"/>
      <c r="N40" s="183"/>
      <c r="O40" s="120">
        <f>12.5*3</f>
        <v>37.5</v>
      </c>
      <c r="P40" s="184"/>
      <c r="Q40" s="183"/>
      <c r="R40" s="120">
        <f>12.5*3</f>
        <v>37.5</v>
      </c>
      <c r="S40" s="184"/>
      <c r="T40" s="183"/>
      <c r="U40" s="120">
        <v>50</v>
      </c>
      <c r="V40" s="184"/>
      <c r="W40" s="183"/>
      <c r="X40" s="120"/>
      <c r="Y40" s="184"/>
      <c r="Z40" s="183"/>
      <c r="AA40" s="120"/>
      <c r="AB40" s="184"/>
      <c r="AC40" s="183"/>
      <c r="AD40" s="120"/>
      <c r="AE40" s="184"/>
      <c r="AF40" s="183"/>
      <c r="AG40" s="120"/>
      <c r="AH40" s="184"/>
      <c r="AI40" s="183"/>
      <c r="AJ40" s="120"/>
      <c r="AK40" s="184"/>
      <c r="AL40" s="183"/>
      <c r="AM40" s="120"/>
      <c r="AN40" s="237"/>
    </row>
    <row r="41" spans="1:40" x14ac:dyDescent="0.25">
      <c r="A41" s="364"/>
      <c r="B41" s="376"/>
      <c r="C41" s="370"/>
      <c r="D41" s="379"/>
      <c r="E41" s="213">
        <v>0</v>
      </c>
      <c r="F41" s="185"/>
      <c r="G41" s="122">
        <v>0</v>
      </c>
      <c r="H41" s="121">
        <v>0</v>
      </c>
      <c r="I41" s="185"/>
      <c r="J41" s="122">
        <v>0</v>
      </c>
      <c r="K41" s="121">
        <v>0</v>
      </c>
      <c r="L41" s="185"/>
      <c r="M41" s="122">
        <v>0</v>
      </c>
      <c r="N41" s="121">
        <v>31.48</v>
      </c>
      <c r="O41" s="185"/>
      <c r="P41" s="122">
        <f>N41</f>
        <v>31.48</v>
      </c>
      <c r="Q41" s="121">
        <v>31.48</v>
      </c>
      <c r="R41" s="185"/>
      <c r="S41" s="122">
        <f>Q41</f>
        <v>31.48</v>
      </c>
      <c r="T41" s="121">
        <v>31.48</v>
      </c>
      <c r="U41" s="185"/>
      <c r="V41" s="122">
        <f>T41</f>
        <v>31.48</v>
      </c>
      <c r="W41" s="121"/>
      <c r="X41" s="185"/>
      <c r="Y41" s="122"/>
      <c r="Z41" s="121"/>
      <c r="AA41" s="185"/>
      <c r="AB41" s="122"/>
      <c r="AC41" s="121"/>
      <c r="AD41" s="185"/>
      <c r="AE41" s="122"/>
      <c r="AF41" s="121"/>
      <c r="AG41" s="185"/>
      <c r="AH41" s="122"/>
      <c r="AI41" s="121"/>
      <c r="AJ41" s="185"/>
      <c r="AK41" s="122"/>
      <c r="AL41" s="121"/>
      <c r="AM41" s="185"/>
      <c r="AN41" s="123"/>
    </row>
    <row r="42" spans="1:40" x14ac:dyDescent="0.25">
      <c r="A42" s="365"/>
      <c r="B42" s="377"/>
      <c r="C42" s="371"/>
      <c r="D42" s="380"/>
      <c r="E42" s="189"/>
      <c r="F42" s="124">
        <v>0</v>
      </c>
      <c r="G42" s="187"/>
      <c r="H42" s="186"/>
      <c r="I42" s="124">
        <v>0</v>
      </c>
      <c r="J42" s="187"/>
      <c r="K42" s="186"/>
      <c r="L42" s="124">
        <v>0</v>
      </c>
      <c r="M42" s="187"/>
      <c r="N42" s="186"/>
      <c r="O42" s="124">
        <f>N41</f>
        <v>31.48</v>
      </c>
      <c r="P42" s="187"/>
      <c r="Q42" s="186"/>
      <c r="R42" s="124">
        <f>Q41</f>
        <v>31.48</v>
      </c>
      <c r="S42" s="187"/>
      <c r="T42" s="186"/>
      <c r="U42" s="124">
        <f>T41</f>
        <v>31.48</v>
      </c>
      <c r="V42" s="187"/>
      <c r="W42" s="186"/>
      <c r="X42" s="124"/>
      <c r="Y42" s="187"/>
      <c r="Z42" s="186"/>
      <c r="AA42" s="124"/>
      <c r="AB42" s="187"/>
      <c r="AC42" s="186"/>
      <c r="AD42" s="124"/>
      <c r="AE42" s="187"/>
      <c r="AF42" s="186"/>
      <c r="AG42" s="124"/>
      <c r="AH42" s="187"/>
      <c r="AI42" s="186"/>
      <c r="AJ42" s="124"/>
      <c r="AK42" s="187"/>
      <c r="AL42" s="186"/>
      <c r="AM42" s="124"/>
      <c r="AN42" s="238"/>
    </row>
    <row r="43" spans="1:40" x14ac:dyDescent="0.25">
      <c r="A43" s="63"/>
      <c r="B43" s="92" t="s">
        <v>12</v>
      </c>
      <c r="C43" s="190"/>
      <c r="D43" s="90"/>
      <c r="E43" s="121"/>
      <c r="F43" s="213"/>
      <c r="G43" s="213"/>
      <c r="H43" s="213"/>
      <c r="I43" s="213"/>
      <c r="J43" s="213"/>
      <c r="K43" s="241"/>
      <c r="L43" s="241"/>
      <c r="M43" s="241"/>
      <c r="N43" s="213"/>
      <c r="O43" s="213"/>
      <c r="P43" s="243"/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213"/>
      <c r="AB43" s="244"/>
      <c r="AC43" s="213"/>
      <c r="AD43" s="244"/>
      <c r="AE43" s="244"/>
      <c r="AF43" s="241"/>
      <c r="AG43" s="244"/>
      <c r="AH43" s="244"/>
      <c r="AI43" s="213"/>
      <c r="AJ43" s="213"/>
      <c r="AK43" s="213"/>
      <c r="AL43" s="213"/>
      <c r="AM43" s="213"/>
      <c r="AN43" s="123"/>
    </row>
    <row r="44" spans="1:40" ht="14.45" customHeight="1" x14ac:dyDescent="0.25">
      <c r="A44" s="363">
        <v>10</v>
      </c>
      <c r="B44" s="375" t="s">
        <v>13</v>
      </c>
      <c r="C44" s="369" t="s">
        <v>93</v>
      </c>
      <c r="D44" s="378">
        <v>10300000</v>
      </c>
      <c r="E44" s="183"/>
      <c r="F44" s="120">
        <v>0</v>
      </c>
      <c r="G44" s="184"/>
      <c r="H44" s="183"/>
      <c r="I44" s="120">
        <v>0</v>
      </c>
      <c r="J44" s="184"/>
      <c r="K44" s="183"/>
      <c r="L44" s="120">
        <v>25</v>
      </c>
      <c r="M44" s="184"/>
      <c r="N44" s="183"/>
      <c r="O44" s="120">
        <v>25</v>
      </c>
      <c r="P44" s="184"/>
      <c r="Q44" s="183"/>
      <c r="R44" s="120">
        <v>25</v>
      </c>
      <c r="S44" s="184"/>
      <c r="T44" s="183"/>
      <c r="U44" s="120">
        <v>50</v>
      </c>
      <c r="V44" s="184"/>
      <c r="W44" s="183"/>
      <c r="X44" s="120"/>
      <c r="Y44" s="184"/>
      <c r="Z44" s="183"/>
      <c r="AA44" s="120"/>
      <c r="AB44" s="184"/>
      <c r="AC44" s="183"/>
      <c r="AD44" s="120"/>
      <c r="AE44" s="184"/>
      <c r="AF44" s="183"/>
      <c r="AG44" s="120"/>
      <c r="AH44" s="184"/>
      <c r="AI44" s="183"/>
      <c r="AJ44" s="120"/>
      <c r="AK44" s="184"/>
      <c r="AL44" s="183"/>
      <c r="AM44" s="120"/>
      <c r="AN44" s="237"/>
    </row>
    <row r="45" spans="1:40" x14ac:dyDescent="0.25">
      <c r="A45" s="364"/>
      <c r="B45" s="376"/>
      <c r="C45" s="370"/>
      <c r="D45" s="379"/>
      <c r="E45" s="213">
        <v>0</v>
      </c>
      <c r="F45" s="185"/>
      <c r="G45" s="122">
        <v>0</v>
      </c>
      <c r="H45" s="121">
        <v>0</v>
      </c>
      <c r="I45" s="185"/>
      <c r="J45" s="122">
        <v>0</v>
      </c>
      <c r="K45" s="245">
        <v>16.98</v>
      </c>
      <c r="L45" s="185"/>
      <c r="M45" s="247">
        <f>K45</f>
        <v>16.98</v>
      </c>
      <c r="N45" s="121">
        <v>21.07</v>
      </c>
      <c r="O45" s="185"/>
      <c r="P45" s="122">
        <f>N45</f>
        <v>21.07</v>
      </c>
      <c r="Q45" s="245">
        <v>22.58</v>
      </c>
      <c r="R45" s="317"/>
      <c r="S45" s="247">
        <f>Q45</f>
        <v>22.58</v>
      </c>
      <c r="T45" s="121">
        <v>22.58</v>
      </c>
      <c r="U45" s="185"/>
      <c r="V45" s="122">
        <f>T45</f>
        <v>22.58</v>
      </c>
      <c r="W45" s="121"/>
      <c r="X45" s="185"/>
      <c r="Y45" s="122"/>
      <c r="Z45" s="121"/>
      <c r="AA45" s="185"/>
      <c r="AB45" s="122"/>
      <c r="AC45" s="121"/>
      <c r="AD45" s="185"/>
      <c r="AE45" s="122"/>
      <c r="AF45" s="121"/>
      <c r="AG45" s="185"/>
      <c r="AH45" s="122"/>
      <c r="AI45" s="121"/>
      <c r="AJ45" s="185"/>
      <c r="AK45" s="122"/>
      <c r="AL45" s="121"/>
      <c r="AM45" s="185"/>
      <c r="AN45" s="123"/>
    </row>
    <row r="46" spans="1:40" x14ac:dyDescent="0.25">
      <c r="A46" s="365"/>
      <c r="B46" s="377"/>
      <c r="C46" s="371"/>
      <c r="D46" s="380"/>
      <c r="E46" s="189"/>
      <c r="F46" s="124">
        <v>0</v>
      </c>
      <c r="G46" s="187"/>
      <c r="H46" s="186"/>
      <c r="I46" s="124">
        <v>0</v>
      </c>
      <c r="J46" s="187"/>
      <c r="K46" s="186"/>
      <c r="L46" s="246">
        <f>K45</f>
        <v>16.98</v>
      </c>
      <c r="M46" s="187"/>
      <c r="N46" s="186"/>
      <c r="O46" s="124">
        <f>N45</f>
        <v>21.07</v>
      </c>
      <c r="P46" s="187"/>
      <c r="Q46" s="186"/>
      <c r="R46" s="124">
        <f>Q45</f>
        <v>22.58</v>
      </c>
      <c r="S46" s="187"/>
      <c r="T46" s="186"/>
      <c r="U46" s="124">
        <f>T45</f>
        <v>22.58</v>
      </c>
      <c r="V46" s="187"/>
      <c r="W46" s="186"/>
      <c r="X46" s="124"/>
      <c r="Y46" s="187"/>
      <c r="Z46" s="186"/>
      <c r="AA46" s="124"/>
      <c r="AB46" s="187"/>
      <c r="AC46" s="186"/>
      <c r="AD46" s="124"/>
      <c r="AE46" s="187"/>
      <c r="AF46" s="186"/>
      <c r="AG46" s="124"/>
      <c r="AH46" s="187"/>
      <c r="AI46" s="186"/>
      <c r="AJ46" s="124"/>
      <c r="AK46" s="187"/>
      <c r="AL46" s="186"/>
      <c r="AM46" s="124"/>
      <c r="AN46" s="238"/>
    </row>
    <row r="47" spans="1:40" x14ac:dyDescent="0.25">
      <c r="A47" s="40"/>
      <c r="B47" s="18" t="s">
        <v>16</v>
      </c>
      <c r="C47" s="59"/>
      <c r="D47" s="91"/>
      <c r="E47" s="128"/>
      <c r="F47" s="213"/>
      <c r="G47" s="239"/>
      <c r="H47" s="239"/>
      <c r="I47" s="213"/>
      <c r="J47" s="239"/>
      <c r="K47" s="240"/>
      <c r="L47" s="241"/>
      <c r="M47" s="240"/>
      <c r="N47" s="239"/>
      <c r="O47" s="213"/>
      <c r="P47" s="239"/>
      <c r="Q47" s="239"/>
      <c r="R47" s="213"/>
      <c r="S47" s="239"/>
      <c r="T47" s="239"/>
      <c r="U47" s="213"/>
      <c r="V47" s="239"/>
      <c r="W47" s="239"/>
      <c r="X47" s="213"/>
      <c r="Y47" s="239"/>
      <c r="Z47" s="239"/>
      <c r="AA47" s="213"/>
      <c r="AB47" s="239"/>
      <c r="AC47" s="239"/>
      <c r="AD47" s="241"/>
      <c r="AE47" s="240"/>
      <c r="AF47" s="240"/>
      <c r="AG47" s="241"/>
      <c r="AH47" s="242"/>
      <c r="AI47" s="239"/>
      <c r="AJ47" s="239"/>
      <c r="AK47" s="213"/>
      <c r="AL47" s="239"/>
      <c r="AM47" s="213"/>
      <c r="AN47" s="133"/>
    </row>
    <row r="48" spans="1:40" ht="14.45" customHeight="1" x14ac:dyDescent="0.25">
      <c r="A48" s="363">
        <v>11</v>
      </c>
      <c r="B48" s="375" t="s">
        <v>17</v>
      </c>
      <c r="C48" s="369" t="s">
        <v>93</v>
      </c>
      <c r="D48" s="378">
        <v>20000000</v>
      </c>
      <c r="E48" s="183"/>
      <c r="F48" s="120">
        <v>0</v>
      </c>
      <c r="G48" s="184"/>
      <c r="H48" s="183"/>
      <c r="I48" s="120">
        <v>0</v>
      </c>
      <c r="J48" s="184"/>
      <c r="K48" s="183"/>
      <c r="L48" s="120">
        <v>25</v>
      </c>
      <c r="M48" s="184"/>
      <c r="N48" s="183"/>
      <c r="O48" s="120">
        <v>33.33</v>
      </c>
      <c r="P48" s="184"/>
      <c r="Q48" s="183"/>
      <c r="R48" s="120">
        <v>33.33</v>
      </c>
      <c r="S48" s="184"/>
      <c r="T48" s="183"/>
      <c r="U48" s="120">
        <v>50</v>
      </c>
      <c r="V48" s="184"/>
      <c r="W48" s="183"/>
      <c r="X48" s="120"/>
      <c r="Y48" s="184"/>
      <c r="Z48" s="183"/>
      <c r="AA48" s="120"/>
      <c r="AB48" s="184"/>
      <c r="AC48" s="183"/>
      <c r="AD48" s="120"/>
      <c r="AE48" s="184"/>
      <c r="AF48" s="183"/>
      <c r="AG48" s="120"/>
      <c r="AH48" s="184"/>
      <c r="AI48" s="183"/>
      <c r="AJ48" s="120"/>
      <c r="AK48" s="184"/>
      <c r="AL48" s="183"/>
      <c r="AM48" s="120"/>
      <c r="AN48" s="237"/>
    </row>
    <row r="49" spans="1:40" x14ac:dyDescent="0.25">
      <c r="A49" s="364"/>
      <c r="B49" s="376"/>
      <c r="C49" s="370"/>
      <c r="D49" s="379"/>
      <c r="E49" s="213">
        <v>0</v>
      </c>
      <c r="F49" s="185"/>
      <c r="G49" s="122">
        <v>0</v>
      </c>
      <c r="H49" s="121">
        <v>0</v>
      </c>
      <c r="I49" s="185"/>
      <c r="J49" s="122">
        <v>0</v>
      </c>
      <c r="K49" s="245">
        <v>46.72</v>
      </c>
      <c r="L49" s="185"/>
      <c r="M49" s="247">
        <f>K49</f>
        <v>46.72</v>
      </c>
      <c r="N49" s="121">
        <v>48.67</v>
      </c>
      <c r="O49" s="185"/>
      <c r="P49" s="122">
        <f>N49</f>
        <v>48.67</v>
      </c>
      <c r="Q49" s="245">
        <v>54.16</v>
      </c>
      <c r="R49" s="317"/>
      <c r="S49" s="247">
        <f>Q49</f>
        <v>54.16</v>
      </c>
      <c r="T49" s="121">
        <v>54.16</v>
      </c>
      <c r="U49" s="185"/>
      <c r="V49" s="122">
        <f>T49</f>
        <v>54.16</v>
      </c>
      <c r="W49" s="121"/>
      <c r="X49" s="185"/>
      <c r="Y49" s="122"/>
      <c r="Z49" s="121"/>
      <c r="AA49" s="185"/>
      <c r="AB49" s="122"/>
      <c r="AC49" s="121"/>
      <c r="AD49" s="185"/>
      <c r="AE49" s="122"/>
      <c r="AF49" s="121"/>
      <c r="AG49" s="185"/>
      <c r="AH49" s="122"/>
      <c r="AI49" s="121"/>
      <c r="AJ49" s="185"/>
      <c r="AK49" s="122"/>
      <c r="AL49" s="121"/>
      <c r="AM49" s="185"/>
      <c r="AN49" s="123"/>
    </row>
    <row r="50" spans="1:40" x14ac:dyDescent="0.25">
      <c r="A50" s="365"/>
      <c r="B50" s="377"/>
      <c r="C50" s="371"/>
      <c r="D50" s="380"/>
      <c r="E50" s="189"/>
      <c r="F50" s="124">
        <v>0</v>
      </c>
      <c r="G50" s="187"/>
      <c r="H50" s="186"/>
      <c r="I50" s="124">
        <v>0</v>
      </c>
      <c r="J50" s="187"/>
      <c r="K50" s="186"/>
      <c r="L50" s="246">
        <f>K49</f>
        <v>46.72</v>
      </c>
      <c r="M50" s="187"/>
      <c r="N50" s="186"/>
      <c r="O50" s="124">
        <f>N49</f>
        <v>48.67</v>
      </c>
      <c r="P50" s="187"/>
      <c r="Q50" s="186"/>
      <c r="R50" s="124">
        <f>Q49</f>
        <v>54.16</v>
      </c>
      <c r="S50" s="187"/>
      <c r="T50" s="186"/>
      <c r="U50" s="124">
        <f>T49</f>
        <v>54.16</v>
      </c>
      <c r="V50" s="187"/>
      <c r="W50" s="186"/>
      <c r="X50" s="124"/>
      <c r="Y50" s="187"/>
      <c r="Z50" s="186"/>
      <c r="AA50" s="124"/>
      <c r="AB50" s="187"/>
      <c r="AC50" s="186"/>
      <c r="AD50" s="124"/>
      <c r="AE50" s="187"/>
      <c r="AF50" s="186"/>
      <c r="AG50" s="124"/>
      <c r="AH50" s="187"/>
      <c r="AI50" s="186"/>
      <c r="AJ50" s="124"/>
      <c r="AK50" s="187"/>
      <c r="AL50" s="186"/>
      <c r="AM50" s="124"/>
      <c r="AN50" s="238"/>
    </row>
    <row r="51" spans="1:40" ht="14.45" customHeight="1" x14ac:dyDescent="0.25">
      <c r="A51" s="363">
        <v>12</v>
      </c>
      <c r="B51" s="375" t="s">
        <v>103</v>
      </c>
      <c r="C51" s="369" t="s">
        <v>93</v>
      </c>
      <c r="D51" s="378">
        <v>19984400</v>
      </c>
      <c r="E51" s="183"/>
      <c r="F51" s="120">
        <v>0</v>
      </c>
      <c r="G51" s="184"/>
      <c r="H51" s="183"/>
      <c r="I51" s="120">
        <v>0</v>
      </c>
      <c r="J51" s="184"/>
      <c r="K51" s="183"/>
      <c r="L51" s="120">
        <v>25</v>
      </c>
      <c r="M51" s="184"/>
      <c r="N51" s="183"/>
      <c r="O51" s="322">
        <v>33.33</v>
      </c>
      <c r="P51" s="184"/>
      <c r="Q51" s="183"/>
      <c r="R51" s="120">
        <v>33.33</v>
      </c>
      <c r="S51" s="184"/>
      <c r="T51" s="183"/>
      <c r="U51" s="120">
        <v>50</v>
      </c>
      <c r="V51" s="184"/>
      <c r="W51" s="183"/>
      <c r="X51" s="120"/>
      <c r="Y51" s="184"/>
      <c r="Z51" s="183"/>
      <c r="AA51" s="120"/>
      <c r="AB51" s="184"/>
      <c r="AC51" s="183"/>
      <c r="AD51" s="120"/>
      <c r="AE51" s="184"/>
      <c r="AF51" s="183"/>
      <c r="AG51" s="120"/>
      <c r="AH51" s="184"/>
      <c r="AI51" s="183"/>
      <c r="AJ51" s="120"/>
      <c r="AK51" s="184"/>
      <c r="AL51" s="183"/>
      <c r="AM51" s="120"/>
      <c r="AN51" s="237"/>
    </row>
    <row r="52" spans="1:40" x14ac:dyDescent="0.25">
      <c r="A52" s="364"/>
      <c r="B52" s="376"/>
      <c r="C52" s="370"/>
      <c r="D52" s="379"/>
      <c r="E52" s="213">
        <v>0</v>
      </c>
      <c r="F52" s="185"/>
      <c r="G52" s="122">
        <v>0</v>
      </c>
      <c r="H52" s="121">
        <v>0</v>
      </c>
      <c r="I52" s="185"/>
      <c r="J52" s="122">
        <v>0</v>
      </c>
      <c r="K52" s="245">
        <v>22.58</v>
      </c>
      <c r="L52" s="185"/>
      <c r="M52" s="247">
        <f>K52</f>
        <v>22.58</v>
      </c>
      <c r="N52" s="121">
        <v>38.71</v>
      </c>
      <c r="O52" s="185"/>
      <c r="P52" s="122">
        <f>N52</f>
        <v>38.71</v>
      </c>
      <c r="Q52" s="245">
        <v>46.63</v>
      </c>
      <c r="R52" s="317"/>
      <c r="S52" s="247">
        <f>Q52</f>
        <v>46.63</v>
      </c>
      <c r="T52" s="121">
        <v>46.63</v>
      </c>
      <c r="U52" s="185"/>
      <c r="V52" s="122">
        <f>T52</f>
        <v>46.63</v>
      </c>
      <c r="W52" s="121"/>
      <c r="X52" s="185"/>
      <c r="Y52" s="122"/>
      <c r="Z52" s="121"/>
      <c r="AA52" s="185"/>
      <c r="AB52" s="122"/>
      <c r="AC52" s="121"/>
      <c r="AD52" s="185"/>
      <c r="AE52" s="122"/>
      <c r="AF52" s="121"/>
      <c r="AG52" s="185"/>
      <c r="AH52" s="122"/>
      <c r="AI52" s="121"/>
      <c r="AJ52" s="185"/>
      <c r="AK52" s="122"/>
      <c r="AL52" s="121"/>
      <c r="AM52" s="185"/>
      <c r="AN52" s="123"/>
    </row>
    <row r="53" spans="1:40" x14ac:dyDescent="0.25">
      <c r="A53" s="365"/>
      <c r="B53" s="377"/>
      <c r="C53" s="371"/>
      <c r="D53" s="380"/>
      <c r="E53" s="189"/>
      <c r="F53" s="124">
        <v>0</v>
      </c>
      <c r="G53" s="187"/>
      <c r="H53" s="186"/>
      <c r="I53" s="124">
        <v>0</v>
      </c>
      <c r="J53" s="187"/>
      <c r="K53" s="186"/>
      <c r="L53" s="246">
        <f>K52</f>
        <v>22.58</v>
      </c>
      <c r="M53" s="187"/>
      <c r="N53" s="186"/>
      <c r="O53" s="124">
        <f>N52</f>
        <v>38.71</v>
      </c>
      <c r="P53" s="187"/>
      <c r="Q53" s="186"/>
      <c r="R53" s="124">
        <f>Q52</f>
        <v>46.63</v>
      </c>
      <c r="S53" s="187"/>
      <c r="T53" s="186"/>
      <c r="U53" s="124">
        <f>T52</f>
        <v>46.63</v>
      </c>
      <c r="V53" s="187"/>
      <c r="W53" s="186"/>
      <c r="X53" s="124"/>
      <c r="Y53" s="187"/>
      <c r="Z53" s="186"/>
      <c r="AA53" s="124"/>
      <c r="AB53" s="187"/>
      <c r="AC53" s="186"/>
      <c r="AD53" s="124"/>
      <c r="AE53" s="187"/>
      <c r="AF53" s="186"/>
      <c r="AG53" s="124"/>
      <c r="AH53" s="187"/>
      <c r="AI53" s="186"/>
      <c r="AJ53" s="124"/>
      <c r="AK53" s="187"/>
      <c r="AL53" s="186"/>
      <c r="AM53" s="124"/>
      <c r="AN53" s="238"/>
    </row>
    <row r="54" spans="1:40" ht="14.45" customHeight="1" x14ac:dyDescent="0.25">
      <c r="A54" s="363">
        <v>13</v>
      </c>
      <c r="B54" s="375" t="s">
        <v>19</v>
      </c>
      <c r="C54" s="369" t="s">
        <v>93</v>
      </c>
      <c r="D54" s="378">
        <v>25000000</v>
      </c>
      <c r="E54" s="183"/>
      <c r="F54" s="120">
        <v>0</v>
      </c>
      <c r="G54" s="184"/>
      <c r="H54" s="183"/>
      <c r="I54" s="120">
        <v>0</v>
      </c>
      <c r="J54" s="184"/>
      <c r="K54" s="183"/>
      <c r="L54" s="120">
        <v>25</v>
      </c>
      <c r="M54" s="184"/>
      <c r="N54" s="183"/>
      <c r="O54" s="120">
        <v>33.33</v>
      </c>
      <c r="P54" s="184"/>
      <c r="Q54" s="183"/>
      <c r="R54" s="120">
        <v>33.33</v>
      </c>
      <c r="S54" s="184"/>
      <c r="T54" s="183"/>
      <c r="U54" s="120">
        <v>50</v>
      </c>
      <c r="V54" s="184"/>
      <c r="W54" s="183"/>
      <c r="X54" s="120"/>
      <c r="Y54" s="184"/>
      <c r="Z54" s="183"/>
      <c r="AA54" s="120"/>
      <c r="AB54" s="184"/>
      <c r="AC54" s="183"/>
      <c r="AD54" s="120"/>
      <c r="AE54" s="184"/>
      <c r="AF54" s="183"/>
      <c r="AG54" s="120"/>
      <c r="AH54" s="184"/>
      <c r="AI54" s="183"/>
      <c r="AJ54" s="120"/>
      <c r="AK54" s="184"/>
      <c r="AL54" s="183"/>
      <c r="AM54" s="120"/>
      <c r="AN54" s="237"/>
    </row>
    <row r="55" spans="1:40" x14ac:dyDescent="0.25">
      <c r="A55" s="364"/>
      <c r="B55" s="376"/>
      <c r="C55" s="370"/>
      <c r="D55" s="379"/>
      <c r="E55" s="213">
        <v>0</v>
      </c>
      <c r="F55" s="185"/>
      <c r="G55" s="122">
        <v>0</v>
      </c>
      <c r="H55" s="121">
        <v>0</v>
      </c>
      <c r="I55" s="185"/>
      <c r="J55" s="122">
        <v>0</v>
      </c>
      <c r="K55" s="245">
        <v>21.12</v>
      </c>
      <c r="L55" s="185"/>
      <c r="M55" s="247">
        <f>K55</f>
        <v>21.12</v>
      </c>
      <c r="N55" s="121">
        <v>67.430000000000007</v>
      </c>
      <c r="O55" s="185"/>
      <c r="P55" s="122">
        <f>N55</f>
        <v>67.430000000000007</v>
      </c>
      <c r="Q55" s="245">
        <v>71.03</v>
      </c>
      <c r="R55" s="317"/>
      <c r="S55" s="247">
        <f>Q55</f>
        <v>71.03</v>
      </c>
      <c r="T55" s="121">
        <v>71.03</v>
      </c>
      <c r="U55" s="185"/>
      <c r="V55" s="122">
        <f>T55</f>
        <v>71.03</v>
      </c>
      <c r="W55" s="121"/>
      <c r="X55" s="185"/>
      <c r="Y55" s="122"/>
      <c r="Z55" s="121"/>
      <c r="AA55" s="185"/>
      <c r="AB55" s="122"/>
      <c r="AC55" s="121"/>
      <c r="AD55" s="185"/>
      <c r="AE55" s="122"/>
      <c r="AF55" s="121"/>
      <c r="AG55" s="185"/>
      <c r="AH55" s="122"/>
      <c r="AI55" s="121"/>
      <c r="AJ55" s="185"/>
      <c r="AK55" s="122"/>
      <c r="AL55" s="121"/>
      <c r="AM55" s="185"/>
      <c r="AN55" s="123"/>
    </row>
    <row r="56" spans="1:40" x14ac:dyDescent="0.25">
      <c r="A56" s="365"/>
      <c r="B56" s="377"/>
      <c r="C56" s="371"/>
      <c r="D56" s="380"/>
      <c r="E56" s="189"/>
      <c r="F56" s="124">
        <v>0</v>
      </c>
      <c r="G56" s="187"/>
      <c r="H56" s="186"/>
      <c r="I56" s="124">
        <v>0</v>
      </c>
      <c r="J56" s="187"/>
      <c r="K56" s="186"/>
      <c r="L56" s="246">
        <f>K55</f>
        <v>21.12</v>
      </c>
      <c r="M56" s="187"/>
      <c r="N56" s="186"/>
      <c r="O56" s="124">
        <f>N55</f>
        <v>67.430000000000007</v>
      </c>
      <c r="P56" s="187"/>
      <c r="Q56" s="186"/>
      <c r="R56" s="124">
        <f>Q55</f>
        <v>71.03</v>
      </c>
      <c r="S56" s="187"/>
      <c r="T56" s="186"/>
      <c r="U56" s="124">
        <f>T55</f>
        <v>71.03</v>
      </c>
      <c r="V56" s="187"/>
      <c r="W56" s="186"/>
      <c r="X56" s="124"/>
      <c r="Y56" s="187"/>
      <c r="Z56" s="186"/>
      <c r="AA56" s="124"/>
      <c r="AB56" s="187"/>
      <c r="AC56" s="186"/>
      <c r="AD56" s="124"/>
      <c r="AE56" s="187"/>
      <c r="AF56" s="186"/>
      <c r="AG56" s="124"/>
      <c r="AH56" s="187"/>
      <c r="AI56" s="186"/>
      <c r="AJ56" s="124"/>
      <c r="AK56" s="187"/>
      <c r="AL56" s="186"/>
      <c r="AM56" s="124"/>
      <c r="AN56" s="238"/>
    </row>
    <row r="57" spans="1:40" ht="14.45" customHeight="1" x14ac:dyDescent="0.25">
      <c r="A57" s="363">
        <v>14</v>
      </c>
      <c r="B57" s="375" t="s">
        <v>20</v>
      </c>
      <c r="C57" s="369" t="s">
        <v>93</v>
      </c>
      <c r="D57" s="378">
        <v>1500000</v>
      </c>
      <c r="E57" s="183"/>
      <c r="F57" s="120">
        <v>0</v>
      </c>
      <c r="G57" s="184"/>
      <c r="H57" s="183"/>
      <c r="I57" s="120">
        <v>0</v>
      </c>
      <c r="J57" s="184"/>
      <c r="K57" s="183"/>
      <c r="L57" s="120">
        <v>25</v>
      </c>
      <c r="M57" s="184"/>
      <c r="N57" s="183"/>
      <c r="O57" s="120">
        <v>33.33</v>
      </c>
      <c r="P57" s="184"/>
      <c r="Q57" s="183"/>
      <c r="R57" s="120">
        <v>33.33</v>
      </c>
      <c r="S57" s="184"/>
      <c r="T57" s="183"/>
      <c r="U57" s="120">
        <v>50</v>
      </c>
      <c r="V57" s="184"/>
      <c r="W57" s="183"/>
      <c r="X57" s="120"/>
      <c r="Y57" s="184"/>
      <c r="Z57" s="183"/>
      <c r="AA57" s="120"/>
      <c r="AB57" s="184"/>
      <c r="AC57" s="183"/>
      <c r="AD57" s="120"/>
      <c r="AE57" s="184"/>
      <c r="AF57" s="183"/>
      <c r="AG57" s="120"/>
      <c r="AH57" s="184"/>
      <c r="AI57" s="183"/>
      <c r="AJ57" s="120"/>
      <c r="AK57" s="184"/>
      <c r="AL57" s="183"/>
      <c r="AM57" s="120"/>
      <c r="AN57" s="237"/>
    </row>
    <row r="58" spans="1:40" ht="11.45" customHeight="1" x14ac:dyDescent="0.25">
      <c r="A58" s="364"/>
      <c r="B58" s="376"/>
      <c r="C58" s="370"/>
      <c r="D58" s="379"/>
      <c r="E58" s="213">
        <v>0</v>
      </c>
      <c r="F58" s="185"/>
      <c r="G58" s="122">
        <v>0</v>
      </c>
      <c r="H58" s="121">
        <v>0</v>
      </c>
      <c r="I58" s="185"/>
      <c r="J58" s="122">
        <v>0</v>
      </c>
      <c r="K58" s="245">
        <v>15.33</v>
      </c>
      <c r="L58" s="185"/>
      <c r="M58" s="122">
        <v>15.33</v>
      </c>
      <c r="N58" s="121">
        <v>34.67</v>
      </c>
      <c r="O58" s="185"/>
      <c r="P58" s="122">
        <f>N58</f>
        <v>34.67</v>
      </c>
      <c r="Q58" s="245">
        <v>42.33</v>
      </c>
      <c r="R58" s="317"/>
      <c r="S58" s="247">
        <f>Q58</f>
        <v>42.33</v>
      </c>
      <c r="T58" s="121">
        <v>42.33</v>
      </c>
      <c r="U58" s="185"/>
      <c r="V58" s="122">
        <f>T58</f>
        <v>42.33</v>
      </c>
      <c r="W58" s="121"/>
      <c r="X58" s="185"/>
      <c r="Y58" s="122"/>
      <c r="Z58" s="121"/>
      <c r="AA58" s="185"/>
      <c r="AB58" s="122"/>
      <c r="AC58" s="121"/>
      <c r="AD58" s="185"/>
      <c r="AE58" s="122"/>
      <c r="AF58" s="121"/>
      <c r="AG58" s="185"/>
      <c r="AH58" s="122"/>
      <c r="AI58" s="121"/>
      <c r="AJ58" s="185"/>
      <c r="AK58" s="122"/>
      <c r="AL58" s="121"/>
      <c r="AM58" s="185"/>
      <c r="AN58" s="123"/>
    </row>
    <row r="59" spans="1:40" x14ac:dyDescent="0.25">
      <c r="A59" s="365"/>
      <c r="B59" s="377"/>
      <c r="C59" s="371"/>
      <c r="D59" s="380"/>
      <c r="E59" s="189"/>
      <c r="F59" s="124">
        <v>0</v>
      </c>
      <c r="G59" s="187"/>
      <c r="H59" s="186"/>
      <c r="I59" s="124">
        <v>0</v>
      </c>
      <c r="J59" s="187"/>
      <c r="K59" s="186"/>
      <c r="L59" s="246">
        <v>15.33</v>
      </c>
      <c r="M59" s="187"/>
      <c r="N59" s="186"/>
      <c r="O59" s="124">
        <f>N58</f>
        <v>34.67</v>
      </c>
      <c r="P59" s="187"/>
      <c r="Q59" s="186"/>
      <c r="R59" s="124">
        <f>Q58</f>
        <v>42.33</v>
      </c>
      <c r="S59" s="187"/>
      <c r="T59" s="186"/>
      <c r="U59" s="124">
        <f>T58</f>
        <v>42.33</v>
      </c>
      <c r="V59" s="187"/>
      <c r="W59" s="186"/>
      <c r="X59" s="124"/>
      <c r="Y59" s="187"/>
      <c r="Z59" s="186"/>
      <c r="AA59" s="124"/>
      <c r="AB59" s="187"/>
      <c r="AC59" s="186"/>
      <c r="AD59" s="124"/>
      <c r="AE59" s="187"/>
      <c r="AF59" s="186"/>
      <c r="AG59" s="124"/>
      <c r="AH59" s="187"/>
      <c r="AI59" s="186"/>
      <c r="AJ59" s="124"/>
      <c r="AK59" s="187"/>
      <c r="AL59" s="186"/>
      <c r="AM59" s="124"/>
      <c r="AN59" s="238"/>
    </row>
    <row r="60" spans="1:40" ht="14.45" customHeight="1" x14ac:dyDescent="0.25">
      <c r="A60" s="363">
        <v>15</v>
      </c>
      <c r="B60" s="375" t="s">
        <v>22</v>
      </c>
      <c r="C60" s="369" t="s">
        <v>93</v>
      </c>
      <c r="D60" s="378">
        <v>68329500</v>
      </c>
      <c r="E60" s="183"/>
      <c r="F60" s="120">
        <v>0</v>
      </c>
      <c r="G60" s="184"/>
      <c r="H60" s="183"/>
      <c r="I60" s="120">
        <v>0</v>
      </c>
      <c r="J60" s="184"/>
      <c r="K60" s="183"/>
      <c r="L60" s="120">
        <v>25</v>
      </c>
      <c r="M60" s="184"/>
      <c r="N60" s="183"/>
      <c r="O60" s="120">
        <v>33.33</v>
      </c>
      <c r="P60" s="184"/>
      <c r="Q60" s="183"/>
      <c r="R60" s="120">
        <v>33.33</v>
      </c>
      <c r="S60" s="184"/>
      <c r="T60" s="183"/>
      <c r="U60" s="120">
        <v>50</v>
      </c>
      <c r="V60" s="184"/>
      <c r="W60" s="183"/>
      <c r="X60" s="120"/>
      <c r="Y60" s="184"/>
      <c r="Z60" s="183"/>
      <c r="AA60" s="120"/>
      <c r="AB60" s="184"/>
      <c r="AC60" s="183"/>
      <c r="AD60" s="120"/>
      <c r="AE60" s="184"/>
      <c r="AF60" s="183"/>
      <c r="AG60" s="120"/>
      <c r="AH60" s="184"/>
      <c r="AI60" s="183"/>
      <c r="AJ60" s="120"/>
      <c r="AK60" s="184"/>
      <c r="AL60" s="183"/>
      <c r="AM60" s="120"/>
      <c r="AN60" s="237"/>
    </row>
    <row r="61" spans="1:40" x14ac:dyDescent="0.25">
      <c r="A61" s="364"/>
      <c r="B61" s="376"/>
      <c r="C61" s="370"/>
      <c r="D61" s="379"/>
      <c r="E61" s="213">
        <v>0</v>
      </c>
      <c r="F61" s="185"/>
      <c r="G61" s="122">
        <v>0</v>
      </c>
      <c r="H61" s="121">
        <v>0</v>
      </c>
      <c r="I61" s="185"/>
      <c r="J61" s="122">
        <v>0</v>
      </c>
      <c r="K61" s="121">
        <v>8.18</v>
      </c>
      <c r="L61" s="185"/>
      <c r="M61" s="122">
        <f>K61</f>
        <v>8.18</v>
      </c>
      <c r="N61" s="121">
        <v>90.7</v>
      </c>
      <c r="O61" s="185"/>
      <c r="P61" s="122">
        <f>N61</f>
        <v>90.7</v>
      </c>
      <c r="Q61" s="245">
        <v>94.39</v>
      </c>
      <c r="R61" s="317"/>
      <c r="S61" s="247">
        <f>Q61</f>
        <v>94.39</v>
      </c>
      <c r="T61" s="121">
        <v>94.39</v>
      </c>
      <c r="U61" s="185"/>
      <c r="V61" s="122">
        <f>T61</f>
        <v>94.39</v>
      </c>
      <c r="W61" s="121"/>
      <c r="X61" s="185"/>
      <c r="Y61" s="122"/>
      <c r="Z61" s="121"/>
      <c r="AA61" s="185"/>
      <c r="AB61" s="122"/>
      <c r="AC61" s="121"/>
      <c r="AD61" s="185"/>
      <c r="AE61" s="122"/>
      <c r="AF61" s="121"/>
      <c r="AG61" s="185"/>
      <c r="AH61" s="122"/>
      <c r="AI61" s="121"/>
      <c r="AJ61" s="185"/>
      <c r="AK61" s="122"/>
      <c r="AL61" s="121"/>
      <c r="AM61" s="185"/>
      <c r="AN61" s="123"/>
    </row>
    <row r="62" spans="1:40" x14ac:dyDescent="0.25">
      <c r="A62" s="365"/>
      <c r="B62" s="377"/>
      <c r="C62" s="371"/>
      <c r="D62" s="380"/>
      <c r="E62" s="189"/>
      <c r="F62" s="124">
        <v>0</v>
      </c>
      <c r="G62" s="187"/>
      <c r="H62" s="186"/>
      <c r="I62" s="124">
        <v>0</v>
      </c>
      <c r="J62" s="187"/>
      <c r="K62" s="186"/>
      <c r="L62" s="124">
        <f>K61</f>
        <v>8.18</v>
      </c>
      <c r="M62" s="187"/>
      <c r="N62" s="186"/>
      <c r="O62" s="124">
        <f>N61</f>
        <v>90.7</v>
      </c>
      <c r="P62" s="187"/>
      <c r="Q62" s="186"/>
      <c r="R62" s="124">
        <f>Q61</f>
        <v>94.39</v>
      </c>
      <c r="S62" s="187"/>
      <c r="T62" s="186"/>
      <c r="U62" s="124">
        <f>T61</f>
        <v>94.39</v>
      </c>
      <c r="V62" s="187"/>
      <c r="W62" s="186"/>
      <c r="X62" s="124"/>
      <c r="Y62" s="187"/>
      <c r="Z62" s="186"/>
      <c r="AA62" s="124"/>
      <c r="AB62" s="187"/>
      <c r="AC62" s="186"/>
      <c r="AD62" s="124"/>
      <c r="AE62" s="187"/>
      <c r="AF62" s="186"/>
      <c r="AG62" s="124"/>
      <c r="AH62" s="187"/>
      <c r="AI62" s="186"/>
      <c r="AJ62" s="124"/>
      <c r="AK62" s="187"/>
      <c r="AL62" s="186"/>
      <c r="AM62" s="124"/>
      <c r="AN62" s="238"/>
    </row>
    <row r="63" spans="1:40" ht="14.45" customHeight="1" x14ac:dyDescent="0.25">
      <c r="A63" s="363">
        <v>16</v>
      </c>
      <c r="B63" s="375" t="s">
        <v>23</v>
      </c>
      <c r="C63" s="369" t="s">
        <v>93</v>
      </c>
      <c r="D63" s="378">
        <v>63600000</v>
      </c>
      <c r="E63" s="183"/>
      <c r="F63" s="120">
        <v>0</v>
      </c>
      <c r="G63" s="184"/>
      <c r="H63" s="183"/>
      <c r="I63" s="120">
        <v>0</v>
      </c>
      <c r="J63" s="184"/>
      <c r="K63" s="183"/>
      <c r="L63" s="120">
        <v>25</v>
      </c>
      <c r="M63" s="184"/>
      <c r="N63" s="183"/>
      <c r="O63" s="120">
        <v>33.33</v>
      </c>
      <c r="P63" s="184"/>
      <c r="Q63" s="183"/>
      <c r="R63" s="120">
        <v>33.33</v>
      </c>
      <c r="S63" s="184"/>
      <c r="T63" s="183"/>
      <c r="U63" s="120">
        <v>50</v>
      </c>
      <c r="V63" s="184"/>
      <c r="W63" s="183"/>
      <c r="X63" s="120"/>
      <c r="Y63" s="184"/>
      <c r="Z63" s="183"/>
      <c r="AA63" s="120"/>
      <c r="AB63" s="184"/>
      <c r="AC63" s="183"/>
      <c r="AD63" s="120"/>
      <c r="AE63" s="184"/>
      <c r="AF63" s="183"/>
      <c r="AG63" s="120"/>
      <c r="AH63" s="184"/>
      <c r="AI63" s="183"/>
      <c r="AJ63" s="120"/>
      <c r="AK63" s="184"/>
      <c r="AL63" s="183"/>
      <c r="AM63" s="120"/>
      <c r="AN63" s="237"/>
    </row>
    <row r="64" spans="1:40" x14ac:dyDescent="0.25">
      <c r="A64" s="364"/>
      <c r="B64" s="376"/>
      <c r="C64" s="370"/>
      <c r="D64" s="379"/>
      <c r="E64" s="213">
        <v>0</v>
      </c>
      <c r="F64" s="185"/>
      <c r="G64" s="122">
        <v>0</v>
      </c>
      <c r="H64" s="121">
        <v>0</v>
      </c>
      <c r="I64" s="185"/>
      <c r="J64" s="122">
        <v>0</v>
      </c>
      <c r="K64" s="121">
        <v>10</v>
      </c>
      <c r="L64" s="185"/>
      <c r="M64" s="122">
        <f>K64</f>
        <v>10</v>
      </c>
      <c r="N64" s="121">
        <v>19.829999999999998</v>
      </c>
      <c r="O64" s="185"/>
      <c r="P64" s="122">
        <f>N64</f>
        <v>19.829999999999998</v>
      </c>
      <c r="Q64" s="245">
        <v>28.54</v>
      </c>
      <c r="R64" s="317"/>
      <c r="S64" s="247">
        <f>Q64</f>
        <v>28.54</v>
      </c>
      <c r="T64" s="121">
        <v>28.54</v>
      </c>
      <c r="U64" s="185"/>
      <c r="V64" s="122">
        <f>T64</f>
        <v>28.54</v>
      </c>
      <c r="W64" s="121"/>
      <c r="X64" s="185"/>
      <c r="Y64" s="122"/>
      <c r="Z64" s="121"/>
      <c r="AA64" s="185"/>
      <c r="AB64" s="122"/>
      <c r="AC64" s="121"/>
      <c r="AD64" s="185"/>
      <c r="AE64" s="122"/>
      <c r="AF64" s="121"/>
      <c r="AG64" s="185"/>
      <c r="AH64" s="122"/>
      <c r="AI64" s="121"/>
      <c r="AJ64" s="185"/>
      <c r="AK64" s="122"/>
      <c r="AL64" s="121"/>
      <c r="AM64" s="185"/>
      <c r="AN64" s="123"/>
    </row>
    <row r="65" spans="1:40" x14ac:dyDescent="0.25">
      <c r="A65" s="365"/>
      <c r="B65" s="377"/>
      <c r="C65" s="371"/>
      <c r="D65" s="380"/>
      <c r="E65" s="189"/>
      <c r="F65" s="124">
        <v>0</v>
      </c>
      <c r="G65" s="187"/>
      <c r="H65" s="186"/>
      <c r="I65" s="124">
        <v>0</v>
      </c>
      <c r="J65" s="187"/>
      <c r="K65" s="186"/>
      <c r="L65" s="124">
        <f>K64</f>
        <v>10</v>
      </c>
      <c r="M65" s="187"/>
      <c r="N65" s="186"/>
      <c r="O65" s="124">
        <f>N64</f>
        <v>19.829999999999998</v>
      </c>
      <c r="P65" s="187"/>
      <c r="Q65" s="186"/>
      <c r="R65" s="124">
        <f>Q64</f>
        <v>28.54</v>
      </c>
      <c r="S65" s="187"/>
      <c r="T65" s="186"/>
      <c r="U65" s="124">
        <f>T64</f>
        <v>28.54</v>
      </c>
      <c r="V65" s="187"/>
      <c r="W65" s="186"/>
      <c r="X65" s="124"/>
      <c r="Y65" s="187"/>
      <c r="Z65" s="186"/>
      <c r="AA65" s="124"/>
      <c r="AB65" s="187"/>
      <c r="AC65" s="186"/>
      <c r="AD65" s="124"/>
      <c r="AE65" s="187"/>
      <c r="AF65" s="186"/>
      <c r="AG65" s="124"/>
      <c r="AH65" s="187"/>
      <c r="AI65" s="186"/>
      <c r="AJ65" s="124"/>
      <c r="AK65" s="187"/>
      <c r="AL65" s="186"/>
      <c r="AM65" s="124"/>
      <c r="AN65" s="238"/>
    </row>
    <row r="66" spans="1:40" ht="14.45" customHeight="1" x14ac:dyDescent="0.25">
      <c r="A66" s="363">
        <v>17</v>
      </c>
      <c r="B66" s="375" t="s">
        <v>24</v>
      </c>
      <c r="C66" s="369" t="s">
        <v>93</v>
      </c>
      <c r="D66" s="378">
        <v>56477600</v>
      </c>
      <c r="E66" s="183"/>
      <c r="F66" s="120">
        <v>0</v>
      </c>
      <c r="G66" s="184"/>
      <c r="H66" s="183"/>
      <c r="I66" s="120">
        <v>0</v>
      </c>
      <c r="J66" s="184"/>
      <c r="K66" s="183"/>
      <c r="L66" s="120">
        <v>25</v>
      </c>
      <c r="M66" s="184"/>
      <c r="N66" s="183"/>
      <c r="O66" s="120">
        <v>33.33</v>
      </c>
      <c r="P66" s="184"/>
      <c r="Q66" s="183"/>
      <c r="R66" s="120">
        <v>33.33</v>
      </c>
      <c r="S66" s="184"/>
      <c r="T66" s="183"/>
      <c r="U66" s="120">
        <v>50</v>
      </c>
      <c r="V66" s="184"/>
      <c r="W66" s="183"/>
      <c r="X66" s="120"/>
      <c r="Y66" s="184"/>
      <c r="Z66" s="183"/>
      <c r="AA66" s="120"/>
      <c r="AB66" s="184"/>
      <c r="AC66" s="183"/>
      <c r="AD66" s="120"/>
      <c r="AE66" s="184"/>
      <c r="AF66" s="183"/>
      <c r="AG66" s="120"/>
      <c r="AH66" s="184"/>
      <c r="AI66" s="183"/>
      <c r="AJ66" s="120"/>
      <c r="AK66" s="184"/>
      <c r="AL66" s="183"/>
      <c r="AM66" s="120"/>
      <c r="AN66" s="237"/>
    </row>
    <row r="67" spans="1:40" x14ac:dyDescent="0.25">
      <c r="A67" s="364"/>
      <c r="B67" s="376"/>
      <c r="C67" s="370"/>
      <c r="D67" s="379"/>
      <c r="E67" s="213">
        <v>0</v>
      </c>
      <c r="F67" s="185"/>
      <c r="G67" s="122">
        <v>0</v>
      </c>
      <c r="H67" s="121">
        <v>0</v>
      </c>
      <c r="I67" s="185"/>
      <c r="J67" s="122">
        <v>0</v>
      </c>
      <c r="K67" s="245">
        <v>19.170000000000002</v>
      </c>
      <c r="L67" s="185"/>
      <c r="M67" s="247">
        <f>K67</f>
        <v>19.170000000000002</v>
      </c>
      <c r="N67" s="121">
        <v>42.26</v>
      </c>
      <c r="O67" s="185"/>
      <c r="P67" s="122">
        <f>N67</f>
        <v>42.26</v>
      </c>
      <c r="Q67" s="245">
        <v>54.68</v>
      </c>
      <c r="R67" s="317"/>
      <c r="S67" s="247">
        <f>Q67</f>
        <v>54.68</v>
      </c>
      <c r="T67" s="121">
        <v>54.68</v>
      </c>
      <c r="U67" s="185"/>
      <c r="V67" s="122">
        <f>T67</f>
        <v>54.68</v>
      </c>
      <c r="W67" s="121"/>
      <c r="X67" s="185"/>
      <c r="Y67" s="122"/>
      <c r="Z67" s="121"/>
      <c r="AA67" s="185"/>
      <c r="AB67" s="122"/>
      <c r="AC67" s="121"/>
      <c r="AD67" s="185"/>
      <c r="AE67" s="122"/>
      <c r="AF67" s="121"/>
      <c r="AG67" s="185"/>
      <c r="AH67" s="122"/>
      <c r="AI67" s="121"/>
      <c r="AJ67" s="185"/>
      <c r="AK67" s="122"/>
      <c r="AL67" s="121"/>
      <c r="AM67" s="185"/>
      <c r="AN67" s="123"/>
    </row>
    <row r="68" spans="1:40" x14ac:dyDescent="0.25">
      <c r="A68" s="365"/>
      <c r="B68" s="377"/>
      <c r="C68" s="371"/>
      <c r="D68" s="380"/>
      <c r="E68" s="189"/>
      <c r="F68" s="124">
        <v>0</v>
      </c>
      <c r="G68" s="187"/>
      <c r="H68" s="186"/>
      <c r="I68" s="124">
        <v>0</v>
      </c>
      <c r="J68" s="187"/>
      <c r="K68" s="186"/>
      <c r="L68" s="246">
        <f>K67</f>
        <v>19.170000000000002</v>
      </c>
      <c r="M68" s="187"/>
      <c r="N68" s="186"/>
      <c r="O68" s="124">
        <f>N67</f>
        <v>42.26</v>
      </c>
      <c r="P68" s="187"/>
      <c r="Q68" s="186"/>
      <c r="R68" s="124">
        <f>Q67</f>
        <v>54.68</v>
      </c>
      <c r="S68" s="187"/>
      <c r="T68" s="186"/>
      <c r="U68" s="124">
        <f>T67</f>
        <v>54.68</v>
      </c>
      <c r="V68" s="187"/>
      <c r="W68" s="186"/>
      <c r="X68" s="124"/>
      <c r="Y68" s="187"/>
      <c r="Z68" s="186"/>
      <c r="AA68" s="124"/>
      <c r="AB68" s="187"/>
      <c r="AC68" s="186"/>
      <c r="AD68" s="124"/>
      <c r="AE68" s="187"/>
      <c r="AF68" s="186"/>
      <c r="AG68" s="124"/>
      <c r="AH68" s="187"/>
      <c r="AI68" s="186"/>
      <c r="AJ68" s="124"/>
      <c r="AK68" s="187"/>
      <c r="AL68" s="186"/>
      <c r="AM68" s="124"/>
      <c r="AN68" s="238"/>
    </row>
    <row r="69" spans="1:40" ht="14.45" customHeight="1" x14ac:dyDescent="0.25">
      <c r="A69" s="363">
        <v>18</v>
      </c>
      <c r="B69" s="375" t="s">
        <v>25</v>
      </c>
      <c r="C69" s="369" t="s">
        <v>93</v>
      </c>
      <c r="D69" s="378">
        <v>16368000</v>
      </c>
      <c r="E69" s="183"/>
      <c r="F69" s="120">
        <v>0</v>
      </c>
      <c r="G69" s="184"/>
      <c r="H69" s="183"/>
      <c r="I69" s="120">
        <v>0</v>
      </c>
      <c r="J69" s="184"/>
      <c r="K69" s="183"/>
      <c r="L69" s="120">
        <v>25</v>
      </c>
      <c r="M69" s="184"/>
      <c r="N69" s="183"/>
      <c r="O69" s="120">
        <v>33.33</v>
      </c>
      <c r="P69" s="184"/>
      <c r="Q69" s="183"/>
      <c r="R69" s="120">
        <v>33.33</v>
      </c>
      <c r="S69" s="184"/>
      <c r="T69" s="183"/>
      <c r="U69" s="120">
        <v>50</v>
      </c>
      <c r="V69" s="184"/>
      <c r="W69" s="183"/>
      <c r="X69" s="120"/>
      <c r="Y69" s="184"/>
      <c r="Z69" s="183"/>
      <c r="AA69" s="120"/>
      <c r="AB69" s="184"/>
      <c r="AC69" s="183"/>
      <c r="AD69" s="120"/>
      <c r="AE69" s="184"/>
      <c r="AF69" s="183"/>
      <c r="AG69" s="120"/>
      <c r="AH69" s="184"/>
      <c r="AI69" s="183"/>
      <c r="AJ69" s="120"/>
      <c r="AK69" s="184"/>
      <c r="AL69" s="183"/>
      <c r="AM69" s="120"/>
      <c r="AN69" s="237"/>
    </row>
    <row r="70" spans="1:40" x14ac:dyDescent="0.25">
      <c r="A70" s="364"/>
      <c r="B70" s="376"/>
      <c r="C70" s="370"/>
      <c r="D70" s="379"/>
      <c r="E70" s="213">
        <v>0</v>
      </c>
      <c r="F70" s="185"/>
      <c r="G70" s="122">
        <v>0</v>
      </c>
      <c r="H70" s="121">
        <v>0</v>
      </c>
      <c r="I70" s="185"/>
      <c r="J70" s="122">
        <v>0</v>
      </c>
      <c r="K70" s="245">
        <v>13.69</v>
      </c>
      <c r="L70" s="185"/>
      <c r="M70" s="247">
        <f>K70</f>
        <v>13.69</v>
      </c>
      <c r="N70" s="121">
        <v>28.26</v>
      </c>
      <c r="O70" s="185"/>
      <c r="P70" s="122">
        <f>N70</f>
        <v>28.26</v>
      </c>
      <c r="Q70" s="245">
        <v>43.18</v>
      </c>
      <c r="R70" s="317"/>
      <c r="S70" s="247">
        <f>Q70</f>
        <v>43.18</v>
      </c>
      <c r="T70" s="121">
        <v>43.18</v>
      </c>
      <c r="U70" s="185"/>
      <c r="V70" s="122">
        <f>T70</f>
        <v>43.18</v>
      </c>
      <c r="W70" s="121"/>
      <c r="X70" s="185"/>
      <c r="Y70" s="122"/>
      <c r="Z70" s="121"/>
      <c r="AA70" s="185"/>
      <c r="AB70" s="122"/>
      <c r="AC70" s="121"/>
      <c r="AD70" s="185"/>
      <c r="AE70" s="122"/>
      <c r="AF70" s="121"/>
      <c r="AG70" s="185"/>
      <c r="AH70" s="122"/>
      <c r="AI70" s="121"/>
      <c r="AJ70" s="185"/>
      <c r="AK70" s="122"/>
      <c r="AL70" s="121"/>
      <c r="AM70" s="185"/>
      <c r="AN70" s="123"/>
    </row>
    <row r="71" spans="1:40" x14ac:dyDescent="0.25">
      <c r="A71" s="365"/>
      <c r="B71" s="377"/>
      <c r="C71" s="371"/>
      <c r="D71" s="380"/>
      <c r="E71" s="189"/>
      <c r="F71" s="124">
        <v>0</v>
      </c>
      <c r="G71" s="187"/>
      <c r="H71" s="186"/>
      <c r="I71" s="124">
        <v>0</v>
      </c>
      <c r="J71" s="187"/>
      <c r="K71" s="186"/>
      <c r="L71" s="246">
        <f>K70</f>
        <v>13.69</v>
      </c>
      <c r="M71" s="187"/>
      <c r="N71" s="186"/>
      <c r="O71" s="124">
        <f>N70</f>
        <v>28.26</v>
      </c>
      <c r="P71" s="187"/>
      <c r="Q71" s="186"/>
      <c r="R71" s="124">
        <f>Q70</f>
        <v>43.18</v>
      </c>
      <c r="S71" s="187"/>
      <c r="T71" s="186"/>
      <c r="U71" s="124">
        <f>T70</f>
        <v>43.18</v>
      </c>
      <c r="V71" s="187"/>
      <c r="W71" s="186"/>
      <c r="X71" s="124"/>
      <c r="Y71" s="187"/>
      <c r="Z71" s="186"/>
      <c r="AA71" s="124"/>
      <c r="AB71" s="187"/>
      <c r="AC71" s="186"/>
      <c r="AD71" s="124"/>
      <c r="AE71" s="187"/>
      <c r="AF71" s="186"/>
      <c r="AG71" s="124"/>
      <c r="AH71" s="187"/>
      <c r="AI71" s="186"/>
      <c r="AJ71" s="124"/>
      <c r="AK71" s="187"/>
      <c r="AL71" s="186"/>
      <c r="AM71" s="124"/>
      <c r="AN71" s="238"/>
    </row>
    <row r="72" spans="1:40" x14ac:dyDescent="0.25">
      <c r="A72" s="63"/>
      <c r="B72" s="20" t="s">
        <v>66</v>
      </c>
      <c r="C72" s="57"/>
      <c r="D72" s="127"/>
      <c r="E72" s="128"/>
      <c r="F72" s="213"/>
      <c r="G72" s="239"/>
      <c r="H72" s="239"/>
      <c r="I72" s="213"/>
      <c r="J72" s="239"/>
      <c r="K72" s="240"/>
      <c r="L72" s="241"/>
      <c r="M72" s="240"/>
      <c r="N72" s="239"/>
      <c r="O72" s="213"/>
      <c r="P72" s="239"/>
      <c r="Q72" s="239"/>
      <c r="R72" s="213"/>
      <c r="S72" s="239"/>
      <c r="T72" s="239"/>
      <c r="U72" s="213"/>
      <c r="V72" s="239"/>
      <c r="W72" s="239"/>
      <c r="X72" s="213"/>
      <c r="Y72" s="239"/>
      <c r="Z72" s="239"/>
      <c r="AA72" s="213"/>
      <c r="AB72" s="239"/>
      <c r="AC72" s="239"/>
      <c r="AD72" s="213"/>
      <c r="AE72" s="239"/>
      <c r="AF72" s="239"/>
      <c r="AG72" s="213"/>
      <c r="AH72" s="239"/>
      <c r="AI72" s="239"/>
      <c r="AJ72" s="239"/>
      <c r="AK72" s="213"/>
      <c r="AL72" s="239"/>
      <c r="AM72" s="213"/>
      <c r="AN72" s="133"/>
    </row>
    <row r="73" spans="1:40" ht="14.45" customHeight="1" x14ac:dyDescent="0.25">
      <c r="A73" s="363">
        <v>19</v>
      </c>
      <c r="B73" s="375" t="s">
        <v>173</v>
      </c>
      <c r="C73" s="369" t="s">
        <v>93</v>
      </c>
      <c r="D73" s="378">
        <v>1500000</v>
      </c>
      <c r="E73" s="188"/>
      <c r="F73" s="120">
        <v>0</v>
      </c>
      <c r="G73" s="184"/>
      <c r="H73" s="183"/>
      <c r="I73" s="120">
        <v>0</v>
      </c>
      <c r="J73" s="184"/>
      <c r="K73" s="183"/>
      <c r="L73" s="120">
        <v>0</v>
      </c>
      <c r="M73" s="184"/>
      <c r="N73" s="183"/>
      <c r="O73" s="120">
        <v>0</v>
      </c>
      <c r="P73" s="184"/>
      <c r="Q73" s="183"/>
      <c r="R73" s="120">
        <v>0</v>
      </c>
      <c r="S73" s="184"/>
      <c r="T73" s="183"/>
      <c r="U73" s="120">
        <v>0</v>
      </c>
      <c r="V73" s="184"/>
      <c r="W73" s="183"/>
      <c r="X73" s="120"/>
      <c r="Y73" s="184"/>
      <c r="Z73" s="183"/>
      <c r="AA73" s="120"/>
      <c r="AB73" s="184"/>
      <c r="AC73" s="183"/>
      <c r="AD73" s="120"/>
      <c r="AE73" s="184"/>
      <c r="AF73" s="183"/>
      <c r="AG73" s="120"/>
      <c r="AH73" s="184"/>
      <c r="AI73" s="183"/>
      <c r="AJ73" s="120"/>
      <c r="AK73" s="184"/>
      <c r="AL73" s="183"/>
      <c r="AM73" s="120"/>
      <c r="AN73" s="237"/>
    </row>
    <row r="74" spans="1:40" x14ac:dyDescent="0.25">
      <c r="A74" s="364"/>
      <c r="B74" s="376"/>
      <c r="C74" s="370"/>
      <c r="D74" s="379"/>
      <c r="E74" s="213">
        <v>0</v>
      </c>
      <c r="F74" s="185"/>
      <c r="G74" s="122">
        <v>0</v>
      </c>
      <c r="H74" s="121">
        <v>0</v>
      </c>
      <c r="I74" s="185"/>
      <c r="J74" s="122">
        <v>0</v>
      </c>
      <c r="K74" s="121">
        <v>0</v>
      </c>
      <c r="L74" s="185"/>
      <c r="M74" s="122">
        <v>0</v>
      </c>
      <c r="N74" s="121">
        <v>0</v>
      </c>
      <c r="O74" s="185"/>
      <c r="P74" s="122">
        <v>0</v>
      </c>
      <c r="Q74" s="121">
        <v>0</v>
      </c>
      <c r="R74" s="185"/>
      <c r="S74" s="122">
        <v>0</v>
      </c>
      <c r="T74" s="121">
        <v>0</v>
      </c>
      <c r="U74" s="185"/>
      <c r="V74" s="122">
        <v>0</v>
      </c>
      <c r="W74" s="121"/>
      <c r="X74" s="185"/>
      <c r="Y74" s="122"/>
      <c r="Z74" s="121"/>
      <c r="AA74" s="185"/>
      <c r="AB74" s="122"/>
      <c r="AC74" s="121"/>
      <c r="AD74" s="185"/>
      <c r="AE74" s="122"/>
      <c r="AF74" s="121"/>
      <c r="AG74" s="185"/>
      <c r="AH74" s="122"/>
      <c r="AI74" s="121"/>
      <c r="AJ74" s="185"/>
      <c r="AK74" s="122"/>
      <c r="AL74" s="121"/>
      <c r="AM74" s="185"/>
      <c r="AN74" s="123"/>
    </row>
    <row r="75" spans="1:40" x14ac:dyDescent="0.25">
      <c r="A75" s="365"/>
      <c r="B75" s="377"/>
      <c r="C75" s="371"/>
      <c r="D75" s="380"/>
      <c r="E75" s="189"/>
      <c r="F75" s="124">
        <v>0</v>
      </c>
      <c r="G75" s="187"/>
      <c r="H75" s="186"/>
      <c r="I75" s="124">
        <v>0</v>
      </c>
      <c r="J75" s="187"/>
      <c r="K75" s="186"/>
      <c r="L75" s="124">
        <v>0</v>
      </c>
      <c r="M75" s="187"/>
      <c r="N75" s="186"/>
      <c r="O75" s="124">
        <v>0</v>
      </c>
      <c r="P75" s="187"/>
      <c r="Q75" s="186"/>
      <c r="R75" s="124">
        <v>0</v>
      </c>
      <c r="S75" s="187"/>
      <c r="T75" s="186"/>
      <c r="U75" s="124">
        <v>0</v>
      </c>
      <c r="V75" s="187"/>
      <c r="W75" s="186"/>
      <c r="X75" s="124"/>
      <c r="Y75" s="187"/>
      <c r="Z75" s="186"/>
      <c r="AA75" s="124"/>
      <c r="AB75" s="187"/>
      <c r="AC75" s="186"/>
      <c r="AD75" s="124"/>
      <c r="AE75" s="187"/>
      <c r="AF75" s="186"/>
      <c r="AG75" s="124"/>
      <c r="AH75" s="187"/>
      <c r="AI75" s="186"/>
      <c r="AJ75" s="124"/>
      <c r="AK75" s="187"/>
      <c r="AL75" s="186"/>
      <c r="AM75" s="124"/>
      <c r="AN75" s="238"/>
    </row>
    <row r="76" spans="1:40" x14ac:dyDescent="0.25">
      <c r="A76" s="40"/>
      <c r="B76" s="20" t="s">
        <v>26</v>
      </c>
      <c r="C76" s="59"/>
      <c r="D76" s="91"/>
      <c r="E76" s="128"/>
      <c r="F76" s="213"/>
      <c r="G76" s="239"/>
      <c r="H76" s="239"/>
      <c r="I76" s="213"/>
      <c r="J76" s="239"/>
      <c r="K76" s="240"/>
      <c r="L76" s="241"/>
      <c r="M76" s="240"/>
      <c r="N76" s="239"/>
      <c r="O76" s="243"/>
      <c r="P76" s="239"/>
      <c r="Q76" s="239"/>
      <c r="R76" s="213"/>
      <c r="S76" s="239"/>
      <c r="T76" s="239"/>
      <c r="U76" s="213"/>
      <c r="V76" s="239"/>
      <c r="W76" s="239"/>
      <c r="X76" s="213"/>
      <c r="Y76" s="239"/>
      <c r="Z76" s="239"/>
      <c r="AA76" s="213"/>
      <c r="AB76" s="239"/>
      <c r="AC76" s="239"/>
      <c r="AD76" s="213"/>
      <c r="AE76" s="239"/>
      <c r="AF76" s="239"/>
      <c r="AG76" s="213"/>
      <c r="AH76" s="239"/>
      <c r="AI76" s="239"/>
      <c r="AJ76" s="239"/>
      <c r="AK76" s="213"/>
      <c r="AL76" s="239"/>
      <c r="AM76" s="213"/>
      <c r="AN76" s="133"/>
    </row>
    <row r="77" spans="1:40" ht="14.45" customHeight="1" x14ac:dyDescent="0.25">
      <c r="A77" s="363">
        <v>20</v>
      </c>
      <c r="B77" s="375" t="s">
        <v>27</v>
      </c>
      <c r="C77" s="369" t="s">
        <v>93</v>
      </c>
      <c r="D77" s="378">
        <v>23170800</v>
      </c>
      <c r="E77" s="188"/>
      <c r="F77" s="120">
        <v>0</v>
      </c>
      <c r="G77" s="184"/>
      <c r="H77" s="183"/>
      <c r="I77" s="120">
        <v>0</v>
      </c>
      <c r="J77" s="184"/>
      <c r="K77" s="183"/>
      <c r="L77" s="120">
        <v>25</v>
      </c>
      <c r="M77" s="184"/>
      <c r="N77" s="183"/>
      <c r="O77" s="120">
        <v>33.33</v>
      </c>
      <c r="P77" s="184"/>
      <c r="Q77" s="183"/>
      <c r="R77" s="120">
        <v>33.33</v>
      </c>
      <c r="S77" s="184"/>
      <c r="T77" s="183"/>
      <c r="U77" s="120">
        <v>50</v>
      </c>
      <c r="V77" s="184"/>
      <c r="W77" s="183"/>
      <c r="X77" s="120"/>
      <c r="Y77" s="184"/>
      <c r="Z77" s="183"/>
      <c r="AA77" s="120"/>
      <c r="AB77" s="184"/>
      <c r="AC77" s="183"/>
      <c r="AD77" s="120"/>
      <c r="AE77" s="184"/>
      <c r="AF77" s="183"/>
      <c r="AG77" s="120"/>
      <c r="AH77" s="184"/>
      <c r="AI77" s="183"/>
      <c r="AJ77" s="120"/>
      <c r="AK77" s="184"/>
      <c r="AL77" s="183"/>
      <c r="AM77" s="120"/>
      <c r="AN77" s="237"/>
    </row>
    <row r="78" spans="1:40" x14ac:dyDescent="0.25">
      <c r="A78" s="364"/>
      <c r="B78" s="376"/>
      <c r="C78" s="370"/>
      <c r="D78" s="379"/>
      <c r="E78" s="213">
        <v>0</v>
      </c>
      <c r="F78" s="185"/>
      <c r="G78" s="122">
        <v>0</v>
      </c>
      <c r="H78" s="121">
        <v>0</v>
      </c>
      <c r="I78" s="185"/>
      <c r="J78" s="122">
        <v>0</v>
      </c>
      <c r="K78" s="245">
        <v>17.04</v>
      </c>
      <c r="L78" s="185"/>
      <c r="M78" s="247">
        <f>K78</f>
        <v>17.04</v>
      </c>
      <c r="N78" s="121">
        <v>32.57</v>
      </c>
      <c r="O78" s="185"/>
      <c r="P78" s="122">
        <f>N78</f>
        <v>32.57</v>
      </c>
      <c r="Q78" s="245">
        <v>39.42</v>
      </c>
      <c r="R78" s="317"/>
      <c r="S78" s="247">
        <f>Q78</f>
        <v>39.42</v>
      </c>
      <c r="T78" s="121">
        <v>39.42</v>
      </c>
      <c r="U78" s="185"/>
      <c r="V78" s="122">
        <f>T78</f>
        <v>39.42</v>
      </c>
      <c r="W78" s="121"/>
      <c r="X78" s="185"/>
      <c r="Y78" s="122"/>
      <c r="Z78" s="121"/>
      <c r="AA78" s="185"/>
      <c r="AB78" s="122"/>
      <c r="AC78" s="121"/>
      <c r="AD78" s="185"/>
      <c r="AE78" s="122"/>
      <c r="AF78" s="121"/>
      <c r="AG78" s="185"/>
      <c r="AH78" s="122"/>
      <c r="AI78" s="121"/>
      <c r="AJ78" s="185"/>
      <c r="AK78" s="122"/>
      <c r="AL78" s="121"/>
      <c r="AM78" s="185"/>
      <c r="AN78" s="123"/>
    </row>
    <row r="79" spans="1:40" x14ac:dyDescent="0.25">
      <c r="A79" s="365"/>
      <c r="B79" s="377"/>
      <c r="C79" s="371"/>
      <c r="D79" s="380"/>
      <c r="E79" s="189"/>
      <c r="F79" s="124">
        <v>0</v>
      </c>
      <c r="G79" s="187"/>
      <c r="H79" s="186"/>
      <c r="I79" s="124">
        <v>0</v>
      </c>
      <c r="J79" s="187"/>
      <c r="K79" s="186"/>
      <c r="L79" s="246">
        <f>K78</f>
        <v>17.04</v>
      </c>
      <c r="M79" s="187"/>
      <c r="N79" s="186"/>
      <c r="O79" s="124">
        <f>N78</f>
        <v>32.57</v>
      </c>
      <c r="P79" s="187"/>
      <c r="Q79" s="186"/>
      <c r="R79" s="124">
        <f>Q78</f>
        <v>39.42</v>
      </c>
      <c r="S79" s="187"/>
      <c r="T79" s="186"/>
      <c r="U79" s="124">
        <f>T78</f>
        <v>39.42</v>
      </c>
      <c r="V79" s="187"/>
      <c r="W79" s="186"/>
      <c r="X79" s="124"/>
      <c r="Y79" s="187"/>
      <c r="Z79" s="186"/>
      <c r="AA79" s="124"/>
      <c r="AB79" s="187"/>
      <c r="AC79" s="186"/>
      <c r="AD79" s="124"/>
      <c r="AE79" s="187"/>
      <c r="AF79" s="186"/>
      <c r="AG79" s="124"/>
      <c r="AH79" s="187"/>
      <c r="AI79" s="186"/>
      <c r="AJ79" s="124"/>
      <c r="AK79" s="187"/>
      <c r="AL79" s="186"/>
      <c r="AM79" s="124"/>
      <c r="AN79" s="238"/>
    </row>
    <row r="80" spans="1:40" ht="14.45" customHeight="1" x14ac:dyDescent="0.25">
      <c r="A80" s="363">
        <v>21</v>
      </c>
      <c r="B80" s="375" t="s">
        <v>31</v>
      </c>
      <c r="C80" s="369" t="s">
        <v>93</v>
      </c>
      <c r="D80" s="378">
        <v>150000000</v>
      </c>
      <c r="E80" s="188"/>
      <c r="F80" s="120">
        <v>0</v>
      </c>
      <c r="G80" s="184"/>
      <c r="H80" s="183"/>
      <c r="I80" s="120">
        <v>0</v>
      </c>
      <c r="J80" s="184"/>
      <c r="K80" s="183"/>
      <c r="L80" s="120">
        <v>25</v>
      </c>
      <c r="M80" s="184"/>
      <c r="N80" s="183"/>
      <c r="O80" s="120">
        <v>33.33</v>
      </c>
      <c r="P80" s="184"/>
      <c r="Q80" s="183"/>
      <c r="R80" s="120">
        <v>33.33</v>
      </c>
      <c r="S80" s="184"/>
      <c r="T80" s="183"/>
      <c r="U80" s="120">
        <v>50</v>
      </c>
      <c r="V80" s="184"/>
      <c r="W80" s="183"/>
      <c r="X80" s="120"/>
      <c r="Y80" s="184"/>
      <c r="Z80" s="183"/>
      <c r="AA80" s="120"/>
      <c r="AB80" s="184"/>
      <c r="AC80" s="183"/>
      <c r="AD80" s="120"/>
      <c r="AE80" s="184"/>
      <c r="AF80" s="183"/>
      <c r="AG80" s="120"/>
      <c r="AH80" s="184"/>
      <c r="AI80" s="183"/>
      <c r="AJ80" s="120"/>
      <c r="AK80" s="184"/>
      <c r="AL80" s="183"/>
      <c r="AM80" s="120"/>
      <c r="AN80" s="237"/>
    </row>
    <row r="81" spans="1:40" x14ac:dyDescent="0.25">
      <c r="A81" s="364"/>
      <c r="B81" s="376"/>
      <c r="C81" s="370"/>
      <c r="D81" s="379"/>
      <c r="E81" s="213">
        <v>0</v>
      </c>
      <c r="F81" s="185"/>
      <c r="G81" s="122">
        <v>0</v>
      </c>
      <c r="H81" s="121">
        <v>0</v>
      </c>
      <c r="I81" s="185"/>
      <c r="J81" s="122">
        <v>0</v>
      </c>
      <c r="K81" s="245">
        <v>15.63</v>
      </c>
      <c r="L81" s="185"/>
      <c r="M81" s="247">
        <f>K81</f>
        <v>15.63</v>
      </c>
      <c r="N81" s="121">
        <v>29.82</v>
      </c>
      <c r="O81" s="185"/>
      <c r="P81" s="122">
        <f>N81</f>
        <v>29.82</v>
      </c>
      <c r="Q81" s="245">
        <v>37.200000000000003</v>
      </c>
      <c r="R81" s="317"/>
      <c r="S81" s="247">
        <f>Q81</f>
        <v>37.200000000000003</v>
      </c>
      <c r="T81" s="121">
        <v>37.200000000000003</v>
      </c>
      <c r="U81" s="185"/>
      <c r="V81" s="122">
        <f>T81</f>
        <v>37.200000000000003</v>
      </c>
      <c r="W81" s="121"/>
      <c r="X81" s="185"/>
      <c r="Y81" s="122"/>
      <c r="Z81" s="121"/>
      <c r="AA81" s="185"/>
      <c r="AB81" s="122"/>
      <c r="AC81" s="121"/>
      <c r="AD81" s="185"/>
      <c r="AE81" s="122"/>
      <c r="AF81" s="121"/>
      <c r="AG81" s="185"/>
      <c r="AH81" s="122"/>
      <c r="AI81" s="121"/>
      <c r="AJ81" s="185"/>
      <c r="AK81" s="122"/>
      <c r="AL81" s="121"/>
      <c r="AM81" s="185"/>
      <c r="AN81" s="123"/>
    </row>
    <row r="82" spans="1:40" x14ac:dyDescent="0.25">
      <c r="A82" s="365"/>
      <c r="B82" s="377"/>
      <c r="C82" s="371"/>
      <c r="D82" s="380"/>
      <c r="E82" s="189"/>
      <c r="F82" s="124">
        <v>0</v>
      </c>
      <c r="G82" s="187"/>
      <c r="H82" s="186"/>
      <c r="I82" s="124">
        <v>0</v>
      </c>
      <c r="J82" s="187"/>
      <c r="K82" s="186"/>
      <c r="L82" s="246">
        <f>K81</f>
        <v>15.63</v>
      </c>
      <c r="M82" s="187"/>
      <c r="N82" s="186"/>
      <c r="O82" s="124">
        <f>N81</f>
        <v>29.82</v>
      </c>
      <c r="P82" s="187"/>
      <c r="Q82" s="318"/>
      <c r="R82" s="246">
        <f>Q81</f>
        <v>37.200000000000003</v>
      </c>
      <c r="S82" s="319"/>
      <c r="T82" s="186"/>
      <c r="U82" s="124">
        <f>T81</f>
        <v>37.200000000000003</v>
      </c>
      <c r="V82" s="187"/>
      <c r="W82" s="186"/>
      <c r="X82" s="124"/>
      <c r="Y82" s="187"/>
      <c r="Z82" s="186"/>
      <c r="AA82" s="124"/>
      <c r="AB82" s="187"/>
      <c r="AC82" s="186"/>
      <c r="AD82" s="124"/>
      <c r="AE82" s="187"/>
      <c r="AF82" s="186"/>
      <c r="AG82" s="124"/>
      <c r="AH82" s="187"/>
      <c r="AI82" s="186"/>
      <c r="AJ82" s="124"/>
      <c r="AK82" s="187"/>
      <c r="AL82" s="186"/>
      <c r="AM82" s="124"/>
      <c r="AN82" s="238"/>
    </row>
    <row r="83" spans="1:40" x14ac:dyDescent="0.25">
      <c r="A83" s="40"/>
      <c r="B83" s="20" t="s">
        <v>35</v>
      </c>
      <c r="C83" s="70"/>
      <c r="D83" s="104"/>
      <c r="E83" s="128"/>
      <c r="F83" s="213"/>
      <c r="G83" s="239"/>
      <c r="H83" s="239"/>
      <c r="I83" s="213"/>
      <c r="J83" s="239"/>
      <c r="K83" s="240"/>
      <c r="L83" s="241"/>
      <c r="M83" s="240"/>
      <c r="N83" s="239"/>
      <c r="O83" s="243"/>
      <c r="P83" s="239"/>
      <c r="Q83" s="239"/>
      <c r="R83" s="213"/>
      <c r="S83" s="239"/>
      <c r="T83" s="239"/>
      <c r="U83" s="213"/>
      <c r="V83" s="239"/>
      <c r="W83" s="239"/>
      <c r="X83" s="213"/>
      <c r="Y83" s="239"/>
      <c r="Z83" s="239"/>
      <c r="AA83" s="244"/>
      <c r="AB83" s="239"/>
      <c r="AC83" s="239"/>
      <c r="AD83" s="213"/>
      <c r="AE83" s="239"/>
      <c r="AF83" s="239"/>
      <c r="AG83" s="213"/>
      <c r="AH83" s="239"/>
      <c r="AI83" s="239"/>
      <c r="AJ83" s="239"/>
      <c r="AK83" s="213"/>
      <c r="AL83" s="239"/>
      <c r="AM83" s="213"/>
      <c r="AN83" s="133"/>
    </row>
    <row r="84" spans="1:40" ht="14.45" customHeight="1" x14ac:dyDescent="0.25">
      <c r="A84" s="363">
        <v>22</v>
      </c>
      <c r="B84" s="375" t="s">
        <v>36</v>
      </c>
      <c r="C84" s="369" t="s">
        <v>93</v>
      </c>
      <c r="D84" s="378">
        <v>133840000</v>
      </c>
      <c r="E84" s="188"/>
      <c r="F84" s="120">
        <v>0</v>
      </c>
      <c r="G84" s="184"/>
      <c r="H84" s="183"/>
      <c r="I84" s="120">
        <v>0</v>
      </c>
      <c r="J84" s="184"/>
      <c r="K84" s="183"/>
      <c r="L84" s="120">
        <v>25</v>
      </c>
      <c r="M84" s="184"/>
      <c r="N84" s="183"/>
      <c r="O84" s="120">
        <v>33.33</v>
      </c>
      <c r="P84" s="184"/>
      <c r="Q84" s="183"/>
      <c r="R84" s="120">
        <v>33.33</v>
      </c>
      <c r="S84" s="184"/>
      <c r="T84" s="183"/>
      <c r="U84" s="120">
        <v>50</v>
      </c>
      <c r="V84" s="184"/>
      <c r="W84" s="183"/>
      <c r="X84" s="120"/>
      <c r="Y84" s="184"/>
      <c r="Z84" s="183"/>
      <c r="AA84" s="120"/>
      <c r="AB84" s="184"/>
      <c r="AC84" s="183"/>
      <c r="AD84" s="120"/>
      <c r="AE84" s="184"/>
      <c r="AF84" s="183"/>
      <c r="AG84" s="120"/>
      <c r="AH84" s="184"/>
      <c r="AI84" s="183"/>
      <c r="AJ84" s="120"/>
      <c r="AK84" s="184"/>
      <c r="AL84" s="183"/>
      <c r="AM84" s="120"/>
      <c r="AN84" s="237"/>
    </row>
    <row r="85" spans="1:40" x14ac:dyDescent="0.25">
      <c r="A85" s="364"/>
      <c r="B85" s="376"/>
      <c r="C85" s="370"/>
      <c r="D85" s="379"/>
      <c r="E85" s="213">
        <v>0</v>
      </c>
      <c r="F85" s="185"/>
      <c r="G85" s="122">
        <v>0</v>
      </c>
      <c r="H85" s="121">
        <v>0</v>
      </c>
      <c r="I85" s="185"/>
      <c r="J85" s="122">
        <v>0</v>
      </c>
      <c r="K85" s="245">
        <v>11.48</v>
      </c>
      <c r="L85" s="185"/>
      <c r="M85" s="247">
        <f>K85</f>
        <v>11.48</v>
      </c>
      <c r="N85" s="121">
        <v>28.38</v>
      </c>
      <c r="O85" s="185"/>
      <c r="P85" s="122">
        <f>N85</f>
        <v>28.38</v>
      </c>
      <c r="Q85" s="245">
        <v>35.51</v>
      </c>
      <c r="R85" s="317"/>
      <c r="S85" s="247">
        <f>Q85</f>
        <v>35.51</v>
      </c>
      <c r="T85" s="121">
        <v>35.51</v>
      </c>
      <c r="U85" s="185"/>
      <c r="V85" s="122">
        <f>T85</f>
        <v>35.51</v>
      </c>
      <c r="W85" s="121"/>
      <c r="X85" s="185"/>
      <c r="Y85" s="122"/>
      <c r="Z85" s="121"/>
      <c r="AA85" s="185"/>
      <c r="AB85" s="122"/>
      <c r="AC85" s="121"/>
      <c r="AD85" s="185"/>
      <c r="AE85" s="122"/>
      <c r="AF85" s="121"/>
      <c r="AG85" s="185"/>
      <c r="AH85" s="122"/>
      <c r="AI85" s="121"/>
      <c r="AJ85" s="185"/>
      <c r="AK85" s="122"/>
      <c r="AL85" s="121"/>
      <c r="AM85" s="185"/>
      <c r="AN85" s="123"/>
    </row>
    <row r="86" spans="1:40" x14ac:dyDescent="0.25">
      <c r="A86" s="365"/>
      <c r="B86" s="377"/>
      <c r="C86" s="371"/>
      <c r="D86" s="380"/>
      <c r="E86" s="189"/>
      <c r="F86" s="124"/>
      <c r="G86" s="187"/>
      <c r="H86" s="186"/>
      <c r="I86" s="124">
        <v>0</v>
      </c>
      <c r="J86" s="187"/>
      <c r="K86" s="186"/>
      <c r="L86" s="246">
        <f>K85</f>
        <v>11.48</v>
      </c>
      <c r="M86" s="187"/>
      <c r="N86" s="186"/>
      <c r="O86" s="124">
        <f>N85</f>
        <v>28.38</v>
      </c>
      <c r="P86" s="187"/>
      <c r="Q86" s="186"/>
      <c r="R86" s="124">
        <f>Q85</f>
        <v>35.51</v>
      </c>
      <c r="S86" s="187"/>
      <c r="T86" s="186"/>
      <c r="U86" s="124">
        <f>T85</f>
        <v>35.51</v>
      </c>
      <c r="V86" s="187"/>
      <c r="W86" s="186"/>
      <c r="X86" s="124"/>
      <c r="Y86" s="187"/>
      <c r="Z86" s="186"/>
      <c r="AA86" s="124"/>
      <c r="AB86" s="187"/>
      <c r="AC86" s="186"/>
      <c r="AD86" s="124"/>
      <c r="AE86" s="187"/>
      <c r="AF86" s="186"/>
      <c r="AG86" s="124"/>
      <c r="AH86" s="187"/>
      <c r="AI86" s="186"/>
      <c r="AJ86" s="124"/>
      <c r="AK86" s="187"/>
      <c r="AL86" s="186"/>
      <c r="AM86" s="124"/>
      <c r="AN86" s="238"/>
    </row>
    <row r="87" spans="1:40" ht="14.45" customHeight="1" x14ac:dyDescent="0.25">
      <c r="A87" s="363">
        <v>23</v>
      </c>
      <c r="B87" s="375" t="s">
        <v>37</v>
      </c>
      <c r="C87" s="369" t="s">
        <v>93</v>
      </c>
      <c r="D87" s="378">
        <v>19465000</v>
      </c>
      <c r="E87" s="188"/>
      <c r="F87" s="120">
        <v>0</v>
      </c>
      <c r="G87" s="184"/>
      <c r="H87" s="183"/>
      <c r="I87" s="120">
        <v>0</v>
      </c>
      <c r="J87" s="184"/>
      <c r="K87" s="183"/>
      <c r="L87" s="120">
        <v>25</v>
      </c>
      <c r="M87" s="184"/>
      <c r="N87" s="183"/>
      <c r="O87" s="120">
        <v>33.33</v>
      </c>
      <c r="P87" s="184"/>
      <c r="Q87" s="183"/>
      <c r="R87" s="120">
        <v>33.33</v>
      </c>
      <c r="S87" s="184"/>
      <c r="T87" s="183"/>
      <c r="U87" s="120">
        <v>50</v>
      </c>
      <c r="V87" s="184"/>
      <c r="W87" s="183"/>
      <c r="X87" s="120"/>
      <c r="Y87" s="184"/>
      <c r="Z87" s="183"/>
      <c r="AA87" s="120"/>
      <c r="AB87" s="184"/>
      <c r="AC87" s="183"/>
      <c r="AD87" s="120"/>
      <c r="AE87" s="184"/>
      <c r="AF87" s="183"/>
      <c r="AG87" s="120"/>
      <c r="AH87" s="184"/>
      <c r="AI87" s="183"/>
      <c r="AJ87" s="120"/>
      <c r="AK87" s="184"/>
      <c r="AL87" s="183"/>
      <c r="AM87" s="120"/>
      <c r="AN87" s="237"/>
    </row>
    <row r="88" spans="1:40" x14ac:dyDescent="0.25">
      <c r="A88" s="364"/>
      <c r="B88" s="376"/>
      <c r="C88" s="370"/>
      <c r="D88" s="379"/>
      <c r="E88" s="213">
        <v>0</v>
      </c>
      <c r="F88" s="185"/>
      <c r="G88" s="122">
        <v>0</v>
      </c>
      <c r="H88" s="121">
        <v>0</v>
      </c>
      <c r="I88" s="185"/>
      <c r="J88" s="122">
        <v>0</v>
      </c>
      <c r="K88" s="121">
        <v>7.09</v>
      </c>
      <c r="L88" s="185"/>
      <c r="M88" s="122">
        <f>K88</f>
        <v>7.09</v>
      </c>
      <c r="N88" s="121">
        <v>10.38</v>
      </c>
      <c r="O88" s="185"/>
      <c r="P88" s="122">
        <f>N88</f>
        <v>10.38</v>
      </c>
      <c r="Q88" s="245">
        <v>10.38</v>
      </c>
      <c r="R88" s="317"/>
      <c r="S88" s="247">
        <f>Q88</f>
        <v>10.38</v>
      </c>
      <c r="T88" s="121">
        <v>10.38</v>
      </c>
      <c r="U88" s="185"/>
      <c r="V88" s="122">
        <f>T88</f>
        <v>10.38</v>
      </c>
      <c r="W88" s="121"/>
      <c r="X88" s="185"/>
      <c r="Y88" s="122"/>
      <c r="Z88" s="121"/>
      <c r="AA88" s="185"/>
      <c r="AB88" s="122"/>
      <c r="AC88" s="121"/>
      <c r="AD88" s="185"/>
      <c r="AE88" s="122"/>
      <c r="AF88" s="121"/>
      <c r="AG88" s="185"/>
      <c r="AH88" s="122"/>
      <c r="AI88" s="121"/>
      <c r="AJ88" s="185"/>
      <c r="AK88" s="122"/>
      <c r="AL88" s="121"/>
      <c r="AM88" s="185"/>
      <c r="AN88" s="123"/>
    </row>
    <row r="89" spans="1:40" x14ac:dyDescent="0.25">
      <c r="A89" s="365"/>
      <c r="B89" s="377"/>
      <c r="C89" s="371"/>
      <c r="D89" s="380"/>
      <c r="E89" s="189"/>
      <c r="F89" s="124">
        <v>0</v>
      </c>
      <c r="G89" s="187"/>
      <c r="H89" s="186"/>
      <c r="I89" s="124">
        <v>0</v>
      </c>
      <c r="J89" s="187"/>
      <c r="K89" s="186"/>
      <c r="L89" s="124">
        <f>K88</f>
        <v>7.09</v>
      </c>
      <c r="M89" s="187"/>
      <c r="N89" s="186"/>
      <c r="O89" s="124">
        <f>N88</f>
        <v>10.38</v>
      </c>
      <c r="P89" s="187"/>
      <c r="Q89" s="186"/>
      <c r="R89" s="124">
        <f>Q88</f>
        <v>10.38</v>
      </c>
      <c r="S89" s="187"/>
      <c r="T89" s="186"/>
      <c r="U89" s="124">
        <f>T88</f>
        <v>10.38</v>
      </c>
      <c r="V89" s="187"/>
      <c r="W89" s="186"/>
      <c r="X89" s="124"/>
      <c r="Y89" s="187"/>
      <c r="Z89" s="186"/>
      <c r="AA89" s="124"/>
      <c r="AB89" s="187"/>
      <c r="AC89" s="186"/>
      <c r="AD89" s="124"/>
      <c r="AE89" s="187"/>
      <c r="AF89" s="186"/>
      <c r="AG89" s="124"/>
      <c r="AH89" s="187"/>
      <c r="AI89" s="186"/>
      <c r="AJ89" s="124"/>
      <c r="AK89" s="187"/>
      <c r="AL89" s="186"/>
      <c r="AM89" s="124"/>
      <c r="AN89" s="238"/>
    </row>
    <row r="90" spans="1:40" ht="14.45" customHeight="1" x14ac:dyDescent="0.25">
      <c r="A90" s="363">
        <v>24</v>
      </c>
      <c r="B90" s="375" t="s">
        <v>41</v>
      </c>
      <c r="C90" s="369" t="s">
        <v>93</v>
      </c>
      <c r="D90" s="378">
        <v>51183200</v>
      </c>
      <c r="E90" s="188"/>
      <c r="F90" s="120">
        <v>0</v>
      </c>
      <c r="G90" s="184"/>
      <c r="H90" s="183"/>
      <c r="I90" s="120">
        <v>0</v>
      </c>
      <c r="J90" s="184"/>
      <c r="K90" s="183"/>
      <c r="L90" s="120">
        <v>25</v>
      </c>
      <c r="M90" s="184"/>
      <c r="N90" s="183"/>
      <c r="O90" s="120">
        <v>33.33</v>
      </c>
      <c r="P90" s="184"/>
      <c r="Q90" s="183"/>
      <c r="R90" s="120">
        <v>33.33</v>
      </c>
      <c r="S90" s="184"/>
      <c r="T90" s="183"/>
      <c r="U90" s="120">
        <v>50</v>
      </c>
      <c r="V90" s="184"/>
      <c r="W90" s="183"/>
      <c r="X90" s="120"/>
      <c r="Y90" s="184"/>
      <c r="Z90" s="183"/>
      <c r="AA90" s="120"/>
      <c r="AB90" s="184"/>
      <c r="AC90" s="183"/>
      <c r="AD90" s="120"/>
      <c r="AE90" s="184"/>
      <c r="AF90" s="183"/>
      <c r="AG90" s="120"/>
      <c r="AH90" s="184"/>
      <c r="AI90" s="183"/>
      <c r="AJ90" s="120"/>
      <c r="AK90" s="184"/>
      <c r="AL90" s="183"/>
      <c r="AM90" s="120"/>
      <c r="AN90" s="237"/>
    </row>
    <row r="91" spans="1:40" x14ac:dyDescent="0.25">
      <c r="A91" s="364"/>
      <c r="B91" s="376"/>
      <c r="C91" s="370"/>
      <c r="D91" s="379"/>
      <c r="E91" s="213">
        <v>0</v>
      </c>
      <c r="F91" s="185"/>
      <c r="G91" s="122">
        <v>0</v>
      </c>
      <c r="H91" s="121">
        <v>0</v>
      </c>
      <c r="I91" s="185"/>
      <c r="J91" s="122">
        <v>0</v>
      </c>
      <c r="K91" s="245">
        <v>10.39</v>
      </c>
      <c r="L91" s="185"/>
      <c r="M91" s="247">
        <f>K91</f>
        <v>10.39</v>
      </c>
      <c r="N91" s="121">
        <v>23.72</v>
      </c>
      <c r="O91" s="185"/>
      <c r="P91" s="122">
        <f>N91</f>
        <v>23.72</v>
      </c>
      <c r="Q91" s="245">
        <v>30.25</v>
      </c>
      <c r="R91" s="317"/>
      <c r="S91" s="247">
        <f>Q91</f>
        <v>30.25</v>
      </c>
      <c r="T91" s="121">
        <v>30.25</v>
      </c>
      <c r="U91" s="185"/>
      <c r="V91" s="122">
        <f>T91</f>
        <v>30.25</v>
      </c>
      <c r="W91" s="121"/>
      <c r="X91" s="185"/>
      <c r="Y91" s="122"/>
      <c r="Z91" s="121"/>
      <c r="AA91" s="185"/>
      <c r="AB91" s="122"/>
      <c r="AC91" s="121"/>
      <c r="AD91" s="185"/>
      <c r="AE91" s="122"/>
      <c r="AF91" s="121"/>
      <c r="AG91" s="185"/>
      <c r="AH91" s="122"/>
      <c r="AI91" s="121"/>
      <c r="AJ91" s="185"/>
      <c r="AK91" s="122"/>
      <c r="AL91" s="121"/>
      <c r="AM91" s="185"/>
      <c r="AN91" s="123"/>
    </row>
    <row r="92" spans="1:40" x14ac:dyDescent="0.25">
      <c r="A92" s="365"/>
      <c r="B92" s="377"/>
      <c r="C92" s="371"/>
      <c r="D92" s="380"/>
      <c r="E92" s="189"/>
      <c r="F92" s="124">
        <v>0</v>
      </c>
      <c r="G92" s="187"/>
      <c r="H92" s="186"/>
      <c r="I92" s="124">
        <v>0</v>
      </c>
      <c r="J92" s="187"/>
      <c r="K92" s="186"/>
      <c r="L92" s="246">
        <f>K91</f>
        <v>10.39</v>
      </c>
      <c r="M92" s="187"/>
      <c r="N92" s="186"/>
      <c r="O92" s="124">
        <f>N91</f>
        <v>23.72</v>
      </c>
      <c r="P92" s="187"/>
      <c r="Q92" s="186"/>
      <c r="R92" s="124">
        <f>Q91</f>
        <v>30.25</v>
      </c>
      <c r="S92" s="187"/>
      <c r="T92" s="186"/>
      <c r="U92" s="124">
        <f>T91</f>
        <v>30.25</v>
      </c>
      <c r="V92" s="187"/>
      <c r="W92" s="186"/>
      <c r="X92" s="124"/>
      <c r="Y92" s="187"/>
      <c r="Z92" s="186"/>
      <c r="AA92" s="124"/>
      <c r="AB92" s="187"/>
      <c r="AC92" s="186"/>
      <c r="AD92" s="124"/>
      <c r="AE92" s="187"/>
      <c r="AF92" s="186"/>
      <c r="AG92" s="124"/>
      <c r="AH92" s="187"/>
      <c r="AI92" s="186"/>
      <c r="AJ92" s="124"/>
      <c r="AK92" s="187"/>
      <c r="AL92" s="186"/>
      <c r="AM92" s="124"/>
      <c r="AN92" s="238"/>
    </row>
    <row r="93" spans="1:40" ht="14.45" customHeight="1" x14ac:dyDescent="0.25">
      <c r="A93" s="363">
        <v>25</v>
      </c>
      <c r="B93" s="375" t="s">
        <v>44</v>
      </c>
      <c r="C93" s="369" t="s">
        <v>93</v>
      </c>
      <c r="D93" s="378">
        <v>7950000</v>
      </c>
      <c r="E93" s="188"/>
      <c r="F93" s="120">
        <v>0</v>
      </c>
      <c r="G93" s="184"/>
      <c r="H93" s="183"/>
      <c r="I93" s="120">
        <v>0</v>
      </c>
      <c r="J93" s="184"/>
      <c r="K93" s="183"/>
      <c r="L93" s="120">
        <v>25</v>
      </c>
      <c r="M93" s="184"/>
      <c r="N93" s="183"/>
      <c r="O93" s="120">
        <v>33.33</v>
      </c>
      <c r="P93" s="184"/>
      <c r="Q93" s="183"/>
      <c r="R93" s="120">
        <v>33.33</v>
      </c>
      <c r="S93" s="184"/>
      <c r="T93" s="183"/>
      <c r="U93" s="120">
        <v>50</v>
      </c>
      <c r="V93" s="184"/>
      <c r="W93" s="183"/>
      <c r="X93" s="120"/>
      <c r="Y93" s="184"/>
      <c r="Z93" s="183"/>
      <c r="AA93" s="120"/>
      <c r="AB93" s="184"/>
      <c r="AC93" s="183"/>
      <c r="AD93" s="120"/>
      <c r="AE93" s="184"/>
      <c r="AF93" s="183"/>
      <c r="AG93" s="120"/>
      <c r="AH93" s="184"/>
      <c r="AI93" s="183"/>
      <c r="AJ93" s="120"/>
      <c r="AK93" s="184"/>
      <c r="AL93" s="183"/>
      <c r="AM93" s="120"/>
      <c r="AN93" s="237"/>
    </row>
    <row r="94" spans="1:40" x14ac:dyDescent="0.25">
      <c r="A94" s="364"/>
      <c r="B94" s="376"/>
      <c r="C94" s="370"/>
      <c r="D94" s="379"/>
      <c r="E94" s="213">
        <v>0</v>
      </c>
      <c r="F94" s="185"/>
      <c r="G94" s="122">
        <v>0</v>
      </c>
      <c r="H94" s="121">
        <v>0</v>
      </c>
      <c r="I94" s="185"/>
      <c r="J94" s="122">
        <v>0</v>
      </c>
      <c r="K94" s="245">
        <v>17.920000000000002</v>
      </c>
      <c r="L94" s="185"/>
      <c r="M94" s="247">
        <f>K94</f>
        <v>17.920000000000002</v>
      </c>
      <c r="N94" s="121">
        <v>21.82</v>
      </c>
      <c r="O94" s="185"/>
      <c r="P94" s="122">
        <f>N94</f>
        <v>21.82</v>
      </c>
      <c r="Q94" s="121">
        <v>21.82</v>
      </c>
      <c r="R94" s="185"/>
      <c r="S94" s="122">
        <f>Q94</f>
        <v>21.82</v>
      </c>
      <c r="T94" s="121">
        <v>21.82</v>
      </c>
      <c r="U94" s="185"/>
      <c r="V94" s="122">
        <f>T94</f>
        <v>21.82</v>
      </c>
      <c r="W94" s="121"/>
      <c r="X94" s="185"/>
      <c r="Y94" s="122"/>
      <c r="Z94" s="121"/>
      <c r="AA94" s="185"/>
      <c r="AB94" s="122"/>
      <c r="AC94" s="121"/>
      <c r="AD94" s="185"/>
      <c r="AE94" s="122"/>
      <c r="AF94" s="121"/>
      <c r="AG94" s="185"/>
      <c r="AH94" s="122"/>
      <c r="AI94" s="121"/>
      <c r="AJ94" s="185"/>
      <c r="AK94" s="122"/>
      <c r="AL94" s="121"/>
      <c r="AM94" s="185"/>
      <c r="AN94" s="123"/>
    </row>
    <row r="95" spans="1:40" x14ac:dyDescent="0.25">
      <c r="A95" s="365"/>
      <c r="B95" s="377"/>
      <c r="C95" s="371"/>
      <c r="D95" s="380"/>
      <c r="E95" s="189"/>
      <c r="F95" s="124"/>
      <c r="G95" s="187"/>
      <c r="H95" s="186"/>
      <c r="I95" s="124">
        <v>0</v>
      </c>
      <c r="J95" s="187"/>
      <c r="K95" s="186"/>
      <c r="L95" s="246">
        <f>K94</f>
        <v>17.920000000000002</v>
      </c>
      <c r="M95" s="187"/>
      <c r="N95" s="186"/>
      <c r="O95" s="124">
        <f>N94</f>
        <v>21.82</v>
      </c>
      <c r="P95" s="187"/>
      <c r="Q95" s="186"/>
      <c r="R95" s="124">
        <f>Q94</f>
        <v>21.82</v>
      </c>
      <c r="S95" s="187"/>
      <c r="T95" s="186"/>
      <c r="U95" s="124">
        <f>T94</f>
        <v>21.82</v>
      </c>
      <c r="V95" s="187"/>
      <c r="W95" s="186"/>
      <c r="X95" s="124"/>
      <c r="Y95" s="187"/>
      <c r="Z95" s="186"/>
      <c r="AA95" s="124"/>
      <c r="AB95" s="187"/>
      <c r="AC95" s="186"/>
      <c r="AD95" s="124"/>
      <c r="AE95" s="187"/>
      <c r="AF95" s="186"/>
      <c r="AG95" s="124"/>
      <c r="AH95" s="187"/>
      <c r="AI95" s="186"/>
      <c r="AJ95" s="124"/>
      <c r="AK95" s="187"/>
      <c r="AL95" s="186"/>
      <c r="AM95" s="124"/>
      <c r="AN95" s="238"/>
    </row>
    <row r="96" spans="1:40" x14ac:dyDescent="0.25">
      <c r="A96" s="209"/>
      <c r="B96" s="22" t="s">
        <v>46</v>
      </c>
      <c r="C96" s="59"/>
      <c r="D96" s="91"/>
      <c r="E96" s="129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2"/>
    </row>
    <row r="97" spans="1:40" x14ac:dyDescent="0.25">
      <c r="A97" s="209"/>
      <c r="B97" s="20" t="s">
        <v>47</v>
      </c>
      <c r="C97" s="59"/>
      <c r="D97" s="91"/>
      <c r="E97" s="129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2"/>
    </row>
    <row r="98" spans="1:40" ht="14.45" customHeight="1" x14ac:dyDescent="0.25">
      <c r="A98" s="363">
        <v>26</v>
      </c>
      <c r="B98" s="375" t="s">
        <v>67</v>
      </c>
      <c r="C98" s="369" t="s">
        <v>93</v>
      </c>
      <c r="D98" s="378">
        <v>101784800</v>
      </c>
      <c r="E98" s="188"/>
      <c r="F98" s="120">
        <v>0</v>
      </c>
      <c r="G98" s="184"/>
      <c r="H98" s="183"/>
      <c r="I98" s="120">
        <v>0</v>
      </c>
      <c r="J98" s="184"/>
      <c r="K98" s="183"/>
      <c r="L98" s="120">
        <v>10</v>
      </c>
      <c r="M98" s="184"/>
      <c r="N98" s="183"/>
      <c r="O98" s="120">
        <v>20</v>
      </c>
      <c r="P98" s="184"/>
      <c r="Q98" s="183"/>
      <c r="R98" s="120">
        <v>20</v>
      </c>
      <c r="S98" s="184"/>
      <c r="T98" s="183"/>
      <c r="U98" s="120">
        <v>40</v>
      </c>
      <c r="V98" s="184"/>
      <c r="W98" s="183"/>
      <c r="X98" s="120"/>
      <c r="Y98" s="184"/>
      <c r="Z98" s="183"/>
      <c r="AA98" s="120"/>
      <c r="AB98" s="184"/>
      <c r="AC98" s="183"/>
      <c r="AD98" s="120"/>
      <c r="AE98" s="184"/>
      <c r="AF98" s="183"/>
      <c r="AG98" s="120"/>
      <c r="AH98" s="184"/>
      <c r="AI98" s="183"/>
      <c r="AJ98" s="120"/>
      <c r="AK98" s="184"/>
      <c r="AL98" s="183"/>
      <c r="AM98" s="120"/>
      <c r="AN98" s="237"/>
    </row>
    <row r="99" spans="1:40" x14ac:dyDescent="0.25">
      <c r="A99" s="364"/>
      <c r="B99" s="376"/>
      <c r="C99" s="370"/>
      <c r="D99" s="379"/>
      <c r="E99" s="213">
        <v>0</v>
      </c>
      <c r="F99" s="185"/>
      <c r="G99" s="122">
        <v>0</v>
      </c>
      <c r="H99" s="121">
        <v>0</v>
      </c>
      <c r="I99" s="185"/>
      <c r="J99" s="122">
        <v>0</v>
      </c>
      <c r="K99" s="121">
        <v>0</v>
      </c>
      <c r="L99" s="185"/>
      <c r="M99" s="122">
        <v>0</v>
      </c>
      <c r="N99" s="121">
        <v>2.34</v>
      </c>
      <c r="O99" s="185"/>
      <c r="P99" s="122">
        <f>N99</f>
        <v>2.34</v>
      </c>
      <c r="Q99" s="121">
        <v>2.34</v>
      </c>
      <c r="R99" s="185"/>
      <c r="S99" s="122">
        <f>Q99</f>
        <v>2.34</v>
      </c>
      <c r="T99" s="121">
        <v>2.34</v>
      </c>
      <c r="U99" s="185"/>
      <c r="V99" s="122">
        <f>T99</f>
        <v>2.34</v>
      </c>
      <c r="W99" s="121"/>
      <c r="X99" s="185"/>
      <c r="Y99" s="122"/>
      <c r="Z99" s="121"/>
      <c r="AA99" s="185"/>
      <c r="AB99" s="122"/>
      <c r="AC99" s="121"/>
      <c r="AD99" s="185"/>
      <c r="AE99" s="122"/>
      <c r="AF99" s="121"/>
      <c r="AG99" s="185"/>
      <c r="AH99" s="122"/>
      <c r="AI99" s="121"/>
      <c r="AJ99" s="185"/>
      <c r="AK99" s="122"/>
      <c r="AL99" s="121"/>
      <c r="AM99" s="185"/>
      <c r="AN99" s="123"/>
    </row>
    <row r="100" spans="1:40" x14ac:dyDescent="0.25">
      <c r="A100" s="365"/>
      <c r="B100" s="377"/>
      <c r="C100" s="371"/>
      <c r="D100" s="380"/>
      <c r="E100" s="189"/>
      <c r="F100" s="124">
        <v>0</v>
      </c>
      <c r="G100" s="187"/>
      <c r="H100" s="186"/>
      <c r="I100" s="124">
        <v>0</v>
      </c>
      <c r="J100" s="187"/>
      <c r="K100" s="186"/>
      <c r="L100" s="124">
        <v>0</v>
      </c>
      <c r="M100" s="187"/>
      <c r="N100" s="186"/>
      <c r="O100" s="124">
        <f>N99</f>
        <v>2.34</v>
      </c>
      <c r="P100" s="187"/>
      <c r="Q100" s="186"/>
      <c r="R100" s="124">
        <f>Q99</f>
        <v>2.34</v>
      </c>
      <c r="S100" s="187"/>
      <c r="T100" s="186"/>
      <c r="U100" s="124">
        <f>T99</f>
        <v>2.34</v>
      </c>
      <c r="V100" s="187"/>
      <c r="W100" s="186"/>
      <c r="X100" s="124"/>
      <c r="Y100" s="187"/>
      <c r="Z100" s="186"/>
      <c r="AA100" s="124"/>
      <c r="AB100" s="187"/>
      <c r="AC100" s="186"/>
      <c r="AD100" s="124"/>
      <c r="AE100" s="187"/>
      <c r="AF100" s="186"/>
      <c r="AG100" s="124"/>
      <c r="AH100" s="187"/>
      <c r="AI100" s="186"/>
      <c r="AJ100" s="124"/>
      <c r="AK100" s="187"/>
      <c r="AL100" s="186"/>
      <c r="AM100" s="124"/>
      <c r="AN100" s="238"/>
    </row>
    <row r="101" spans="1:40" ht="14.45" customHeight="1" x14ac:dyDescent="0.25">
      <c r="A101" s="363">
        <v>27</v>
      </c>
      <c r="B101" s="375" t="s">
        <v>68</v>
      </c>
      <c r="C101" s="369" t="s">
        <v>93</v>
      </c>
      <c r="D101" s="378">
        <v>229578900</v>
      </c>
      <c r="E101" s="188"/>
      <c r="F101" s="120">
        <v>0</v>
      </c>
      <c r="G101" s="184"/>
      <c r="H101" s="183"/>
      <c r="I101" s="120">
        <v>0</v>
      </c>
      <c r="J101" s="184"/>
      <c r="K101" s="183"/>
      <c r="L101" s="120">
        <v>10</v>
      </c>
      <c r="M101" s="184"/>
      <c r="N101" s="183"/>
      <c r="O101" s="120">
        <v>20</v>
      </c>
      <c r="P101" s="184"/>
      <c r="Q101" s="183"/>
      <c r="R101" s="120">
        <v>20</v>
      </c>
      <c r="S101" s="184"/>
      <c r="T101" s="183"/>
      <c r="U101" s="120">
        <v>40</v>
      </c>
      <c r="V101" s="184"/>
      <c r="W101" s="183"/>
      <c r="X101" s="120"/>
      <c r="Y101" s="184"/>
      <c r="Z101" s="183"/>
      <c r="AA101" s="120"/>
      <c r="AB101" s="184"/>
      <c r="AC101" s="183"/>
      <c r="AD101" s="120"/>
      <c r="AE101" s="184"/>
      <c r="AF101" s="183"/>
      <c r="AG101" s="120"/>
      <c r="AH101" s="184"/>
      <c r="AI101" s="183"/>
      <c r="AJ101" s="120"/>
      <c r="AK101" s="184"/>
      <c r="AL101" s="183"/>
      <c r="AM101" s="120"/>
      <c r="AN101" s="237"/>
    </row>
    <row r="102" spans="1:40" x14ac:dyDescent="0.25">
      <c r="A102" s="364"/>
      <c r="B102" s="376"/>
      <c r="C102" s="370"/>
      <c r="D102" s="379"/>
      <c r="E102" s="213">
        <v>0</v>
      </c>
      <c r="F102" s="185"/>
      <c r="G102" s="122">
        <v>0</v>
      </c>
      <c r="H102" s="121">
        <v>0</v>
      </c>
      <c r="I102" s="185"/>
      <c r="J102" s="122">
        <v>0</v>
      </c>
      <c r="K102" s="121">
        <v>2.21</v>
      </c>
      <c r="L102" s="185"/>
      <c r="M102" s="122">
        <f>K102</f>
        <v>2.21</v>
      </c>
      <c r="N102" s="121">
        <v>14.19</v>
      </c>
      <c r="O102" s="185"/>
      <c r="P102" s="122">
        <f>N102</f>
        <v>14.19</v>
      </c>
      <c r="Q102" s="245">
        <v>23.744</v>
      </c>
      <c r="R102" s="317"/>
      <c r="S102" s="247">
        <f>Q102</f>
        <v>23.744</v>
      </c>
      <c r="T102" s="121">
        <v>23.744</v>
      </c>
      <c r="U102" s="185"/>
      <c r="V102" s="122">
        <f>T102</f>
        <v>23.744</v>
      </c>
      <c r="W102" s="121"/>
      <c r="X102" s="185"/>
      <c r="Y102" s="122"/>
      <c r="Z102" s="121"/>
      <c r="AA102" s="185"/>
      <c r="AB102" s="122"/>
      <c r="AC102" s="121"/>
      <c r="AD102" s="185"/>
      <c r="AE102" s="122"/>
      <c r="AF102" s="121"/>
      <c r="AG102" s="185"/>
      <c r="AH102" s="122"/>
      <c r="AI102" s="121"/>
      <c r="AJ102" s="185"/>
      <c r="AK102" s="122"/>
      <c r="AL102" s="121"/>
      <c r="AM102" s="185"/>
      <c r="AN102" s="123"/>
    </row>
    <row r="103" spans="1:40" x14ac:dyDescent="0.25">
      <c r="A103" s="365"/>
      <c r="B103" s="377"/>
      <c r="C103" s="371"/>
      <c r="D103" s="380"/>
      <c r="E103" s="189"/>
      <c r="F103" s="124">
        <v>0</v>
      </c>
      <c r="G103" s="187"/>
      <c r="H103" s="186"/>
      <c r="I103" s="124">
        <v>0</v>
      </c>
      <c r="J103" s="187"/>
      <c r="K103" s="186"/>
      <c r="L103" s="124">
        <f>K102</f>
        <v>2.21</v>
      </c>
      <c r="M103" s="187"/>
      <c r="N103" s="186"/>
      <c r="O103" s="124">
        <f>N102</f>
        <v>14.19</v>
      </c>
      <c r="P103" s="187"/>
      <c r="Q103" s="186"/>
      <c r="R103" s="124">
        <f>Q102</f>
        <v>23.744</v>
      </c>
      <c r="S103" s="187"/>
      <c r="T103" s="186"/>
      <c r="U103" s="124">
        <f>T102</f>
        <v>23.744</v>
      </c>
      <c r="V103" s="187"/>
      <c r="W103" s="186"/>
      <c r="X103" s="124"/>
      <c r="Y103" s="187"/>
      <c r="Z103" s="186"/>
      <c r="AA103" s="124"/>
      <c r="AB103" s="187"/>
      <c r="AC103" s="186"/>
      <c r="AD103" s="124"/>
      <c r="AE103" s="187"/>
      <c r="AF103" s="186"/>
      <c r="AG103" s="124"/>
      <c r="AH103" s="187"/>
      <c r="AI103" s="186"/>
      <c r="AJ103" s="124"/>
      <c r="AK103" s="187"/>
      <c r="AL103" s="186"/>
      <c r="AM103" s="124"/>
      <c r="AN103" s="238"/>
    </row>
    <row r="104" spans="1:40" ht="14.45" customHeight="1" x14ac:dyDescent="0.25">
      <c r="A104" s="363">
        <v>28</v>
      </c>
      <c r="B104" s="375" t="s">
        <v>48</v>
      </c>
      <c r="C104" s="369" t="s">
        <v>93</v>
      </c>
      <c r="D104" s="378">
        <v>11881000</v>
      </c>
      <c r="E104" s="188"/>
      <c r="F104" s="120">
        <v>0</v>
      </c>
      <c r="G104" s="184"/>
      <c r="H104" s="183"/>
      <c r="I104" s="120">
        <v>0</v>
      </c>
      <c r="J104" s="184"/>
      <c r="K104" s="183"/>
      <c r="L104" s="120">
        <v>33</v>
      </c>
      <c r="M104" s="184"/>
      <c r="N104" s="183"/>
      <c r="O104" s="120">
        <v>66</v>
      </c>
      <c r="P104" s="184"/>
      <c r="Q104" s="183"/>
      <c r="R104" s="120">
        <v>66</v>
      </c>
      <c r="S104" s="184"/>
      <c r="T104" s="183"/>
      <c r="U104" s="120">
        <v>70</v>
      </c>
      <c r="V104" s="184"/>
      <c r="W104" s="183"/>
      <c r="X104" s="120"/>
      <c r="Y104" s="184"/>
      <c r="Z104" s="183"/>
      <c r="AA104" s="120"/>
      <c r="AB104" s="184"/>
      <c r="AC104" s="183"/>
      <c r="AD104" s="120"/>
      <c r="AE104" s="184"/>
      <c r="AF104" s="183"/>
      <c r="AG104" s="120"/>
      <c r="AH104" s="184"/>
      <c r="AI104" s="183"/>
      <c r="AJ104" s="120"/>
      <c r="AK104" s="184"/>
      <c r="AL104" s="183"/>
      <c r="AM104" s="120"/>
      <c r="AN104" s="237"/>
    </row>
    <row r="105" spans="1:40" x14ac:dyDescent="0.25">
      <c r="A105" s="364"/>
      <c r="B105" s="376"/>
      <c r="C105" s="370"/>
      <c r="D105" s="379"/>
      <c r="E105" s="213">
        <v>0</v>
      </c>
      <c r="F105" s="185"/>
      <c r="G105" s="122">
        <v>0</v>
      </c>
      <c r="H105" s="121">
        <v>0</v>
      </c>
      <c r="I105" s="185"/>
      <c r="J105" s="122">
        <v>0</v>
      </c>
      <c r="K105" s="121">
        <v>0</v>
      </c>
      <c r="L105" s="185"/>
      <c r="M105" s="122">
        <v>0</v>
      </c>
      <c r="N105" s="121">
        <v>70.28</v>
      </c>
      <c r="O105" s="185"/>
      <c r="P105" s="122">
        <f>N105</f>
        <v>70.28</v>
      </c>
      <c r="Q105" s="245">
        <v>75.92</v>
      </c>
      <c r="R105" s="317"/>
      <c r="S105" s="247">
        <f>Q105</f>
        <v>75.92</v>
      </c>
      <c r="T105" s="121">
        <v>75.92</v>
      </c>
      <c r="U105" s="185"/>
      <c r="V105" s="122">
        <f>T105</f>
        <v>75.92</v>
      </c>
      <c r="W105" s="121"/>
      <c r="X105" s="185"/>
      <c r="Y105" s="122"/>
      <c r="Z105" s="121"/>
      <c r="AA105" s="185"/>
      <c r="AB105" s="122"/>
      <c r="AC105" s="121"/>
      <c r="AD105" s="185"/>
      <c r="AE105" s="122"/>
      <c r="AF105" s="121"/>
      <c r="AG105" s="185"/>
      <c r="AH105" s="122"/>
      <c r="AI105" s="121"/>
      <c r="AJ105" s="185"/>
      <c r="AK105" s="122"/>
      <c r="AL105" s="121"/>
      <c r="AM105" s="185"/>
      <c r="AN105" s="123"/>
    </row>
    <row r="106" spans="1:40" x14ac:dyDescent="0.25">
      <c r="A106" s="365"/>
      <c r="B106" s="377"/>
      <c r="C106" s="371"/>
      <c r="D106" s="380"/>
      <c r="E106" s="189"/>
      <c r="F106" s="124">
        <v>0</v>
      </c>
      <c r="G106" s="187"/>
      <c r="H106" s="186"/>
      <c r="I106" s="124">
        <v>0</v>
      </c>
      <c r="J106" s="187"/>
      <c r="K106" s="186"/>
      <c r="L106" s="124">
        <v>0</v>
      </c>
      <c r="M106" s="187"/>
      <c r="N106" s="186"/>
      <c r="O106" s="124">
        <f>N105</f>
        <v>70.28</v>
      </c>
      <c r="P106" s="187"/>
      <c r="Q106" s="186"/>
      <c r="R106" s="124">
        <f>Q105</f>
        <v>75.92</v>
      </c>
      <c r="S106" s="187"/>
      <c r="T106" s="186"/>
      <c r="U106" s="124">
        <f>T105</f>
        <v>75.92</v>
      </c>
      <c r="V106" s="187"/>
      <c r="W106" s="186"/>
      <c r="X106" s="124"/>
      <c r="Y106" s="187"/>
      <c r="Z106" s="186"/>
      <c r="AA106" s="124"/>
      <c r="AB106" s="187"/>
      <c r="AC106" s="186"/>
      <c r="AD106" s="124"/>
      <c r="AE106" s="187"/>
      <c r="AF106" s="186"/>
      <c r="AG106" s="124"/>
      <c r="AH106" s="187"/>
      <c r="AI106" s="186"/>
      <c r="AJ106" s="124"/>
      <c r="AK106" s="187"/>
      <c r="AL106" s="186"/>
      <c r="AM106" s="124"/>
      <c r="AN106" s="238"/>
    </row>
    <row r="107" spans="1:40" ht="14.45" customHeight="1" x14ac:dyDescent="0.25">
      <c r="A107" s="363">
        <v>29</v>
      </c>
      <c r="B107" s="375" t="s">
        <v>49</v>
      </c>
      <c r="C107" s="369" t="s">
        <v>93</v>
      </c>
      <c r="D107" s="378">
        <v>123250500</v>
      </c>
      <c r="E107" s="188"/>
      <c r="F107" s="120">
        <v>0</v>
      </c>
      <c r="G107" s="184"/>
      <c r="H107" s="183"/>
      <c r="I107" s="120">
        <v>0</v>
      </c>
      <c r="J107" s="184"/>
      <c r="K107" s="183"/>
      <c r="L107" s="120">
        <v>25</v>
      </c>
      <c r="M107" s="184"/>
      <c r="N107" s="183"/>
      <c r="O107" s="120">
        <v>33.33</v>
      </c>
      <c r="P107" s="184"/>
      <c r="Q107" s="183"/>
      <c r="R107" s="120">
        <v>33.33</v>
      </c>
      <c r="S107" s="184"/>
      <c r="T107" s="183"/>
      <c r="U107" s="120">
        <v>50</v>
      </c>
      <c r="V107" s="184"/>
      <c r="W107" s="183"/>
      <c r="X107" s="120"/>
      <c r="Y107" s="184"/>
      <c r="Z107" s="183"/>
      <c r="AA107" s="120"/>
      <c r="AB107" s="184"/>
      <c r="AC107" s="183"/>
      <c r="AD107" s="120"/>
      <c r="AE107" s="184"/>
      <c r="AF107" s="183"/>
      <c r="AG107" s="120"/>
      <c r="AH107" s="184"/>
      <c r="AI107" s="183"/>
      <c r="AJ107" s="120"/>
      <c r="AK107" s="184"/>
      <c r="AL107" s="183"/>
      <c r="AM107" s="120"/>
      <c r="AN107" s="237"/>
    </row>
    <row r="108" spans="1:40" x14ac:dyDescent="0.25">
      <c r="A108" s="364"/>
      <c r="B108" s="376"/>
      <c r="C108" s="370"/>
      <c r="D108" s="379"/>
      <c r="E108" s="213">
        <v>0</v>
      </c>
      <c r="F108" s="185"/>
      <c r="G108" s="122">
        <v>0</v>
      </c>
      <c r="H108" s="121">
        <v>0</v>
      </c>
      <c r="I108" s="185"/>
      <c r="J108" s="122">
        <v>0</v>
      </c>
      <c r="K108" s="245">
        <v>20.92</v>
      </c>
      <c r="L108" s="185"/>
      <c r="M108" s="247">
        <f>K108</f>
        <v>20.92</v>
      </c>
      <c r="N108" s="121">
        <v>29.03</v>
      </c>
      <c r="O108" s="185"/>
      <c r="P108" s="122">
        <f>N108</f>
        <v>29.03</v>
      </c>
      <c r="Q108" s="245">
        <v>36.909999999999997</v>
      </c>
      <c r="R108" s="317"/>
      <c r="S108" s="247">
        <f>Q108</f>
        <v>36.909999999999997</v>
      </c>
      <c r="T108" s="121">
        <v>36.909999999999997</v>
      </c>
      <c r="U108" s="185"/>
      <c r="V108" s="122">
        <f>T108</f>
        <v>36.909999999999997</v>
      </c>
      <c r="W108" s="121"/>
      <c r="X108" s="185"/>
      <c r="Y108" s="122"/>
      <c r="Z108" s="121"/>
      <c r="AA108" s="185"/>
      <c r="AB108" s="122"/>
      <c r="AC108" s="121"/>
      <c r="AD108" s="185"/>
      <c r="AE108" s="122"/>
      <c r="AF108" s="121"/>
      <c r="AG108" s="185"/>
      <c r="AH108" s="122"/>
      <c r="AI108" s="121"/>
      <c r="AJ108" s="185"/>
      <c r="AK108" s="122"/>
      <c r="AL108" s="121"/>
      <c r="AM108" s="185"/>
      <c r="AN108" s="123"/>
    </row>
    <row r="109" spans="1:40" x14ac:dyDescent="0.25">
      <c r="A109" s="365"/>
      <c r="B109" s="377"/>
      <c r="C109" s="371"/>
      <c r="D109" s="380"/>
      <c r="E109" s="189"/>
      <c r="F109" s="124">
        <v>0</v>
      </c>
      <c r="G109" s="187"/>
      <c r="H109" s="186"/>
      <c r="I109" s="124">
        <v>0</v>
      </c>
      <c r="J109" s="187"/>
      <c r="K109" s="186"/>
      <c r="L109" s="246">
        <f>K108</f>
        <v>20.92</v>
      </c>
      <c r="M109" s="187"/>
      <c r="N109" s="186"/>
      <c r="O109" s="124">
        <f>N108</f>
        <v>29.03</v>
      </c>
      <c r="P109" s="187"/>
      <c r="Q109" s="186"/>
      <c r="R109" s="124">
        <f>Q108</f>
        <v>36.909999999999997</v>
      </c>
      <c r="S109" s="187"/>
      <c r="T109" s="186"/>
      <c r="U109" s="124">
        <f>T108</f>
        <v>36.909999999999997</v>
      </c>
      <c r="V109" s="187"/>
      <c r="W109" s="186"/>
      <c r="X109" s="124"/>
      <c r="Y109" s="187"/>
      <c r="Z109" s="186"/>
      <c r="AA109" s="124"/>
      <c r="AB109" s="187"/>
      <c r="AC109" s="186"/>
      <c r="AD109" s="124"/>
      <c r="AE109" s="187"/>
      <c r="AF109" s="186"/>
      <c r="AG109" s="124"/>
      <c r="AH109" s="187"/>
      <c r="AI109" s="186"/>
      <c r="AJ109" s="124"/>
      <c r="AK109" s="187"/>
      <c r="AL109" s="186"/>
      <c r="AM109" s="124"/>
      <c r="AN109" s="238"/>
    </row>
    <row r="110" spans="1:40" ht="14.45" customHeight="1" x14ac:dyDescent="0.25">
      <c r="A110" s="363">
        <v>30</v>
      </c>
      <c r="B110" s="375" t="s">
        <v>69</v>
      </c>
      <c r="C110" s="369" t="s">
        <v>93</v>
      </c>
      <c r="D110" s="378">
        <v>200363200</v>
      </c>
      <c r="E110" s="188"/>
      <c r="F110" s="120">
        <v>0</v>
      </c>
      <c r="G110" s="184"/>
      <c r="H110" s="183"/>
      <c r="I110" s="120">
        <v>0</v>
      </c>
      <c r="J110" s="184"/>
      <c r="K110" s="183"/>
      <c r="L110" s="120">
        <v>10</v>
      </c>
      <c r="M110" s="184"/>
      <c r="N110" s="183"/>
      <c r="O110" s="120">
        <v>20</v>
      </c>
      <c r="P110" s="184"/>
      <c r="Q110" s="183"/>
      <c r="R110" s="120">
        <v>20</v>
      </c>
      <c r="S110" s="184"/>
      <c r="T110" s="183"/>
      <c r="U110" s="120">
        <v>40</v>
      </c>
      <c r="V110" s="184"/>
      <c r="W110" s="183"/>
      <c r="X110" s="120"/>
      <c r="Y110" s="184"/>
      <c r="Z110" s="183"/>
      <c r="AA110" s="120"/>
      <c r="AB110" s="184"/>
      <c r="AC110" s="183"/>
      <c r="AD110" s="120"/>
      <c r="AE110" s="184"/>
      <c r="AF110" s="183"/>
      <c r="AG110" s="120"/>
      <c r="AH110" s="184"/>
      <c r="AI110" s="183"/>
      <c r="AJ110" s="120"/>
      <c r="AK110" s="184"/>
      <c r="AL110" s="183"/>
      <c r="AM110" s="120"/>
      <c r="AN110" s="237"/>
    </row>
    <row r="111" spans="1:40" x14ac:dyDescent="0.25">
      <c r="A111" s="364"/>
      <c r="B111" s="376"/>
      <c r="C111" s="370"/>
      <c r="D111" s="379"/>
      <c r="E111" s="213">
        <v>0</v>
      </c>
      <c r="F111" s="185"/>
      <c r="G111" s="122">
        <v>0</v>
      </c>
      <c r="H111" s="121">
        <v>0</v>
      </c>
      <c r="I111" s="185"/>
      <c r="J111" s="122">
        <v>0</v>
      </c>
      <c r="K111" s="121">
        <v>0</v>
      </c>
      <c r="L111" s="185"/>
      <c r="M111" s="122">
        <v>0</v>
      </c>
      <c r="N111" s="121">
        <v>35.9</v>
      </c>
      <c r="O111" s="185"/>
      <c r="P111" s="122">
        <f>N111</f>
        <v>35.9</v>
      </c>
      <c r="Q111" s="245">
        <v>52.25</v>
      </c>
      <c r="R111" s="317"/>
      <c r="S111" s="247">
        <f>Q111</f>
        <v>52.25</v>
      </c>
      <c r="T111" s="121">
        <v>52.25</v>
      </c>
      <c r="U111" s="185"/>
      <c r="V111" s="122">
        <f>T111</f>
        <v>52.25</v>
      </c>
      <c r="W111" s="121"/>
      <c r="X111" s="185"/>
      <c r="Y111" s="122"/>
      <c r="Z111" s="121"/>
      <c r="AA111" s="185"/>
      <c r="AB111" s="122"/>
      <c r="AC111" s="121"/>
      <c r="AD111" s="185"/>
      <c r="AE111" s="122"/>
      <c r="AF111" s="121"/>
      <c r="AG111" s="185"/>
      <c r="AH111" s="122"/>
      <c r="AI111" s="121"/>
      <c r="AJ111" s="185"/>
      <c r="AK111" s="122"/>
      <c r="AL111" s="121"/>
      <c r="AM111" s="185"/>
      <c r="AN111" s="123"/>
    </row>
    <row r="112" spans="1:40" x14ac:dyDescent="0.25">
      <c r="A112" s="365"/>
      <c r="B112" s="377"/>
      <c r="C112" s="371"/>
      <c r="D112" s="380"/>
      <c r="E112" s="189"/>
      <c r="F112" s="124">
        <v>0</v>
      </c>
      <c r="G112" s="187"/>
      <c r="H112" s="186"/>
      <c r="I112" s="124">
        <v>0</v>
      </c>
      <c r="J112" s="187"/>
      <c r="K112" s="186"/>
      <c r="L112" s="124">
        <v>0</v>
      </c>
      <c r="M112" s="187"/>
      <c r="N112" s="186"/>
      <c r="O112" s="124">
        <f>N111</f>
        <v>35.9</v>
      </c>
      <c r="P112" s="187"/>
      <c r="Q112" s="186"/>
      <c r="R112" s="124">
        <f>Q111</f>
        <v>52.25</v>
      </c>
      <c r="S112" s="187"/>
      <c r="T112" s="186"/>
      <c r="U112" s="124">
        <f>T111</f>
        <v>52.25</v>
      </c>
      <c r="V112" s="187"/>
      <c r="W112" s="186"/>
      <c r="X112" s="124"/>
      <c r="Y112" s="187"/>
      <c r="Z112" s="186"/>
      <c r="AA112" s="124"/>
      <c r="AB112" s="187"/>
      <c r="AC112" s="186"/>
      <c r="AD112" s="124"/>
      <c r="AE112" s="187"/>
      <c r="AF112" s="186"/>
      <c r="AG112" s="124"/>
      <c r="AH112" s="187"/>
      <c r="AI112" s="186"/>
      <c r="AJ112" s="124"/>
      <c r="AK112" s="187"/>
      <c r="AL112" s="186"/>
      <c r="AM112" s="124"/>
      <c r="AN112" s="238"/>
    </row>
    <row r="113" spans="1:40" ht="14.45" customHeight="1" x14ac:dyDescent="0.25">
      <c r="A113" s="363">
        <v>31</v>
      </c>
      <c r="B113" s="375" t="s">
        <v>70</v>
      </c>
      <c r="C113" s="369" t="s">
        <v>93</v>
      </c>
      <c r="D113" s="378">
        <v>100029100</v>
      </c>
      <c r="E113" s="188"/>
      <c r="F113" s="120">
        <v>0</v>
      </c>
      <c r="G113" s="184"/>
      <c r="H113" s="183"/>
      <c r="I113" s="120">
        <v>0</v>
      </c>
      <c r="J113" s="184"/>
      <c r="K113" s="183"/>
      <c r="L113" s="120">
        <v>0</v>
      </c>
      <c r="M113" s="184"/>
      <c r="N113" s="183"/>
      <c r="O113" s="120">
        <v>0</v>
      </c>
      <c r="P113" s="184"/>
      <c r="Q113" s="183"/>
      <c r="R113" s="120">
        <v>0</v>
      </c>
      <c r="S113" s="184"/>
      <c r="T113" s="183"/>
      <c r="U113" s="120">
        <v>0</v>
      </c>
      <c r="V113" s="184"/>
      <c r="W113" s="183"/>
      <c r="X113" s="120"/>
      <c r="Y113" s="184"/>
      <c r="Z113" s="183"/>
      <c r="AA113" s="120"/>
      <c r="AB113" s="184"/>
      <c r="AC113" s="183"/>
      <c r="AD113" s="120"/>
      <c r="AE113" s="184"/>
      <c r="AF113" s="183"/>
      <c r="AG113" s="120"/>
      <c r="AH113" s="184"/>
      <c r="AI113" s="183"/>
      <c r="AJ113" s="120"/>
      <c r="AK113" s="184"/>
      <c r="AL113" s="183"/>
      <c r="AM113" s="120"/>
      <c r="AN113" s="237"/>
    </row>
    <row r="114" spans="1:40" x14ac:dyDescent="0.25">
      <c r="A114" s="364"/>
      <c r="B114" s="376"/>
      <c r="C114" s="370"/>
      <c r="D114" s="379"/>
      <c r="E114" s="213">
        <v>0</v>
      </c>
      <c r="F114" s="185"/>
      <c r="G114" s="122">
        <v>0</v>
      </c>
      <c r="H114" s="121">
        <v>0</v>
      </c>
      <c r="I114" s="185"/>
      <c r="J114" s="122">
        <v>0</v>
      </c>
      <c r="K114" s="121">
        <v>0</v>
      </c>
      <c r="L114" s="185"/>
      <c r="M114" s="122">
        <v>0</v>
      </c>
      <c r="N114" s="121">
        <v>0</v>
      </c>
      <c r="O114" s="185"/>
      <c r="P114" s="122">
        <v>0</v>
      </c>
      <c r="Q114" s="121">
        <v>0</v>
      </c>
      <c r="R114" s="185"/>
      <c r="S114" s="122">
        <v>0</v>
      </c>
      <c r="T114" s="121">
        <v>0</v>
      </c>
      <c r="U114" s="185"/>
      <c r="V114" s="122">
        <v>0</v>
      </c>
      <c r="W114" s="121"/>
      <c r="X114" s="185"/>
      <c r="Y114" s="122"/>
      <c r="Z114" s="121"/>
      <c r="AA114" s="185"/>
      <c r="AB114" s="122"/>
      <c r="AC114" s="121"/>
      <c r="AD114" s="185"/>
      <c r="AE114" s="122"/>
      <c r="AF114" s="121"/>
      <c r="AG114" s="185"/>
      <c r="AH114" s="122"/>
      <c r="AI114" s="121"/>
      <c r="AJ114" s="185"/>
      <c r="AK114" s="122"/>
      <c r="AL114" s="121"/>
      <c r="AM114" s="185"/>
      <c r="AN114" s="123"/>
    </row>
    <row r="115" spans="1:40" x14ac:dyDescent="0.25">
      <c r="A115" s="365"/>
      <c r="B115" s="377"/>
      <c r="C115" s="371"/>
      <c r="D115" s="380"/>
      <c r="E115" s="189"/>
      <c r="F115" s="124">
        <v>0</v>
      </c>
      <c r="G115" s="187"/>
      <c r="H115" s="186"/>
      <c r="I115" s="124">
        <v>0</v>
      </c>
      <c r="J115" s="187"/>
      <c r="K115" s="186"/>
      <c r="L115" s="124">
        <v>0</v>
      </c>
      <c r="M115" s="187"/>
      <c r="N115" s="186"/>
      <c r="O115" s="124">
        <v>0</v>
      </c>
      <c r="P115" s="187"/>
      <c r="Q115" s="186"/>
      <c r="R115" s="124">
        <v>0</v>
      </c>
      <c r="S115" s="187"/>
      <c r="T115" s="186"/>
      <c r="U115" s="124">
        <v>0</v>
      </c>
      <c r="V115" s="187"/>
      <c r="W115" s="186"/>
      <c r="X115" s="124"/>
      <c r="Y115" s="187"/>
      <c r="Z115" s="186"/>
      <c r="AA115" s="124"/>
      <c r="AB115" s="187"/>
      <c r="AC115" s="186"/>
      <c r="AD115" s="124"/>
      <c r="AE115" s="187"/>
      <c r="AF115" s="186"/>
      <c r="AG115" s="124"/>
      <c r="AH115" s="187"/>
      <c r="AI115" s="186"/>
      <c r="AJ115" s="124"/>
      <c r="AK115" s="187"/>
      <c r="AL115" s="186"/>
      <c r="AM115" s="124"/>
      <c r="AN115" s="238"/>
    </row>
    <row r="116" spans="1:40" ht="14.45" customHeight="1" x14ac:dyDescent="0.25">
      <c r="A116" s="363">
        <v>32</v>
      </c>
      <c r="B116" s="375" t="s">
        <v>50</v>
      </c>
      <c r="C116" s="369" t="s">
        <v>93</v>
      </c>
      <c r="D116" s="378">
        <v>319099700</v>
      </c>
      <c r="E116" s="188"/>
      <c r="F116" s="120">
        <v>0</v>
      </c>
      <c r="G116" s="184"/>
      <c r="H116" s="183"/>
      <c r="I116" s="120">
        <v>0</v>
      </c>
      <c r="J116" s="184"/>
      <c r="K116" s="183"/>
      <c r="L116" s="120">
        <v>25</v>
      </c>
      <c r="M116" s="184"/>
      <c r="N116" s="183"/>
      <c r="O116" s="120">
        <v>33.33</v>
      </c>
      <c r="P116" s="184"/>
      <c r="Q116" s="183"/>
      <c r="R116" s="120">
        <v>33.33</v>
      </c>
      <c r="S116" s="184"/>
      <c r="T116" s="183"/>
      <c r="U116" s="120">
        <v>50</v>
      </c>
      <c r="V116" s="184"/>
      <c r="W116" s="183"/>
      <c r="X116" s="120"/>
      <c r="Y116" s="184"/>
      <c r="Z116" s="183"/>
      <c r="AA116" s="120"/>
      <c r="AB116" s="184"/>
      <c r="AC116" s="183"/>
      <c r="AD116" s="120"/>
      <c r="AE116" s="184"/>
      <c r="AF116" s="183"/>
      <c r="AG116" s="120"/>
      <c r="AH116" s="184"/>
      <c r="AI116" s="183"/>
      <c r="AJ116" s="120"/>
      <c r="AK116" s="184"/>
      <c r="AL116" s="183"/>
      <c r="AM116" s="120"/>
      <c r="AN116" s="237"/>
    </row>
    <row r="117" spans="1:40" x14ac:dyDescent="0.25">
      <c r="A117" s="364"/>
      <c r="B117" s="376"/>
      <c r="C117" s="370"/>
      <c r="D117" s="379"/>
      <c r="E117" s="213">
        <v>0</v>
      </c>
      <c r="F117" s="185"/>
      <c r="G117" s="122">
        <v>0</v>
      </c>
      <c r="H117" s="121">
        <v>0</v>
      </c>
      <c r="I117" s="185"/>
      <c r="J117" s="122">
        <v>0</v>
      </c>
      <c r="K117" s="121">
        <v>0</v>
      </c>
      <c r="L117" s="185"/>
      <c r="M117" s="122">
        <v>0</v>
      </c>
      <c r="N117" s="121">
        <v>15.11</v>
      </c>
      <c r="O117" s="185"/>
      <c r="P117" s="122">
        <f>N117</f>
        <v>15.11</v>
      </c>
      <c r="Q117" s="245">
        <v>19.77</v>
      </c>
      <c r="R117" s="317"/>
      <c r="S117" s="247">
        <f>Q117</f>
        <v>19.77</v>
      </c>
      <c r="T117" s="121">
        <v>19.77</v>
      </c>
      <c r="U117" s="185"/>
      <c r="V117" s="122">
        <f>T117</f>
        <v>19.77</v>
      </c>
      <c r="W117" s="121"/>
      <c r="X117" s="185"/>
      <c r="Y117" s="122"/>
      <c r="Z117" s="121"/>
      <c r="AA117" s="185"/>
      <c r="AB117" s="122"/>
      <c r="AC117" s="121"/>
      <c r="AD117" s="185"/>
      <c r="AE117" s="122"/>
      <c r="AF117" s="121"/>
      <c r="AG117" s="185"/>
      <c r="AH117" s="122"/>
      <c r="AI117" s="121"/>
      <c r="AJ117" s="185"/>
      <c r="AK117" s="122"/>
      <c r="AL117" s="121"/>
      <c r="AM117" s="185"/>
      <c r="AN117" s="123"/>
    </row>
    <row r="118" spans="1:40" x14ac:dyDescent="0.25">
      <c r="A118" s="365"/>
      <c r="B118" s="377"/>
      <c r="C118" s="371"/>
      <c r="D118" s="380"/>
      <c r="E118" s="189"/>
      <c r="F118" s="124">
        <v>0</v>
      </c>
      <c r="G118" s="187"/>
      <c r="H118" s="186"/>
      <c r="I118" s="124">
        <v>0</v>
      </c>
      <c r="J118" s="187"/>
      <c r="K118" s="186"/>
      <c r="L118" s="124">
        <v>0</v>
      </c>
      <c r="M118" s="187"/>
      <c r="N118" s="186"/>
      <c r="O118" s="124">
        <f>N117</f>
        <v>15.11</v>
      </c>
      <c r="P118" s="187"/>
      <c r="Q118" s="186"/>
      <c r="R118" s="124">
        <f>Q117</f>
        <v>19.77</v>
      </c>
      <c r="S118" s="187"/>
      <c r="T118" s="186"/>
      <c r="U118" s="124">
        <f>T117</f>
        <v>19.77</v>
      </c>
      <c r="V118" s="187"/>
      <c r="W118" s="186"/>
      <c r="X118" s="124"/>
      <c r="Y118" s="187"/>
      <c r="Z118" s="186"/>
      <c r="AA118" s="124"/>
      <c r="AB118" s="187"/>
      <c r="AC118" s="186"/>
      <c r="AD118" s="124"/>
      <c r="AE118" s="187"/>
      <c r="AF118" s="186"/>
      <c r="AG118" s="124"/>
      <c r="AH118" s="187"/>
      <c r="AI118" s="186"/>
      <c r="AJ118" s="124"/>
      <c r="AK118" s="187"/>
      <c r="AL118" s="186"/>
      <c r="AM118" s="124"/>
      <c r="AN118" s="238"/>
    </row>
    <row r="119" spans="1:40" x14ac:dyDescent="0.25">
      <c r="A119" s="40"/>
      <c r="B119" s="20" t="s">
        <v>51</v>
      </c>
      <c r="C119" s="59"/>
      <c r="D119" s="91"/>
      <c r="E119" s="129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2"/>
    </row>
    <row r="120" spans="1:40" ht="14.45" customHeight="1" x14ac:dyDescent="0.25">
      <c r="A120" s="363">
        <v>33</v>
      </c>
      <c r="B120" s="375" t="s">
        <v>71</v>
      </c>
      <c r="C120" s="369" t="s">
        <v>93</v>
      </c>
      <c r="D120" s="378">
        <v>47668600</v>
      </c>
      <c r="E120" s="188"/>
      <c r="F120" s="120">
        <v>0</v>
      </c>
      <c r="G120" s="184"/>
      <c r="H120" s="183"/>
      <c r="I120" s="120">
        <v>0</v>
      </c>
      <c r="J120" s="184"/>
      <c r="K120" s="183"/>
      <c r="L120" s="120">
        <v>25</v>
      </c>
      <c r="M120" s="184"/>
      <c r="N120" s="183"/>
      <c r="O120" s="120">
        <v>33.33</v>
      </c>
      <c r="P120" s="184"/>
      <c r="Q120" s="183"/>
      <c r="R120" s="120">
        <v>33.33</v>
      </c>
      <c r="S120" s="184"/>
      <c r="T120" s="183"/>
      <c r="U120" s="120">
        <v>50</v>
      </c>
      <c r="V120" s="184"/>
      <c r="W120" s="183"/>
      <c r="X120" s="120"/>
      <c r="Y120" s="184"/>
      <c r="Z120" s="183"/>
      <c r="AA120" s="120"/>
      <c r="AB120" s="184"/>
      <c r="AC120" s="183"/>
      <c r="AD120" s="120"/>
      <c r="AE120" s="184"/>
      <c r="AF120" s="183"/>
      <c r="AG120" s="120"/>
      <c r="AH120" s="184"/>
      <c r="AI120" s="183"/>
      <c r="AJ120" s="120"/>
      <c r="AK120" s="184"/>
      <c r="AL120" s="183"/>
      <c r="AM120" s="120"/>
      <c r="AN120" s="237"/>
    </row>
    <row r="121" spans="1:40" x14ac:dyDescent="0.25">
      <c r="A121" s="364"/>
      <c r="B121" s="376"/>
      <c r="C121" s="370"/>
      <c r="D121" s="379"/>
      <c r="E121" s="213">
        <v>0</v>
      </c>
      <c r="F121" s="185"/>
      <c r="G121" s="122">
        <v>0</v>
      </c>
      <c r="H121" s="121">
        <v>0</v>
      </c>
      <c r="I121" s="185"/>
      <c r="J121" s="122">
        <v>0</v>
      </c>
      <c r="K121" s="121">
        <v>0</v>
      </c>
      <c r="L121" s="185"/>
      <c r="M121" s="122">
        <v>0</v>
      </c>
      <c r="N121" s="121">
        <v>0</v>
      </c>
      <c r="O121" s="185"/>
      <c r="P121" s="122">
        <v>0</v>
      </c>
      <c r="Q121" s="121">
        <v>0</v>
      </c>
      <c r="R121" s="185"/>
      <c r="S121" s="122">
        <v>0</v>
      </c>
      <c r="T121" s="121">
        <v>0</v>
      </c>
      <c r="U121" s="185"/>
      <c r="V121" s="122">
        <v>0</v>
      </c>
      <c r="W121" s="121"/>
      <c r="X121" s="185"/>
      <c r="Y121" s="122"/>
      <c r="Z121" s="121"/>
      <c r="AA121" s="185"/>
      <c r="AB121" s="122"/>
      <c r="AC121" s="121"/>
      <c r="AD121" s="185"/>
      <c r="AE121" s="122"/>
      <c r="AF121" s="121"/>
      <c r="AG121" s="185"/>
      <c r="AH121" s="122"/>
      <c r="AI121" s="121"/>
      <c r="AJ121" s="185"/>
      <c r="AK121" s="122"/>
      <c r="AL121" s="121"/>
      <c r="AM121" s="185"/>
      <c r="AN121" s="123"/>
    </row>
    <row r="122" spans="1:40" x14ac:dyDescent="0.25">
      <c r="A122" s="365"/>
      <c r="B122" s="377"/>
      <c r="C122" s="371"/>
      <c r="D122" s="380"/>
      <c r="E122" s="189"/>
      <c r="F122" s="124">
        <v>0</v>
      </c>
      <c r="G122" s="187"/>
      <c r="H122" s="186"/>
      <c r="I122" s="124">
        <v>0</v>
      </c>
      <c r="J122" s="187"/>
      <c r="K122" s="186"/>
      <c r="L122" s="124">
        <v>0</v>
      </c>
      <c r="M122" s="187"/>
      <c r="N122" s="186"/>
      <c r="O122" s="124">
        <v>0</v>
      </c>
      <c r="P122" s="187"/>
      <c r="Q122" s="186"/>
      <c r="R122" s="124">
        <v>0</v>
      </c>
      <c r="S122" s="187"/>
      <c r="T122" s="186"/>
      <c r="U122" s="124">
        <v>0</v>
      </c>
      <c r="V122" s="187"/>
      <c r="W122" s="186"/>
      <c r="X122" s="124"/>
      <c r="Y122" s="187"/>
      <c r="Z122" s="186"/>
      <c r="AA122" s="124"/>
      <c r="AB122" s="187"/>
      <c r="AC122" s="186"/>
      <c r="AD122" s="124"/>
      <c r="AE122" s="187"/>
      <c r="AF122" s="186"/>
      <c r="AG122" s="124"/>
      <c r="AH122" s="187"/>
      <c r="AI122" s="186"/>
      <c r="AJ122" s="124"/>
      <c r="AK122" s="187"/>
      <c r="AL122" s="186"/>
      <c r="AM122" s="124"/>
      <c r="AN122" s="238"/>
    </row>
    <row r="123" spans="1:40" ht="14.45" customHeight="1" x14ac:dyDescent="0.25">
      <c r="A123" s="363">
        <v>34</v>
      </c>
      <c r="B123" s="375" t="s">
        <v>52</v>
      </c>
      <c r="C123" s="369" t="s">
        <v>93</v>
      </c>
      <c r="D123" s="378">
        <v>39316000</v>
      </c>
      <c r="E123" s="188"/>
      <c r="F123" s="120">
        <v>0</v>
      </c>
      <c r="G123" s="184"/>
      <c r="H123" s="183"/>
      <c r="I123" s="120">
        <v>0</v>
      </c>
      <c r="J123" s="184"/>
      <c r="K123" s="183"/>
      <c r="L123" s="120">
        <v>25</v>
      </c>
      <c r="M123" s="184"/>
      <c r="N123" s="183"/>
      <c r="O123" s="120">
        <v>33.33</v>
      </c>
      <c r="P123" s="184"/>
      <c r="Q123" s="183"/>
      <c r="R123" s="120">
        <v>33.33</v>
      </c>
      <c r="S123" s="184"/>
      <c r="T123" s="183"/>
      <c r="U123" s="120">
        <v>50</v>
      </c>
      <c r="V123" s="184"/>
      <c r="W123" s="183"/>
      <c r="X123" s="120"/>
      <c r="Y123" s="184"/>
      <c r="Z123" s="183"/>
      <c r="AA123" s="120"/>
      <c r="AB123" s="184"/>
      <c r="AC123" s="183"/>
      <c r="AD123" s="120"/>
      <c r="AE123" s="184"/>
      <c r="AF123" s="183"/>
      <c r="AG123" s="120"/>
      <c r="AH123" s="184"/>
      <c r="AI123" s="183"/>
      <c r="AJ123" s="120"/>
      <c r="AK123" s="184"/>
      <c r="AL123" s="183"/>
      <c r="AM123" s="120"/>
      <c r="AN123" s="237"/>
    </row>
    <row r="124" spans="1:40" x14ac:dyDescent="0.25">
      <c r="A124" s="364"/>
      <c r="B124" s="376"/>
      <c r="C124" s="370"/>
      <c r="D124" s="379"/>
      <c r="E124" s="213">
        <v>0</v>
      </c>
      <c r="F124" s="185"/>
      <c r="G124" s="122">
        <v>0</v>
      </c>
      <c r="H124" s="121">
        <v>0</v>
      </c>
      <c r="I124" s="185"/>
      <c r="J124" s="122">
        <v>0</v>
      </c>
      <c r="K124" s="121">
        <v>8.51</v>
      </c>
      <c r="L124" s="185"/>
      <c r="M124" s="122">
        <f>K124</f>
        <v>8.51</v>
      </c>
      <c r="N124" s="121">
        <v>31.19</v>
      </c>
      <c r="O124" s="185"/>
      <c r="P124" s="122">
        <f>N124</f>
        <v>31.19</v>
      </c>
      <c r="Q124" s="245">
        <v>54.89</v>
      </c>
      <c r="R124" s="317"/>
      <c r="S124" s="247">
        <f>Q124</f>
        <v>54.89</v>
      </c>
      <c r="T124" s="121">
        <v>54.89</v>
      </c>
      <c r="U124" s="185"/>
      <c r="V124" s="122">
        <f>T124</f>
        <v>54.89</v>
      </c>
      <c r="W124" s="121"/>
      <c r="X124" s="185"/>
      <c r="Y124" s="122"/>
      <c r="Z124" s="121"/>
      <c r="AA124" s="185"/>
      <c r="AB124" s="122"/>
      <c r="AC124" s="121"/>
      <c r="AD124" s="185"/>
      <c r="AE124" s="122"/>
      <c r="AF124" s="121"/>
      <c r="AG124" s="185"/>
      <c r="AH124" s="122"/>
      <c r="AI124" s="121"/>
      <c r="AJ124" s="185"/>
      <c r="AK124" s="122"/>
      <c r="AL124" s="121"/>
      <c r="AM124" s="185"/>
      <c r="AN124" s="123"/>
    </row>
    <row r="125" spans="1:40" x14ac:dyDescent="0.25">
      <c r="A125" s="365"/>
      <c r="B125" s="377"/>
      <c r="C125" s="371"/>
      <c r="D125" s="380"/>
      <c r="E125" s="189"/>
      <c r="F125" s="124">
        <v>0</v>
      </c>
      <c r="G125" s="187"/>
      <c r="H125" s="186"/>
      <c r="I125" s="124">
        <v>0</v>
      </c>
      <c r="J125" s="187"/>
      <c r="K125" s="186"/>
      <c r="L125" s="124">
        <f>K124</f>
        <v>8.51</v>
      </c>
      <c r="M125" s="187"/>
      <c r="N125" s="186"/>
      <c r="O125" s="124">
        <f>N124</f>
        <v>31.19</v>
      </c>
      <c r="P125" s="187"/>
      <c r="Q125" s="186"/>
      <c r="R125" s="124">
        <f>Q124</f>
        <v>54.89</v>
      </c>
      <c r="S125" s="187"/>
      <c r="T125" s="186"/>
      <c r="U125" s="124">
        <f>T124</f>
        <v>54.89</v>
      </c>
      <c r="V125" s="187"/>
      <c r="W125" s="186"/>
      <c r="X125" s="124"/>
      <c r="Y125" s="187"/>
      <c r="Z125" s="186"/>
      <c r="AA125" s="124"/>
      <c r="AB125" s="187"/>
      <c r="AC125" s="186"/>
      <c r="AD125" s="124"/>
      <c r="AE125" s="187"/>
      <c r="AF125" s="186"/>
      <c r="AG125" s="124"/>
      <c r="AH125" s="187"/>
      <c r="AI125" s="186"/>
      <c r="AJ125" s="124"/>
      <c r="AK125" s="187"/>
      <c r="AL125" s="186"/>
      <c r="AM125" s="124"/>
      <c r="AN125" s="238"/>
    </row>
    <row r="126" spans="1:40" x14ac:dyDescent="0.25">
      <c r="A126" s="40"/>
      <c r="B126" s="22" t="s">
        <v>53</v>
      </c>
      <c r="C126" s="59"/>
      <c r="D126" s="91"/>
      <c r="E126" s="129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2"/>
    </row>
    <row r="127" spans="1:40" ht="25.5" x14ac:dyDescent="0.25">
      <c r="A127" s="40"/>
      <c r="B127" s="23" t="s">
        <v>72</v>
      </c>
      <c r="C127" s="59"/>
      <c r="D127" s="91"/>
      <c r="E127" s="129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2"/>
    </row>
    <row r="128" spans="1:40" ht="14.45" customHeight="1" x14ac:dyDescent="0.25">
      <c r="A128" s="363">
        <v>35</v>
      </c>
      <c r="B128" s="375" t="s">
        <v>73</v>
      </c>
      <c r="C128" s="369" t="s">
        <v>93</v>
      </c>
      <c r="D128" s="378">
        <v>17868400</v>
      </c>
      <c r="E128" s="188"/>
      <c r="F128" s="120">
        <v>0</v>
      </c>
      <c r="G128" s="184"/>
      <c r="H128" s="183"/>
      <c r="I128" s="120">
        <v>0</v>
      </c>
      <c r="J128" s="184"/>
      <c r="K128" s="183"/>
      <c r="L128" s="120">
        <v>25</v>
      </c>
      <c r="M128" s="184"/>
      <c r="N128" s="183"/>
      <c r="O128" s="120">
        <v>33.33</v>
      </c>
      <c r="P128" s="184"/>
      <c r="Q128" s="183"/>
      <c r="R128" s="120">
        <v>33.33</v>
      </c>
      <c r="S128" s="184"/>
      <c r="T128" s="183"/>
      <c r="U128" s="120">
        <v>50</v>
      </c>
      <c r="V128" s="184"/>
      <c r="W128" s="183"/>
      <c r="X128" s="120"/>
      <c r="Y128" s="184"/>
      <c r="Z128" s="183"/>
      <c r="AA128" s="120"/>
      <c r="AB128" s="184"/>
      <c r="AC128" s="183"/>
      <c r="AD128" s="120"/>
      <c r="AE128" s="184"/>
      <c r="AF128" s="183"/>
      <c r="AG128" s="120"/>
      <c r="AH128" s="184"/>
      <c r="AI128" s="183"/>
      <c r="AJ128" s="120"/>
      <c r="AK128" s="184"/>
      <c r="AL128" s="183"/>
      <c r="AM128" s="120"/>
      <c r="AN128" s="237"/>
    </row>
    <row r="129" spans="1:40" x14ac:dyDescent="0.25">
      <c r="A129" s="364"/>
      <c r="B129" s="376"/>
      <c r="C129" s="370"/>
      <c r="D129" s="379"/>
      <c r="E129" s="213">
        <v>0</v>
      </c>
      <c r="F129" s="185"/>
      <c r="G129" s="122">
        <v>0</v>
      </c>
      <c r="H129" s="121">
        <v>0</v>
      </c>
      <c r="I129" s="185"/>
      <c r="J129" s="122">
        <v>0</v>
      </c>
      <c r="K129" s="121">
        <v>0</v>
      </c>
      <c r="L129" s="185"/>
      <c r="M129" s="122">
        <v>0</v>
      </c>
      <c r="N129" s="121">
        <v>7.86</v>
      </c>
      <c r="O129" s="185"/>
      <c r="P129" s="122">
        <f>N129</f>
        <v>7.86</v>
      </c>
      <c r="Q129" s="121">
        <v>7.86</v>
      </c>
      <c r="R129" s="185"/>
      <c r="S129" s="122">
        <f>Q129</f>
        <v>7.86</v>
      </c>
      <c r="T129" s="121">
        <v>7.86</v>
      </c>
      <c r="U129" s="185"/>
      <c r="V129" s="122">
        <f>T129</f>
        <v>7.86</v>
      </c>
      <c r="W129" s="121"/>
      <c r="X129" s="185"/>
      <c r="Y129" s="122"/>
      <c r="Z129" s="121"/>
      <c r="AA129" s="185"/>
      <c r="AB129" s="122"/>
      <c r="AC129" s="121"/>
      <c r="AD129" s="185"/>
      <c r="AE129" s="122"/>
      <c r="AF129" s="121"/>
      <c r="AG129" s="185"/>
      <c r="AH129" s="122"/>
      <c r="AI129" s="121"/>
      <c r="AJ129" s="185"/>
      <c r="AK129" s="122"/>
      <c r="AL129" s="121"/>
      <c r="AM129" s="185"/>
      <c r="AN129" s="123"/>
    </row>
    <row r="130" spans="1:40" x14ac:dyDescent="0.25">
      <c r="A130" s="365"/>
      <c r="B130" s="377"/>
      <c r="C130" s="371"/>
      <c r="D130" s="380"/>
      <c r="E130" s="189"/>
      <c r="F130" s="124">
        <v>0</v>
      </c>
      <c r="G130" s="187"/>
      <c r="H130" s="186"/>
      <c r="I130" s="124">
        <v>0</v>
      </c>
      <c r="J130" s="187"/>
      <c r="K130" s="186"/>
      <c r="L130" s="124">
        <v>0</v>
      </c>
      <c r="M130" s="187"/>
      <c r="N130" s="186"/>
      <c r="O130" s="124">
        <f>N129</f>
        <v>7.86</v>
      </c>
      <c r="P130" s="187"/>
      <c r="Q130" s="186"/>
      <c r="R130" s="124">
        <f>Q129</f>
        <v>7.86</v>
      </c>
      <c r="S130" s="187"/>
      <c r="T130" s="186"/>
      <c r="U130" s="124">
        <f>T129</f>
        <v>7.86</v>
      </c>
      <c r="V130" s="187"/>
      <c r="W130" s="186"/>
      <c r="X130" s="124"/>
      <c r="Y130" s="187"/>
      <c r="Z130" s="186"/>
      <c r="AA130" s="124"/>
      <c r="AB130" s="187"/>
      <c r="AC130" s="186"/>
      <c r="AD130" s="124"/>
      <c r="AE130" s="187"/>
      <c r="AF130" s="186"/>
      <c r="AG130" s="124"/>
      <c r="AH130" s="187"/>
      <c r="AI130" s="186"/>
      <c r="AJ130" s="124"/>
      <c r="AK130" s="187"/>
      <c r="AL130" s="186"/>
      <c r="AM130" s="124"/>
      <c r="AN130" s="238"/>
    </row>
    <row r="131" spans="1:40" ht="14.45" customHeight="1" x14ac:dyDescent="0.25">
      <c r="A131" s="363">
        <v>36</v>
      </c>
      <c r="B131" s="375" t="s">
        <v>74</v>
      </c>
      <c r="C131" s="369" t="s">
        <v>93</v>
      </c>
      <c r="D131" s="378">
        <v>17050000</v>
      </c>
      <c r="E131" s="188"/>
      <c r="F131" s="120">
        <v>0</v>
      </c>
      <c r="G131" s="184"/>
      <c r="H131" s="183"/>
      <c r="I131" s="120">
        <v>0</v>
      </c>
      <c r="J131" s="184"/>
      <c r="K131" s="183"/>
      <c r="L131" s="120">
        <v>0</v>
      </c>
      <c r="M131" s="184"/>
      <c r="N131" s="183"/>
      <c r="O131" s="120">
        <v>0</v>
      </c>
      <c r="P131" s="184"/>
      <c r="Q131" s="183"/>
      <c r="R131" s="120">
        <v>0</v>
      </c>
      <c r="S131" s="184"/>
      <c r="T131" s="183"/>
      <c r="U131" s="120">
        <v>50</v>
      </c>
      <c r="V131" s="184"/>
      <c r="W131" s="183"/>
      <c r="X131" s="120"/>
      <c r="Y131" s="184"/>
      <c r="Z131" s="183"/>
      <c r="AA131" s="120"/>
      <c r="AB131" s="184"/>
      <c r="AC131" s="183"/>
      <c r="AD131" s="120"/>
      <c r="AE131" s="184"/>
      <c r="AF131" s="183"/>
      <c r="AG131" s="120"/>
      <c r="AH131" s="184"/>
      <c r="AI131" s="183"/>
      <c r="AJ131" s="120"/>
      <c r="AK131" s="184"/>
      <c r="AL131" s="183"/>
      <c r="AM131" s="120"/>
      <c r="AN131" s="237"/>
    </row>
    <row r="132" spans="1:40" x14ac:dyDescent="0.25">
      <c r="A132" s="364"/>
      <c r="B132" s="376"/>
      <c r="C132" s="370"/>
      <c r="D132" s="379"/>
      <c r="E132" s="213">
        <v>0</v>
      </c>
      <c r="F132" s="185"/>
      <c r="G132" s="122">
        <v>0</v>
      </c>
      <c r="H132" s="121">
        <v>0</v>
      </c>
      <c r="I132" s="185"/>
      <c r="J132" s="122">
        <v>0</v>
      </c>
      <c r="K132" s="121">
        <v>0</v>
      </c>
      <c r="L132" s="185"/>
      <c r="M132" s="122">
        <v>0</v>
      </c>
      <c r="N132" s="121">
        <v>3.1</v>
      </c>
      <c r="O132" s="185"/>
      <c r="P132" s="122">
        <f>N132</f>
        <v>3.1</v>
      </c>
      <c r="Q132" s="121">
        <v>0</v>
      </c>
      <c r="R132" s="185"/>
      <c r="S132" s="122">
        <f>Q132</f>
        <v>0</v>
      </c>
      <c r="T132" s="121">
        <v>0</v>
      </c>
      <c r="U132" s="185"/>
      <c r="V132" s="122">
        <f>T132</f>
        <v>0</v>
      </c>
      <c r="W132" s="121"/>
      <c r="X132" s="185"/>
      <c r="Y132" s="122"/>
      <c r="Z132" s="121"/>
      <c r="AA132" s="185"/>
      <c r="AB132" s="122"/>
      <c r="AC132" s="121"/>
      <c r="AD132" s="185"/>
      <c r="AE132" s="122"/>
      <c r="AF132" s="121"/>
      <c r="AG132" s="185"/>
      <c r="AH132" s="122"/>
      <c r="AI132" s="121"/>
      <c r="AJ132" s="185"/>
      <c r="AK132" s="122"/>
      <c r="AL132" s="121"/>
      <c r="AM132" s="185"/>
      <c r="AN132" s="123"/>
    </row>
    <row r="133" spans="1:40" x14ac:dyDescent="0.25">
      <c r="A133" s="365"/>
      <c r="B133" s="377"/>
      <c r="C133" s="371"/>
      <c r="D133" s="380"/>
      <c r="E133" s="189"/>
      <c r="F133" s="124">
        <v>0</v>
      </c>
      <c r="G133" s="187"/>
      <c r="H133" s="186"/>
      <c r="I133" s="124">
        <v>0</v>
      </c>
      <c r="J133" s="187"/>
      <c r="K133" s="186"/>
      <c r="L133" s="124">
        <v>0</v>
      </c>
      <c r="M133" s="187"/>
      <c r="N133" s="186"/>
      <c r="O133" s="124">
        <f>N132</f>
        <v>3.1</v>
      </c>
      <c r="P133" s="187"/>
      <c r="Q133" s="186"/>
      <c r="R133" s="124">
        <f>Q132</f>
        <v>0</v>
      </c>
      <c r="S133" s="187"/>
      <c r="T133" s="186"/>
      <c r="U133" s="124">
        <f>T132</f>
        <v>0</v>
      </c>
      <c r="V133" s="187"/>
      <c r="W133" s="186"/>
      <c r="X133" s="124"/>
      <c r="Y133" s="187"/>
      <c r="Z133" s="186"/>
      <c r="AA133" s="124"/>
      <c r="AB133" s="187"/>
      <c r="AC133" s="186"/>
      <c r="AD133" s="124"/>
      <c r="AE133" s="187"/>
      <c r="AF133" s="186"/>
      <c r="AG133" s="124"/>
      <c r="AH133" s="187"/>
      <c r="AI133" s="186"/>
      <c r="AJ133" s="124"/>
      <c r="AK133" s="187"/>
      <c r="AL133" s="186"/>
      <c r="AM133" s="124"/>
      <c r="AN133" s="238"/>
    </row>
    <row r="134" spans="1:40" x14ac:dyDescent="0.25">
      <c r="A134" s="40"/>
      <c r="B134" s="20" t="s">
        <v>54</v>
      </c>
      <c r="C134" s="59"/>
      <c r="D134" s="91"/>
      <c r="E134" s="129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2"/>
    </row>
    <row r="135" spans="1:40" ht="14.45" customHeight="1" x14ac:dyDescent="0.25">
      <c r="A135" s="363">
        <v>37</v>
      </c>
      <c r="B135" s="375" t="s">
        <v>75</v>
      </c>
      <c r="C135" s="369" t="s">
        <v>93</v>
      </c>
      <c r="D135" s="378">
        <v>27390000</v>
      </c>
      <c r="E135" s="188"/>
      <c r="F135" s="120">
        <v>0</v>
      </c>
      <c r="G135" s="184"/>
      <c r="H135" s="183"/>
      <c r="I135" s="120">
        <v>0</v>
      </c>
      <c r="J135" s="184"/>
      <c r="K135" s="183"/>
      <c r="L135" s="120">
        <v>25</v>
      </c>
      <c r="M135" s="184"/>
      <c r="N135" s="183"/>
      <c r="O135" s="120">
        <v>33.33</v>
      </c>
      <c r="P135" s="184"/>
      <c r="Q135" s="183"/>
      <c r="R135" s="120">
        <v>33.33</v>
      </c>
      <c r="S135" s="184"/>
      <c r="T135" s="183"/>
      <c r="U135" s="120">
        <v>50</v>
      </c>
      <c r="V135" s="184"/>
      <c r="W135" s="183"/>
      <c r="X135" s="120"/>
      <c r="Y135" s="184"/>
      <c r="Z135" s="183"/>
      <c r="AA135" s="120"/>
      <c r="AB135" s="184"/>
      <c r="AC135" s="183"/>
      <c r="AD135" s="120"/>
      <c r="AE135" s="184"/>
      <c r="AF135" s="183"/>
      <c r="AG135" s="120"/>
      <c r="AH135" s="184"/>
      <c r="AI135" s="183"/>
      <c r="AJ135" s="120"/>
      <c r="AK135" s="184"/>
      <c r="AL135" s="183"/>
      <c r="AM135" s="120"/>
      <c r="AN135" s="237"/>
    </row>
    <row r="136" spans="1:40" x14ac:dyDescent="0.25">
      <c r="A136" s="364"/>
      <c r="B136" s="376"/>
      <c r="C136" s="370"/>
      <c r="D136" s="379"/>
      <c r="E136" s="213">
        <v>0</v>
      </c>
      <c r="F136" s="185"/>
      <c r="G136" s="122">
        <v>0</v>
      </c>
      <c r="H136" s="121">
        <v>0</v>
      </c>
      <c r="I136" s="185"/>
      <c r="J136" s="122">
        <v>0</v>
      </c>
      <c r="K136" s="121">
        <v>0</v>
      </c>
      <c r="L136" s="185"/>
      <c r="M136" s="122">
        <v>0</v>
      </c>
      <c r="N136" s="121">
        <v>0</v>
      </c>
      <c r="O136" s="185"/>
      <c r="P136" s="122">
        <v>0</v>
      </c>
      <c r="Q136" s="121">
        <v>0</v>
      </c>
      <c r="R136" s="185"/>
      <c r="S136" s="122">
        <v>0</v>
      </c>
      <c r="T136" s="121">
        <v>0</v>
      </c>
      <c r="U136" s="185"/>
      <c r="V136" s="122">
        <v>0</v>
      </c>
      <c r="W136" s="121"/>
      <c r="X136" s="185"/>
      <c r="Y136" s="122"/>
      <c r="Z136" s="121"/>
      <c r="AA136" s="185"/>
      <c r="AB136" s="122"/>
      <c r="AC136" s="121"/>
      <c r="AD136" s="185"/>
      <c r="AE136" s="122"/>
      <c r="AF136" s="121"/>
      <c r="AG136" s="185"/>
      <c r="AH136" s="122"/>
      <c r="AI136" s="121"/>
      <c r="AJ136" s="185"/>
      <c r="AK136" s="122"/>
      <c r="AL136" s="121"/>
      <c r="AM136" s="185"/>
      <c r="AN136" s="123"/>
    </row>
    <row r="137" spans="1:40" x14ac:dyDescent="0.25">
      <c r="A137" s="365"/>
      <c r="B137" s="377"/>
      <c r="C137" s="371"/>
      <c r="D137" s="380"/>
      <c r="E137" s="189"/>
      <c r="F137" s="124">
        <v>0</v>
      </c>
      <c r="G137" s="187"/>
      <c r="H137" s="186"/>
      <c r="I137" s="124">
        <v>0</v>
      </c>
      <c r="J137" s="187"/>
      <c r="K137" s="186"/>
      <c r="L137" s="124"/>
      <c r="M137" s="187"/>
      <c r="N137" s="186"/>
      <c r="O137" s="124">
        <v>0</v>
      </c>
      <c r="P137" s="187"/>
      <c r="Q137" s="186"/>
      <c r="R137" s="124">
        <v>0</v>
      </c>
      <c r="S137" s="187"/>
      <c r="T137" s="186"/>
      <c r="U137" s="124">
        <v>0</v>
      </c>
      <c r="V137" s="187"/>
      <c r="W137" s="186"/>
      <c r="X137" s="124"/>
      <c r="Y137" s="187"/>
      <c r="Z137" s="186"/>
      <c r="AA137" s="124"/>
      <c r="AB137" s="187"/>
      <c r="AC137" s="186"/>
      <c r="AD137" s="124"/>
      <c r="AE137" s="187"/>
      <c r="AF137" s="186"/>
      <c r="AG137" s="124"/>
      <c r="AH137" s="187"/>
      <c r="AI137" s="186"/>
      <c r="AJ137" s="124"/>
      <c r="AK137" s="187"/>
      <c r="AL137" s="186"/>
      <c r="AM137" s="124"/>
      <c r="AN137" s="238"/>
    </row>
    <row r="138" spans="1:40" ht="14.45" customHeight="1" x14ac:dyDescent="0.25">
      <c r="A138" s="363">
        <v>38</v>
      </c>
      <c r="B138" s="375" t="s">
        <v>76</v>
      </c>
      <c r="C138" s="369" t="s">
        <v>93</v>
      </c>
      <c r="D138" s="378">
        <v>61529000</v>
      </c>
      <c r="E138" s="188"/>
      <c r="F138" s="120">
        <v>0</v>
      </c>
      <c r="G138" s="184"/>
      <c r="H138" s="183"/>
      <c r="I138" s="120">
        <v>0</v>
      </c>
      <c r="J138" s="184"/>
      <c r="K138" s="183"/>
      <c r="L138" s="120">
        <v>25</v>
      </c>
      <c r="M138" s="184"/>
      <c r="N138" s="183"/>
      <c r="O138" s="120">
        <v>33.33</v>
      </c>
      <c r="P138" s="184"/>
      <c r="Q138" s="183"/>
      <c r="R138" s="120">
        <v>33.33</v>
      </c>
      <c r="S138" s="184"/>
      <c r="T138" s="183"/>
      <c r="U138" s="120">
        <v>50</v>
      </c>
      <c r="V138" s="184"/>
      <c r="W138" s="183"/>
      <c r="X138" s="120"/>
      <c r="Y138" s="184"/>
      <c r="Z138" s="183"/>
      <c r="AA138" s="120"/>
      <c r="AB138" s="184"/>
      <c r="AC138" s="183"/>
      <c r="AD138" s="120"/>
      <c r="AE138" s="184"/>
      <c r="AF138" s="183"/>
      <c r="AG138" s="120"/>
      <c r="AH138" s="184"/>
      <c r="AI138" s="183"/>
      <c r="AJ138" s="120"/>
      <c r="AK138" s="184"/>
      <c r="AL138" s="183"/>
      <c r="AM138" s="120"/>
      <c r="AN138" s="237"/>
    </row>
    <row r="139" spans="1:40" x14ac:dyDescent="0.25">
      <c r="A139" s="364"/>
      <c r="B139" s="376"/>
      <c r="C139" s="370"/>
      <c r="D139" s="379"/>
      <c r="E139" s="213">
        <v>0</v>
      </c>
      <c r="F139" s="185"/>
      <c r="G139" s="122">
        <v>0</v>
      </c>
      <c r="H139" s="121">
        <v>0</v>
      </c>
      <c r="I139" s="185"/>
      <c r="J139" s="122">
        <v>0</v>
      </c>
      <c r="K139" s="121">
        <v>0</v>
      </c>
      <c r="L139" s="185"/>
      <c r="M139" s="122">
        <v>0</v>
      </c>
      <c r="N139" s="121">
        <v>3.1</v>
      </c>
      <c r="O139" s="185"/>
      <c r="P139" s="122">
        <f>N139</f>
        <v>3.1</v>
      </c>
      <c r="Q139" s="121">
        <v>7.61</v>
      </c>
      <c r="R139" s="185"/>
      <c r="S139" s="122">
        <f>Q139</f>
        <v>7.61</v>
      </c>
      <c r="T139" s="121">
        <v>7.61</v>
      </c>
      <c r="U139" s="185"/>
      <c r="V139" s="122">
        <f>T139</f>
        <v>7.61</v>
      </c>
      <c r="W139" s="121"/>
      <c r="X139" s="185"/>
      <c r="Y139" s="122"/>
      <c r="Z139" s="121"/>
      <c r="AA139" s="185"/>
      <c r="AB139" s="122"/>
      <c r="AC139" s="121"/>
      <c r="AD139" s="185"/>
      <c r="AE139" s="122"/>
      <c r="AF139" s="121"/>
      <c r="AG139" s="185"/>
      <c r="AH139" s="122"/>
      <c r="AI139" s="121"/>
      <c r="AJ139" s="185"/>
      <c r="AK139" s="122"/>
      <c r="AL139" s="121"/>
      <c r="AM139" s="185"/>
      <c r="AN139" s="123"/>
    </row>
    <row r="140" spans="1:40" x14ac:dyDescent="0.25">
      <c r="A140" s="365"/>
      <c r="B140" s="377"/>
      <c r="C140" s="371"/>
      <c r="D140" s="380"/>
      <c r="E140" s="189"/>
      <c r="F140" s="124">
        <v>0</v>
      </c>
      <c r="G140" s="187"/>
      <c r="H140" s="186"/>
      <c r="I140" s="124">
        <v>0</v>
      </c>
      <c r="J140" s="187"/>
      <c r="K140" s="186"/>
      <c r="L140" s="124">
        <v>0</v>
      </c>
      <c r="M140" s="187"/>
      <c r="N140" s="186"/>
      <c r="O140" s="124">
        <f>N139</f>
        <v>3.1</v>
      </c>
      <c r="P140" s="187"/>
      <c r="Q140" s="186"/>
      <c r="R140" s="124">
        <f>Q139</f>
        <v>7.61</v>
      </c>
      <c r="S140" s="187"/>
      <c r="T140" s="186"/>
      <c r="U140" s="124">
        <f>T139</f>
        <v>7.61</v>
      </c>
      <c r="V140" s="187"/>
      <c r="W140" s="186"/>
      <c r="X140" s="124"/>
      <c r="Y140" s="187"/>
      <c r="Z140" s="186"/>
      <c r="AA140" s="124"/>
      <c r="AB140" s="187"/>
      <c r="AC140" s="186"/>
      <c r="AD140" s="124"/>
      <c r="AE140" s="187"/>
      <c r="AF140" s="186"/>
      <c r="AG140" s="124"/>
      <c r="AH140" s="187"/>
      <c r="AI140" s="186"/>
      <c r="AJ140" s="124"/>
      <c r="AK140" s="187"/>
      <c r="AL140" s="186"/>
      <c r="AM140" s="124"/>
      <c r="AN140" s="238"/>
    </row>
    <row r="141" spans="1:40" ht="14.45" customHeight="1" x14ac:dyDescent="0.25">
      <c r="A141" s="363">
        <v>39</v>
      </c>
      <c r="B141" s="375" t="s">
        <v>55</v>
      </c>
      <c r="C141" s="369" t="s">
        <v>93</v>
      </c>
      <c r="D141" s="378">
        <v>146729000</v>
      </c>
      <c r="E141" s="188"/>
      <c r="F141" s="120">
        <v>0</v>
      </c>
      <c r="G141" s="184"/>
      <c r="H141" s="183"/>
      <c r="I141" s="120">
        <v>0</v>
      </c>
      <c r="J141" s="184"/>
      <c r="K141" s="183"/>
      <c r="L141" s="120">
        <v>25</v>
      </c>
      <c r="M141" s="184"/>
      <c r="N141" s="183"/>
      <c r="O141" s="120">
        <v>33.33</v>
      </c>
      <c r="P141" s="184"/>
      <c r="Q141" s="183"/>
      <c r="R141" s="120">
        <v>33.33</v>
      </c>
      <c r="S141" s="184"/>
      <c r="T141" s="183"/>
      <c r="U141" s="120">
        <v>50</v>
      </c>
      <c r="V141" s="184"/>
      <c r="W141" s="183"/>
      <c r="X141" s="120"/>
      <c r="Y141" s="184"/>
      <c r="Z141" s="183"/>
      <c r="AA141" s="120"/>
      <c r="AB141" s="184"/>
      <c r="AC141" s="183"/>
      <c r="AD141" s="120"/>
      <c r="AE141" s="184"/>
      <c r="AF141" s="183"/>
      <c r="AG141" s="120"/>
      <c r="AH141" s="184"/>
      <c r="AI141" s="183"/>
      <c r="AJ141" s="120"/>
      <c r="AK141" s="184"/>
      <c r="AL141" s="183"/>
      <c r="AM141" s="120"/>
      <c r="AN141" s="237"/>
    </row>
    <row r="142" spans="1:40" x14ac:dyDescent="0.25">
      <c r="A142" s="364"/>
      <c r="B142" s="376"/>
      <c r="C142" s="370"/>
      <c r="D142" s="379"/>
      <c r="E142" s="213">
        <v>0</v>
      </c>
      <c r="F142" s="185"/>
      <c r="G142" s="122">
        <v>0</v>
      </c>
      <c r="H142" s="121">
        <v>0</v>
      </c>
      <c r="I142" s="185"/>
      <c r="J142" s="122">
        <v>0</v>
      </c>
      <c r="K142" s="121">
        <v>1.44</v>
      </c>
      <c r="L142" s="185"/>
      <c r="M142" s="122">
        <f>K142</f>
        <v>1.44</v>
      </c>
      <c r="N142" s="121">
        <v>9.73</v>
      </c>
      <c r="O142" s="185"/>
      <c r="P142" s="122">
        <f>N142</f>
        <v>9.73</v>
      </c>
      <c r="Q142" s="245">
        <v>28.49</v>
      </c>
      <c r="R142" s="317"/>
      <c r="S142" s="247">
        <f>Q142</f>
        <v>28.49</v>
      </c>
      <c r="T142" s="121">
        <v>28.49</v>
      </c>
      <c r="U142" s="185"/>
      <c r="V142" s="122">
        <f>T142</f>
        <v>28.49</v>
      </c>
      <c r="W142" s="121"/>
      <c r="X142" s="185"/>
      <c r="Y142" s="122"/>
      <c r="Z142" s="121"/>
      <c r="AA142" s="185"/>
      <c r="AB142" s="122"/>
      <c r="AC142" s="121"/>
      <c r="AD142" s="185"/>
      <c r="AE142" s="122"/>
      <c r="AF142" s="121"/>
      <c r="AG142" s="185"/>
      <c r="AH142" s="122"/>
      <c r="AI142" s="121"/>
      <c r="AJ142" s="185"/>
      <c r="AK142" s="122"/>
      <c r="AL142" s="121"/>
      <c r="AM142" s="185"/>
      <c r="AN142" s="123"/>
    </row>
    <row r="143" spans="1:40" x14ac:dyDescent="0.25">
      <c r="A143" s="365"/>
      <c r="B143" s="377"/>
      <c r="C143" s="371"/>
      <c r="D143" s="380"/>
      <c r="E143" s="189"/>
      <c r="F143" s="124">
        <v>0</v>
      </c>
      <c r="G143" s="187"/>
      <c r="H143" s="186"/>
      <c r="I143" s="124">
        <v>0</v>
      </c>
      <c r="J143" s="187"/>
      <c r="K143" s="186"/>
      <c r="L143" s="124">
        <f>K142</f>
        <v>1.44</v>
      </c>
      <c r="M143" s="187"/>
      <c r="N143" s="186"/>
      <c r="O143" s="124">
        <f>N142</f>
        <v>9.73</v>
      </c>
      <c r="P143" s="187"/>
      <c r="Q143" s="186"/>
      <c r="R143" s="124">
        <f>Q142</f>
        <v>28.49</v>
      </c>
      <c r="S143" s="187"/>
      <c r="T143" s="186"/>
      <c r="U143" s="124">
        <f>T142</f>
        <v>28.49</v>
      </c>
      <c r="V143" s="187"/>
      <c r="W143" s="186"/>
      <c r="X143" s="124"/>
      <c r="Y143" s="187"/>
      <c r="Z143" s="186"/>
      <c r="AA143" s="124"/>
      <c r="AB143" s="187"/>
      <c r="AC143" s="186"/>
      <c r="AD143" s="124"/>
      <c r="AE143" s="187"/>
      <c r="AF143" s="186"/>
      <c r="AG143" s="124"/>
      <c r="AH143" s="187"/>
      <c r="AI143" s="186"/>
      <c r="AJ143" s="124"/>
      <c r="AK143" s="187"/>
      <c r="AL143" s="186"/>
      <c r="AM143" s="124"/>
      <c r="AN143" s="238"/>
    </row>
    <row r="144" spans="1:40" ht="14.45" customHeight="1" x14ac:dyDescent="0.25">
      <c r="A144" s="363">
        <v>40</v>
      </c>
      <c r="B144" s="375" t="s">
        <v>77</v>
      </c>
      <c r="C144" s="369" t="s">
        <v>93</v>
      </c>
      <c r="D144" s="378">
        <v>2017000</v>
      </c>
      <c r="E144" s="188"/>
      <c r="F144" s="120">
        <v>0</v>
      </c>
      <c r="G144" s="184"/>
      <c r="H144" s="183"/>
      <c r="I144" s="120">
        <v>0</v>
      </c>
      <c r="J144" s="184"/>
      <c r="K144" s="183"/>
      <c r="L144" s="120">
        <v>25</v>
      </c>
      <c r="M144" s="184"/>
      <c r="N144" s="183"/>
      <c r="O144" s="120">
        <v>33.33</v>
      </c>
      <c r="P144" s="184"/>
      <c r="Q144" s="183"/>
      <c r="R144" s="120">
        <v>33.33</v>
      </c>
      <c r="S144" s="184"/>
      <c r="T144" s="183"/>
      <c r="U144" s="120">
        <v>50</v>
      </c>
      <c r="V144" s="184"/>
      <c r="W144" s="183"/>
      <c r="X144" s="120"/>
      <c r="Y144" s="184"/>
      <c r="Z144" s="183"/>
      <c r="AA144" s="120"/>
      <c r="AB144" s="184"/>
      <c r="AC144" s="183"/>
      <c r="AD144" s="120"/>
      <c r="AE144" s="184"/>
      <c r="AF144" s="183"/>
      <c r="AG144" s="120"/>
      <c r="AH144" s="184"/>
      <c r="AI144" s="183"/>
      <c r="AJ144" s="120"/>
      <c r="AK144" s="184"/>
      <c r="AL144" s="183"/>
      <c r="AM144" s="120"/>
      <c r="AN144" s="237"/>
    </row>
    <row r="145" spans="1:40" x14ac:dyDescent="0.25">
      <c r="A145" s="364"/>
      <c r="B145" s="376"/>
      <c r="C145" s="370"/>
      <c r="D145" s="379"/>
      <c r="E145" s="213">
        <v>0</v>
      </c>
      <c r="F145" s="185"/>
      <c r="G145" s="122">
        <v>0</v>
      </c>
      <c r="H145" s="121">
        <v>0</v>
      </c>
      <c r="I145" s="185"/>
      <c r="J145" s="122">
        <v>0</v>
      </c>
      <c r="K145" s="121">
        <v>0</v>
      </c>
      <c r="L145" s="185"/>
      <c r="M145" s="122">
        <v>0</v>
      </c>
      <c r="N145" s="121">
        <v>0</v>
      </c>
      <c r="O145" s="185"/>
      <c r="P145" s="122">
        <v>0</v>
      </c>
      <c r="Q145" s="121">
        <v>0</v>
      </c>
      <c r="R145" s="185"/>
      <c r="S145" s="122">
        <v>0</v>
      </c>
      <c r="T145" s="121">
        <v>0</v>
      </c>
      <c r="U145" s="185"/>
      <c r="V145" s="122">
        <v>0</v>
      </c>
      <c r="W145" s="121"/>
      <c r="X145" s="185"/>
      <c r="Y145" s="122"/>
      <c r="Z145" s="121"/>
      <c r="AA145" s="185"/>
      <c r="AB145" s="122"/>
      <c r="AC145" s="121"/>
      <c r="AD145" s="185"/>
      <c r="AE145" s="122"/>
      <c r="AF145" s="121"/>
      <c r="AG145" s="185"/>
      <c r="AH145" s="122"/>
      <c r="AI145" s="121"/>
      <c r="AJ145" s="185"/>
      <c r="AK145" s="122"/>
      <c r="AL145" s="121"/>
      <c r="AM145" s="185"/>
      <c r="AN145" s="123"/>
    </row>
    <row r="146" spans="1:40" x14ac:dyDescent="0.25">
      <c r="A146" s="365"/>
      <c r="B146" s="377"/>
      <c r="C146" s="371"/>
      <c r="D146" s="380"/>
      <c r="E146" s="189"/>
      <c r="F146" s="124">
        <v>0</v>
      </c>
      <c r="G146" s="187"/>
      <c r="H146" s="186"/>
      <c r="I146" s="124">
        <v>0</v>
      </c>
      <c r="J146" s="187"/>
      <c r="K146" s="186"/>
      <c r="L146" s="124">
        <v>0</v>
      </c>
      <c r="M146" s="187"/>
      <c r="N146" s="186"/>
      <c r="O146" s="124">
        <v>0</v>
      </c>
      <c r="P146" s="187"/>
      <c r="Q146" s="186"/>
      <c r="R146" s="124">
        <v>0</v>
      </c>
      <c r="S146" s="187"/>
      <c r="T146" s="186"/>
      <c r="U146" s="124">
        <v>0</v>
      </c>
      <c r="V146" s="187"/>
      <c r="W146" s="186"/>
      <c r="X146" s="124"/>
      <c r="Y146" s="187"/>
      <c r="Z146" s="186"/>
      <c r="AA146" s="124"/>
      <c r="AB146" s="187"/>
      <c r="AC146" s="186"/>
      <c r="AD146" s="124"/>
      <c r="AE146" s="187"/>
      <c r="AF146" s="186"/>
      <c r="AG146" s="124"/>
      <c r="AH146" s="187"/>
      <c r="AI146" s="186"/>
      <c r="AJ146" s="124"/>
      <c r="AK146" s="187"/>
      <c r="AL146" s="186"/>
      <c r="AM146" s="124"/>
      <c r="AN146" s="238"/>
    </row>
    <row r="147" spans="1:40" ht="4.5" customHeight="1" thickBot="1" x14ac:dyDescent="0.3">
      <c r="A147" s="99"/>
      <c r="B147" s="81"/>
      <c r="C147" s="136"/>
      <c r="D147" s="135"/>
      <c r="E147" s="136"/>
      <c r="F147" s="135"/>
      <c r="G147" s="135"/>
      <c r="H147" s="135"/>
      <c r="I147" s="135"/>
      <c r="J147" s="135"/>
      <c r="K147" s="135"/>
      <c r="L147" s="135"/>
      <c r="M147" s="135"/>
      <c r="N147" s="135"/>
      <c r="O147" s="135"/>
      <c r="P147" s="135"/>
      <c r="Q147" s="135"/>
      <c r="R147" s="135"/>
      <c r="S147" s="135"/>
      <c r="T147" s="135"/>
      <c r="U147" s="135"/>
      <c r="V147" s="135"/>
      <c r="W147" s="135"/>
      <c r="X147" s="135"/>
      <c r="Y147" s="135"/>
      <c r="Z147" s="135"/>
      <c r="AA147" s="135"/>
      <c r="AB147" s="135"/>
      <c r="AC147" s="135"/>
      <c r="AD147" s="135"/>
      <c r="AE147" s="135"/>
      <c r="AF147" s="135"/>
      <c r="AG147" s="135"/>
      <c r="AH147" s="135"/>
      <c r="AI147" s="135"/>
      <c r="AJ147" s="135"/>
      <c r="AK147" s="135"/>
      <c r="AL147" s="135"/>
      <c r="AM147" s="135"/>
      <c r="AN147" s="137"/>
    </row>
    <row r="148" spans="1:40" ht="6" customHeight="1" x14ac:dyDescent="0.25"/>
    <row r="149" spans="1:40" ht="9.75" customHeight="1" x14ac:dyDescent="0.25">
      <c r="D149" s="102"/>
    </row>
    <row r="150" spans="1:40" ht="15.75" x14ac:dyDescent="0.25">
      <c r="AA150" s="26" t="s">
        <v>250</v>
      </c>
      <c r="AB150" s="26"/>
      <c r="AC150" s="26"/>
    </row>
    <row r="151" spans="1:40" ht="15.75" x14ac:dyDescent="0.25">
      <c r="AA151" s="3" t="s">
        <v>166</v>
      </c>
      <c r="AB151" s="85"/>
      <c r="AC151" s="85"/>
    </row>
    <row r="152" spans="1:40" x14ac:dyDescent="0.25">
      <c r="AA152" s="88"/>
      <c r="AB152" s="88"/>
      <c r="AC152" s="88"/>
    </row>
    <row r="153" spans="1:40" x14ac:dyDescent="0.25">
      <c r="AA153" s="88"/>
      <c r="AB153" s="88"/>
      <c r="AC153" s="88"/>
    </row>
    <row r="154" spans="1:40" ht="15.75" x14ac:dyDescent="0.25">
      <c r="A154" s="126" t="s">
        <v>120</v>
      </c>
      <c r="B154" s="106"/>
      <c r="C154" s="106"/>
      <c r="D154" s="106"/>
      <c r="AA154" s="27"/>
      <c r="AB154" s="85"/>
      <c r="AC154" s="85"/>
    </row>
    <row r="155" spans="1:40" x14ac:dyDescent="0.25">
      <c r="A155" s="126" t="s">
        <v>121</v>
      </c>
      <c r="B155" s="106"/>
      <c r="C155" s="106"/>
      <c r="D155" s="106"/>
    </row>
    <row r="156" spans="1:40" ht="15.75" x14ac:dyDescent="0.25">
      <c r="A156" s="126" t="s">
        <v>122</v>
      </c>
      <c r="B156" s="106"/>
      <c r="C156" s="106"/>
      <c r="D156" s="106"/>
      <c r="AA156" s="86" t="s">
        <v>251</v>
      </c>
      <c r="AB156" s="86"/>
      <c r="AC156" s="85"/>
    </row>
    <row r="157" spans="1:40" ht="15.75" x14ac:dyDescent="0.25">
      <c r="A157" s="126" t="s">
        <v>123</v>
      </c>
      <c r="B157" s="106"/>
      <c r="C157" s="106"/>
      <c r="D157" s="106"/>
      <c r="AA157" s="87" t="s">
        <v>252</v>
      </c>
      <c r="AB157" s="87"/>
      <c r="AC157" s="85"/>
    </row>
    <row r="158" spans="1:40" ht="15.75" x14ac:dyDescent="0.25">
      <c r="A158" s="126" t="s">
        <v>124</v>
      </c>
      <c r="B158" s="106"/>
      <c r="C158" s="106"/>
      <c r="D158" s="106"/>
      <c r="AA158" s="87" t="s">
        <v>253</v>
      </c>
      <c r="AB158" s="87"/>
      <c r="AC158" s="85"/>
    </row>
    <row r="159" spans="1:40" ht="15.75" x14ac:dyDescent="0.25">
      <c r="A159" s="126" t="s">
        <v>125</v>
      </c>
      <c r="B159" s="106"/>
      <c r="C159" s="106"/>
      <c r="D159" s="106"/>
      <c r="AA159" s="87"/>
      <c r="AB159" s="85"/>
      <c r="AC159" s="85"/>
    </row>
    <row r="160" spans="1:40" x14ac:dyDescent="0.25">
      <c r="A160" s="106"/>
      <c r="B160" s="106"/>
      <c r="C160" s="106"/>
      <c r="D160" s="106"/>
    </row>
    <row r="161" spans="1:4" x14ac:dyDescent="0.25">
      <c r="A161" s="106"/>
      <c r="B161" s="106"/>
      <c r="C161" s="106"/>
      <c r="D161" s="106"/>
    </row>
  </sheetData>
  <mergeCells count="188">
    <mergeCell ref="A144:A146"/>
    <mergeCell ref="B144:B146"/>
    <mergeCell ref="C144:C146"/>
    <mergeCell ref="D144:D146"/>
    <mergeCell ref="A138:A140"/>
    <mergeCell ref="B138:B140"/>
    <mergeCell ref="C138:C140"/>
    <mergeCell ref="D138:D140"/>
    <mergeCell ref="A141:A143"/>
    <mergeCell ref="B141:B143"/>
    <mergeCell ref="C141:C143"/>
    <mergeCell ref="D141:D143"/>
    <mergeCell ref="A131:A133"/>
    <mergeCell ref="B131:B133"/>
    <mergeCell ref="C131:C133"/>
    <mergeCell ref="D131:D133"/>
    <mergeCell ref="A135:A137"/>
    <mergeCell ref="B135:B137"/>
    <mergeCell ref="C135:C137"/>
    <mergeCell ref="D135:D137"/>
    <mergeCell ref="A123:A125"/>
    <mergeCell ref="B123:B125"/>
    <mergeCell ref="C123:C125"/>
    <mergeCell ref="D123:D125"/>
    <mergeCell ref="A128:A130"/>
    <mergeCell ref="B128:B130"/>
    <mergeCell ref="C128:C130"/>
    <mergeCell ref="D128:D130"/>
    <mergeCell ref="A116:A118"/>
    <mergeCell ref="B116:B118"/>
    <mergeCell ref="C116:C118"/>
    <mergeCell ref="D116:D118"/>
    <mergeCell ref="A120:A122"/>
    <mergeCell ref="B120:B122"/>
    <mergeCell ref="C120:C122"/>
    <mergeCell ref="D120:D122"/>
    <mergeCell ref="A110:A112"/>
    <mergeCell ref="B110:B112"/>
    <mergeCell ref="C110:C112"/>
    <mergeCell ref="D110:D112"/>
    <mergeCell ref="A113:A115"/>
    <mergeCell ref="B113:B115"/>
    <mergeCell ref="C113:C115"/>
    <mergeCell ref="D113:D115"/>
    <mergeCell ref="A104:A106"/>
    <mergeCell ref="B104:B106"/>
    <mergeCell ref="C104:C106"/>
    <mergeCell ref="D104:D106"/>
    <mergeCell ref="A107:A109"/>
    <mergeCell ref="B107:B109"/>
    <mergeCell ref="C107:C109"/>
    <mergeCell ref="D107:D109"/>
    <mergeCell ref="A98:A100"/>
    <mergeCell ref="B98:B100"/>
    <mergeCell ref="C98:C100"/>
    <mergeCell ref="D98:D100"/>
    <mergeCell ref="A101:A103"/>
    <mergeCell ref="B101:B103"/>
    <mergeCell ref="C101:C103"/>
    <mergeCell ref="D101:D103"/>
    <mergeCell ref="A90:A92"/>
    <mergeCell ref="B90:B92"/>
    <mergeCell ref="C90:C92"/>
    <mergeCell ref="D90:D92"/>
    <mergeCell ref="A93:A95"/>
    <mergeCell ref="B93:B95"/>
    <mergeCell ref="C93:C95"/>
    <mergeCell ref="D93:D95"/>
    <mergeCell ref="A84:A86"/>
    <mergeCell ref="B84:B86"/>
    <mergeCell ref="C84:C86"/>
    <mergeCell ref="D84:D86"/>
    <mergeCell ref="A87:A89"/>
    <mergeCell ref="B87:B89"/>
    <mergeCell ref="C87:C89"/>
    <mergeCell ref="D87:D89"/>
    <mergeCell ref="A77:A79"/>
    <mergeCell ref="B77:B79"/>
    <mergeCell ref="C77:C79"/>
    <mergeCell ref="D77:D79"/>
    <mergeCell ref="A80:A82"/>
    <mergeCell ref="B80:B82"/>
    <mergeCell ref="C80:C82"/>
    <mergeCell ref="D80:D82"/>
    <mergeCell ref="A69:A71"/>
    <mergeCell ref="B69:B71"/>
    <mergeCell ref="C69:C71"/>
    <mergeCell ref="D69:D71"/>
    <mergeCell ref="A73:A75"/>
    <mergeCell ref="B73:B75"/>
    <mergeCell ref="C73:C75"/>
    <mergeCell ref="D73:D75"/>
    <mergeCell ref="A63:A65"/>
    <mergeCell ref="B63:B65"/>
    <mergeCell ref="C63:C65"/>
    <mergeCell ref="D63:D65"/>
    <mergeCell ref="A66:A68"/>
    <mergeCell ref="B66:B68"/>
    <mergeCell ref="C66:C68"/>
    <mergeCell ref="D66:D68"/>
    <mergeCell ref="A57:A59"/>
    <mergeCell ref="B57:B59"/>
    <mergeCell ref="C57:C59"/>
    <mergeCell ref="D57:D59"/>
    <mergeCell ref="A60:A62"/>
    <mergeCell ref="B60:B62"/>
    <mergeCell ref="C60:C62"/>
    <mergeCell ref="D60:D62"/>
    <mergeCell ref="A51:A53"/>
    <mergeCell ref="B51:B53"/>
    <mergeCell ref="C51:C53"/>
    <mergeCell ref="D51:D53"/>
    <mergeCell ref="A54:A56"/>
    <mergeCell ref="B54:B56"/>
    <mergeCell ref="C54:C56"/>
    <mergeCell ref="D54:D56"/>
    <mergeCell ref="A44:A46"/>
    <mergeCell ref="B44:B46"/>
    <mergeCell ref="C44:C46"/>
    <mergeCell ref="D44:D46"/>
    <mergeCell ref="A48:A50"/>
    <mergeCell ref="B48:B50"/>
    <mergeCell ref="C48:C50"/>
    <mergeCell ref="D48:D50"/>
    <mergeCell ref="A37:A39"/>
    <mergeCell ref="B37:B39"/>
    <mergeCell ref="C37:C39"/>
    <mergeCell ref="D37:D39"/>
    <mergeCell ref="A40:A42"/>
    <mergeCell ref="B40:B42"/>
    <mergeCell ref="C40:C42"/>
    <mergeCell ref="D40:D42"/>
    <mergeCell ref="A31:A33"/>
    <mergeCell ref="B31:B33"/>
    <mergeCell ref="C31:C33"/>
    <mergeCell ref="D31:D33"/>
    <mergeCell ref="A34:A36"/>
    <mergeCell ref="B34:B36"/>
    <mergeCell ref="C34:C36"/>
    <mergeCell ref="D34:D36"/>
    <mergeCell ref="A25:A27"/>
    <mergeCell ref="B25:B27"/>
    <mergeCell ref="C25:C27"/>
    <mergeCell ref="D25:D27"/>
    <mergeCell ref="A28:A30"/>
    <mergeCell ref="B28:B30"/>
    <mergeCell ref="C28:C30"/>
    <mergeCell ref="D28:D30"/>
    <mergeCell ref="A18:A20"/>
    <mergeCell ref="B18:B20"/>
    <mergeCell ref="C18:C20"/>
    <mergeCell ref="D18:D20"/>
    <mergeCell ref="A21:A23"/>
    <mergeCell ref="B21:B23"/>
    <mergeCell ref="C21:C23"/>
    <mergeCell ref="D21:D23"/>
    <mergeCell ref="C13:D13"/>
    <mergeCell ref="E13:G13"/>
    <mergeCell ref="H13:J13"/>
    <mergeCell ref="K13:M13"/>
    <mergeCell ref="N13:P13"/>
    <mergeCell ref="AI13:AK13"/>
    <mergeCell ref="AL13:AN13"/>
    <mergeCell ref="A15:A17"/>
    <mergeCell ref="B15:B17"/>
    <mergeCell ref="C15:C17"/>
    <mergeCell ref="D15:D17"/>
    <mergeCell ref="Q13:S13"/>
    <mergeCell ref="T13:V13"/>
    <mergeCell ref="W13:Y13"/>
    <mergeCell ref="Z13:AB13"/>
    <mergeCell ref="AC13:AE13"/>
    <mergeCell ref="AF13:AH13"/>
    <mergeCell ref="A2:AN2"/>
    <mergeCell ref="A3:AN3"/>
    <mergeCell ref="E10:AN10"/>
    <mergeCell ref="E11:G11"/>
    <mergeCell ref="H11:J11"/>
    <mergeCell ref="K11:M11"/>
    <mergeCell ref="N11:P11"/>
    <mergeCell ref="Q11:S11"/>
    <mergeCell ref="T11:V11"/>
    <mergeCell ref="W11:Y11"/>
    <mergeCell ref="Z11:AB11"/>
    <mergeCell ref="AC11:AE11"/>
    <mergeCell ref="AF11:AH11"/>
    <mergeCell ref="AI11:AK11"/>
    <mergeCell ref="AL11:AN11"/>
  </mergeCells>
  <pageMargins left="0.78740157480314965" right="0.39370078740157483" top="0.51181102362204722" bottom="0.39370078740157483" header="0.31496062992125984" footer="0.31496062992125984"/>
  <pageSetup paperSize="20480" scale="62" fitToHeight="0" orientation="landscape" verticalDpi="0" r:id="rId1"/>
  <rowBreaks count="2" manualBreakCount="2">
    <brk id="56" max="16383" man="1"/>
    <brk id="109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opLeftCell="A40" zoomScaleNormal="100" workbookViewId="0">
      <selection activeCell="J18" sqref="J18"/>
    </sheetView>
  </sheetViews>
  <sheetFormatPr defaultRowHeight="15" x14ac:dyDescent="0.25"/>
  <cols>
    <col min="1" max="1" width="6.42578125" customWidth="1"/>
    <col min="2" max="2" width="65.5703125" bestFit="1" customWidth="1"/>
    <col min="3" max="3" width="2.42578125" bestFit="1" customWidth="1"/>
    <col min="4" max="4" width="16.42578125" customWidth="1"/>
    <col min="5" max="5" width="24.85546875" hidden="1" customWidth="1"/>
    <col min="6" max="6" width="10.5703125" style="249" hidden="1" customWidth="1"/>
    <col min="7" max="8" width="9.140625" hidden="1" customWidth="1"/>
    <col min="9" max="9" width="9.140625" style="271" hidden="1" customWidth="1"/>
  </cols>
  <sheetData>
    <row r="1" spans="1:10" x14ac:dyDescent="0.25">
      <c r="A1" s="34"/>
      <c r="B1" s="35"/>
      <c r="C1" s="36"/>
      <c r="D1" s="37"/>
    </row>
    <row r="2" spans="1:10" x14ac:dyDescent="0.25">
      <c r="A2" s="40" t="s">
        <v>0</v>
      </c>
      <c r="B2" s="41"/>
      <c r="C2" s="216"/>
      <c r="D2" s="43" t="s">
        <v>89</v>
      </c>
    </row>
    <row r="3" spans="1:10" x14ac:dyDescent="0.25">
      <c r="A3" s="40"/>
      <c r="B3" s="41" t="s">
        <v>102</v>
      </c>
      <c r="C3" s="216" t="s">
        <v>93</v>
      </c>
      <c r="D3" s="46" t="s">
        <v>94</v>
      </c>
    </row>
    <row r="4" spans="1:10" x14ac:dyDescent="0.25">
      <c r="A4" s="40"/>
      <c r="B4" s="41"/>
      <c r="C4" s="216" t="s">
        <v>99</v>
      </c>
      <c r="D4" s="46" t="s">
        <v>100</v>
      </c>
    </row>
    <row r="5" spans="1:10" ht="15.75" thickBot="1" x14ac:dyDescent="0.3">
      <c r="A5" s="47"/>
      <c r="B5" s="48"/>
      <c r="C5" s="49"/>
      <c r="D5" s="50"/>
    </row>
    <row r="6" spans="1:10" ht="15.75" thickTop="1" x14ac:dyDescent="0.25">
      <c r="A6" s="52">
        <v>1</v>
      </c>
      <c r="B6" s="53">
        <v>2</v>
      </c>
      <c r="C6" s="54">
        <v>3</v>
      </c>
      <c r="D6" s="55"/>
    </row>
    <row r="7" spans="1:10" x14ac:dyDescent="0.25">
      <c r="A7" s="40">
        <v>1</v>
      </c>
      <c r="B7" s="22" t="s">
        <v>56</v>
      </c>
      <c r="C7" s="57"/>
      <c r="D7" s="248"/>
    </row>
    <row r="8" spans="1:10" ht="25.5" x14ac:dyDescent="0.25">
      <c r="A8" s="40"/>
      <c r="B8" s="20" t="s">
        <v>57</v>
      </c>
      <c r="C8" s="59"/>
      <c r="D8" s="60"/>
      <c r="G8" t="s">
        <v>163</v>
      </c>
      <c r="H8" t="s">
        <v>249</v>
      </c>
      <c r="I8" s="271" t="s">
        <v>112</v>
      </c>
      <c r="J8" t="s">
        <v>113</v>
      </c>
    </row>
    <row r="9" spans="1:10" x14ac:dyDescent="0.25">
      <c r="A9" s="40"/>
      <c r="B9" s="19" t="s">
        <v>171</v>
      </c>
      <c r="C9" s="62" t="s">
        <v>93</v>
      </c>
      <c r="D9" s="60">
        <f>85500+421100+368400+1125000</f>
        <v>2000000</v>
      </c>
      <c r="E9" t="s">
        <v>176</v>
      </c>
      <c r="F9" s="249">
        <v>1</v>
      </c>
    </row>
    <row r="10" spans="1:10" ht="25.5" x14ac:dyDescent="0.25">
      <c r="A10" s="40"/>
      <c r="B10" s="21" t="s">
        <v>58</v>
      </c>
      <c r="C10" s="62" t="s">
        <v>93</v>
      </c>
      <c r="D10" s="89">
        <f>469200+842200+333600+6890000+3000000</f>
        <v>11535000</v>
      </c>
      <c r="E10" t="s">
        <v>177</v>
      </c>
      <c r="F10" s="330">
        <f>(D10/12)/D10</f>
        <v>8.3333333333333329E-2</v>
      </c>
      <c r="G10" s="330">
        <f>F10*2</f>
        <v>0.16666666666666666</v>
      </c>
      <c r="H10" s="325">
        <f>F10*4</f>
        <v>0.33333333333333331</v>
      </c>
      <c r="I10" s="325">
        <f>F10*5</f>
        <v>0.41666666666666663</v>
      </c>
      <c r="J10" s="325">
        <f>F10*6</f>
        <v>0.5</v>
      </c>
    </row>
    <row r="11" spans="1:10" x14ac:dyDescent="0.25">
      <c r="A11" s="40"/>
      <c r="B11" s="21" t="s">
        <v>172</v>
      </c>
      <c r="C11" s="62" t="s">
        <v>93</v>
      </c>
      <c r="D11" s="89">
        <f>85500+421100+368400+1125000</f>
        <v>2000000</v>
      </c>
      <c r="E11" t="s">
        <v>178</v>
      </c>
      <c r="F11" s="249">
        <v>1</v>
      </c>
    </row>
    <row r="12" spans="1:10" x14ac:dyDescent="0.25">
      <c r="A12" s="63"/>
      <c r="B12" s="20" t="s">
        <v>59</v>
      </c>
      <c r="C12" s="57"/>
      <c r="D12" s="58"/>
    </row>
    <row r="13" spans="1:10" x14ac:dyDescent="0.25">
      <c r="A13" s="40"/>
      <c r="B13" s="19" t="s">
        <v>60</v>
      </c>
      <c r="C13" s="59" t="s">
        <v>93</v>
      </c>
      <c r="D13" s="60">
        <v>6204253000</v>
      </c>
      <c r="E13" t="s">
        <v>177</v>
      </c>
      <c r="F13" s="249">
        <f>(D13/12)/D13</f>
        <v>8.3333333333333329E-2</v>
      </c>
      <c r="I13" s="325">
        <f>F13*5</f>
        <v>0.41666666666666663</v>
      </c>
      <c r="J13" s="320">
        <f>F13*6</f>
        <v>0.5</v>
      </c>
    </row>
    <row r="14" spans="1:10" x14ac:dyDescent="0.25">
      <c r="A14" s="40"/>
      <c r="B14" s="19" t="s">
        <v>5</v>
      </c>
      <c r="C14" s="59" t="s">
        <v>93</v>
      </c>
      <c r="D14" s="60">
        <v>15945800</v>
      </c>
      <c r="E14" t="s">
        <v>177</v>
      </c>
      <c r="F14" s="249">
        <f>(D14/12)/D14</f>
        <v>8.3333333333333343E-2</v>
      </c>
      <c r="I14" s="325">
        <f>F14*5</f>
        <v>0.41666666666666674</v>
      </c>
      <c r="J14" s="320">
        <f t="shared" ref="J14" si="0">F14*6</f>
        <v>0.5</v>
      </c>
    </row>
    <row r="15" spans="1:10" x14ac:dyDescent="0.25">
      <c r="A15" s="40"/>
      <c r="B15" s="19" t="s">
        <v>61</v>
      </c>
      <c r="C15" s="70" t="s">
        <v>93</v>
      </c>
      <c r="D15" s="71">
        <v>2000000</v>
      </c>
      <c r="E15" t="s">
        <v>179</v>
      </c>
      <c r="F15" s="249">
        <f>(D15/6)/D15</f>
        <v>0.16666666666666666</v>
      </c>
      <c r="I15" s="325">
        <f>F15*3</f>
        <v>0.5</v>
      </c>
      <c r="J15" s="320">
        <f>F15*4</f>
        <v>0.66666666666666663</v>
      </c>
    </row>
    <row r="16" spans="1:10" x14ac:dyDescent="0.25">
      <c r="A16" s="63"/>
      <c r="B16" s="19" t="s">
        <v>62</v>
      </c>
      <c r="C16" s="57" t="s">
        <v>93</v>
      </c>
      <c r="D16" s="58">
        <v>2000000</v>
      </c>
      <c r="E16" t="s">
        <v>179</v>
      </c>
      <c r="F16" s="249">
        <f>(D16/6)/D16</f>
        <v>0.16666666666666666</v>
      </c>
      <c r="I16" s="325">
        <f>F16*3</f>
        <v>0.5</v>
      </c>
      <c r="J16" s="320">
        <f>F16*4</f>
        <v>0.66666666666666663</v>
      </c>
    </row>
    <row r="17" spans="1:10" x14ac:dyDescent="0.25">
      <c r="A17" s="40"/>
      <c r="B17" s="19" t="s">
        <v>63</v>
      </c>
      <c r="C17" s="59" t="s">
        <v>93</v>
      </c>
      <c r="D17" s="60">
        <v>2000000</v>
      </c>
      <c r="E17" t="s">
        <v>180</v>
      </c>
      <c r="F17" s="249">
        <f>(D17/4)/D17</f>
        <v>0.25</v>
      </c>
      <c r="I17" s="325">
        <f>F17*3</f>
        <v>0.75</v>
      </c>
      <c r="J17" s="328">
        <f>I17</f>
        <v>0.75</v>
      </c>
    </row>
    <row r="18" spans="1:10" ht="30" x14ac:dyDescent="0.25">
      <c r="A18" s="40"/>
      <c r="B18" s="21" t="s">
        <v>64</v>
      </c>
      <c r="C18" s="59" t="s">
        <v>93</v>
      </c>
      <c r="D18" s="60">
        <v>2000000</v>
      </c>
      <c r="E18" s="250" t="s">
        <v>181</v>
      </c>
      <c r="F18" s="249">
        <f>(D18/8)/D18</f>
        <v>0.125</v>
      </c>
      <c r="I18" s="325">
        <f>F18*4</f>
        <v>0.5</v>
      </c>
      <c r="J18" s="328">
        <f>I18</f>
        <v>0.5</v>
      </c>
    </row>
    <row r="19" spans="1:10" x14ac:dyDescent="0.25">
      <c r="A19" s="63"/>
      <c r="B19" s="92" t="s">
        <v>12</v>
      </c>
      <c r="C19" s="94"/>
      <c r="D19" s="77"/>
    </row>
    <row r="20" spans="1:10" x14ac:dyDescent="0.25">
      <c r="A20" s="40"/>
      <c r="B20" s="93" t="s">
        <v>13</v>
      </c>
      <c r="C20" s="59" t="s">
        <v>93</v>
      </c>
      <c r="D20" s="60">
        <v>10300000</v>
      </c>
      <c r="E20" t="s">
        <v>182</v>
      </c>
      <c r="F20" s="249">
        <f>(D20/4)/D20</f>
        <v>0.25</v>
      </c>
      <c r="I20" s="325">
        <f>F20*2</f>
        <v>0.5</v>
      </c>
      <c r="J20" s="328">
        <f>I20</f>
        <v>0.5</v>
      </c>
    </row>
    <row r="21" spans="1:10" x14ac:dyDescent="0.25">
      <c r="A21" s="40"/>
      <c r="B21" s="18" t="s">
        <v>16</v>
      </c>
      <c r="C21" s="59"/>
      <c r="D21" s="60"/>
      <c r="I21" s="325"/>
    </row>
    <row r="22" spans="1:10" x14ac:dyDescent="0.25">
      <c r="A22" s="40"/>
      <c r="B22" s="17" t="s">
        <v>17</v>
      </c>
      <c r="C22" s="70" t="s">
        <v>93</v>
      </c>
      <c r="D22" s="71">
        <v>20000000</v>
      </c>
      <c r="E22" t="s">
        <v>177</v>
      </c>
      <c r="F22" s="249">
        <f>(D22/12)/D22</f>
        <v>8.3333333333333343E-2</v>
      </c>
      <c r="I22" s="325">
        <f>F22*5</f>
        <v>0.41666666666666674</v>
      </c>
      <c r="J22" s="320">
        <f>F22*6</f>
        <v>0.5</v>
      </c>
    </row>
    <row r="23" spans="1:10" x14ac:dyDescent="0.25">
      <c r="A23" s="40"/>
      <c r="B23" s="25" t="s">
        <v>103</v>
      </c>
      <c r="C23" s="59" t="s">
        <v>93</v>
      </c>
      <c r="D23" s="60">
        <v>19984400</v>
      </c>
      <c r="E23" t="s">
        <v>177</v>
      </c>
      <c r="F23" s="249">
        <f t="shared" ref="F23:F29" si="1">(D23/12)/D23</f>
        <v>8.3333333333333343E-2</v>
      </c>
      <c r="I23" s="325">
        <f t="shared" ref="I23:I29" si="2">F23*5</f>
        <v>0.41666666666666674</v>
      </c>
      <c r="J23" s="320">
        <f t="shared" ref="J23:J29" si="3">F23*6</f>
        <v>0.5</v>
      </c>
    </row>
    <row r="24" spans="1:10" x14ac:dyDescent="0.25">
      <c r="A24" s="40"/>
      <c r="B24" s="195" t="s">
        <v>19</v>
      </c>
      <c r="C24" s="59" t="s">
        <v>93</v>
      </c>
      <c r="D24" s="77">
        <v>25000000</v>
      </c>
      <c r="E24" t="s">
        <v>177</v>
      </c>
      <c r="F24" s="249">
        <f t="shared" si="1"/>
        <v>8.3333333333333329E-2</v>
      </c>
      <c r="I24" s="325">
        <f t="shared" si="2"/>
        <v>0.41666666666666663</v>
      </c>
      <c r="J24" s="320">
        <f t="shared" si="3"/>
        <v>0.5</v>
      </c>
    </row>
    <row r="25" spans="1:10" x14ac:dyDescent="0.25">
      <c r="A25" s="40"/>
      <c r="B25" s="19" t="s">
        <v>20</v>
      </c>
      <c r="C25" s="59" t="s">
        <v>93</v>
      </c>
      <c r="D25" s="60">
        <v>1500000</v>
      </c>
      <c r="E25" t="s">
        <v>177</v>
      </c>
      <c r="F25" s="249">
        <f t="shared" si="1"/>
        <v>8.3333333333333329E-2</v>
      </c>
      <c r="I25" s="325">
        <f t="shared" si="2"/>
        <v>0.41666666666666663</v>
      </c>
      <c r="J25" s="320">
        <f t="shared" si="3"/>
        <v>0.5</v>
      </c>
    </row>
    <row r="26" spans="1:10" x14ac:dyDescent="0.25">
      <c r="A26" s="40"/>
      <c r="B26" s="19" t="s">
        <v>22</v>
      </c>
      <c r="C26" s="70" t="s">
        <v>93</v>
      </c>
      <c r="D26" s="71">
        <v>68329500</v>
      </c>
      <c r="E26" t="s">
        <v>177</v>
      </c>
      <c r="F26" s="249">
        <f t="shared" si="1"/>
        <v>8.3333333333333329E-2</v>
      </c>
      <c r="I26" s="325">
        <f t="shared" si="2"/>
        <v>0.41666666666666663</v>
      </c>
      <c r="J26" s="320">
        <f t="shared" si="3"/>
        <v>0.5</v>
      </c>
    </row>
    <row r="27" spans="1:10" x14ac:dyDescent="0.25">
      <c r="A27" s="63"/>
      <c r="B27" s="19" t="s">
        <v>23</v>
      </c>
      <c r="C27" s="57" t="s">
        <v>93</v>
      </c>
      <c r="D27" s="58">
        <v>63600000</v>
      </c>
      <c r="E27" t="s">
        <v>177</v>
      </c>
      <c r="F27" s="249">
        <f t="shared" si="1"/>
        <v>8.3333333333333329E-2</v>
      </c>
      <c r="I27" s="325">
        <f t="shared" si="2"/>
        <v>0.41666666666666663</v>
      </c>
      <c r="J27" s="320">
        <f t="shared" si="3"/>
        <v>0.5</v>
      </c>
    </row>
    <row r="28" spans="1:10" x14ac:dyDescent="0.25">
      <c r="A28" s="134"/>
      <c r="B28" s="19" t="s">
        <v>24</v>
      </c>
      <c r="C28" s="200" t="s">
        <v>93</v>
      </c>
      <c r="D28" s="201">
        <v>56477600</v>
      </c>
      <c r="E28" t="s">
        <v>177</v>
      </c>
      <c r="F28" s="249">
        <f t="shared" si="1"/>
        <v>8.3333333333333343E-2</v>
      </c>
      <c r="I28" s="325">
        <f t="shared" si="2"/>
        <v>0.41666666666666674</v>
      </c>
      <c r="J28" s="320">
        <f t="shared" si="3"/>
        <v>0.5</v>
      </c>
    </row>
    <row r="29" spans="1:10" x14ac:dyDescent="0.25">
      <c r="A29" s="40"/>
      <c r="B29" s="199" t="s">
        <v>25</v>
      </c>
      <c r="C29" s="70" t="s">
        <v>93</v>
      </c>
      <c r="D29" s="71">
        <v>16368000</v>
      </c>
      <c r="E29" t="s">
        <v>177</v>
      </c>
      <c r="F29" s="249">
        <f t="shared" si="1"/>
        <v>8.3333333333333329E-2</v>
      </c>
      <c r="I29" s="325">
        <f t="shared" si="2"/>
        <v>0.41666666666666663</v>
      </c>
      <c r="J29" s="320">
        <f t="shared" si="3"/>
        <v>0.5</v>
      </c>
    </row>
    <row r="30" spans="1:10" ht="25.5" x14ac:dyDescent="0.25">
      <c r="A30" s="63"/>
      <c r="B30" s="20" t="s">
        <v>66</v>
      </c>
      <c r="C30" s="57"/>
      <c r="D30" s="58"/>
    </row>
    <row r="31" spans="1:10" x14ac:dyDescent="0.25">
      <c r="A31" s="40"/>
      <c r="B31" s="19" t="s">
        <v>173</v>
      </c>
      <c r="C31" s="59" t="s">
        <v>93</v>
      </c>
      <c r="D31" s="60">
        <v>1500000</v>
      </c>
      <c r="E31" t="s">
        <v>183</v>
      </c>
      <c r="F31" s="249">
        <v>1</v>
      </c>
    </row>
    <row r="32" spans="1:10" x14ac:dyDescent="0.25">
      <c r="A32" s="40"/>
      <c r="B32" s="20" t="s">
        <v>26</v>
      </c>
      <c r="C32" s="59"/>
      <c r="D32" s="60"/>
    </row>
    <row r="33" spans="1:10" x14ac:dyDescent="0.25">
      <c r="A33" s="63"/>
      <c r="B33" s="19" t="s">
        <v>27</v>
      </c>
      <c r="C33" s="57" t="s">
        <v>93</v>
      </c>
      <c r="D33" s="76">
        <v>23170800</v>
      </c>
      <c r="E33" t="s">
        <v>177</v>
      </c>
      <c r="F33" s="249">
        <f>(D33/12)/D33</f>
        <v>8.3333333333333329E-2</v>
      </c>
      <c r="I33" s="325">
        <f>F33*5</f>
        <v>0.41666666666666663</v>
      </c>
      <c r="J33" s="320">
        <f>F33*6</f>
        <v>0.5</v>
      </c>
    </row>
    <row r="34" spans="1:10" x14ac:dyDescent="0.25">
      <c r="A34" s="40"/>
      <c r="B34" s="19" t="s">
        <v>31</v>
      </c>
      <c r="C34" s="59" t="s">
        <v>93</v>
      </c>
      <c r="D34" s="77">
        <v>150000000</v>
      </c>
      <c r="E34" t="s">
        <v>177</v>
      </c>
      <c r="F34" s="249">
        <f>(D34/12)/D34</f>
        <v>8.3333333333333329E-2</v>
      </c>
      <c r="I34" s="325">
        <f>F34*5</f>
        <v>0.41666666666666663</v>
      </c>
      <c r="J34" s="320">
        <f t="shared" ref="J34:J39" si="4">F34*6</f>
        <v>0.5</v>
      </c>
    </row>
    <row r="35" spans="1:10" ht="25.5" x14ac:dyDescent="0.25">
      <c r="A35" s="40"/>
      <c r="B35" s="20" t="s">
        <v>35</v>
      </c>
      <c r="C35" s="70"/>
      <c r="D35" s="71"/>
      <c r="J35" s="320"/>
    </row>
    <row r="36" spans="1:10" ht="25.5" x14ac:dyDescent="0.25">
      <c r="A36" s="63"/>
      <c r="B36" s="21" t="s">
        <v>36</v>
      </c>
      <c r="C36" s="59" t="s">
        <v>93</v>
      </c>
      <c r="D36" s="60">
        <v>133840000</v>
      </c>
      <c r="E36" t="s">
        <v>177</v>
      </c>
      <c r="F36" s="249">
        <f>(D36/12)/D36</f>
        <v>8.3333333333333343E-2</v>
      </c>
      <c r="I36" s="325">
        <f>F36*5</f>
        <v>0.41666666666666674</v>
      </c>
      <c r="J36" s="320">
        <f t="shared" si="4"/>
        <v>0.5</v>
      </c>
    </row>
    <row r="37" spans="1:10" x14ac:dyDescent="0.25">
      <c r="A37" s="40"/>
      <c r="B37" s="19" t="s">
        <v>37</v>
      </c>
      <c r="C37" s="59" t="s">
        <v>93</v>
      </c>
      <c r="D37" s="77">
        <v>19465000</v>
      </c>
      <c r="E37" t="s">
        <v>177</v>
      </c>
      <c r="F37" s="249">
        <f t="shared" ref="F37:F39" si="5">(D37/12)/D37</f>
        <v>8.3333333333333329E-2</v>
      </c>
      <c r="I37" s="325">
        <f t="shared" ref="I37:I39" si="6">F37*5</f>
        <v>0.41666666666666663</v>
      </c>
      <c r="J37" s="320">
        <f t="shared" si="4"/>
        <v>0.5</v>
      </c>
    </row>
    <row r="38" spans="1:10" x14ac:dyDescent="0.25">
      <c r="A38" s="40"/>
      <c r="B38" s="19" t="s">
        <v>41</v>
      </c>
      <c r="C38" s="59" t="s">
        <v>93</v>
      </c>
      <c r="D38" s="60">
        <v>51183200</v>
      </c>
      <c r="E38" t="s">
        <v>177</v>
      </c>
      <c r="F38" s="249">
        <f t="shared" si="5"/>
        <v>8.3333333333333343E-2</v>
      </c>
      <c r="I38" s="325">
        <f t="shared" si="6"/>
        <v>0.41666666666666674</v>
      </c>
      <c r="J38" s="320">
        <f t="shared" si="4"/>
        <v>0.5</v>
      </c>
    </row>
    <row r="39" spans="1:10" ht="25.5" x14ac:dyDescent="0.25">
      <c r="A39" s="63"/>
      <c r="B39" s="21" t="s">
        <v>44</v>
      </c>
      <c r="C39" s="57" t="s">
        <v>93</v>
      </c>
      <c r="D39" s="76">
        <v>7950000</v>
      </c>
      <c r="E39" t="s">
        <v>177</v>
      </c>
      <c r="F39" s="249">
        <f t="shared" si="5"/>
        <v>8.3333333333333329E-2</v>
      </c>
      <c r="I39" s="325">
        <f t="shared" si="6"/>
        <v>0.41666666666666663</v>
      </c>
      <c r="J39" s="320">
        <f t="shared" si="4"/>
        <v>0.5</v>
      </c>
    </row>
    <row r="40" spans="1:10" x14ac:dyDescent="0.25">
      <c r="A40" s="40">
        <v>2</v>
      </c>
      <c r="B40" s="22" t="s">
        <v>46</v>
      </c>
      <c r="C40" s="59"/>
      <c r="D40" s="60"/>
    </row>
    <row r="41" spans="1:10" x14ac:dyDescent="0.25">
      <c r="A41" s="40"/>
      <c r="B41" s="20" t="s">
        <v>47</v>
      </c>
      <c r="C41" s="59"/>
      <c r="D41" s="60"/>
    </row>
    <row r="42" spans="1:10" x14ac:dyDescent="0.25">
      <c r="A42" s="40"/>
      <c r="B42" s="19" t="s">
        <v>67</v>
      </c>
      <c r="C42" s="59" t="s">
        <v>93</v>
      </c>
      <c r="D42" s="60">
        <v>101784800</v>
      </c>
      <c r="E42" t="s">
        <v>184</v>
      </c>
      <c r="F42" s="249">
        <f>(D42/10)/D42</f>
        <v>0.1</v>
      </c>
      <c r="I42" s="325">
        <f>F42*3</f>
        <v>0.30000000000000004</v>
      </c>
      <c r="J42" s="320">
        <f>F42*4</f>
        <v>0.4</v>
      </c>
    </row>
    <row r="43" spans="1:10" x14ac:dyDescent="0.25">
      <c r="A43" s="40"/>
      <c r="B43" s="19" t="s">
        <v>68</v>
      </c>
      <c r="C43" s="59" t="s">
        <v>93</v>
      </c>
      <c r="D43" s="60">
        <v>229578900</v>
      </c>
      <c r="E43" t="s">
        <v>184</v>
      </c>
      <c r="F43" s="249">
        <f>(D43/10)/D43</f>
        <v>0.1</v>
      </c>
      <c r="I43" s="325">
        <f>F43*3</f>
        <v>0.30000000000000004</v>
      </c>
      <c r="J43" s="320">
        <f>F43*4</f>
        <v>0.4</v>
      </c>
    </row>
    <row r="44" spans="1:10" x14ac:dyDescent="0.25">
      <c r="A44" s="40"/>
      <c r="B44" s="19" t="s">
        <v>48</v>
      </c>
      <c r="C44" s="59" t="s">
        <v>93</v>
      </c>
      <c r="D44" s="60">
        <v>11881000</v>
      </c>
      <c r="E44" t="s">
        <v>185</v>
      </c>
      <c r="F44" s="249">
        <f>(D44/3)/D44</f>
        <v>0.33333333333333337</v>
      </c>
      <c r="J44" s="329"/>
    </row>
    <row r="45" spans="1:10" x14ac:dyDescent="0.25">
      <c r="A45" s="40"/>
      <c r="B45" s="19" t="s">
        <v>49</v>
      </c>
      <c r="C45" s="59" t="s">
        <v>93</v>
      </c>
      <c r="D45" s="60">
        <v>123250500</v>
      </c>
      <c r="E45" t="s">
        <v>177</v>
      </c>
      <c r="F45" s="249">
        <f>(D45/12)/D45</f>
        <v>8.3333333333333329E-2</v>
      </c>
      <c r="I45" s="325">
        <f>F45*5</f>
        <v>0.41666666666666663</v>
      </c>
      <c r="J45" s="320">
        <f t="shared" ref="J45" si="7">F45*6</f>
        <v>0.5</v>
      </c>
    </row>
    <row r="46" spans="1:10" x14ac:dyDescent="0.25">
      <c r="A46" s="40"/>
      <c r="B46" s="19" t="s">
        <v>69</v>
      </c>
      <c r="C46" s="59" t="s">
        <v>93</v>
      </c>
      <c r="D46" s="60">
        <v>200363200</v>
      </c>
      <c r="E46" t="s">
        <v>184</v>
      </c>
      <c r="F46" s="249">
        <f>(D46/10)/D46</f>
        <v>0.1</v>
      </c>
      <c r="I46" s="325">
        <f>F46*3</f>
        <v>0.30000000000000004</v>
      </c>
      <c r="J46" s="320">
        <f>F46*4</f>
        <v>0.4</v>
      </c>
    </row>
    <row r="47" spans="1:10" x14ac:dyDescent="0.25">
      <c r="A47" s="40"/>
      <c r="B47" s="19" t="s">
        <v>70</v>
      </c>
      <c r="C47" s="59" t="s">
        <v>93</v>
      </c>
      <c r="D47" s="60">
        <v>100029100</v>
      </c>
      <c r="E47" t="s">
        <v>186</v>
      </c>
      <c r="F47" s="249">
        <f>(D47/7)/D47</f>
        <v>0.14285714285714285</v>
      </c>
      <c r="I47" s="325">
        <f>F47*5</f>
        <v>0.71428571428571419</v>
      </c>
    </row>
    <row r="48" spans="1:10" ht="25.5" x14ac:dyDescent="0.25">
      <c r="A48" s="40"/>
      <c r="B48" s="21" t="s">
        <v>50</v>
      </c>
      <c r="C48" s="59" t="s">
        <v>93</v>
      </c>
      <c r="D48" s="60">
        <v>319099700</v>
      </c>
      <c r="E48" t="s">
        <v>177</v>
      </c>
      <c r="F48" s="249">
        <f>(D48/12)/D48</f>
        <v>8.3333333333333343E-2</v>
      </c>
      <c r="I48" s="325">
        <f>F48*5</f>
        <v>0.41666666666666674</v>
      </c>
      <c r="J48" s="320">
        <f t="shared" ref="J48:J51" si="8">F48*6</f>
        <v>0.5</v>
      </c>
    </row>
    <row r="49" spans="1:10" x14ac:dyDescent="0.25">
      <c r="A49" s="40"/>
      <c r="B49" s="20" t="s">
        <v>51</v>
      </c>
      <c r="C49" s="59"/>
      <c r="D49" s="60"/>
      <c r="J49" s="320"/>
    </row>
    <row r="50" spans="1:10" x14ac:dyDescent="0.25">
      <c r="A50" s="40"/>
      <c r="B50" s="19" t="s">
        <v>71</v>
      </c>
      <c r="C50" s="59" t="s">
        <v>93</v>
      </c>
      <c r="D50" s="60">
        <v>47668600</v>
      </c>
      <c r="E50" t="s">
        <v>177</v>
      </c>
      <c r="F50" s="249">
        <f>(D50/12)/D50</f>
        <v>8.3333333333333343E-2</v>
      </c>
      <c r="I50" s="325">
        <f>F50*5</f>
        <v>0.41666666666666674</v>
      </c>
      <c r="J50" s="320">
        <f t="shared" si="8"/>
        <v>0.5</v>
      </c>
    </row>
    <row r="51" spans="1:10" x14ac:dyDescent="0.25">
      <c r="A51" s="40"/>
      <c r="B51" s="24" t="s">
        <v>52</v>
      </c>
      <c r="C51" s="59" t="s">
        <v>93</v>
      </c>
      <c r="D51" s="60">
        <v>39316000</v>
      </c>
      <c r="E51" t="s">
        <v>177</v>
      </c>
      <c r="F51" s="249">
        <f>(D51/12)/D51</f>
        <v>8.3333333333333343E-2</v>
      </c>
      <c r="I51" s="325">
        <f>F51*5</f>
        <v>0.41666666666666674</v>
      </c>
      <c r="J51" s="320">
        <f t="shared" si="8"/>
        <v>0.5</v>
      </c>
    </row>
    <row r="52" spans="1:10" x14ac:dyDescent="0.25">
      <c r="A52" s="40">
        <v>3</v>
      </c>
      <c r="B52" s="198" t="s">
        <v>53</v>
      </c>
      <c r="C52" s="59"/>
      <c r="D52" s="60"/>
    </row>
    <row r="53" spans="1:10" ht="25.5" x14ac:dyDescent="0.25">
      <c r="A53" s="40"/>
      <c r="B53" s="23" t="s">
        <v>72</v>
      </c>
      <c r="C53" s="59"/>
      <c r="D53" s="60"/>
    </row>
    <row r="54" spans="1:10" x14ac:dyDescent="0.25">
      <c r="A54" s="40"/>
      <c r="B54" s="19" t="s">
        <v>73</v>
      </c>
      <c r="C54" s="59" t="s">
        <v>93</v>
      </c>
      <c r="D54" s="60">
        <v>17868400</v>
      </c>
      <c r="E54" t="s">
        <v>177</v>
      </c>
      <c r="F54" s="249">
        <f>(D54/12)/D54</f>
        <v>8.3333333333333329E-2</v>
      </c>
      <c r="I54" s="325">
        <f>F54*5</f>
        <v>0.41666666666666663</v>
      </c>
      <c r="J54" s="320">
        <f t="shared" ref="J54" si="9">F54*6</f>
        <v>0.5</v>
      </c>
    </row>
    <row r="55" spans="1:10" x14ac:dyDescent="0.25">
      <c r="A55" s="40"/>
      <c r="B55" s="19" t="s">
        <v>74</v>
      </c>
      <c r="C55" s="59" t="s">
        <v>93</v>
      </c>
      <c r="D55" s="60">
        <v>17050000</v>
      </c>
      <c r="E55" t="s">
        <v>187</v>
      </c>
      <c r="F55" s="249">
        <f>(D55/3)/D55</f>
        <v>0.33333333333333331</v>
      </c>
      <c r="I55" s="326">
        <f>F55</f>
        <v>0.33333333333333331</v>
      </c>
      <c r="J55">
        <v>0</v>
      </c>
    </row>
    <row r="56" spans="1:10" x14ac:dyDescent="0.25">
      <c r="A56" s="40"/>
      <c r="B56" s="20" t="s">
        <v>54</v>
      </c>
      <c r="C56" s="59"/>
      <c r="D56" s="60"/>
    </row>
    <row r="57" spans="1:10" x14ac:dyDescent="0.25">
      <c r="A57" s="40"/>
      <c r="B57" s="19" t="s">
        <v>75</v>
      </c>
      <c r="C57" s="59" t="s">
        <v>93</v>
      </c>
      <c r="D57" s="60">
        <v>27390000</v>
      </c>
      <c r="E57" t="s">
        <v>177</v>
      </c>
      <c r="F57" s="249">
        <f>(D57/12)/D57</f>
        <v>8.3333333333333329E-2</v>
      </c>
      <c r="I57" s="325">
        <f>F57*5</f>
        <v>0.41666666666666663</v>
      </c>
      <c r="J57" s="320">
        <f t="shared" ref="J57:J60" si="10">F57*6</f>
        <v>0.5</v>
      </c>
    </row>
    <row r="58" spans="1:10" x14ac:dyDescent="0.25">
      <c r="A58" s="40"/>
      <c r="B58" s="19" t="s">
        <v>76</v>
      </c>
      <c r="C58" s="59" t="s">
        <v>93</v>
      </c>
      <c r="D58" s="60">
        <v>61529000</v>
      </c>
      <c r="E58" t="s">
        <v>177</v>
      </c>
      <c r="F58" s="249">
        <f t="shared" ref="F58:F60" si="11">(D58/12)/D58</f>
        <v>8.3333333333333343E-2</v>
      </c>
      <c r="I58" s="325">
        <f t="shared" ref="I58:I60" si="12">F58*5</f>
        <v>0.41666666666666674</v>
      </c>
      <c r="J58" s="320">
        <f t="shared" si="10"/>
        <v>0.5</v>
      </c>
    </row>
    <row r="59" spans="1:10" ht="25.5" x14ac:dyDescent="0.25">
      <c r="A59" s="40"/>
      <c r="B59" s="21" t="s">
        <v>55</v>
      </c>
      <c r="C59" s="59" t="s">
        <v>93</v>
      </c>
      <c r="D59" s="60">
        <v>146729000</v>
      </c>
      <c r="E59" t="s">
        <v>177</v>
      </c>
      <c r="F59" s="249">
        <f t="shared" si="11"/>
        <v>8.3333333333333329E-2</v>
      </c>
      <c r="I59" s="325">
        <f t="shared" si="12"/>
        <v>0.41666666666666663</v>
      </c>
      <c r="J59" s="320">
        <f t="shared" si="10"/>
        <v>0.5</v>
      </c>
    </row>
    <row r="60" spans="1:10" x14ac:dyDescent="0.25">
      <c r="A60" s="40"/>
      <c r="B60" s="19" t="s">
        <v>77</v>
      </c>
      <c r="C60" s="200" t="s">
        <v>93</v>
      </c>
      <c r="D60" s="201">
        <v>2017000</v>
      </c>
      <c r="E60" t="s">
        <v>177</v>
      </c>
      <c r="F60" s="249">
        <f t="shared" si="11"/>
        <v>8.3333333333333343E-2</v>
      </c>
      <c r="I60" s="325">
        <f t="shared" si="12"/>
        <v>0.41666666666666674</v>
      </c>
      <c r="J60" s="320">
        <f t="shared" si="10"/>
        <v>0.5</v>
      </c>
    </row>
  </sheetData>
  <pageMargins left="0.7" right="0.7" top="0.75" bottom="0.75" header="0.3" footer="0.3"/>
  <pageSetup paperSize="9" scale="64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MARET</vt:lpstr>
      <vt:lpstr>SERAPAN TW I</vt:lpstr>
      <vt:lpstr>SERAPAN TW II</vt:lpstr>
      <vt:lpstr>ANGGARAN</vt:lpstr>
      <vt:lpstr>masalah hambatan </vt:lpstr>
      <vt:lpstr>REALISASI</vt:lpstr>
      <vt:lpstr>labalaba</vt:lpstr>
      <vt:lpstr>target</vt:lpstr>
      <vt:lpstr>REALISASI!Print_Area</vt:lpstr>
      <vt:lpstr>ANGGARAN!Print_Titles</vt:lpstr>
      <vt:lpstr>'masalah hambatan '!Print_Titles</vt:lpstr>
      <vt:lpstr>REALISASI!Print_Titles</vt:lpstr>
      <vt:lpstr>'SERAPAN TW I'!Print_Titles</vt:lpstr>
      <vt:lpstr>'SERAPAN TW II'!Print_Titles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Danang Iftian</dc:creator>
  <cp:lastModifiedBy>Nur Indah Sari</cp:lastModifiedBy>
  <cp:lastPrinted>2022-08-08T03:08:57Z</cp:lastPrinted>
  <dcterms:created xsi:type="dcterms:W3CDTF">2021-04-12T00:16:00Z</dcterms:created>
  <dcterms:modified xsi:type="dcterms:W3CDTF">2022-08-08T03:12:46Z</dcterms:modified>
</cp:coreProperties>
</file>