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8105" windowHeight="7635" activeTab="7"/>
  </bookViews>
  <sheets>
    <sheet name="DKW" sheetId="1" r:id="rId1"/>
    <sheet name="Karcis-Parkir" sheetId="2" r:id="rId2"/>
    <sheet name="HOTEL" sheetId="3" r:id="rId3"/>
    <sheet name="UPW" sheetId="5" r:id="rId4"/>
    <sheet name="tamu asing-nusa" sheetId="4" r:id="rId5"/>
    <sheet name="Dtwsharing" sheetId="6" r:id="rId6"/>
    <sheet name="jan-nov" sheetId="7" r:id="rId7"/>
    <sheet name="Sheet1" sheetId="8" r:id="rId8"/>
    <sheet name="MEI" sheetId="9" r:id="rId9"/>
  </sheets>
  <definedNames>
    <definedName name="_xlnm.Print_Area" localSheetId="2">HOTEL!$A$1:$S$114</definedName>
  </definedNames>
  <calcPr calcId="124519"/>
  <fileRecoveryPr autoRecover="0"/>
</workbook>
</file>

<file path=xl/calcChain.xml><?xml version="1.0" encoding="utf-8"?>
<calcChain xmlns="http://schemas.openxmlformats.org/spreadsheetml/2006/main">
  <c r="H82" i="9"/>
  <c r="G82"/>
  <c r="F82"/>
  <c r="E82"/>
  <c r="D82"/>
  <c r="C8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0"/>
  <c r="I56"/>
  <c r="I53"/>
  <c r="I50"/>
  <c r="I46"/>
  <c r="I38"/>
  <c r="I37"/>
  <c r="I36"/>
  <c r="I35"/>
  <c r="I3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O12" i="8"/>
  <c r="O21"/>
  <c r="O19"/>
  <c r="O17"/>
  <c r="O15"/>
  <c r="O13"/>
  <c r="N82"/>
  <c r="M82"/>
  <c r="L82"/>
  <c r="K82"/>
  <c r="J82"/>
  <c r="I82"/>
  <c r="H82"/>
  <c r="G82"/>
  <c r="F82"/>
  <c r="E82"/>
  <c r="D82"/>
  <c r="C82"/>
  <c r="O18"/>
  <c r="O80"/>
  <c r="O79"/>
  <c r="O78"/>
  <c r="O20"/>
  <c r="O16"/>
  <c r="O77"/>
  <c r="O76"/>
  <c r="O75"/>
  <c r="O74"/>
  <c r="O73"/>
  <c r="O72"/>
  <c r="O71"/>
  <c r="O70"/>
  <c r="O69"/>
  <c r="O68"/>
  <c r="O67"/>
  <c r="O66"/>
  <c r="O65"/>
  <c r="O64"/>
  <c r="O63"/>
  <c r="O60"/>
  <c r="O56"/>
  <c r="O53"/>
  <c r="O50"/>
  <c r="O46"/>
  <c r="O38"/>
  <c r="O37"/>
  <c r="O36"/>
  <c r="O35"/>
  <c r="O14"/>
  <c r="O31"/>
  <c r="O29"/>
  <c r="O28"/>
  <c r="O27"/>
  <c r="O26"/>
  <c r="O25"/>
  <c r="O24"/>
  <c r="O23"/>
  <c r="O22"/>
  <c r="O11"/>
  <c r="O10"/>
  <c r="O9"/>
  <c r="O8"/>
  <c r="O7"/>
  <c r="O6"/>
  <c r="R76" i="1"/>
  <c r="H77"/>
  <c r="G77"/>
  <c r="F77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Q77"/>
  <c r="P77"/>
  <c r="O77"/>
  <c r="N77"/>
  <c r="M77"/>
  <c r="L77"/>
  <c r="K77"/>
  <c r="J77"/>
  <c r="I77"/>
  <c r="R53"/>
  <c r="R49"/>
  <c r="R46"/>
  <c r="R43"/>
  <c r="R31"/>
  <c r="R30"/>
  <c r="R29"/>
  <c r="R28"/>
  <c r="R27"/>
  <c r="R22"/>
  <c r="R21" i="6"/>
  <c r="E21"/>
  <c r="E20"/>
  <c r="R19"/>
  <c r="E19"/>
  <c r="R18"/>
  <c r="E18"/>
  <c r="R17"/>
  <c r="E17"/>
  <c r="R16"/>
  <c r="E16"/>
  <c r="R15"/>
  <c r="R14"/>
  <c r="E14"/>
  <c r="R13"/>
  <c r="E13"/>
  <c r="R12"/>
  <c r="E12"/>
  <c r="R11"/>
  <c r="R10"/>
  <c r="E10"/>
  <c r="R9"/>
  <c r="R8"/>
  <c r="E8"/>
  <c r="R7"/>
  <c r="R6"/>
  <c r="E6"/>
  <c r="E50" i="1"/>
  <c r="E49"/>
  <c r="E48"/>
  <c r="I82" i="9" l="1"/>
  <c r="O82" i="8"/>
  <c r="E20" i="1"/>
  <c r="E39" l="1"/>
  <c r="R39"/>
  <c r="E56"/>
  <c r="R56"/>
  <c r="E57"/>
  <c r="R57"/>
  <c r="R21"/>
  <c r="R15"/>
  <c r="E77" l="1"/>
  <c r="R18"/>
  <c r="E18" l="1"/>
  <c r="R11" l="1"/>
  <c r="R10"/>
  <c r="E10"/>
  <c r="O28" i="7" l="1"/>
  <c r="N28"/>
  <c r="M28"/>
  <c r="L28"/>
  <c r="K28"/>
  <c r="J28"/>
  <c r="I28"/>
  <c r="H28"/>
  <c r="G28"/>
  <c r="F28"/>
  <c r="R27"/>
  <c r="E27"/>
  <c r="R26"/>
  <c r="E26"/>
  <c r="R25"/>
  <c r="E25"/>
  <c r="R24"/>
  <c r="E24"/>
  <c r="R23"/>
  <c r="E23"/>
  <c r="R22"/>
  <c r="E22"/>
  <c r="R21"/>
  <c r="E21"/>
  <c r="R20"/>
  <c r="E20"/>
  <c r="R19"/>
  <c r="E19"/>
  <c r="R18"/>
  <c r="E18"/>
  <c r="R17"/>
  <c r="E17"/>
  <c r="R16"/>
  <c r="E16"/>
  <c r="R15"/>
  <c r="E15"/>
  <c r="R14"/>
  <c r="E14"/>
  <c r="R13"/>
  <c r="E13"/>
  <c r="R12"/>
  <c r="R11"/>
  <c r="E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R10"/>
  <c r="R9"/>
  <c r="E9"/>
  <c r="R8"/>
  <c r="E8"/>
  <c r="R7"/>
  <c r="R6"/>
  <c r="R5"/>
  <c r="E5"/>
  <c r="E28" l="1"/>
  <c r="R28"/>
  <c r="R7" i="1" l="1"/>
  <c r="R8"/>
  <c r="R12" i="3"/>
  <c r="N12"/>
  <c r="M12"/>
  <c r="M64"/>
  <c r="L64"/>
  <c r="L12"/>
  <c r="J23" i="4"/>
  <c r="P23"/>
  <c r="K12" i="3"/>
  <c r="K64"/>
  <c r="I29" i="4"/>
  <c r="H6" i="2"/>
  <c r="H46"/>
  <c r="F23" i="4"/>
  <c r="E23"/>
  <c r="G12" i="3"/>
  <c r="G64"/>
  <c r="J12"/>
  <c r="J64"/>
  <c r="H29" i="4"/>
  <c r="I12" i="3"/>
  <c r="I64"/>
  <c r="G29" i="4"/>
  <c r="H12" i="3"/>
  <c r="H64"/>
  <c r="I23" i="4"/>
  <c r="H23"/>
  <c r="G23"/>
  <c r="F12" i="3"/>
  <c r="S9"/>
  <c r="S7"/>
  <c r="N64"/>
  <c r="O64"/>
  <c r="P64"/>
  <c r="Q64"/>
  <c r="R64"/>
  <c r="L104"/>
  <c r="G13" i="2"/>
  <c r="E6"/>
  <c r="C6"/>
  <c r="C45"/>
  <c r="D45"/>
  <c r="E45"/>
  <c r="F45"/>
  <c r="G45"/>
  <c r="H45"/>
  <c r="I45"/>
  <c r="I46"/>
  <c r="I47"/>
  <c r="I48"/>
  <c r="I49"/>
  <c r="I50"/>
  <c r="I51"/>
  <c r="I52"/>
  <c r="I53"/>
  <c r="I54"/>
  <c r="I55"/>
  <c r="I56"/>
  <c r="I57"/>
  <c r="I58"/>
  <c r="I60"/>
  <c r="I61"/>
  <c r="I62"/>
  <c r="I63"/>
  <c r="I59"/>
  <c r="J45"/>
  <c r="K45"/>
  <c r="L45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N45"/>
  <c r="A46"/>
  <c r="C46"/>
  <c r="D46"/>
  <c r="E46"/>
  <c r="F46"/>
  <c r="F48"/>
  <c r="F49"/>
  <c r="F51"/>
  <c r="F50"/>
  <c r="F52"/>
  <c r="F47"/>
  <c r="F53"/>
  <c r="F54"/>
  <c r="F55"/>
  <c r="F56"/>
  <c r="F57"/>
  <c r="F58"/>
  <c r="F59"/>
  <c r="F60"/>
  <c r="F61"/>
  <c r="F62"/>
  <c r="F63"/>
  <c r="D47"/>
  <c r="D48"/>
  <c r="D49"/>
  <c r="D50"/>
  <c r="D51"/>
  <c r="D52"/>
  <c r="D53"/>
  <c r="D54"/>
  <c r="D55"/>
  <c r="D57"/>
  <c r="D59"/>
  <c r="D61"/>
  <c r="D62"/>
  <c r="D56"/>
  <c r="D58"/>
  <c r="D60"/>
  <c r="D63"/>
  <c r="E47"/>
  <c r="E48"/>
  <c r="E49"/>
  <c r="E50"/>
  <c r="E51"/>
  <c r="E52"/>
  <c r="E53"/>
  <c r="E54"/>
  <c r="E55"/>
  <c r="E56"/>
  <c r="E57"/>
  <c r="E58"/>
  <c r="E59"/>
  <c r="E60"/>
  <c r="E61"/>
  <c r="E62"/>
  <c r="E63"/>
  <c r="G46"/>
  <c r="G47"/>
  <c r="G49"/>
  <c r="G48"/>
  <c r="G50"/>
  <c r="G51"/>
  <c r="G52"/>
  <c r="G53"/>
  <c r="G54"/>
  <c r="G55"/>
  <c r="G56"/>
  <c r="G57"/>
  <c r="G58"/>
  <c r="G59"/>
  <c r="G60"/>
  <c r="G61"/>
  <c r="G62"/>
  <c r="G63"/>
  <c r="H48"/>
  <c r="H47"/>
  <c r="H49"/>
  <c r="H50"/>
  <c r="H51"/>
  <c r="H52"/>
  <c r="H53"/>
  <c r="H54"/>
  <c r="H55"/>
  <c r="H56"/>
  <c r="H57"/>
  <c r="H58"/>
  <c r="H59"/>
  <c r="H60"/>
  <c r="H61"/>
  <c r="H62"/>
  <c r="H63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K46"/>
  <c r="K48"/>
  <c r="K49"/>
  <c r="K50"/>
  <c r="K53"/>
  <c r="K54"/>
  <c r="K56"/>
  <c r="K57"/>
  <c r="K60"/>
  <c r="K61"/>
  <c r="K62"/>
  <c r="K63"/>
  <c r="K59"/>
  <c r="K58"/>
  <c r="K55"/>
  <c r="K52"/>
  <c r="K51"/>
  <c r="K47"/>
  <c r="L46"/>
  <c r="L47"/>
  <c r="L48"/>
  <c r="L49"/>
  <c r="L50"/>
  <c r="L51"/>
  <c r="L52"/>
  <c r="L53"/>
  <c r="L54"/>
  <c r="L55"/>
  <c r="L56"/>
  <c r="L57"/>
  <c r="L58"/>
  <c r="L59"/>
  <c r="L60"/>
  <c r="L61"/>
  <c r="L63"/>
  <c r="L62"/>
  <c r="N46"/>
  <c r="N47"/>
  <c r="N48"/>
  <c r="N49"/>
  <c r="N50"/>
  <c r="N51"/>
  <c r="N53"/>
  <c r="N54"/>
  <c r="N55"/>
  <c r="N56"/>
  <c r="N57"/>
  <c r="N58"/>
  <c r="N59"/>
  <c r="N60"/>
  <c r="N61"/>
  <c r="N62"/>
  <c r="N63"/>
  <c r="N64"/>
  <c r="O64" s="1"/>
  <c r="N52"/>
  <c r="C48"/>
  <c r="C49"/>
  <c r="C50"/>
  <c r="C51"/>
  <c r="C52"/>
  <c r="C53"/>
  <c r="C54"/>
  <c r="C55"/>
  <c r="C57"/>
  <c r="C58"/>
  <c r="C59"/>
  <c r="C60"/>
  <c r="C61"/>
  <c r="C62"/>
  <c r="C63"/>
  <c r="C56"/>
  <c r="C47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O65"/>
  <c r="S10" i="3"/>
  <c r="S8"/>
  <c r="S12"/>
  <c r="S11"/>
  <c r="D19" i="2"/>
  <c r="C19"/>
  <c r="D12"/>
  <c r="D5"/>
  <c r="C5"/>
  <c r="A10" i="3"/>
  <c r="A11"/>
  <c r="N5" i="2"/>
  <c r="M5"/>
  <c r="M6"/>
  <c r="M7"/>
  <c r="M8"/>
  <c r="M9"/>
  <c r="M10"/>
  <c r="M11"/>
  <c r="M12"/>
  <c r="M13"/>
  <c r="M14"/>
  <c r="M15"/>
  <c r="M16"/>
  <c r="M17"/>
  <c r="M18"/>
  <c r="M20"/>
  <c r="K23" i="4"/>
  <c r="K29" s="1"/>
  <c r="L23"/>
  <c r="L29" s="1"/>
  <c r="M23"/>
  <c r="M29" s="1"/>
  <c r="N23"/>
  <c r="N29" s="1"/>
  <c r="O23"/>
  <c r="O29" s="1"/>
  <c r="P29"/>
  <c r="Q7"/>
  <c r="S54" i="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5"/>
  <c r="S56"/>
  <c r="S57"/>
  <c r="S58"/>
  <c r="S59"/>
  <c r="S60"/>
  <c r="S61"/>
  <c r="S62"/>
  <c r="S63"/>
  <c r="K18" i="2"/>
  <c r="L18"/>
  <c r="L5"/>
  <c r="E63" i="3"/>
  <c r="D63"/>
  <c r="D64"/>
  <c r="N19" i="2"/>
  <c r="N20"/>
  <c r="N21"/>
  <c r="O21" s="1"/>
  <c r="N22"/>
  <c r="O22" s="1"/>
  <c r="N23"/>
  <c r="O23" s="1"/>
  <c r="N24"/>
  <c r="O24" s="1"/>
  <c r="N25"/>
  <c r="O25" s="1"/>
  <c r="N7"/>
  <c r="N8"/>
  <c r="N6"/>
  <c r="N9"/>
  <c r="N10"/>
  <c r="N11"/>
  <c r="N13"/>
  <c r="N14"/>
  <c r="N15"/>
  <c r="N16"/>
  <c r="N17"/>
  <c r="N18"/>
  <c r="N12"/>
  <c r="L6"/>
  <c r="K20"/>
  <c r="L20"/>
  <c r="G17"/>
  <c r="H17"/>
  <c r="I17"/>
  <c r="J17"/>
  <c r="K17"/>
  <c r="L17"/>
  <c r="G16"/>
  <c r="H16"/>
  <c r="I16"/>
  <c r="J16"/>
  <c r="K16"/>
  <c r="L16"/>
  <c r="G15"/>
  <c r="H15"/>
  <c r="I15"/>
  <c r="J15"/>
  <c r="K15"/>
  <c r="L15"/>
  <c r="G14"/>
  <c r="H14"/>
  <c r="I14"/>
  <c r="J14"/>
  <c r="K14"/>
  <c r="L14"/>
  <c r="I13"/>
  <c r="J13"/>
  <c r="K13"/>
  <c r="L13"/>
  <c r="I12"/>
  <c r="J12"/>
  <c r="K12"/>
  <c r="L12"/>
  <c r="K11"/>
  <c r="L11"/>
  <c r="K10"/>
  <c r="L10"/>
  <c r="K9"/>
  <c r="L9"/>
  <c r="K8"/>
  <c r="L8"/>
  <c r="L7"/>
  <c r="K7"/>
  <c r="K6"/>
  <c r="K5"/>
  <c r="D20"/>
  <c r="E20"/>
  <c r="F20"/>
  <c r="G20"/>
  <c r="H20"/>
  <c r="I20"/>
  <c r="J20"/>
  <c r="C20"/>
  <c r="D18"/>
  <c r="E18"/>
  <c r="F18"/>
  <c r="G18"/>
  <c r="H18"/>
  <c r="I18"/>
  <c r="J18"/>
  <c r="D11"/>
  <c r="E11"/>
  <c r="F11"/>
  <c r="G11"/>
  <c r="H11"/>
  <c r="I11"/>
  <c r="J11"/>
  <c r="D10"/>
  <c r="E10"/>
  <c r="F10"/>
  <c r="G10"/>
  <c r="H10"/>
  <c r="I10"/>
  <c r="J10"/>
  <c r="D9"/>
  <c r="E9"/>
  <c r="F9"/>
  <c r="G9"/>
  <c r="I9"/>
  <c r="J9"/>
  <c r="H9"/>
  <c r="C9"/>
  <c r="D8"/>
  <c r="E8"/>
  <c r="F8"/>
  <c r="G8"/>
  <c r="H8"/>
  <c r="I8"/>
  <c r="J8"/>
  <c r="D7"/>
  <c r="E7"/>
  <c r="F7"/>
  <c r="G7"/>
  <c r="H7"/>
  <c r="I7"/>
  <c r="J7"/>
  <c r="C7"/>
  <c r="F6"/>
  <c r="I6"/>
  <c r="J6"/>
  <c r="D6"/>
  <c r="G5"/>
  <c r="G12"/>
  <c r="H5"/>
  <c r="I5"/>
  <c r="J5"/>
  <c r="F5"/>
  <c r="E5"/>
  <c r="C8"/>
  <c r="C10"/>
  <c r="C11"/>
  <c r="C12"/>
  <c r="E12"/>
  <c r="F12"/>
  <c r="H12"/>
  <c r="H13"/>
  <c r="C13"/>
  <c r="D13"/>
  <c r="E13"/>
  <c r="F13"/>
  <c r="C14"/>
  <c r="D14"/>
  <c r="E14"/>
  <c r="F14"/>
  <c r="C15"/>
  <c r="D15"/>
  <c r="F15"/>
  <c r="E15"/>
  <c r="C16"/>
  <c r="D16"/>
  <c r="F16"/>
  <c r="E16"/>
  <c r="C17"/>
  <c r="F17"/>
  <c r="E17"/>
  <c r="D17"/>
  <c r="C1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F64" i="3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B5"/>
  <c r="C5"/>
  <c r="D5"/>
  <c r="E5"/>
  <c r="F5"/>
  <c r="G5"/>
  <c r="H5"/>
  <c r="I5"/>
  <c r="J5"/>
  <c r="K5"/>
  <c r="L5"/>
  <c r="M5"/>
  <c r="N5"/>
  <c r="O5"/>
  <c r="P5"/>
  <c r="Q5"/>
  <c r="R5"/>
  <c r="E6" i="1"/>
  <c r="E8"/>
  <c r="E12"/>
  <c r="E13"/>
  <c r="E14"/>
  <c r="E17"/>
  <c r="E19"/>
  <c r="E16"/>
  <c r="E21"/>
  <c r="R16"/>
  <c r="R77" s="1"/>
  <c r="R19"/>
  <c r="R17"/>
  <c r="R14"/>
  <c r="R13"/>
  <c r="R12"/>
  <c r="R9"/>
  <c r="R6"/>
  <c r="J29" i="4"/>
  <c r="E29"/>
  <c r="S64" i="3"/>
  <c r="F29" i="4"/>
  <c r="Q23" l="1"/>
  <c r="J66" i="2"/>
  <c r="O9"/>
  <c r="I26"/>
  <c r="N26"/>
  <c r="O11"/>
  <c r="O14"/>
  <c r="O63"/>
  <c r="O58"/>
  <c r="O8"/>
  <c r="O60"/>
  <c r="O55"/>
  <c r="K66"/>
  <c r="O47"/>
  <c r="F66"/>
  <c r="O53"/>
  <c r="E66"/>
  <c r="I66"/>
  <c r="O16"/>
  <c r="O15"/>
  <c r="O19"/>
  <c r="L26"/>
  <c r="O61"/>
  <c r="O48"/>
  <c r="O49"/>
  <c r="O62"/>
  <c r="M66"/>
  <c r="G66"/>
  <c r="O45"/>
  <c r="O46"/>
  <c r="O51"/>
  <c r="O17"/>
  <c r="O12"/>
  <c r="O7"/>
  <c r="O10"/>
  <c r="O20"/>
  <c r="K26"/>
  <c r="H26"/>
  <c r="E26"/>
  <c r="O52"/>
  <c r="F26"/>
  <c r="O59"/>
  <c r="O54"/>
  <c r="O50"/>
  <c r="D66"/>
  <c r="O6"/>
  <c r="N66"/>
  <c r="L66"/>
  <c r="O5"/>
  <c r="D26"/>
  <c r="O56"/>
  <c r="O57"/>
  <c r="O18"/>
  <c r="C26"/>
  <c r="O13"/>
  <c r="J26"/>
  <c r="G26"/>
  <c r="M26"/>
  <c r="C66"/>
  <c r="H66"/>
  <c r="Q29" i="4"/>
  <c r="O66" i="2" l="1"/>
  <c r="O26"/>
</calcChain>
</file>

<file path=xl/sharedStrings.xml><?xml version="1.0" encoding="utf-8"?>
<sst xmlns="http://schemas.openxmlformats.org/spreadsheetml/2006/main" count="756" uniqueCount="220">
  <si>
    <t>DATA KUNJUNGAN WISATAWAN</t>
  </si>
  <si>
    <t>NO</t>
  </si>
  <si>
    <t>OBYEK WISATA</t>
  </si>
  <si>
    <t>JUMLAH NAKER</t>
  </si>
  <si>
    <t>JAN</t>
  </si>
  <si>
    <t>PEB</t>
  </si>
  <si>
    <t>MAR</t>
  </si>
  <si>
    <t>APR</t>
  </si>
  <si>
    <t>MEI</t>
  </si>
  <si>
    <t>JUN</t>
  </si>
  <si>
    <t>JULI</t>
  </si>
  <si>
    <t>AGT</t>
  </si>
  <si>
    <t>SEPT</t>
  </si>
  <si>
    <t>OKT</t>
  </si>
  <si>
    <t>NOP</t>
  </si>
  <si>
    <t>DES</t>
  </si>
  <si>
    <t>JUMLAH</t>
  </si>
  <si>
    <t>LAKI-2</t>
  </si>
  <si>
    <t>WANITA</t>
  </si>
  <si>
    <t>JML</t>
  </si>
  <si>
    <t>AIR TERJUN GROJOGAN SEWU</t>
  </si>
  <si>
    <t>TR. BALEKAMBANG</t>
  </si>
  <si>
    <t>CANDI CETO WISNUS</t>
  </si>
  <si>
    <t>CANDI CETO WISMAN</t>
  </si>
  <si>
    <t>CANDI SUKUH WISNUS</t>
  </si>
  <si>
    <t>CANDI SUKUH WISMAN</t>
  </si>
  <si>
    <t>SAPTA TIRTA PABLENGAN</t>
  </si>
  <si>
    <t>AIR TERJUN JUMOG</t>
  </si>
  <si>
    <t>AIR TERJUN  PARANG IJO</t>
  </si>
  <si>
    <t>HW.PUNCAK LAWU(CMR KANDANG)</t>
  </si>
  <si>
    <t>HW. PRINGGODANI</t>
  </si>
  <si>
    <t>WANA WISATA Gn. BROMO</t>
  </si>
  <si>
    <t>HW. SEKIPAN</t>
  </si>
  <si>
    <t>AGROWISATA SONDOKORO</t>
  </si>
  <si>
    <t>OUTBOUND GRIYA GAYATRI</t>
  </si>
  <si>
    <t>PAP. CUMPLENG INDAH</t>
  </si>
  <si>
    <t>OUTBOUND AMANAH</t>
  </si>
  <si>
    <t>MAKAM ASTANA MANGADEG</t>
  </si>
  <si>
    <t>MAKAM ASTANA GIRIBANGUN</t>
  </si>
  <si>
    <t>PURA PEMACEKAN</t>
  </si>
  <si>
    <t>BPTO</t>
  </si>
  <si>
    <t>(rupiah)</t>
  </si>
  <si>
    <t>DATA PENDAPATAN KARCIS DI OBYEK WISATA</t>
  </si>
  <si>
    <t>HW.PUNCAK LAWU</t>
  </si>
  <si>
    <t>DATA PENDAPATAN PARKIR DI OBYEK WISATA</t>
  </si>
  <si>
    <t>LAPORAN TINGKAT HUNIAN HOTEL KABUPATEN KARANGANYAR</t>
  </si>
  <si>
    <t>NAMA HOTEL</t>
  </si>
  <si>
    <t>JML NAKER</t>
  </si>
  <si>
    <t>JUL</t>
  </si>
  <si>
    <t>AGS</t>
  </si>
  <si>
    <t>STP</t>
  </si>
  <si>
    <t>L</t>
  </si>
  <si>
    <t>P</t>
  </si>
  <si>
    <t>LAPORAN TAMU ASING HOTEL</t>
  </si>
  <si>
    <t>1. HOTEL BINTANG</t>
  </si>
  <si>
    <t>KABUPATEN</t>
  </si>
  <si>
    <t>SEP</t>
  </si>
  <si>
    <t>(org)</t>
  </si>
  <si>
    <t>KARANGANYAR</t>
  </si>
  <si>
    <t>2. HOTEL MELATI</t>
  </si>
  <si>
    <t>LAPORAN TAMU NUSANTARA HOTEL</t>
  </si>
  <si>
    <t>KABUPATEN KARANGANYAR TAHUN 2012</t>
  </si>
  <si>
    <t>BULAN  JANUARI - DESEMBER 2012</t>
  </si>
  <si>
    <t>* * * * *</t>
  </si>
  <si>
    <t>*</t>
  </si>
  <si>
    <t>JML KMR</t>
  </si>
  <si>
    <t>Hotel Melati</t>
  </si>
  <si>
    <t>Hotel  bintang</t>
  </si>
  <si>
    <r>
      <t>¤</t>
    </r>
    <r>
      <rPr>
        <sz val="9.35"/>
        <rFont val="Times New Roman"/>
        <family val="1"/>
      </rPr>
      <t xml:space="preserve"> </t>
    </r>
    <r>
      <rPr>
        <sz val="11"/>
        <rFont val="Times New Roman"/>
        <family val="1"/>
      </rPr>
      <t xml:space="preserve">¤ ¤ </t>
    </r>
    <r>
      <rPr>
        <sz val="9.35"/>
        <rFont val="Times New Roman"/>
        <family val="1"/>
      </rPr>
      <t xml:space="preserve">  </t>
    </r>
  </si>
  <si>
    <t>Lor In</t>
  </si>
  <si>
    <t>Kmjyo Komoratih</t>
  </si>
  <si>
    <t>Narita</t>
  </si>
  <si>
    <t>Bintang</t>
  </si>
  <si>
    <t>Pondok Sari II</t>
  </si>
  <si>
    <t xml:space="preserve">Pondok Sari I </t>
  </si>
  <si>
    <t>Lawu</t>
  </si>
  <si>
    <t xml:space="preserve">¤ ¤ ¤   </t>
  </si>
  <si>
    <t>Pondok Garuda</t>
  </si>
  <si>
    <t>Fajar Indah</t>
  </si>
  <si>
    <t>Duta</t>
  </si>
  <si>
    <t>Asri</t>
  </si>
  <si>
    <t>Pondok asri</t>
  </si>
  <si>
    <t xml:space="preserve">¤ ¤  </t>
  </si>
  <si>
    <t>Pondok indah</t>
  </si>
  <si>
    <t xml:space="preserve">¤ ¤ </t>
  </si>
  <si>
    <t>Wahyu Sari A</t>
  </si>
  <si>
    <t>Wahyu Sari B</t>
  </si>
  <si>
    <t>Pringgodani</t>
  </si>
  <si>
    <t>Marini</t>
  </si>
  <si>
    <t>Pondok asia</t>
  </si>
  <si>
    <t>Sido Langgeng</t>
  </si>
  <si>
    <t>Tejomoyo</t>
  </si>
  <si>
    <t>BIP</t>
  </si>
  <si>
    <t>Munculsari</t>
  </si>
  <si>
    <t>Bukit Surya</t>
  </si>
  <si>
    <t>Jonggrang I</t>
  </si>
  <si>
    <t>Marini II</t>
  </si>
  <si>
    <t xml:space="preserve">¤ </t>
  </si>
  <si>
    <t xml:space="preserve">¤  </t>
  </si>
  <si>
    <t>Anugrah Indah</t>
  </si>
  <si>
    <t>Bangun Tresno</t>
  </si>
  <si>
    <t>Kusuma joglo</t>
  </si>
  <si>
    <t>¤</t>
  </si>
  <si>
    <t>Tri Tunggal</t>
  </si>
  <si>
    <t>Wisma Yanti</t>
  </si>
  <si>
    <t>Giri mulyo</t>
  </si>
  <si>
    <t>Sari Handayani</t>
  </si>
  <si>
    <t>Mandaulin</t>
  </si>
  <si>
    <t>Sri Dewi</t>
  </si>
  <si>
    <t>Sri rejeki</t>
  </si>
  <si>
    <t>Tentrem</t>
  </si>
  <si>
    <t>Santoso Mulyo I</t>
  </si>
  <si>
    <t>Santoso Mulyo II</t>
  </si>
  <si>
    <t>Widodo mulyo</t>
  </si>
  <si>
    <t>Mekar indah</t>
  </si>
  <si>
    <t>Lumayan</t>
  </si>
  <si>
    <t>Rahayu</t>
  </si>
  <si>
    <t>Adem ayem</t>
  </si>
  <si>
    <t>Madu laras</t>
  </si>
  <si>
    <t>Kendedes</t>
  </si>
  <si>
    <t>Fajar indah</t>
  </si>
  <si>
    <t>Anugrah indah</t>
  </si>
  <si>
    <t>Taman sari</t>
  </si>
  <si>
    <t>Flamboyant</t>
  </si>
  <si>
    <t>No</t>
  </si>
  <si>
    <t>Bulan</t>
  </si>
  <si>
    <t>Restoran</t>
  </si>
  <si>
    <t>Jumlah</t>
  </si>
  <si>
    <t xml:space="preserve">Tenaga Kerja </t>
  </si>
  <si>
    <t>Rumah Makan</t>
  </si>
  <si>
    <t>Tenaga Kerja</t>
  </si>
  <si>
    <t>Biro Perjalanan Wisata</t>
  </si>
  <si>
    <t>Agen Perjalanan Wisata</t>
  </si>
  <si>
    <t>Bar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</si>
  <si>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</si>
  <si>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</si>
  <si>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</si>
  <si>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</si>
  <si>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</si>
  <si>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</si>
  <si>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</si>
  <si>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</si>
  <si>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</si>
  <si>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</si>
  <si>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</si>
  <si>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</si>
  <si>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Klasifikasi</t>
  </si>
  <si>
    <t>Jonggrang barat</t>
  </si>
  <si>
    <t>Tirta sari</t>
  </si>
  <si>
    <t>Jonggrang II</t>
  </si>
  <si>
    <t>Pringgosari</t>
  </si>
  <si>
    <t>KABUPATEN KARANGANYAR TAHUN 2013</t>
  </si>
  <si>
    <t>NEW. BALEKAMBANG</t>
  </si>
  <si>
    <t>Jumlah Usaha Pariwisata</t>
  </si>
  <si>
    <t>TAHUN 2015</t>
  </si>
  <si>
    <t>MUSEUM KAMPUNG PURBA DAYU</t>
  </si>
  <si>
    <t>KABUPATEN KARANGANYAR TAHUN 2016</t>
  </si>
  <si>
    <t>GROJOGAN SEWU WISNUS</t>
  </si>
  <si>
    <t>GROJOGAN SEWU WISMAN</t>
  </si>
  <si>
    <t xml:space="preserve">NEW BALEKAMBANG </t>
  </si>
  <si>
    <t>KABUPATEN KARANGANYAR TAHUN 2018</t>
  </si>
  <si>
    <t xml:space="preserve">WISATA  ALAM RUMAH POHON </t>
  </si>
  <si>
    <t>MENARA DEWA DARMA JATI PETANI JIWA</t>
  </si>
  <si>
    <t>THUK MANGKLUNG INDAH  ( TMI )</t>
  </si>
  <si>
    <t>RUMAH ATSIRI INDONESIA</t>
  </si>
  <si>
    <t>GANTEN PERMAI 3</t>
  </si>
  <si>
    <t>AIR TERJUN SEDINDING SEWAWAR</t>
  </si>
  <si>
    <t>GOA SARI RIVER TUBING</t>
  </si>
  <si>
    <t>RUMAH  POHON TUGULASI</t>
  </si>
  <si>
    <t>RUMAH  POHON BANYU ANYEP</t>
  </si>
  <si>
    <t>KEBUN JAMBU MERAH SEGAR 234 KEMUNING</t>
  </si>
  <si>
    <t>MUSEUM KERIS BROJOBUWONO</t>
  </si>
  <si>
    <t>WISATA ARUM JERAM MINI RIVER TUBING SENATAH</t>
  </si>
  <si>
    <t>TUBING  KALI GEDE GIRILAYU</t>
  </si>
  <si>
    <t>RIVER TUBING KALI JELANTAH</t>
  </si>
  <si>
    <t>RIVER TUBING MUSLIM KALI WATU GEDE</t>
  </si>
  <si>
    <t>RIVER TUBING MUSLIM KALI WALIKAN</t>
  </si>
  <si>
    <t>WANA WISATA PRINGGODANI</t>
  </si>
  <si>
    <t>WANA WiISATA PUNCAK LAWU</t>
  </si>
  <si>
    <t>KAMPUNG HELLOWEEN BUKIT SEKIPAN</t>
  </si>
  <si>
    <t>RUMAH PRODUKSI GETHUK SEMAR</t>
  </si>
  <si>
    <t>KALI PUCUNG ADVENTURE</t>
  </si>
  <si>
    <t>TUBING KALIGUNG</t>
  </si>
  <si>
    <t>GUNUNG CILIK ADVENTURE</t>
  </si>
  <si>
    <t>TAMAN BOGOR</t>
  </si>
  <si>
    <t>HUTAN WISATA GUNUNG  BROMO</t>
  </si>
  <si>
    <t>GRIYA GAYATRI</t>
  </si>
  <si>
    <t>OUTBOND  AMANAH</t>
  </si>
  <si>
    <t>ASTANA MANGADEG</t>
  </si>
  <si>
    <t>PURA PAMACEKAN</t>
  </si>
  <si>
    <t>PADAS OMBO</t>
  </si>
  <si>
    <t>LEMBAH SEMILIR</t>
  </si>
  <si>
    <t>KALIMAS KEMUNING</t>
  </si>
  <si>
    <t>GUNUNG  CILIK TEA GARDEN</t>
  </si>
  <si>
    <t xml:space="preserve">TAMAN HUTAN RAYA( TAHURA) </t>
  </si>
  <si>
    <t>DI OBYEK WISATA BAGI HASIL PEMKAB KARANGANYAR 2018</t>
  </si>
  <si>
    <t>BUKIT BALANGGA</t>
  </si>
  <si>
    <t>SENDANG PLESUNGAN</t>
  </si>
  <si>
    <t>ASTANA GIRILAYU</t>
  </si>
  <si>
    <t>KAMPOENG KARET</t>
  </si>
  <si>
    <t>EDUPARK</t>
  </si>
  <si>
    <t>PMS DELINGAN</t>
  </si>
  <si>
    <t>MAKAM DERPOYUDO</t>
  </si>
  <si>
    <t>BUKIT GANDUMAN</t>
  </si>
  <si>
    <t>MAKAM RANDU SONGO</t>
  </si>
  <si>
    <t>BATUR INDAH</t>
  </si>
  <si>
    <t>SENDANG PENGARON</t>
  </si>
  <si>
    <t>JAMBU KRISTAL</t>
  </si>
  <si>
    <t>TUBING KALI WUNGU</t>
  </si>
  <si>
    <t>JAMBU MERAH PAK WAJIB</t>
  </si>
  <si>
    <t>SANUR. RIVER TUBING ADVENTURE</t>
  </si>
  <si>
    <t>WISATA CAMPING TAWANGMANGU RESORT</t>
  </si>
  <si>
    <t>KALI PRING KUNING TUBING</t>
  </si>
  <si>
    <t>BUKIT DZIKIR JABAL- KANIL</t>
  </si>
  <si>
    <t>GENTA PERMAI</t>
  </si>
  <si>
    <t>WISMAN</t>
  </si>
  <si>
    <t>GANTEN PERMAI</t>
  </si>
  <si>
    <t xml:space="preserve">   </t>
  </si>
  <si>
    <t>WISATA ARUM JERAM MINI  TUBING SENATAH</t>
  </si>
  <si>
    <t>JUNI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</si>
</sst>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36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Franklin Gothic Medium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48"/>
      <name val="Times New Roman"/>
      <family val="1"/>
    </font>
    <font>
      <sz val="10"/>
      <color indexed="8"/>
      <name val="Times New Roman"/>
      <family val="1"/>
    </font>
    <font>
      <sz val="8"/>
      <name val="Arial"/>
      <family val="2"/>
    </font>
    <font>
      <sz val="9.35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b/>
      <sz val="11"/>
      <name val="Haettenschweiler"/>
      <family val="2"/>
    </font>
    <font>
      <b/>
      <sz val="11"/>
      <name val="Georgia"/>
      <family val="1"/>
    </font>
    <font>
      <sz val="11"/>
      <color indexed="8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b/>
      <sz val="12"/>
      <name val="Haettenschweiler"/>
      <family val="2"/>
    </font>
    <font>
      <b/>
      <sz val="12"/>
      <name val="Georgia"/>
      <family val="1"/>
    </font>
    <font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4" fillId="2" borderId="0" xfId="0" applyFont="1" applyFill="1"/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5" fillId="2" borderId="10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/>
    <xf numFmtId="164" fontId="5" fillId="3" borderId="10" xfId="0" applyNumberFormat="1" applyFont="1" applyFill="1" applyBorder="1"/>
    <xf numFmtId="0" fontId="5" fillId="3" borderId="3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164" fontId="5" fillId="2" borderId="13" xfId="0" applyNumberFormat="1" applyFont="1" applyFill="1" applyBorder="1"/>
    <xf numFmtId="0" fontId="7" fillId="0" borderId="14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5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164" fontId="5" fillId="0" borderId="10" xfId="0" applyNumberFormat="1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0" xfId="0" applyFont="1" applyFill="1" applyBorder="1"/>
    <xf numFmtId="0" fontId="12" fillId="0" borderId="0" xfId="0" applyFont="1" applyFill="1"/>
    <xf numFmtId="0" fontId="1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/>
    </xf>
    <xf numFmtId="164" fontId="15" fillId="0" borderId="10" xfId="0" applyNumberFormat="1" applyFont="1" applyBorder="1" applyAlignment="1">
      <alignment horizontal="right"/>
    </xf>
    <xf numFmtId="3" fontId="4" fillId="0" borderId="0" xfId="0" applyNumberFormat="1" applyFont="1"/>
    <xf numFmtId="164" fontId="0" fillId="0" borderId="10" xfId="0" applyNumberFormat="1" applyBorder="1"/>
    <xf numFmtId="0" fontId="10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right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/>
    <xf numFmtId="3" fontId="10" fillId="0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9" fillId="0" borderId="10" xfId="0" applyNumberFormat="1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0" borderId="17" xfId="0" applyFont="1" applyFill="1" applyBorder="1" applyAlignment="1">
      <alignment horizontal="right" vertical="center" wrapText="1"/>
    </xf>
    <xf numFmtId="164" fontId="0" fillId="0" borderId="17" xfId="0" applyNumberFormat="1" applyBorder="1"/>
    <xf numFmtId="3" fontId="0" fillId="0" borderId="17" xfId="0" applyNumberFormat="1" applyFill="1" applyBorder="1"/>
    <xf numFmtId="164" fontId="15" fillId="0" borderId="18" xfId="0" applyNumberFormat="1" applyFont="1" applyBorder="1" applyAlignment="1">
      <alignment horizontal="right"/>
    </xf>
    <xf numFmtId="164" fontId="0" fillId="0" borderId="18" xfId="0" applyNumberFormat="1" applyBorder="1"/>
    <xf numFmtId="0" fontId="10" fillId="0" borderId="18" xfId="0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0" fontId="10" fillId="0" borderId="17" xfId="0" applyFont="1" applyBorder="1"/>
    <xf numFmtId="0" fontId="0" fillId="0" borderId="0" xfId="0" applyAlignment="1">
      <alignment horizontal="center" vertical="center"/>
    </xf>
    <xf numFmtId="0" fontId="10" fillId="0" borderId="18" xfId="0" applyFont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9" fillId="0" borderId="10" xfId="0" applyFont="1" applyBorder="1"/>
    <xf numFmtId="0" fontId="10" fillId="0" borderId="10" xfId="0" applyFont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3" fontId="11" fillId="0" borderId="10" xfId="0" applyNumberFormat="1" applyFont="1" applyFill="1" applyBorder="1" applyAlignment="1">
      <alignment horizontal="right" vertical="center" wrapText="1"/>
    </xf>
    <xf numFmtId="3" fontId="15" fillId="0" borderId="10" xfId="0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0" xfId="0" applyFont="1" applyFill="1"/>
    <xf numFmtId="0" fontId="4" fillId="0" borderId="19" xfId="0" applyFont="1" applyBorder="1" applyAlignment="1">
      <alignment vertical="center"/>
    </xf>
    <xf numFmtId="3" fontId="10" fillId="0" borderId="10" xfId="0" applyNumberFormat="1" applyFont="1" applyBorder="1" applyAlignment="1">
      <alignment horizontal="center"/>
    </xf>
    <xf numFmtId="3" fontId="10" fillId="0" borderId="10" xfId="0" applyNumberFormat="1" applyFont="1" applyBorder="1"/>
    <xf numFmtId="3" fontId="10" fillId="0" borderId="10" xfId="0" applyNumberFormat="1" applyFont="1" applyFill="1" applyBorder="1" applyAlignment="1">
      <alignment horizontal="center"/>
    </xf>
    <xf numFmtId="3" fontId="0" fillId="0" borderId="10" xfId="0" applyNumberFormat="1" applyBorder="1"/>
    <xf numFmtId="3" fontId="12" fillId="0" borderId="10" xfId="0" applyNumberFormat="1" applyFont="1" applyFill="1" applyBorder="1"/>
    <xf numFmtId="164" fontId="4" fillId="0" borderId="18" xfId="0" applyNumberFormat="1" applyFont="1" applyBorder="1" applyAlignment="1">
      <alignment horizontal="center"/>
    </xf>
    <xf numFmtId="0" fontId="14" fillId="0" borderId="0" xfId="0" applyFont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164" fontId="20" fillId="0" borderId="18" xfId="0" applyNumberFormat="1" applyFont="1" applyFill="1" applyBorder="1" applyAlignment="1">
      <alignment horizontal="center"/>
    </xf>
    <xf numFmtId="164" fontId="21" fillId="0" borderId="26" xfId="0" applyNumberFormat="1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164" fontId="21" fillId="2" borderId="18" xfId="0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right" vertical="center" wrapText="1"/>
    </xf>
    <xf numFmtId="164" fontId="4" fillId="4" borderId="10" xfId="0" applyNumberFormat="1" applyFont="1" applyFill="1" applyBorder="1"/>
    <xf numFmtId="0" fontId="4" fillId="4" borderId="10" xfId="0" applyFont="1" applyFill="1" applyBorder="1" applyAlignment="1">
      <alignment horizontal="center"/>
    </xf>
    <xf numFmtId="164" fontId="1" fillId="0" borderId="10" xfId="0" applyNumberFormat="1" applyFont="1" applyBorder="1"/>
    <xf numFmtId="0" fontId="9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0" fontId="22" fillId="2" borderId="0" xfId="0" applyFont="1" applyFill="1"/>
    <xf numFmtId="3" fontId="10" fillId="2" borderId="10" xfId="0" applyNumberFormat="1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0" xfId="0" applyFont="1" applyFill="1" applyBorder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/>
    <xf numFmtId="164" fontId="5" fillId="4" borderId="16" xfId="0" applyNumberFormat="1" applyFont="1" applyFill="1" applyBorder="1"/>
    <xf numFmtId="164" fontId="5" fillId="4" borderId="30" xfId="0" applyNumberFormat="1" applyFont="1" applyFill="1" applyBorder="1"/>
    <xf numFmtId="0" fontId="5" fillId="4" borderId="2" xfId="0" applyFont="1" applyFill="1" applyBorder="1" applyAlignment="1">
      <alignment horizontal="center"/>
    </xf>
    <xf numFmtId="0" fontId="5" fillId="4" borderId="10" xfId="0" applyFont="1" applyFill="1" applyBorder="1"/>
    <xf numFmtId="164" fontId="5" fillId="4" borderId="10" xfId="0" applyNumberFormat="1" applyFont="1" applyFill="1" applyBorder="1"/>
    <xf numFmtId="0" fontId="5" fillId="4" borderId="3" xfId="0" applyFont="1" applyFill="1" applyBorder="1"/>
    <xf numFmtId="164" fontId="12" fillId="4" borderId="10" xfId="0" applyNumberFormat="1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23" fillId="4" borderId="25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4" borderId="16" xfId="0" applyFont="1" applyFill="1" applyBorder="1"/>
    <xf numFmtId="0" fontId="9" fillId="4" borderId="16" xfId="0" applyFont="1" applyFill="1" applyBorder="1" applyAlignment="1">
      <alignment horizontal="center"/>
    </xf>
    <xf numFmtId="164" fontId="9" fillId="4" borderId="16" xfId="0" applyNumberFormat="1" applyFont="1" applyFill="1" applyBorder="1"/>
    <xf numFmtId="164" fontId="9" fillId="4" borderId="31" xfId="0" applyNumberFormat="1" applyFont="1" applyFill="1" applyBorder="1"/>
    <xf numFmtId="164" fontId="9" fillId="4" borderId="32" xfId="0" applyNumberFormat="1" applyFont="1" applyFill="1" applyBorder="1"/>
    <xf numFmtId="3" fontId="9" fillId="4" borderId="31" xfId="0" applyNumberFormat="1" applyFont="1" applyFill="1" applyBorder="1"/>
    <xf numFmtId="164" fontId="9" fillId="4" borderId="17" xfId="0" applyNumberFormat="1" applyFont="1" applyFill="1" applyBorder="1"/>
    <xf numFmtId="164" fontId="9" fillId="4" borderId="29" xfId="0" applyNumberFormat="1" applyFont="1" applyFill="1" applyBorder="1"/>
    <xf numFmtId="164" fontId="9" fillId="4" borderId="30" xfId="0" applyNumberFormat="1" applyFont="1" applyFill="1" applyBorder="1"/>
    <xf numFmtId="0" fontId="7" fillId="0" borderId="50" xfId="0" applyFont="1" applyBorder="1" applyAlignment="1">
      <alignment horizontal="center"/>
    </xf>
    <xf numFmtId="0" fontId="7" fillId="4" borderId="17" xfId="0" applyFont="1" applyFill="1" applyBorder="1"/>
    <xf numFmtId="0" fontId="9" fillId="4" borderId="17" xfId="0" applyFont="1" applyFill="1" applyBorder="1" applyAlignment="1">
      <alignment horizontal="center"/>
    </xf>
    <xf numFmtId="164" fontId="7" fillId="4" borderId="17" xfId="0" applyNumberFormat="1" applyFont="1" applyFill="1" applyBorder="1"/>
    <xf numFmtId="164" fontId="7" fillId="4" borderId="29" xfId="0" applyNumberFormat="1" applyFont="1" applyFill="1" applyBorder="1"/>
    <xf numFmtId="164" fontId="7" fillId="4" borderId="10" xfId="0" applyNumberFormat="1" applyFont="1" applyFill="1" applyBorder="1"/>
    <xf numFmtId="164" fontId="7" fillId="4" borderId="51" xfId="0" applyNumberFormat="1" applyFont="1" applyFill="1" applyBorder="1"/>
    <xf numFmtId="3" fontId="7" fillId="4" borderId="29" xfId="0" applyNumberFormat="1" applyFont="1" applyFill="1" applyBorder="1"/>
    <xf numFmtId="164" fontId="7" fillId="4" borderId="30" xfId="0" applyNumberFormat="1" applyFont="1" applyFill="1" applyBorder="1"/>
    <xf numFmtId="0" fontId="9" fillId="0" borderId="50" xfId="0" applyFont="1" applyBorder="1" applyAlignment="1">
      <alignment horizontal="center"/>
    </xf>
    <xf numFmtId="0" fontId="9" fillId="4" borderId="17" xfId="0" applyFont="1" applyFill="1" applyBorder="1"/>
    <xf numFmtId="164" fontId="9" fillId="4" borderId="27" xfId="0" applyNumberFormat="1" applyFont="1" applyFill="1" applyBorder="1"/>
    <xf numFmtId="164" fontId="9" fillId="4" borderId="51" xfId="0" applyNumberFormat="1" applyFont="1" applyFill="1" applyBorder="1"/>
    <xf numFmtId="3" fontId="9" fillId="4" borderId="29" xfId="0" applyNumberFormat="1" applyFont="1" applyFill="1" applyBorder="1"/>
    <xf numFmtId="3" fontId="9" fillId="0" borderId="2" xfId="0" applyNumberFormat="1" applyFont="1" applyBorder="1" applyAlignment="1">
      <alignment horizontal="center"/>
    </xf>
    <xf numFmtId="3" fontId="9" fillId="4" borderId="10" xfId="0" applyNumberFormat="1" applyFont="1" applyFill="1" applyBorder="1"/>
    <xf numFmtId="3" fontId="9" fillId="4" borderId="10" xfId="0" applyNumberFormat="1" applyFont="1" applyFill="1" applyBorder="1" applyAlignment="1">
      <alignment horizontal="center"/>
    </xf>
    <xf numFmtId="164" fontId="9" fillId="4" borderId="10" xfId="0" applyNumberFormat="1" applyFont="1" applyFill="1" applyBorder="1"/>
    <xf numFmtId="3" fontId="9" fillId="4" borderId="0" xfId="0" applyNumberFormat="1" applyFont="1" applyFill="1"/>
    <xf numFmtId="3" fontId="9" fillId="4" borderId="33" xfId="0" applyNumberFormat="1" applyFont="1" applyFill="1" applyBorder="1"/>
    <xf numFmtId="0" fontId="9" fillId="0" borderId="2" xfId="0" applyFont="1" applyBorder="1" applyAlignment="1">
      <alignment horizontal="center"/>
    </xf>
    <xf numFmtId="0" fontId="9" fillId="4" borderId="10" xfId="0" applyFont="1" applyFill="1" applyBorder="1"/>
    <xf numFmtId="0" fontId="9" fillId="4" borderId="10" xfId="0" applyFont="1" applyFill="1" applyBorder="1" applyAlignment="1">
      <alignment horizontal="center"/>
    </xf>
    <xf numFmtId="164" fontId="25" fillId="4" borderId="27" xfId="0" applyNumberFormat="1" applyFont="1" applyFill="1" applyBorder="1"/>
    <xf numFmtId="0" fontId="25" fillId="4" borderId="10" xfId="0" applyFont="1" applyFill="1" applyBorder="1"/>
    <xf numFmtId="3" fontId="9" fillId="4" borderId="11" xfId="0" applyNumberFormat="1" applyFont="1" applyFill="1" applyBorder="1"/>
    <xf numFmtId="164" fontId="9" fillId="4" borderId="34" xfId="0" applyNumberFormat="1" applyFont="1" applyFill="1" applyBorder="1"/>
    <xf numFmtId="164" fontId="25" fillId="4" borderId="33" xfId="0" applyNumberFormat="1" applyFont="1" applyFill="1" applyBorder="1"/>
    <xf numFmtId="0" fontId="26" fillId="0" borderId="2" xfId="0" applyFont="1" applyBorder="1" applyAlignment="1">
      <alignment horizontal="center"/>
    </xf>
    <xf numFmtId="0" fontId="26" fillId="4" borderId="10" xfId="0" applyFont="1" applyFill="1" applyBorder="1"/>
    <xf numFmtId="0" fontId="26" fillId="4" borderId="10" xfId="0" applyFont="1" applyFill="1" applyBorder="1" applyAlignment="1">
      <alignment horizontal="center"/>
    </xf>
    <xf numFmtId="164" fontId="26" fillId="4" borderId="10" xfId="0" applyNumberFormat="1" applyFont="1" applyFill="1" applyBorder="1"/>
    <xf numFmtId="164" fontId="27" fillId="4" borderId="10" xfId="0" applyNumberFormat="1" applyFont="1" applyFill="1" applyBorder="1"/>
    <xf numFmtId="0" fontId="27" fillId="4" borderId="10" xfId="0" applyFont="1" applyFill="1" applyBorder="1"/>
    <xf numFmtId="3" fontId="26" fillId="4" borderId="10" xfId="0" applyNumberFormat="1" applyFont="1" applyFill="1" applyBorder="1"/>
    <xf numFmtId="3" fontId="26" fillId="4" borderId="11" xfId="0" applyNumberFormat="1" applyFont="1" applyFill="1" applyBorder="1"/>
    <xf numFmtId="164" fontId="26" fillId="4" borderId="34" xfId="0" applyNumberFormat="1" applyFont="1" applyFill="1" applyBorder="1"/>
    <xf numFmtId="164" fontId="27" fillId="4" borderId="33" xfId="0" applyNumberFormat="1" applyFont="1" applyFill="1" applyBorder="1"/>
    <xf numFmtId="3" fontId="25" fillId="4" borderId="10" xfId="0" applyNumberFormat="1" applyFont="1" applyFill="1" applyBorder="1"/>
    <xf numFmtId="0" fontId="26" fillId="4" borderId="2" xfId="0" applyFont="1" applyFill="1" applyBorder="1" applyAlignment="1">
      <alignment horizontal="center"/>
    </xf>
    <xf numFmtId="0" fontId="7" fillId="0" borderId="0" xfId="0" applyFont="1"/>
    <xf numFmtId="164" fontId="26" fillId="4" borderId="27" xfId="0" applyNumberFormat="1" applyFont="1" applyFill="1" applyBorder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/>
    <xf numFmtId="0" fontId="9" fillId="4" borderId="3" xfId="0" applyFont="1" applyFill="1" applyBorder="1" applyAlignment="1">
      <alignment horizontal="center"/>
    </xf>
    <xf numFmtId="0" fontId="9" fillId="4" borderId="0" xfId="0" applyFont="1" applyFill="1"/>
    <xf numFmtId="164" fontId="9" fillId="4" borderId="11" xfId="0" applyNumberFormat="1" applyFont="1" applyFill="1" applyBorder="1"/>
    <xf numFmtId="164" fontId="9" fillId="4" borderId="33" xfId="0" applyNumberFormat="1" applyFont="1" applyFill="1" applyBorder="1"/>
    <xf numFmtId="164" fontId="25" fillId="4" borderId="10" xfId="0" applyNumberFormat="1" applyFont="1" applyFill="1" applyBorder="1"/>
    <xf numFmtId="0" fontId="9" fillId="0" borderId="0" xfId="0" applyFont="1"/>
    <xf numFmtId="0" fontId="9" fillId="4" borderId="11" xfId="0" applyFont="1" applyFill="1" applyBorder="1"/>
    <xf numFmtId="164" fontId="25" fillId="4" borderId="13" xfId="0" applyNumberFormat="1" applyFont="1" applyFill="1" applyBorder="1"/>
    <xf numFmtId="164" fontId="9" fillId="4" borderId="13" xfId="0" applyNumberFormat="1" applyFont="1" applyFill="1" applyBorder="1"/>
    <xf numFmtId="3" fontId="9" fillId="4" borderId="13" xfId="0" applyNumberFormat="1" applyFont="1" applyFill="1" applyBorder="1"/>
    <xf numFmtId="164" fontId="9" fillId="4" borderId="35" xfId="0" applyNumberFormat="1" applyFont="1" applyFill="1" applyBorder="1"/>
    <xf numFmtId="0" fontId="9" fillId="4" borderId="19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7" fillId="4" borderId="10" xfId="0" applyNumberFormat="1" applyFont="1" applyFill="1" applyBorder="1"/>
    <xf numFmtId="0" fontId="23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7" fillId="4" borderId="10" xfId="0" applyFont="1" applyFill="1" applyBorder="1"/>
    <xf numFmtId="0" fontId="9" fillId="4" borderId="10" xfId="0" applyFont="1" applyFill="1" applyBorder="1" applyAlignment="1">
      <alignment horizontal="center" vertical="center"/>
    </xf>
    <xf numFmtId="0" fontId="30" fillId="0" borderId="0" xfId="0" applyFont="1" applyAlignment="1"/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/>
    <xf numFmtId="3" fontId="4" fillId="4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4" borderId="10" xfId="0" applyFont="1" applyFill="1" applyBorder="1"/>
    <xf numFmtId="3" fontId="4" fillId="4" borderId="10" xfId="0" applyNumberFormat="1" applyFont="1" applyFill="1" applyBorder="1"/>
    <xf numFmtId="0" fontId="32" fillId="0" borderId="10" xfId="0" applyFont="1" applyBorder="1" applyAlignment="1">
      <alignment horizontal="center"/>
    </xf>
    <xf numFmtId="0" fontId="32" fillId="4" borderId="10" xfId="0" applyFont="1" applyFill="1" applyBorder="1"/>
    <xf numFmtId="164" fontId="3" fillId="4" borderId="10" xfId="0" applyNumberFormat="1" applyFont="1" applyFill="1" applyBorder="1"/>
    <xf numFmtId="3" fontId="3" fillId="4" borderId="10" xfId="0" applyNumberFormat="1" applyFont="1" applyFill="1" applyBorder="1"/>
    <xf numFmtId="0" fontId="4" fillId="0" borderId="10" xfId="0" applyFont="1" applyBorder="1"/>
    <xf numFmtId="0" fontId="32" fillId="4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164" fontId="33" fillId="4" borderId="10" xfId="0" applyNumberFormat="1" applyFont="1" applyFill="1" applyBorder="1"/>
    <xf numFmtId="0" fontId="33" fillId="4" borderId="10" xfId="0" applyFont="1" applyFill="1" applyBorder="1"/>
    <xf numFmtId="3" fontId="33" fillId="4" borderId="10" xfId="0" applyNumberFormat="1" applyFont="1" applyFill="1" applyBorder="1"/>
    <xf numFmtId="164" fontId="34" fillId="4" borderId="10" xfId="0" applyNumberFormat="1" applyFont="1" applyFill="1" applyBorder="1"/>
    <xf numFmtId="164" fontId="3" fillId="4" borderId="10" xfId="0" applyNumberFormat="1" applyFont="1" applyFill="1" applyBorder="1" applyAlignment="1">
      <alignment horizontal="right"/>
    </xf>
    <xf numFmtId="164" fontId="33" fillId="4" borderId="10" xfId="0" applyNumberFormat="1" applyFont="1" applyFill="1" applyBorder="1" applyAlignment="1">
      <alignment horizontal="right"/>
    </xf>
    <xf numFmtId="3" fontId="33" fillId="4" borderId="10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0" fontId="34" fillId="4" borderId="10" xfId="0" applyFont="1" applyFill="1" applyBorder="1"/>
    <xf numFmtId="3" fontId="34" fillId="4" borderId="10" xfId="0" applyNumberFormat="1" applyFont="1" applyFill="1" applyBorder="1"/>
    <xf numFmtId="0" fontId="4" fillId="4" borderId="17" xfId="0" applyFont="1" applyFill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35" fillId="0" borderId="10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64" fontId="25" fillId="4" borderId="10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4" borderId="13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8" xfId="0" applyNumberFormat="1" applyFont="1" applyFill="1" applyBorder="1" applyAlignment="1">
      <alignment horizontal="center" vertical="center"/>
    </xf>
    <xf numFmtId="164" fontId="5" fillId="4" borderId="19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center" vertical="center"/>
    </xf>
    <xf numFmtId="164" fontId="5" fillId="2" borderId="43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19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46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164" fontId="5" fillId="4" borderId="20" xfId="0" applyNumberFormat="1" applyFont="1" applyFill="1" applyBorder="1" applyAlignment="1">
      <alignment horizontal="center" vertical="center"/>
    </xf>
    <xf numFmtId="164" fontId="5" fillId="4" borderId="46" xfId="0" applyNumberFormat="1" applyFont="1" applyFill="1" applyBorder="1" applyAlignment="1">
      <alignment horizontal="center" vertical="center"/>
    </xf>
    <xf numFmtId="164" fontId="5" fillId="4" borderId="42" xfId="0" applyNumberFormat="1" applyFont="1" applyFill="1" applyBorder="1" applyAlignment="1">
      <alignment horizontal="center" vertical="center"/>
    </xf>
    <xf numFmtId="164" fontId="5" fillId="4" borderId="43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textRotation="255" shrinkToFit="1"/>
    </xf>
    <xf numFmtId="0" fontId="7" fillId="0" borderId="17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textRotation="255" shrinkToFit="1"/>
    </xf>
    <xf numFmtId="3" fontId="7" fillId="0" borderId="17" xfId="0" applyNumberFormat="1" applyFont="1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4" borderId="19" xfId="0" applyFont="1" applyFill="1" applyBorder="1" applyAlignment="1">
      <alignment vertical="center"/>
    </xf>
    <xf numFmtId="0" fontId="9" fillId="4" borderId="2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horizontal="center" vertical="center"/>
    </xf>
    <xf numFmtId="164" fontId="9" fillId="4" borderId="28" xfId="0" applyNumberFormat="1" applyFont="1" applyFill="1" applyBorder="1" applyAlignment="1">
      <alignment horizontal="center" vertical="center"/>
    </xf>
    <xf numFmtId="164" fontId="25" fillId="4" borderId="19" xfId="0" applyNumberFormat="1" applyFont="1" applyFill="1" applyBorder="1" applyAlignment="1">
      <alignment horizontal="center" vertical="center"/>
    </xf>
    <xf numFmtId="164" fontId="25" fillId="4" borderId="28" xfId="0" applyNumberFormat="1" applyFont="1" applyFill="1" applyBorder="1" applyAlignment="1">
      <alignment horizontal="center" vertical="center"/>
    </xf>
    <xf numFmtId="164" fontId="9" fillId="4" borderId="20" xfId="0" applyNumberFormat="1" applyFont="1" applyFill="1" applyBorder="1" applyAlignment="1">
      <alignment horizontal="center" vertical="center"/>
    </xf>
    <xf numFmtId="164" fontId="9" fillId="4" borderId="46" xfId="0" applyNumberFormat="1" applyFont="1" applyFill="1" applyBorder="1" applyAlignment="1">
      <alignment horizontal="center" vertical="center"/>
    </xf>
    <xf numFmtId="164" fontId="9" fillId="4" borderId="42" xfId="0" applyNumberFormat="1" applyFont="1" applyFill="1" applyBorder="1" applyAlignment="1">
      <alignment horizontal="center" vertical="center"/>
    </xf>
    <xf numFmtId="164" fontId="9" fillId="4" borderId="4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4" borderId="13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164" fontId="34" fillId="4" borderId="10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94"/>
  <sheetViews>
    <sheetView zoomScale="75" zoomScaleNormal="75" zoomScaleSheetLayoutView="100" workbookViewId="0">
      <selection activeCell="B26" sqref="B26"/>
    </sheetView>
  </sheetViews>
  <sheetFormatPr defaultRowHeight="12.75"/>
  <cols>
    <col min="1" max="1" width="6.140625" customWidth="1"/>
    <col min="2" max="2" width="48" style="5" customWidth="1"/>
    <col min="3" max="3" width="6.85546875" style="5" customWidth="1"/>
    <col min="4" max="4" width="8.42578125" style="5" customWidth="1"/>
    <col min="5" max="5" width="7.5703125" style="5" customWidth="1"/>
    <col min="6" max="6" width="9.5703125" customWidth="1"/>
    <col min="7" max="7" width="10.7109375" customWidth="1"/>
    <col min="8" max="8" width="9.85546875" customWidth="1"/>
    <col min="9" max="9" width="9.42578125" customWidth="1"/>
    <col min="10" max="10" width="10.28515625" customWidth="1"/>
    <col min="11" max="11" width="9.42578125" customWidth="1"/>
    <col min="12" max="12" width="10" customWidth="1"/>
    <col min="13" max="13" width="9.5703125" customWidth="1"/>
    <col min="14" max="14" width="9.7109375" customWidth="1"/>
    <col min="15" max="15" width="9.42578125" customWidth="1"/>
    <col min="16" max="16" width="8.28515625" customWidth="1"/>
    <col min="17" max="17" width="9.85546875" bestFit="1" customWidth="1"/>
    <col min="18" max="18" width="11.7109375" customWidth="1"/>
    <col min="19" max="19" width="4.85546875" customWidth="1"/>
    <col min="20" max="20" width="39.85546875" customWidth="1"/>
    <col min="21" max="21" width="10.85546875" customWidth="1"/>
    <col min="26" max="26" width="10.28515625" customWidth="1"/>
    <col min="29" max="29" width="11" customWidth="1"/>
    <col min="32" max="32" width="10.28515625" customWidth="1"/>
    <col min="33" max="33" width="11.85546875" customWidth="1"/>
  </cols>
  <sheetData>
    <row r="1" spans="1:27" ht="18" customHeight="1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</row>
    <row r="2" spans="1:27" ht="18" customHeight="1">
      <c r="A2" s="258" t="s">
        <v>160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27" ht="18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</row>
    <row r="4" spans="1:27" s="1" customFormat="1" ht="16.5" customHeight="1">
      <c r="A4" s="259" t="s">
        <v>1</v>
      </c>
      <c r="B4" s="260" t="s">
        <v>2</v>
      </c>
      <c r="C4" s="260" t="s">
        <v>3</v>
      </c>
      <c r="D4" s="260"/>
      <c r="E4" s="260"/>
      <c r="F4" s="260" t="s">
        <v>4</v>
      </c>
      <c r="G4" s="260" t="s">
        <v>5</v>
      </c>
      <c r="H4" s="260" t="s">
        <v>6</v>
      </c>
      <c r="I4" s="260" t="s">
        <v>7</v>
      </c>
      <c r="J4" s="260" t="s">
        <v>8</v>
      </c>
      <c r="K4" s="260" t="s">
        <v>9</v>
      </c>
      <c r="L4" s="260" t="s">
        <v>10</v>
      </c>
      <c r="M4" s="260" t="s">
        <v>11</v>
      </c>
      <c r="N4" s="260" t="s">
        <v>12</v>
      </c>
      <c r="O4" s="260" t="s">
        <v>13</v>
      </c>
      <c r="P4" s="260" t="s">
        <v>14</v>
      </c>
      <c r="Q4" s="260" t="s">
        <v>15</v>
      </c>
      <c r="R4" s="260" t="s">
        <v>16</v>
      </c>
      <c r="W4" s="2"/>
      <c r="X4" s="2"/>
      <c r="Y4" s="2"/>
      <c r="Z4" s="2"/>
      <c r="AA4" s="2"/>
    </row>
    <row r="5" spans="1:27" s="1" customFormat="1" ht="15.75" customHeight="1">
      <c r="A5" s="259"/>
      <c r="B5" s="260"/>
      <c r="C5" s="214" t="s">
        <v>17</v>
      </c>
      <c r="D5" s="214" t="s">
        <v>18</v>
      </c>
      <c r="E5" s="215" t="s">
        <v>19</v>
      </c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</row>
    <row r="6" spans="1:27" s="1" customFormat="1" ht="17.25" customHeight="1">
      <c r="A6" s="211">
        <v>1</v>
      </c>
      <c r="B6" s="173" t="s">
        <v>22</v>
      </c>
      <c r="C6" s="174">
        <v>1</v>
      </c>
      <c r="D6" s="174">
        <v>4</v>
      </c>
      <c r="E6" s="174">
        <f>C6+D6</f>
        <v>5</v>
      </c>
      <c r="F6" s="169">
        <v>15030</v>
      </c>
      <c r="G6" s="169">
        <v>4755</v>
      </c>
      <c r="H6" s="169">
        <v>5195</v>
      </c>
      <c r="I6" s="169"/>
      <c r="J6" s="169"/>
      <c r="K6" s="169"/>
      <c r="L6" s="169"/>
      <c r="M6" s="169"/>
      <c r="N6" s="167"/>
      <c r="O6" s="169"/>
      <c r="P6" s="169"/>
      <c r="Q6" s="169"/>
      <c r="R6" s="169">
        <f t="shared" ref="R6:R15" si="0">SUM(F6:Q6)</f>
        <v>24980</v>
      </c>
    </row>
    <row r="7" spans="1:27" s="1" customFormat="1" ht="17.25" customHeight="1">
      <c r="A7" s="216"/>
      <c r="B7" s="181" t="s">
        <v>23</v>
      </c>
      <c r="C7" s="182">
        <v>1</v>
      </c>
      <c r="D7" s="182">
        <v>4</v>
      </c>
      <c r="E7" s="182">
        <v>5</v>
      </c>
      <c r="F7" s="157">
        <v>121</v>
      </c>
      <c r="G7" s="157">
        <v>121</v>
      </c>
      <c r="H7" s="157">
        <v>110</v>
      </c>
      <c r="I7" s="157"/>
      <c r="J7" s="157"/>
      <c r="K7" s="157"/>
      <c r="L7" s="157"/>
      <c r="M7" s="157"/>
      <c r="N7" s="213"/>
      <c r="O7" s="157"/>
      <c r="P7" s="157"/>
      <c r="Q7" s="157"/>
      <c r="R7" s="157">
        <f>SUM(F7:Q7)</f>
        <v>352</v>
      </c>
    </row>
    <row r="8" spans="1:27" s="1" customFormat="1" ht="17.25" customHeight="1">
      <c r="A8" s="211">
        <v>2</v>
      </c>
      <c r="B8" s="173" t="s">
        <v>24</v>
      </c>
      <c r="C8" s="174">
        <v>3</v>
      </c>
      <c r="D8" s="174">
        <v>0</v>
      </c>
      <c r="E8" s="174">
        <f>C8+D8</f>
        <v>3</v>
      </c>
      <c r="F8" s="169">
        <v>2528</v>
      </c>
      <c r="G8" s="169">
        <v>1346</v>
      </c>
      <c r="H8" s="169">
        <v>1766</v>
      </c>
      <c r="I8" s="169"/>
      <c r="J8" s="169"/>
      <c r="K8" s="75"/>
      <c r="L8" s="169"/>
      <c r="M8" s="169"/>
      <c r="N8" s="167"/>
      <c r="O8" s="169"/>
      <c r="P8" s="169"/>
      <c r="Q8" s="169"/>
      <c r="R8" s="169">
        <f>SUM(F8:Q8)</f>
        <v>5640</v>
      </c>
    </row>
    <row r="9" spans="1:27" s="50" customFormat="1" ht="17.25" customHeight="1">
      <c r="A9" s="182"/>
      <c r="B9" s="181" t="s">
        <v>25</v>
      </c>
      <c r="C9" s="182">
        <v>3</v>
      </c>
      <c r="D9" s="182">
        <v>0</v>
      </c>
      <c r="E9" s="182">
        <v>3</v>
      </c>
      <c r="F9" s="213">
        <v>189</v>
      </c>
      <c r="G9" s="157">
        <v>135</v>
      </c>
      <c r="H9" s="157">
        <v>117</v>
      </c>
      <c r="I9" s="213"/>
      <c r="J9" s="213"/>
      <c r="K9" s="213"/>
      <c r="L9" s="157"/>
      <c r="M9" s="157"/>
      <c r="N9" s="213"/>
      <c r="O9" s="157"/>
      <c r="P9" s="157"/>
      <c r="Q9" s="213"/>
      <c r="R9" s="213">
        <f t="shared" si="0"/>
        <v>441</v>
      </c>
    </row>
    <row r="10" spans="1:27" s="50" customFormat="1" ht="17.25" customHeight="1">
      <c r="A10" s="211">
        <v>3</v>
      </c>
      <c r="B10" s="173" t="s">
        <v>157</v>
      </c>
      <c r="C10" s="174">
        <v>12</v>
      </c>
      <c r="D10" s="174">
        <v>2</v>
      </c>
      <c r="E10" s="174">
        <f>C10+D10</f>
        <v>14</v>
      </c>
      <c r="F10" s="169">
        <v>18375</v>
      </c>
      <c r="G10" s="169">
        <v>16827</v>
      </c>
      <c r="H10" s="169">
        <v>33654</v>
      </c>
      <c r="I10" s="169"/>
      <c r="J10" s="169"/>
      <c r="K10" s="169"/>
      <c r="L10" s="169"/>
      <c r="M10" s="169"/>
      <c r="N10" s="167"/>
      <c r="O10" s="169"/>
      <c r="P10" s="169"/>
      <c r="Q10" s="169"/>
      <c r="R10" s="169">
        <f>SUM(F10:Q10)</f>
        <v>68856</v>
      </c>
    </row>
    <row r="11" spans="1:27" s="50" customFormat="1" ht="17.25" customHeight="1">
      <c r="A11" s="73"/>
      <c r="B11" s="217" t="s">
        <v>158</v>
      </c>
      <c r="C11" s="174">
        <v>12</v>
      </c>
      <c r="D11" s="174">
        <v>2</v>
      </c>
      <c r="E11" s="174">
        <v>14</v>
      </c>
      <c r="F11" s="157">
        <v>22</v>
      </c>
      <c r="G11" s="157">
        <v>27</v>
      </c>
      <c r="H11" s="157">
        <v>54</v>
      </c>
      <c r="I11" s="157"/>
      <c r="J11" s="157"/>
      <c r="K11" s="157"/>
      <c r="L11" s="157"/>
      <c r="M11" s="157"/>
      <c r="N11" s="213"/>
      <c r="O11" s="157"/>
      <c r="P11" s="157"/>
      <c r="Q11" s="157"/>
      <c r="R11" s="157">
        <f>SUM(F11:Q11)</f>
        <v>103</v>
      </c>
    </row>
    <row r="12" spans="1:27" s="1" customFormat="1" ht="17.25" customHeight="1">
      <c r="A12" s="174">
        <v>4</v>
      </c>
      <c r="B12" s="173" t="s">
        <v>26</v>
      </c>
      <c r="C12" s="174">
        <v>3</v>
      </c>
      <c r="D12" s="174">
        <v>0</v>
      </c>
      <c r="E12" s="174">
        <f t="shared" ref="E12:E57" si="1">C12+D12</f>
        <v>3</v>
      </c>
      <c r="F12" s="169">
        <v>415</v>
      </c>
      <c r="G12" s="169">
        <v>349</v>
      </c>
      <c r="H12" s="169">
        <v>427</v>
      </c>
      <c r="I12" s="169"/>
      <c r="J12" s="200"/>
      <c r="K12" s="176"/>
      <c r="L12" s="169"/>
      <c r="M12" s="169"/>
      <c r="N12" s="167"/>
      <c r="O12" s="173"/>
      <c r="P12" s="167"/>
      <c r="Q12" s="169"/>
      <c r="R12" s="200">
        <f t="shared" si="0"/>
        <v>1191</v>
      </c>
    </row>
    <row r="13" spans="1:27" s="1" customFormat="1" ht="17.25" customHeight="1">
      <c r="A13" s="174">
        <v>5</v>
      </c>
      <c r="B13" s="173" t="s">
        <v>27</v>
      </c>
      <c r="C13" s="174">
        <v>6</v>
      </c>
      <c r="D13" s="174">
        <v>2</v>
      </c>
      <c r="E13" s="174">
        <f t="shared" si="1"/>
        <v>8</v>
      </c>
      <c r="F13" s="169">
        <v>7504</v>
      </c>
      <c r="G13" s="169">
        <v>3595</v>
      </c>
      <c r="H13" s="169">
        <v>4635</v>
      </c>
      <c r="I13" s="169"/>
      <c r="J13" s="200"/>
      <c r="K13" s="190"/>
      <c r="L13" s="169"/>
      <c r="M13" s="169"/>
      <c r="N13" s="167"/>
      <c r="O13" s="167"/>
      <c r="P13" s="167"/>
      <c r="Q13" s="169"/>
      <c r="R13" s="200">
        <f t="shared" si="0"/>
        <v>15734</v>
      </c>
    </row>
    <row r="14" spans="1:27" s="1" customFormat="1" ht="17.25" customHeight="1">
      <c r="A14" s="174">
        <v>6</v>
      </c>
      <c r="B14" s="173" t="s">
        <v>28</v>
      </c>
      <c r="C14" s="174">
        <v>5</v>
      </c>
      <c r="D14" s="174">
        <v>2</v>
      </c>
      <c r="E14" s="174">
        <f t="shared" si="1"/>
        <v>7</v>
      </c>
      <c r="F14" s="169">
        <v>3161</v>
      </c>
      <c r="G14" s="169">
        <v>1667</v>
      </c>
      <c r="H14" s="169">
        <v>3664</v>
      </c>
      <c r="I14" s="169"/>
      <c r="J14" s="200"/>
      <c r="K14" s="190"/>
      <c r="L14" s="169"/>
      <c r="M14" s="167"/>
      <c r="N14" s="167"/>
      <c r="O14" s="167"/>
      <c r="P14" s="167"/>
      <c r="Q14" s="169"/>
      <c r="R14" s="200">
        <f>SUM(F14:Q14)</f>
        <v>8492</v>
      </c>
    </row>
    <row r="15" spans="1:27" s="1" customFormat="1" ht="17.25" customHeight="1">
      <c r="A15" s="174">
        <v>7</v>
      </c>
      <c r="B15" s="162" t="s">
        <v>155</v>
      </c>
      <c r="C15" s="174">
        <v>4</v>
      </c>
      <c r="D15" s="174">
        <v>2</v>
      </c>
      <c r="E15" s="174">
        <v>6</v>
      </c>
      <c r="F15" s="169">
        <v>1950</v>
      </c>
      <c r="G15" s="169">
        <v>845</v>
      </c>
      <c r="H15" s="169">
        <v>1881</v>
      </c>
      <c r="I15" s="169"/>
      <c r="J15" s="200"/>
      <c r="K15" s="190"/>
      <c r="L15" s="169"/>
      <c r="M15" s="169"/>
      <c r="N15" s="167"/>
      <c r="O15" s="167"/>
      <c r="P15" s="167"/>
      <c r="Q15" s="169"/>
      <c r="R15" s="200">
        <f t="shared" si="0"/>
        <v>4676</v>
      </c>
    </row>
    <row r="16" spans="1:27" s="1" customFormat="1" ht="17.25" customHeight="1">
      <c r="A16" s="174">
        <v>8</v>
      </c>
      <c r="B16" s="173" t="s">
        <v>32</v>
      </c>
      <c r="C16" s="174">
        <v>2</v>
      </c>
      <c r="D16" s="174">
        <v>0</v>
      </c>
      <c r="E16" s="174">
        <f>C16+D16</f>
        <v>2</v>
      </c>
      <c r="F16" s="200">
        <v>5757</v>
      </c>
      <c r="G16" s="200">
        <v>3581</v>
      </c>
      <c r="H16" s="200">
        <v>5175</v>
      </c>
      <c r="I16" s="169"/>
      <c r="J16" s="169"/>
      <c r="K16" s="169"/>
      <c r="L16" s="169"/>
      <c r="M16" s="169"/>
      <c r="N16" s="167"/>
      <c r="O16" s="169"/>
      <c r="P16" s="169"/>
      <c r="Q16" s="169"/>
      <c r="R16" s="169">
        <f>SUM(F16:Q16)</f>
        <v>14513</v>
      </c>
    </row>
    <row r="17" spans="1:22" s="1" customFormat="1" ht="17.25" customHeight="1">
      <c r="A17" s="174">
        <v>9</v>
      </c>
      <c r="B17" s="173" t="s">
        <v>30</v>
      </c>
      <c r="C17" s="174">
        <v>2</v>
      </c>
      <c r="D17" s="174">
        <v>0</v>
      </c>
      <c r="E17" s="174">
        <f t="shared" si="1"/>
        <v>2</v>
      </c>
      <c r="F17" s="169"/>
      <c r="G17" s="169"/>
      <c r="H17" s="200"/>
      <c r="I17" s="169"/>
      <c r="J17" s="169"/>
      <c r="K17" s="169"/>
      <c r="L17" s="169"/>
      <c r="M17" s="169"/>
      <c r="N17" s="167"/>
      <c r="O17" s="169"/>
      <c r="P17" s="169"/>
      <c r="Q17" s="169"/>
      <c r="R17" s="169">
        <f t="shared" ref="R17:R57" si="2">SUM(F17:Q17)</f>
        <v>0</v>
      </c>
    </row>
    <row r="18" spans="1:22" s="1" customFormat="1" ht="17.25" customHeight="1">
      <c r="A18" s="174">
        <v>10</v>
      </c>
      <c r="B18" s="173" t="s">
        <v>29</v>
      </c>
      <c r="C18" s="174">
        <v>2</v>
      </c>
      <c r="D18" s="174">
        <v>0</v>
      </c>
      <c r="E18" s="174">
        <f t="shared" ref="E18" si="3">C18+D18</f>
        <v>2</v>
      </c>
      <c r="F18" s="169"/>
      <c r="G18" s="169"/>
      <c r="H18" s="200"/>
      <c r="I18" s="169"/>
      <c r="J18" s="169"/>
      <c r="K18" s="169"/>
      <c r="L18" s="169"/>
      <c r="M18" s="169"/>
      <c r="N18" s="167"/>
      <c r="O18" s="169"/>
      <c r="P18" s="169"/>
      <c r="Q18" s="169"/>
      <c r="R18" s="169">
        <f>SUM(F18:Q18)</f>
        <v>0</v>
      </c>
    </row>
    <row r="19" spans="1:22" s="1" customFormat="1" ht="17.25" customHeight="1">
      <c r="A19" s="174">
        <v>11</v>
      </c>
      <c r="B19" s="173" t="s">
        <v>31</v>
      </c>
      <c r="C19" s="174">
        <v>2</v>
      </c>
      <c r="D19" s="174">
        <v>0</v>
      </c>
      <c r="E19" s="174">
        <f t="shared" si="1"/>
        <v>2</v>
      </c>
      <c r="F19" s="169"/>
      <c r="G19" s="169"/>
      <c r="H19" s="169"/>
      <c r="I19" s="169"/>
      <c r="J19" s="169"/>
      <c r="K19" s="169"/>
      <c r="L19" s="169"/>
      <c r="M19" s="169"/>
      <c r="N19" s="167"/>
      <c r="O19" s="169"/>
      <c r="P19" s="169"/>
      <c r="Q19" s="169"/>
      <c r="R19" s="169">
        <f t="shared" si="2"/>
        <v>0</v>
      </c>
    </row>
    <row r="20" spans="1:22" ht="15">
      <c r="A20" s="174">
        <v>12</v>
      </c>
      <c r="B20" s="162" t="s">
        <v>159</v>
      </c>
      <c r="C20" s="223">
        <v>7</v>
      </c>
      <c r="D20" s="223">
        <v>3</v>
      </c>
      <c r="E20" s="223">
        <f>C20+D20</f>
        <v>10</v>
      </c>
      <c r="F20" s="169">
        <v>20529</v>
      </c>
      <c r="G20" s="79">
        <v>6101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1:22" s="1" customFormat="1" ht="17.25" customHeight="1">
      <c r="A21" s="174">
        <v>13</v>
      </c>
      <c r="B21" s="173" t="s">
        <v>33</v>
      </c>
      <c r="C21" s="174">
        <v>31</v>
      </c>
      <c r="D21" s="174">
        <v>4</v>
      </c>
      <c r="E21" s="174">
        <f t="shared" si="1"/>
        <v>35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>
        <f t="shared" si="2"/>
        <v>0</v>
      </c>
      <c r="T21" s="2"/>
      <c r="U21" s="2"/>
      <c r="V21" s="2"/>
    </row>
    <row r="22" spans="1:22" s="1" customFormat="1" ht="17.25" customHeight="1">
      <c r="A22" s="73">
        <v>14</v>
      </c>
      <c r="B22" s="75" t="s">
        <v>161</v>
      </c>
      <c r="C22" s="174">
        <v>100</v>
      </c>
      <c r="D22" s="174">
        <v>50</v>
      </c>
      <c r="E22" s="174">
        <v>150</v>
      </c>
      <c r="F22" s="169">
        <v>500</v>
      </c>
      <c r="G22" s="169">
        <v>700</v>
      </c>
      <c r="H22" s="169">
        <v>600</v>
      </c>
      <c r="I22" s="169"/>
      <c r="J22" s="169"/>
      <c r="K22" s="169"/>
      <c r="L22" s="169"/>
      <c r="M22" s="169"/>
      <c r="N22" s="169"/>
      <c r="O22" s="169"/>
      <c r="P22" s="169"/>
      <c r="Q22" s="169"/>
      <c r="R22" s="169">
        <f>C22+D22+E22+F22+G22+H22</f>
        <v>2100</v>
      </c>
      <c r="T22" s="2"/>
      <c r="U22" s="2"/>
      <c r="V22" s="2"/>
    </row>
    <row r="23" spans="1:22" s="1" customFormat="1" ht="17.25" customHeight="1">
      <c r="A23" s="220">
        <v>15</v>
      </c>
      <c r="B23" s="75" t="s">
        <v>162</v>
      </c>
      <c r="C23" s="174"/>
      <c r="D23" s="174"/>
      <c r="E23" s="174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T23" s="2"/>
      <c r="U23" s="2"/>
      <c r="V23" s="2"/>
    </row>
    <row r="24" spans="1:22" s="1" customFormat="1" ht="17.25" customHeight="1">
      <c r="A24" s="220">
        <v>16</v>
      </c>
      <c r="B24" s="75" t="s">
        <v>163</v>
      </c>
      <c r="C24" s="174"/>
      <c r="D24" s="174"/>
      <c r="E24" s="174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T24" s="2"/>
      <c r="U24" s="2"/>
      <c r="V24" s="2"/>
    </row>
    <row r="25" spans="1:22" s="1" customFormat="1" ht="17.25" customHeight="1">
      <c r="A25" s="220">
        <v>17</v>
      </c>
      <c r="B25" s="75" t="s">
        <v>164</v>
      </c>
      <c r="C25" s="174"/>
      <c r="D25" s="174"/>
      <c r="E25" s="174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T25" s="2"/>
      <c r="U25" s="2"/>
      <c r="V25" s="2"/>
    </row>
    <row r="26" spans="1:22" s="1" customFormat="1" ht="17.25" customHeight="1">
      <c r="A26" s="220">
        <v>18</v>
      </c>
      <c r="B26" s="256" t="s">
        <v>165</v>
      </c>
      <c r="C26" s="174"/>
      <c r="D26" s="174"/>
      <c r="E26" s="174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T26" s="2"/>
      <c r="U26" s="2"/>
      <c r="V26" s="2"/>
    </row>
    <row r="27" spans="1:22" s="1" customFormat="1" ht="17.25" customHeight="1">
      <c r="A27" s="220">
        <v>19</v>
      </c>
      <c r="B27" s="75" t="s">
        <v>166</v>
      </c>
      <c r="C27" s="174"/>
      <c r="D27" s="174"/>
      <c r="E27" s="174"/>
      <c r="F27" s="169">
        <v>900</v>
      </c>
      <c r="G27" s="169">
        <v>600</v>
      </c>
      <c r="H27" s="169">
        <v>550</v>
      </c>
      <c r="I27" s="169"/>
      <c r="J27" s="169"/>
      <c r="K27" s="169"/>
      <c r="L27" s="169"/>
      <c r="M27" s="169"/>
      <c r="N27" s="169"/>
      <c r="O27" s="169"/>
      <c r="P27" s="169"/>
      <c r="Q27" s="169"/>
      <c r="R27" s="169">
        <f>F27+G27+H27</f>
        <v>2050</v>
      </c>
      <c r="T27" s="2"/>
      <c r="U27" s="2"/>
      <c r="V27" s="2"/>
    </row>
    <row r="28" spans="1:22" s="1" customFormat="1" ht="17.25" customHeight="1">
      <c r="A28" s="220">
        <v>20</v>
      </c>
      <c r="B28" s="75" t="s">
        <v>167</v>
      </c>
      <c r="C28" s="174"/>
      <c r="D28" s="174"/>
      <c r="E28" s="174"/>
      <c r="F28" s="169">
        <v>200</v>
      </c>
      <c r="G28" s="169">
        <v>180</v>
      </c>
      <c r="H28" s="169">
        <v>200</v>
      </c>
      <c r="I28" s="169"/>
      <c r="J28" s="169"/>
      <c r="K28" s="169"/>
      <c r="L28" s="169"/>
      <c r="M28" s="169"/>
      <c r="N28" s="169"/>
      <c r="O28" s="169"/>
      <c r="P28" s="169"/>
      <c r="Q28" s="169"/>
      <c r="R28" s="169">
        <f>F28+G28+H28</f>
        <v>580</v>
      </c>
      <c r="T28" s="2"/>
      <c r="U28" s="2"/>
      <c r="V28" s="2"/>
    </row>
    <row r="29" spans="1:22" s="1" customFormat="1" ht="17.25" customHeight="1">
      <c r="A29" s="225">
        <v>21</v>
      </c>
      <c r="B29" s="222" t="s">
        <v>168</v>
      </c>
      <c r="C29" s="174">
        <v>200</v>
      </c>
      <c r="D29" s="174">
        <v>150</v>
      </c>
      <c r="E29" s="174">
        <v>100</v>
      </c>
      <c r="F29" s="169">
        <v>600</v>
      </c>
      <c r="G29" s="169">
        <v>700</v>
      </c>
      <c r="H29" s="169">
        <v>600</v>
      </c>
      <c r="I29" s="169"/>
      <c r="J29" s="169"/>
      <c r="K29" s="169"/>
      <c r="L29" s="169"/>
      <c r="M29" s="169"/>
      <c r="N29" s="169"/>
      <c r="O29" s="169"/>
      <c r="P29" s="169"/>
      <c r="Q29" s="169"/>
      <c r="R29" s="169">
        <f>C29+D29+E29+F29+G29+H29</f>
        <v>2350</v>
      </c>
      <c r="T29" s="2"/>
      <c r="U29" s="2"/>
      <c r="V29" s="2"/>
    </row>
    <row r="30" spans="1:22" s="1" customFormat="1" ht="17.25" customHeight="1">
      <c r="A30" s="221">
        <v>22</v>
      </c>
      <c r="B30" s="222" t="s">
        <v>169</v>
      </c>
      <c r="C30" s="174"/>
      <c r="D30" s="174"/>
      <c r="E30" s="174"/>
      <c r="F30" s="169">
        <v>1042</v>
      </c>
      <c r="G30" s="169">
        <v>532</v>
      </c>
      <c r="H30" s="169">
        <v>469</v>
      </c>
      <c r="I30" s="169"/>
      <c r="J30" s="169"/>
      <c r="K30" s="169"/>
      <c r="L30" s="169"/>
      <c r="M30" s="169"/>
      <c r="N30" s="169"/>
      <c r="O30" s="169"/>
      <c r="P30" s="169"/>
      <c r="Q30" s="169"/>
      <c r="R30" s="169">
        <f>F30+G30+H30</f>
        <v>2043</v>
      </c>
      <c r="T30" s="2"/>
      <c r="U30" s="2"/>
      <c r="V30" s="2"/>
    </row>
    <row r="31" spans="1:22" s="1" customFormat="1" ht="17.25" customHeight="1">
      <c r="A31" s="221">
        <v>23</v>
      </c>
      <c r="B31" s="222" t="s">
        <v>170</v>
      </c>
      <c r="C31" s="174"/>
      <c r="D31" s="174"/>
      <c r="E31" s="174"/>
      <c r="F31" s="169">
        <v>400</v>
      </c>
      <c r="G31" s="169">
        <v>200</v>
      </c>
      <c r="H31" s="169">
        <v>500</v>
      </c>
      <c r="I31" s="169"/>
      <c r="J31" s="169"/>
      <c r="K31" s="169"/>
      <c r="L31" s="169"/>
      <c r="M31" s="169"/>
      <c r="N31" s="169"/>
      <c r="O31" s="169"/>
      <c r="P31" s="169"/>
      <c r="Q31" s="169"/>
      <c r="R31" s="169">
        <f>F31+G31+H31</f>
        <v>1100</v>
      </c>
      <c r="T31" s="2"/>
      <c r="U31" s="2"/>
      <c r="V31" s="2"/>
    </row>
    <row r="32" spans="1:22" s="1" customFormat="1" ht="17.25" customHeight="1">
      <c r="A32" s="221">
        <v>24</v>
      </c>
      <c r="B32" s="222" t="s">
        <v>171</v>
      </c>
      <c r="C32" s="174"/>
      <c r="D32" s="174"/>
      <c r="E32" s="174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T32" s="2"/>
      <c r="U32" s="2"/>
      <c r="V32" s="2"/>
    </row>
    <row r="33" spans="1:22" s="1" customFormat="1" ht="17.25" customHeight="1">
      <c r="A33" s="221">
        <v>25</v>
      </c>
      <c r="B33" s="222" t="s">
        <v>172</v>
      </c>
      <c r="C33" s="174"/>
      <c r="D33" s="174"/>
      <c r="E33" s="174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T33" s="2"/>
      <c r="U33" s="2"/>
      <c r="V33" s="2"/>
    </row>
    <row r="34" spans="1:22" s="1" customFormat="1" ht="17.25" customHeight="1">
      <c r="A34" s="221">
        <v>26</v>
      </c>
      <c r="B34" s="222" t="s">
        <v>173</v>
      </c>
      <c r="C34" s="174"/>
      <c r="D34" s="174"/>
      <c r="E34" s="174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T34" s="2"/>
      <c r="U34" s="2"/>
      <c r="V34" s="2"/>
    </row>
    <row r="35" spans="1:22" s="1" customFormat="1" ht="17.25" customHeight="1">
      <c r="A35" s="221">
        <v>27</v>
      </c>
      <c r="B35" s="222" t="s">
        <v>174</v>
      </c>
      <c r="C35" s="174"/>
      <c r="D35" s="174"/>
      <c r="E35" s="174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T35" s="2"/>
      <c r="U35" s="2"/>
      <c r="V35" s="2"/>
    </row>
    <row r="36" spans="1:22" s="1" customFormat="1" ht="17.25" customHeight="1">
      <c r="A36" s="221">
        <v>28</v>
      </c>
      <c r="B36" s="222" t="s">
        <v>175</v>
      </c>
      <c r="C36" s="174"/>
      <c r="D36" s="174"/>
      <c r="E36" s="174"/>
      <c r="F36" s="169">
        <v>100</v>
      </c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>
        <v>100</v>
      </c>
      <c r="T36" s="2"/>
      <c r="U36" s="2"/>
      <c r="V36" s="2"/>
    </row>
    <row r="37" spans="1:22" s="1" customFormat="1" ht="17.25" customHeight="1">
      <c r="A37" s="221">
        <v>29</v>
      </c>
      <c r="B37" s="222" t="s">
        <v>176</v>
      </c>
      <c r="C37" s="174"/>
      <c r="D37" s="174"/>
      <c r="E37" s="174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T37" s="2"/>
      <c r="U37" s="2"/>
      <c r="V37" s="2"/>
    </row>
    <row r="38" spans="1:22" s="1" customFormat="1" ht="17.25" customHeight="1">
      <c r="A38" s="221">
        <v>30</v>
      </c>
      <c r="B38" s="222" t="s">
        <v>177</v>
      </c>
      <c r="C38" s="174"/>
      <c r="D38" s="174"/>
      <c r="E38" s="174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T38" s="2"/>
      <c r="U38" s="2"/>
      <c r="V38" s="2"/>
    </row>
    <row r="39" spans="1:22" s="1" customFormat="1" ht="17.25" customHeight="1">
      <c r="A39" s="221">
        <v>31</v>
      </c>
      <c r="B39" s="222" t="s">
        <v>178</v>
      </c>
      <c r="C39" s="174">
        <v>10</v>
      </c>
      <c r="D39" s="174">
        <v>10</v>
      </c>
      <c r="E39" s="174">
        <f t="shared" si="1"/>
        <v>20</v>
      </c>
      <c r="F39" s="169"/>
      <c r="G39" s="200"/>
      <c r="H39" s="200"/>
      <c r="I39" s="169"/>
      <c r="J39" s="169"/>
      <c r="K39" s="169"/>
      <c r="L39" s="169"/>
      <c r="M39" s="169"/>
      <c r="N39" s="167"/>
      <c r="O39" s="169"/>
      <c r="P39" s="169"/>
      <c r="Q39" s="169"/>
      <c r="R39" s="169">
        <f>SUM(F39:Q39)</f>
        <v>0</v>
      </c>
    </row>
    <row r="40" spans="1:22" s="1" customFormat="1" ht="17.25" customHeight="1">
      <c r="A40" s="221">
        <v>32</v>
      </c>
      <c r="B40" s="222" t="s">
        <v>179</v>
      </c>
      <c r="C40" s="174"/>
      <c r="D40" s="174"/>
      <c r="E40" s="174"/>
      <c r="F40" s="169"/>
      <c r="G40" s="200"/>
      <c r="H40" s="200"/>
      <c r="I40" s="169"/>
      <c r="J40" s="169"/>
      <c r="K40" s="169"/>
      <c r="L40" s="169"/>
      <c r="M40" s="169"/>
      <c r="N40" s="167"/>
      <c r="O40" s="169"/>
      <c r="P40" s="169"/>
      <c r="Q40" s="169"/>
      <c r="R40" s="169"/>
    </row>
    <row r="41" spans="1:22" s="1" customFormat="1" ht="17.25" customHeight="1">
      <c r="A41" s="221">
        <v>33</v>
      </c>
      <c r="B41" s="222" t="s">
        <v>180</v>
      </c>
      <c r="C41" s="174"/>
      <c r="D41" s="174"/>
      <c r="E41" s="174"/>
      <c r="F41" s="169"/>
      <c r="G41" s="200"/>
      <c r="H41" s="200"/>
      <c r="I41" s="169"/>
      <c r="J41" s="169"/>
      <c r="K41" s="169"/>
      <c r="L41" s="169"/>
      <c r="M41" s="169"/>
      <c r="N41" s="167"/>
      <c r="O41" s="169"/>
      <c r="P41" s="169"/>
      <c r="Q41" s="169"/>
      <c r="R41" s="169"/>
    </row>
    <row r="42" spans="1:22" s="1" customFormat="1" ht="17.25" customHeight="1">
      <c r="A42" s="221">
        <v>34</v>
      </c>
      <c r="B42" s="222" t="s">
        <v>181</v>
      </c>
      <c r="C42" s="174"/>
      <c r="D42" s="174"/>
      <c r="E42" s="174"/>
      <c r="F42" s="169"/>
      <c r="G42" s="200"/>
      <c r="H42" s="200"/>
      <c r="I42" s="169"/>
      <c r="J42" s="169"/>
      <c r="K42" s="169"/>
      <c r="L42" s="169"/>
      <c r="M42" s="169"/>
      <c r="N42" s="167"/>
      <c r="O42" s="169"/>
      <c r="P42" s="169"/>
      <c r="Q42" s="169"/>
      <c r="R42" s="169"/>
    </row>
    <row r="43" spans="1:22" s="1" customFormat="1" ht="17.25" customHeight="1">
      <c r="A43" s="221">
        <v>35</v>
      </c>
      <c r="B43" s="222" t="s">
        <v>194</v>
      </c>
      <c r="C43" s="174"/>
      <c r="D43" s="174"/>
      <c r="E43" s="174"/>
      <c r="F43" s="169">
        <v>3554</v>
      </c>
      <c r="G43" s="200">
        <v>2844</v>
      </c>
      <c r="H43" s="200">
        <v>3094</v>
      </c>
      <c r="I43" s="169"/>
      <c r="J43" s="169"/>
      <c r="K43" s="169"/>
      <c r="L43" s="169"/>
      <c r="M43" s="169"/>
      <c r="N43" s="167"/>
      <c r="O43" s="169"/>
      <c r="P43" s="169"/>
      <c r="Q43" s="169"/>
      <c r="R43" s="169">
        <f>F43+G43+H43</f>
        <v>9492</v>
      </c>
    </row>
    <row r="44" spans="1:22" s="1" customFormat="1" ht="17.25" customHeight="1">
      <c r="A44" s="221">
        <v>36</v>
      </c>
      <c r="B44" s="222" t="s">
        <v>182</v>
      </c>
      <c r="C44" s="174"/>
      <c r="D44" s="174"/>
      <c r="E44" s="174"/>
      <c r="F44" s="169"/>
      <c r="G44" s="200"/>
      <c r="H44" s="200"/>
      <c r="I44" s="169"/>
      <c r="J44" s="169"/>
      <c r="K44" s="169"/>
      <c r="L44" s="169"/>
      <c r="M44" s="169"/>
      <c r="N44" s="167"/>
      <c r="O44" s="169"/>
      <c r="P44" s="169"/>
      <c r="Q44" s="169"/>
      <c r="R44" s="169"/>
    </row>
    <row r="45" spans="1:22" s="1" customFormat="1" ht="17.25" customHeight="1">
      <c r="A45" s="221">
        <v>37</v>
      </c>
      <c r="B45" s="222" t="s">
        <v>183</v>
      </c>
      <c r="C45" s="174"/>
      <c r="D45" s="174"/>
      <c r="E45" s="174"/>
      <c r="F45" s="169"/>
      <c r="G45" s="200"/>
      <c r="H45" s="200"/>
      <c r="I45" s="169"/>
      <c r="J45" s="169"/>
      <c r="K45" s="169"/>
      <c r="L45" s="169"/>
      <c r="M45" s="169"/>
      <c r="N45" s="167"/>
      <c r="O45" s="169"/>
      <c r="P45" s="169"/>
      <c r="Q45" s="169"/>
      <c r="R45" s="169"/>
    </row>
    <row r="46" spans="1:22" s="1" customFormat="1" ht="17.25" customHeight="1">
      <c r="A46" s="221">
        <v>38</v>
      </c>
      <c r="B46" s="222" t="s">
        <v>184</v>
      </c>
      <c r="C46" s="174"/>
      <c r="D46" s="174"/>
      <c r="E46" s="174"/>
      <c r="F46" s="169">
        <v>150</v>
      </c>
      <c r="G46" s="200">
        <v>50</v>
      </c>
      <c r="H46" s="200">
        <v>100</v>
      </c>
      <c r="I46" s="169"/>
      <c r="J46" s="169"/>
      <c r="K46" s="169"/>
      <c r="L46" s="169"/>
      <c r="M46" s="169"/>
      <c r="N46" s="167"/>
      <c r="O46" s="169"/>
      <c r="P46" s="169"/>
      <c r="Q46" s="169"/>
      <c r="R46" s="169">
        <f>F46+G46+H46</f>
        <v>300</v>
      </c>
    </row>
    <row r="47" spans="1:22" s="1" customFormat="1" ht="17.25" customHeight="1">
      <c r="A47" s="221">
        <v>39</v>
      </c>
      <c r="B47" s="222" t="s">
        <v>185</v>
      </c>
      <c r="C47" s="174"/>
      <c r="D47" s="174"/>
      <c r="E47" s="174"/>
      <c r="F47" s="169"/>
      <c r="G47" s="200"/>
      <c r="H47" s="200"/>
      <c r="I47" s="169"/>
      <c r="J47" s="169"/>
      <c r="K47" s="169"/>
      <c r="L47" s="169"/>
      <c r="M47" s="169"/>
      <c r="N47" s="167"/>
      <c r="O47" s="169"/>
      <c r="P47" s="169"/>
      <c r="Q47" s="169"/>
      <c r="R47" s="169"/>
    </row>
    <row r="48" spans="1:22" s="1" customFormat="1" ht="17.25" customHeight="1">
      <c r="A48" s="221">
        <v>40</v>
      </c>
      <c r="B48" s="222" t="s">
        <v>186</v>
      </c>
      <c r="C48" s="113">
        <v>10</v>
      </c>
      <c r="D48" s="113">
        <v>10</v>
      </c>
      <c r="E48" s="113">
        <f t="shared" ref="E48:E50" si="4">C48+D48</f>
        <v>20</v>
      </c>
      <c r="F48" s="169"/>
      <c r="G48" s="200"/>
      <c r="H48" s="200"/>
      <c r="I48" s="169"/>
      <c r="J48" s="169"/>
      <c r="K48" s="169"/>
      <c r="L48" s="169"/>
      <c r="M48" s="169"/>
      <c r="N48" s="167"/>
      <c r="O48" s="169"/>
      <c r="P48" s="169"/>
      <c r="Q48" s="169"/>
      <c r="R48" s="169"/>
    </row>
    <row r="49" spans="1:53" s="1" customFormat="1" ht="17.25" customHeight="1">
      <c r="A49" s="221">
        <v>41</v>
      </c>
      <c r="B49" s="222" t="s">
        <v>187</v>
      </c>
      <c r="C49" s="113">
        <v>5</v>
      </c>
      <c r="D49" s="113">
        <v>6</v>
      </c>
      <c r="E49" s="113">
        <f t="shared" si="4"/>
        <v>11</v>
      </c>
      <c r="F49" s="169">
        <v>108</v>
      </c>
      <c r="G49" s="200">
        <v>116</v>
      </c>
      <c r="H49" s="200">
        <v>189</v>
      </c>
      <c r="I49" s="169"/>
      <c r="J49" s="169"/>
      <c r="K49" s="169"/>
      <c r="L49" s="169"/>
      <c r="M49" s="169"/>
      <c r="N49" s="167"/>
      <c r="O49" s="169"/>
      <c r="P49" s="169"/>
      <c r="Q49" s="169"/>
      <c r="R49" s="169">
        <f>F49+G49+H49</f>
        <v>413</v>
      </c>
    </row>
    <row r="50" spans="1:53" s="1" customFormat="1" ht="17.25" customHeight="1">
      <c r="A50" s="221">
        <v>42</v>
      </c>
      <c r="B50" s="222" t="s">
        <v>188</v>
      </c>
      <c r="C50" s="113">
        <v>4</v>
      </c>
      <c r="D50" s="113">
        <v>0</v>
      </c>
      <c r="E50" s="113">
        <f t="shared" si="4"/>
        <v>4</v>
      </c>
      <c r="F50" s="169"/>
      <c r="G50" s="200"/>
      <c r="H50" s="200"/>
      <c r="I50" s="169"/>
      <c r="J50" s="169"/>
      <c r="K50" s="169"/>
      <c r="L50" s="169"/>
      <c r="M50" s="169"/>
      <c r="N50" s="167"/>
      <c r="O50" s="169"/>
      <c r="P50" s="169"/>
      <c r="Q50" s="169"/>
      <c r="R50" s="169"/>
    </row>
    <row r="51" spans="1:53" s="1" customFormat="1" ht="17.25" customHeight="1">
      <c r="A51" s="225">
        <v>43</v>
      </c>
      <c r="B51" s="222" t="s">
        <v>189</v>
      </c>
      <c r="C51" s="174"/>
      <c r="D51" s="174">
        <v>1</v>
      </c>
      <c r="E51" s="174"/>
      <c r="F51" s="169"/>
      <c r="G51" s="200"/>
      <c r="H51" s="200"/>
      <c r="I51" s="169"/>
      <c r="J51" s="169"/>
      <c r="K51" s="169"/>
      <c r="L51" s="169"/>
      <c r="M51" s="169"/>
      <c r="N51" s="167"/>
      <c r="O51" s="169"/>
      <c r="P51" s="169"/>
      <c r="Q51" s="169"/>
      <c r="R51" s="169">
        <v>400</v>
      </c>
    </row>
    <row r="52" spans="1:53" s="1" customFormat="1" ht="17.25" customHeight="1">
      <c r="A52" s="221">
        <v>44</v>
      </c>
      <c r="B52" s="222" t="s">
        <v>190</v>
      </c>
      <c r="C52" s="174"/>
      <c r="D52" s="174"/>
      <c r="E52" s="174"/>
      <c r="F52" s="169"/>
      <c r="G52" s="200"/>
      <c r="H52" s="200"/>
      <c r="I52" s="169"/>
      <c r="J52" s="169"/>
      <c r="K52" s="169"/>
      <c r="L52" s="169"/>
      <c r="M52" s="169"/>
      <c r="N52" s="167"/>
      <c r="O52" s="169"/>
      <c r="P52" s="169"/>
      <c r="Q52" s="169"/>
      <c r="R52" s="169"/>
    </row>
    <row r="53" spans="1:53" s="1" customFormat="1" ht="17.25" customHeight="1">
      <c r="A53" s="221">
        <v>45</v>
      </c>
      <c r="B53" s="222" t="s">
        <v>191</v>
      </c>
      <c r="C53" s="174"/>
      <c r="D53" s="174"/>
      <c r="E53" s="174"/>
      <c r="F53" s="169">
        <v>1100</v>
      </c>
      <c r="G53" s="200">
        <v>900</v>
      </c>
      <c r="H53" s="200">
        <v>800</v>
      </c>
      <c r="I53" s="169"/>
      <c r="J53" s="169"/>
      <c r="K53" s="169"/>
      <c r="L53" s="169"/>
      <c r="M53" s="169"/>
      <c r="N53" s="167"/>
      <c r="O53" s="169"/>
      <c r="P53" s="169"/>
      <c r="Q53" s="169"/>
      <c r="R53" s="169">
        <f>F53+G53+H53</f>
        <v>2800</v>
      </c>
    </row>
    <row r="54" spans="1:53" s="1" customFormat="1" ht="17.25" customHeight="1">
      <c r="A54" s="221">
        <v>46</v>
      </c>
      <c r="B54" s="222" t="s">
        <v>192</v>
      </c>
      <c r="C54" s="174"/>
      <c r="D54" s="174"/>
      <c r="E54" s="174"/>
      <c r="F54" s="169"/>
      <c r="G54" s="200"/>
      <c r="H54" s="200"/>
      <c r="I54" s="169"/>
      <c r="J54" s="169"/>
      <c r="K54" s="169"/>
      <c r="L54" s="169"/>
      <c r="M54" s="169"/>
      <c r="N54" s="167"/>
      <c r="O54" s="169"/>
      <c r="P54" s="169"/>
      <c r="Q54" s="169"/>
      <c r="R54" s="169"/>
    </row>
    <row r="55" spans="1:53" s="1" customFormat="1" ht="17.25" customHeight="1">
      <c r="A55" s="221">
        <v>47</v>
      </c>
      <c r="B55" s="222" t="s">
        <v>193</v>
      </c>
      <c r="C55" s="174"/>
      <c r="D55" s="174"/>
      <c r="E55" s="174"/>
      <c r="F55" s="169"/>
      <c r="G55" s="200"/>
      <c r="H55" s="200"/>
      <c r="I55" s="169"/>
      <c r="J55" s="169"/>
      <c r="K55" s="169"/>
      <c r="L55" s="169"/>
      <c r="M55" s="169"/>
      <c r="N55" s="167"/>
      <c r="O55" s="169"/>
      <c r="P55" s="169"/>
      <c r="Q55" s="169"/>
      <c r="R55" s="169"/>
    </row>
    <row r="56" spans="1:53" s="4" customFormat="1" ht="17.25" customHeight="1">
      <c r="A56" s="174">
        <v>48</v>
      </c>
      <c r="B56" s="173" t="s">
        <v>38</v>
      </c>
      <c r="C56" s="174">
        <v>5</v>
      </c>
      <c r="D56" s="174">
        <v>1</v>
      </c>
      <c r="E56" s="174">
        <f t="shared" si="1"/>
        <v>6</v>
      </c>
      <c r="F56" s="169">
        <v>13185</v>
      </c>
      <c r="G56" s="169">
        <v>9889</v>
      </c>
      <c r="H56" s="169">
        <v>14573</v>
      </c>
      <c r="I56" s="169"/>
      <c r="J56" s="169"/>
      <c r="K56" s="167"/>
      <c r="L56" s="169"/>
      <c r="M56" s="169"/>
      <c r="N56" s="167"/>
      <c r="O56" s="167"/>
      <c r="P56" s="167"/>
      <c r="Q56" s="169"/>
      <c r="R56" s="169">
        <f t="shared" si="2"/>
        <v>37647</v>
      </c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</row>
    <row r="57" spans="1:53" s="4" customFormat="1" ht="17.25" customHeight="1">
      <c r="A57" s="174">
        <v>49</v>
      </c>
      <c r="B57" s="173" t="s">
        <v>40</v>
      </c>
      <c r="C57" s="174">
        <v>5</v>
      </c>
      <c r="D57" s="174">
        <v>2</v>
      </c>
      <c r="E57" s="174">
        <f t="shared" si="1"/>
        <v>7</v>
      </c>
      <c r="F57" s="200"/>
      <c r="G57" s="200"/>
      <c r="H57" s="200"/>
      <c r="I57" s="169"/>
      <c r="J57" s="169"/>
      <c r="K57" s="169"/>
      <c r="L57" s="169"/>
      <c r="M57" s="169"/>
      <c r="N57" s="167"/>
      <c r="O57" s="169"/>
      <c r="P57" s="169"/>
      <c r="Q57" s="169"/>
      <c r="R57" s="169">
        <f t="shared" si="2"/>
        <v>0</v>
      </c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</row>
    <row r="58" spans="1:53" s="1" customFormat="1" ht="15.75" customHeight="1">
      <c r="A58" s="226">
        <v>50</v>
      </c>
      <c r="B58" s="222" t="s">
        <v>196</v>
      </c>
      <c r="C58" s="174"/>
      <c r="D58" s="174"/>
      <c r="E58" s="174"/>
      <c r="F58" s="169">
        <v>321</v>
      </c>
      <c r="G58" s="169">
        <v>220</v>
      </c>
      <c r="H58" s="169">
        <v>240</v>
      </c>
      <c r="I58" s="169"/>
      <c r="J58" s="169"/>
      <c r="K58" s="169"/>
      <c r="L58" s="169"/>
      <c r="M58" s="169"/>
      <c r="N58" s="169"/>
      <c r="O58" s="169"/>
      <c r="P58" s="169"/>
      <c r="Q58" s="169"/>
      <c r="R58" s="169">
        <f t="shared" ref="R58:R67" si="5">F58+G58+H58</f>
        <v>781</v>
      </c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</row>
    <row r="59" spans="1:53" s="1" customFormat="1" ht="17.25" customHeight="1">
      <c r="A59" s="224">
        <v>51</v>
      </c>
      <c r="B59" s="222" t="s">
        <v>197</v>
      </c>
      <c r="C59" s="174"/>
      <c r="D59" s="174"/>
      <c r="E59" s="174"/>
      <c r="F59" s="169">
        <v>6063</v>
      </c>
      <c r="G59" s="200">
        <v>3787</v>
      </c>
      <c r="H59" s="200">
        <v>4838</v>
      </c>
      <c r="I59" s="169"/>
      <c r="J59" s="169"/>
      <c r="K59" s="169"/>
      <c r="L59" s="169"/>
      <c r="M59" s="169"/>
      <c r="N59" s="167"/>
      <c r="O59" s="169"/>
      <c r="P59" s="169"/>
      <c r="Q59" s="169"/>
      <c r="R59" s="169">
        <f t="shared" si="5"/>
        <v>14688</v>
      </c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</row>
    <row r="60" spans="1:53" s="4" customFormat="1" ht="17.25" customHeight="1">
      <c r="A60" s="224">
        <v>52</v>
      </c>
      <c r="B60" s="222" t="s">
        <v>198</v>
      </c>
      <c r="C60" s="174"/>
      <c r="D60" s="174"/>
      <c r="E60" s="174"/>
      <c r="F60" s="169">
        <v>151</v>
      </c>
      <c r="G60" s="200">
        <v>135</v>
      </c>
      <c r="H60" s="200">
        <v>73</v>
      </c>
      <c r="I60" s="169"/>
      <c r="J60" s="169"/>
      <c r="K60" s="169"/>
      <c r="L60" s="169"/>
      <c r="M60" s="169"/>
      <c r="N60" s="167"/>
      <c r="O60" s="169"/>
      <c r="P60" s="169"/>
      <c r="Q60" s="169"/>
      <c r="R60" s="169">
        <f t="shared" si="5"/>
        <v>359</v>
      </c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</row>
    <row r="61" spans="1:53" s="4" customFormat="1" ht="15.75" customHeight="1">
      <c r="A61" s="224">
        <v>53</v>
      </c>
      <c r="B61" s="222" t="s">
        <v>199</v>
      </c>
      <c r="C61" s="174"/>
      <c r="D61" s="174"/>
      <c r="E61" s="174"/>
      <c r="F61" s="169">
        <v>500</v>
      </c>
      <c r="G61" s="200">
        <v>1050</v>
      </c>
      <c r="H61" s="200">
        <v>2850</v>
      </c>
      <c r="I61" s="169"/>
      <c r="J61" s="169"/>
      <c r="K61" s="169"/>
      <c r="L61" s="169"/>
      <c r="M61" s="169"/>
      <c r="N61" s="167"/>
      <c r="O61" s="169"/>
      <c r="P61" s="169"/>
      <c r="Q61" s="169"/>
      <c r="R61" s="169">
        <f t="shared" si="5"/>
        <v>4400</v>
      </c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</row>
    <row r="62" spans="1:53" s="1" customFormat="1" ht="16.5" customHeight="1">
      <c r="A62" s="224">
        <v>54</v>
      </c>
      <c r="B62" s="222" t="s">
        <v>200</v>
      </c>
      <c r="C62" s="174"/>
      <c r="D62" s="174"/>
      <c r="E62" s="174"/>
      <c r="F62" s="169">
        <v>23824</v>
      </c>
      <c r="G62" s="200">
        <v>23264</v>
      </c>
      <c r="H62" s="200">
        <v>30214</v>
      </c>
      <c r="I62" s="169"/>
      <c r="J62" s="169"/>
      <c r="K62" s="169"/>
      <c r="L62" s="169"/>
      <c r="M62" s="169"/>
      <c r="N62" s="167"/>
      <c r="O62" s="169"/>
      <c r="P62" s="169"/>
      <c r="Q62" s="169"/>
      <c r="R62" s="169">
        <f t="shared" si="5"/>
        <v>77302</v>
      </c>
    </row>
    <row r="63" spans="1:53" s="1" customFormat="1" ht="15">
      <c r="A63" s="224">
        <v>55</v>
      </c>
      <c r="B63" s="222" t="s">
        <v>201</v>
      </c>
      <c r="C63" s="174"/>
      <c r="D63" s="174"/>
      <c r="E63" s="174"/>
      <c r="F63" s="169">
        <v>10</v>
      </c>
      <c r="G63" s="200">
        <v>15</v>
      </c>
      <c r="H63" s="200">
        <v>1500</v>
      </c>
      <c r="I63" s="169"/>
      <c r="J63" s="169"/>
      <c r="K63" s="169"/>
      <c r="L63" s="169"/>
      <c r="M63" s="169"/>
      <c r="N63" s="167"/>
      <c r="O63" s="169"/>
      <c r="P63" s="169"/>
      <c r="Q63" s="169"/>
      <c r="R63" s="169">
        <f t="shared" si="5"/>
        <v>1525</v>
      </c>
    </row>
    <row r="64" spans="1:53" s="1" customFormat="1" ht="15">
      <c r="A64" s="224">
        <v>56</v>
      </c>
      <c r="B64" s="222" t="s">
        <v>202</v>
      </c>
      <c r="C64" s="174"/>
      <c r="D64" s="174"/>
      <c r="E64" s="174"/>
      <c r="F64" s="169">
        <v>23</v>
      </c>
      <c r="G64" s="200">
        <v>31</v>
      </c>
      <c r="H64" s="200">
        <v>104</v>
      </c>
      <c r="I64" s="169"/>
      <c r="J64" s="169"/>
      <c r="K64" s="169"/>
      <c r="L64" s="169"/>
      <c r="M64" s="169"/>
      <c r="N64" s="167"/>
      <c r="O64" s="169"/>
      <c r="P64" s="169"/>
      <c r="Q64" s="169"/>
      <c r="R64" s="169">
        <f t="shared" si="5"/>
        <v>158</v>
      </c>
    </row>
    <row r="65" spans="1:18" ht="15" customHeight="1">
      <c r="A65" s="224">
        <v>57</v>
      </c>
      <c r="B65" s="222" t="s">
        <v>203</v>
      </c>
      <c r="C65" s="174"/>
      <c r="D65" s="174"/>
      <c r="E65" s="174"/>
      <c r="F65" s="169">
        <v>2500</v>
      </c>
      <c r="G65" s="200">
        <v>2000</v>
      </c>
      <c r="H65" s="200">
        <v>2500</v>
      </c>
      <c r="I65" s="169"/>
      <c r="J65" s="169"/>
      <c r="K65" s="169"/>
      <c r="L65" s="169"/>
      <c r="M65" s="169"/>
      <c r="N65" s="167"/>
      <c r="O65" s="169"/>
      <c r="P65" s="169"/>
      <c r="Q65" s="169"/>
      <c r="R65" s="169">
        <f t="shared" si="5"/>
        <v>7000</v>
      </c>
    </row>
    <row r="66" spans="1:18" ht="14.25">
      <c r="A66" s="224">
        <v>58</v>
      </c>
      <c r="B66" s="222" t="s">
        <v>204</v>
      </c>
      <c r="C66" s="174"/>
      <c r="D66" s="174"/>
      <c r="E66" s="174"/>
      <c r="F66" s="169">
        <v>20</v>
      </c>
      <c r="G66" s="200">
        <v>15</v>
      </c>
      <c r="H66" s="200">
        <v>15</v>
      </c>
      <c r="I66" s="169"/>
      <c r="J66" s="169"/>
      <c r="K66" s="169"/>
      <c r="L66" s="169"/>
      <c r="M66" s="169"/>
      <c r="N66" s="167"/>
      <c r="O66" s="169"/>
      <c r="P66" s="169"/>
      <c r="Q66" s="169"/>
      <c r="R66" s="169">
        <f t="shared" si="5"/>
        <v>50</v>
      </c>
    </row>
    <row r="67" spans="1:18" ht="14.25">
      <c r="A67" s="224">
        <v>59</v>
      </c>
      <c r="B67" s="222" t="s">
        <v>205</v>
      </c>
      <c r="C67" s="174"/>
      <c r="D67" s="174"/>
      <c r="E67" s="174"/>
      <c r="F67" s="169">
        <v>30</v>
      </c>
      <c r="G67" s="200">
        <v>50</v>
      </c>
      <c r="H67" s="200">
        <v>15</v>
      </c>
      <c r="I67" s="169"/>
      <c r="J67" s="169"/>
      <c r="K67" s="169"/>
      <c r="L67" s="169"/>
      <c r="M67" s="169"/>
      <c r="N67" s="167"/>
      <c r="O67" s="169"/>
      <c r="P67" s="169"/>
      <c r="Q67" s="169"/>
      <c r="R67" s="169">
        <f t="shared" si="5"/>
        <v>95</v>
      </c>
    </row>
    <row r="68" spans="1:18" ht="15">
      <c r="A68" s="224">
        <v>60</v>
      </c>
      <c r="B68" s="222" t="s">
        <v>206</v>
      </c>
      <c r="C68" s="113"/>
      <c r="D68" s="113"/>
      <c r="E68" s="113"/>
      <c r="F68" s="169">
        <v>250</v>
      </c>
      <c r="G68" s="200">
        <v>200</v>
      </c>
      <c r="H68" s="200"/>
      <c r="I68" s="169"/>
      <c r="J68" s="169"/>
      <c r="K68" s="169"/>
      <c r="L68" s="169"/>
      <c r="M68" s="169"/>
      <c r="N68" s="167"/>
      <c r="O68" s="169"/>
      <c r="P68" s="169"/>
      <c r="Q68" s="169"/>
      <c r="R68" s="169">
        <f>F68+G68</f>
        <v>450</v>
      </c>
    </row>
    <row r="69" spans="1:18" ht="15">
      <c r="A69" s="224">
        <v>61</v>
      </c>
      <c r="B69" s="222" t="s">
        <v>207</v>
      </c>
      <c r="C69" s="113"/>
      <c r="D69" s="113"/>
      <c r="E69" s="113"/>
      <c r="F69" s="169">
        <v>500</v>
      </c>
      <c r="G69" s="200">
        <v>500</v>
      </c>
      <c r="H69" s="200">
        <v>500</v>
      </c>
      <c r="I69" s="169"/>
      <c r="J69" s="169"/>
      <c r="K69" s="169"/>
      <c r="L69" s="169"/>
      <c r="M69" s="169"/>
      <c r="N69" s="167"/>
      <c r="O69" s="169"/>
      <c r="P69" s="169"/>
      <c r="Q69" s="169"/>
      <c r="R69" s="169">
        <f>F69+G69+H69</f>
        <v>1500</v>
      </c>
    </row>
    <row r="70" spans="1:18" ht="15">
      <c r="A70" s="224">
        <v>62</v>
      </c>
      <c r="B70" s="222" t="s">
        <v>208</v>
      </c>
      <c r="C70" s="113"/>
      <c r="D70" s="113"/>
      <c r="E70" s="113"/>
      <c r="F70" s="169"/>
      <c r="G70" s="200"/>
      <c r="H70" s="200">
        <v>30</v>
      </c>
      <c r="I70" s="169"/>
      <c r="J70" s="169"/>
      <c r="K70" s="169"/>
      <c r="L70" s="169"/>
      <c r="M70" s="169"/>
      <c r="N70" s="167"/>
      <c r="O70" s="169"/>
      <c r="P70" s="169"/>
      <c r="Q70" s="169"/>
      <c r="R70" s="169">
        <f>H70</f>
        <v>30</v>
      </c>
    </row>
    <row r="71" spans="1:18" ht="14.25">
      <c r="A71" s="225">
        <v>63</v>
      </c>
      <c r="B71" s="222" t="s">
        <v>209</v>
      </c>
      <c r="C71" s="174">
        <v>50</v>
      </c>
      <c r="D71" s="174">
        <v>10</v>
      </c>
      <c r="E71" s="174">
        <v>12</v>
      </c>
      <c r="F71" s="169">
        <v>1500</v>
      </c>
      <c r="G71" s="200">
        <v>1500</v>
      </c>
      <c r="H71" s="200">
        <v>1700</v>
      </c>
      <c r="I71" s="169"/>
      <c r="J71" s="169"/>
      <c r="K71" s="169"/>
      <c r="L71" s="169"/>
      <c r="M71" s="169"/>
      <c r="N71" s="167"/>
      <c r="O71" s="169"/>
      <c r="P71" s="169"/>
      <c r="Q71" s="169"/>
      <c r="R71" s="169">
        <f>C71+D71+E71+F71+G71+H71</f>
        <v>4772</v>
      </c>
    </row>
    <row r="72" spans="1:18" ht="14.25">
      <c r="A72" s="225">
        <v>64</v>
      </c>
      <c r="B72" s="222" t="s">
        <v>210</v>
      </c>
      <c r="C72" s="174"/>
      <c r="D72" s="174"/>
      <c r="E72" s="174">
        <v>25</v>
      </c>
      <c r="F72" s="169"/>
      <c r="G72" s="200">
        <v>400</v>
      </c>
      <c r="H72" s="200">
        <v>550</v>
      </c>
      <c r="I72" s="169"/>
      <c r="J72" s="169"/>
      <c r="K72" s="169"/>
      <c r="L72" s="169"/>
      <c r="M72" s="169"/>
      <c r="N72" s="167"/>
      <c r="O72" s="169"/>
      <c r="P72" s="169"/>
      <c r="Q72" s="169"/>
      <c r="R72" s="169">
        <f>E72+G72+H72</f>
        <v>975</v>
      </c>
    </row>
    <row r="73" spans="1:18" ht="14.25">
      <c r="A73" s="224">
        <v>65</v>
      </c>
      <c r="B73" s="222" t="s">
        <v>212</v>
      </c>
      <c r="C73" s="174"/>
      <c r="D73" s="174"/>
      <c r="E73" s="174"/>
      <c r="F73" s="169">
        <v>326</v>
      </c>
      <c r="G73" s="200">
        <v>270</v>
      </c>
      <c r="H73" s="200">
        <v>259</v>
      </c>
      <c r="I73" s="169"/>
      <c r="J73" s="169"/>
      <c r="K73" s="169"/>
      <c r="L73" s="169"/>
      <c r="M73" s="169"/>
      <c r="N73" s="167"/>
      <c r="O73" s="169"/>
      <c r="P73" s="169"/>
      <c r="Q73" s="169"/>
      <c r="R73" s="169">
        <f>F73+G73+H73</f>
        <v>855</v>
      </c>
    </row>
    <row r="74" spans="1:18" ht="14.25">
      <c r="A74" s="224">
        <v>66</v>
      </c>
      <c r="B74" s="222" t="s">
        <v>211</v>
      </c>
      <c r="C74" s="174"/>
      <c r="D74" s="174"/>
      <c r="E74" s="174"/>
      <c r="F74" s="169">
        <v>1227</v>
      </c>
      <c r="G74" s="200">
        <v>1526</v>
      </c>
      <c r="H74" s="200">
        <v>1208</v>
      </c>
      <c r="I74" s="169"/>
      <c r="J74" s="169"/>
      <c r="K74" s="169"/>
      <c r="L74" s="169"/>
      <c r="M74" s="169"/>
      <c r="N74" s="167"/>
      <c r="O74" s="169"/>
      <c r="P74" s="169"/>
      <c r="Q74" s="169"/>
      <c r="R74" s="169">
        <f>F74+G74+H74</f>
        <v>3961</v>
      </c>
    </row>
    <row r="75" spans="1:18" ht="14.25">
      <c r="A75" s="224">
        <v>67</v>
      </c>
      <c r="B75" s="222" t="s">
        <v>213</v>
      </c>
      <c r="C75" s="174"/>
      <c r="D75" s="174"/>
      <c r="E75" s="174"/>
      <c r="F75" s="169">
        <v>100</v>
      </c>
      <c r="G75" s="200">
        <v>100</v>
      </c>
      <c r="H75" s="200">
        <v>150</v>
      </c>
      <c r="I75" s="169"/>
      <c r="J75" s="169"/>
      <c r="K75" s="169"/>
      <c r="L75" s="169"/>
      <c r="M75" s="169"/>
      <c r="N75" s="167"/>
      <c r="O75" s="169"/>
      <c r="P75" s="169"/>
      <c r="Q75" s="169"/>
      <c r="R75" s="169">
        <f>F75+G75+H75</f>
        <v>350</v>
      </c>
    </row>
    <row r="76" spans="1:18" ht="15">
      <c r="A76" s="227">
        <v>68</v>
      </c>
      <c r="B76" s="173" t="s">
        <v>214</v>
      </c>
      <c r="C76" s="174">
        <v>1</v>
      </c>
      <c r="D76" s="174">
        <v>6</v>
      </c>
      <c r="E76" s="174">
        <v>4</v>
      </c>
      <c r="F76" s="169">
        <v>2000</v>
      </c>
      <c r="G76" s="169">
        <v>1700</v>
      </c>
      <c r="H76" s="169">
        <v>2000</v>
      </c>
      <c r="I76" s="169"/>
      <c r="J76" s="169"/>
      <c r="K76" s="167"/>
      <c r="L76" s="169"/>
      <c r="M76" s="169"/>
      <c r="N76" s="167"/>
      <c r="O76" s="167"/>
      <c r="P76" s="167"/>
      <c r="Q76" s="169"/>
      <c r="R76" s="169">
        <f>F76+G76+H76+C76+D76+E76</f>
        <v>5711</v>
      </c>
    </row>
    <row r="77" spans="1:18" ht="20.25" customHeight="1">
      <c r="A77" s="263"/>
      <c r="B77" s="265" t="s">
        <v>16</v>
      </c>
      <c r="C77" s="218"/>
      <c r="D77" s="218"/>
      <c r="E77" s="262">
        <f>SUM(E27:E76)</f>
        <v>209</v>
      </c>
      <c r="F77" s="261">
        <f>F6+F7+F8+F9+F10+F11+F12+F13+F14+F15+F16+F20+F22+F27+F28+F29+F30+F31+F36+F43+F46+F49+F53+F56+F58+F59+F60+F61+F62+F63+F64+F65+F66+F67+F68+F69+F71+F73+F74+F75+F76</f>
        <v>136765</v>
      </c>
      <c r="G77" s="261">
        <f>G76+G75+G74+G73+G72+G71+G69+G68+G67+G66+G65+G64+G63+G62+G61+G60+G59+G58+G56+G53+G49+G46+G43+G31+G30+G29+G28+G27+G22+G20+G16+G15+G14+G13+G12+G11+G10+G9+G8+G7+G6</f>
        <v>92823</v>
      </c>
      <c r="H77" s="261">
        <f>H76+H75+H74+H73+H72+H71+H70+H69+H67+H66+H65+H64+H63+H62+H61+H60+H59+H58+H56+H53+H49+H46+H43+H31+H30+H29+H28+H27+H22+H16+H15+H14+H13+H12+H11+H10+H9+H8+H7+H6</f>
        <v>127099</v>
      </c>
      <c r="I77" s="261">
        <f t="shared" ref="I77:Q77" si="6">SUM(I27:I76)</f>
        <v>0</v>
      </c>
      <c r="J77" s="261">
        <f t="shared" si="6"/>
        <v>0</v>
      </c>
      <c r="K77" s="261">
        <f t="shared" si="6"/>
        <v>0</v>
      </c>
      <c r="L77" s="262">
        <f t="shared" si="6"/>
        <v>0</v>
      </c>
      <c r="M77" s="262">
        <f t="shared" si="6"/>
        <v>0</v>
      </c>
      <c r="N77" s="262">
        <f t="shared" si="6"/>
        <v>0</v>
      </c>
      <c r="O77" s="262">
        <f t="shared" si="6"/>
        <v>0</v>
      </c>
      <c r="P77" s="262">
        <f t="shared" si="6"/>
        <v>0</v>
      </c>
      <c r="Q77" s="262">
        <f t="shared" si="6"/>
        <v>0</v>
      </c>
      <c r="R77" s="262">
        <f>R76+R75+R74+R73+R72+R71+R70+R69+R68+R67+R66+R65+R64+R63+R62+R61+R60+R59+R58+R56+R53+R51+R49+R46+R43+R36+R31+R30+R29+R28+R27+R22+R16+R15+R14+R13+R12+R11+R10+R9+R8+R7+R6</f>
        <v>331315</v>
      </c>
    </row>
    <row r="78" spans="1:18" ht="14.25">
      <c r="A78" s="264"/>
      <c r="B78" s="266"/>
      <c r="C78" s="218"/>
      <c r="D78" s="218"/>
      <c r="E78" s="262"/>
      <c r="F78" s="261"/>
      <c r="G78" s="261"/>
      <c r="H78" s="261"/>
      <c r="I78" s="261"/>
      <c r="J78" s="261"/>
      <c r="K78" s="261"/>
      <c r="L78" s="262"/>
      <c r="M78" s="262"/>
      <c r="N78" s="262"/>
      <c r="O78" s="262"/>
      <c r="P78" s="262"/>
      <c r="Q78" s="262"/>
      <c r="R78" s="262"/>
    </row>
    <row r="93" spans="2:5" ht="12.75" customHeight="1">
      <c r="B93"/>
      <c r="C93"/>
      <c r="D93"/>
      <c r="E93"/>
    </row>
    <row r="94" spans="2:5" ht="12.75" customHeight="1">
      <c r="B94"/>
      <c r="C94"/>
      <c r="D94"/>
      <c r="E94"/>
    </row>
  </sheetData>
  <mergeCells count="34">
    <mergeCell ref="P77:P78"/>
    <mergeCell ref="Q77:Q78"/>
    <mergeCell ref="M4:M5"/>
    <mergeCell ref="N4:N5"/>
    <mergeCell ref="R77:R78"/>
    <mergeCell ref="M77:M78"/>
    <mergeCell ref="N77:N78"/>
    <mergeCell ref="O77:O78"/>
    <mergeCell ref="O4:O5"/>
    <mergeCell ref="P4:P5"/>
    <mergeCell ref="A77:A78"/>
    <mergeCell ref="B77:B78"/>
    <mergeCell ref="E77:E78"/>
    <mergeCell ref="F77:F78"/>
    <mergeCell ref="G77:G78"/>
    <mergeCell ref="H77:H78"/>
    <mergeCell ref="I77:I78"/>
    <mergeCell ref="J77:J78"/>
    <mergeCell ref="K77:K78"/>
    <mergeCell ref="L77:L78"/>
    <mergeCell ref="A1:R1"/>
    <mergeCell ref="A2:R2"/>
    <mergeCell ref="A4:A5"/>
    <mergeCell ref="B4:B5"/>
    <mergeCell ref="C4:E4"/>
    <mergeCell ref="F4:F5"/>
    <mergeCell ref="G4:G5"/>
    <mergeCell ref="H4:H5"/>
    <mergeCell ref="K4:K5"/>
    <mergeCell ref="L4:L5"/>
    <mergeCell ref="Q4:Q5"/>
    <mergeCell ref="R4:R5"/>
    <mergeCell ref="I4:I5"/>
    <mergeCell ref="J4:J5"/>
  </mergeCells>
  <phoneticPr fontId="0" type="noConversion"/>
  <printOptions horizontalCentered="1"/>
  <pageMargins left="0.25" right="1.25" top="0.5" bottom="0.5" header="0.5" footer="0.5"/>
  <pageSetup paperSize="5" scale="75" orientation="landscape" horizontalDpi="4294967293" verticalDpi="1200" r:id="rId1"/>
  <headerFooter alignWithMargins="0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68"/>
  <sheetViews>
    <sheetView view="pageBreakPreview" zoomScale="75" zoomScaleNormal="50" workbookViewId="0">
      <selection activeCell="G10" sqref="G10"/>
    </sheetView>
  </sheetViews>
  <sheetFormatPr defaultRowHeight="12.75"/>
  <cols>
    <col min="1" max="1" width="4.42578125" customWidth="1"/>
    <col min="2" max="2" width="30.140625" customWidth="1"/>
    <col min="3" max="3" width="13" customWidth="1"/>
    <col min="4" max="4" width="13.28515625" customWidth="1"/>
    <col min="5" max="5" width="13" customWidth="1"/>
    <col min="6" max="6" width="13.7109375" customWidth="1"/>
    <col min="7" max="7" width="13.28515625" customWidth="1"/>
    <col min="8" max="9" width="13" customWidth="1"/>
    <col min="10" max="10" width="12.5703125" customWidth="1"/>
    <col min="11" max="12" width="12.85546875" customWidth="1"/>
    <col min="13" max="14" width="13" customWidth="1"/>
    <col min="15" max="15" width="15.28515625" customWidth="1"/>
  </cols>
  <sheetData>
    <row r="1" spans="1:15" ht="15.75">
      <c r="A1" s="288" t="s">
        <v>42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1:15" ht="16.5" thickBot="1">
      <c r="A2" s="288" t="s">
        <v>151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3" spans="1:15" s="34" customFormat="1" ht="16.5" thickTop="1">
      <c r="A3" s="289" t="s">
        <v>1</v>
      </c>
      <c r="B3" s="291" t="s">
        <v>2</v>
      </c>
      <c r="C3" s="123" t="s">
        <v>4</v>
      </c>
      <c r="D3" s="123" t="s">
        <v>5</v>
      </c>
      <c r="E3" s="123" t="s">
        <v>6</v>
      </c>
      <c r="F3" s="123" t="s">
        <v>7</v>
      </c>
      <c r="G3" s="123" t="s">
        <v>8</v>
      </c>
      <c r="H3" s="123" t="s">
        <v>9</v>
      </c>
      <c r="I3" s="123" t="s">
        <v>10</v>
      </c>
      <c r="J3" s="123" t="s">
        <v>11</v>
      </c>
      <c r="K3" s="123" t="s">
        <v>12</v>
      </c>
      <c r="L3" s="123" t="s">
        <v>13</v>
      </c>
      <c r="M3" s="123" t="s">
        <v>14</v>
      </c>
      <c r="N3" s="124" t="s">
        <v>15</v>
      </c>
      <c r="O3" s="125" t="s">
        <v>16</v>
      </c>
    </row>
    <row r="4" spans="1:15" s="34" customFormat="1" ht="16.5" thickBot="1">
      <c r="A4" s="290"/>
      <c r="B4" s="292"/>
      <c r="C4" s="126" t="s">
        <v>41</v>
      </c>
      <c r="D4" s="126" t="s">
        <v>41</v>
      </c>
      <c r="E4" s="126" t="s">
        <v>41</v>
      </c>
      <c r="F4" s="126" t="s">
        <v>41</v>
      </c>
      <c r="G4" s="126" t="s">
        <v>41</v>
      </c>
      <c r="H4" s="126" t="s">
        <v>41</v>
      </c>
      <c r="I4" s="126" t="s">
        <v>41</v>
      </c>
      <c r="J4" s="126" t="s">
        <v>41</v>
      </c>
      <c r="K4" s="126" t="s">
        <v>41</v>
      </c>
      <c r="L4" s="126" t="s">
        <v>41</v>
      </c>
      <c r="M4" s="126" t="s">
        <v>41</v>
      </c>
      <c r="N4" s="127" t="s">
        <v>41</v>
      </c>
      <c r="O4" s="128" t="s">
        <v>41</v>
      </c>
    </row>
    <row r="5" spans="1:15" s="34" customFormat="1" ht="15.75">
      <c r="A5" s="129">
        <v>1</v>
      </c>
      <c r="B5" s="130" t="s">
        <v>20</v>
      </c>
      <c r="C5" s="131">
        <f>DKW!F6*6000</f>
        <v>90180000</v>
      </c>
      <c r="D5" s="131">
        <f>DKW!G6*6000</f>
        <v>28530000</v>
      </c>
      <c r="E5" s="131">
        <f>DKW!H6*6000</f>
        <v>31170000</v>
      </c>
      <c r="F5" s="131">
        <f>DKW!I6*6000</f>
        <v>0</v>
      </c>
      <c r="G5" s="131">
        <f>DKW!J6*6000</f>
        <v>0</v>
      </c>
      <c r="H5" s="131">
        <f>DKW!K6*6000</f>
        <v>0</v>
      </c>
      <c r="I5" s="131">
        <f>DKW!L6*6000</f>
        <v>0</v>
      </c>
      <c r="J5" s="131">
        <f>DKW!M6*6000</f>
        <v>0</v>
      </c>
      <c r="K5" s="131">
        <f>DKW!N6*6000</f>
        <v>0</v>
      </c>
      <c r="L5" s="131">
        <f>DKW!O6*6000</f>
        <v>0</v>
      </c>
      <c r="M5" s="131">
        <f>DKW!P6*6000</f>
        <v>0</v>
      </c>
      <c r="N5" s="131">
        <f>DKW!Q6*6000</f>
        <v>0</v>
      </c>
      <c r="O5" s="132">
        <f>SUM(C5:N5)</f>
        <v>149880000</v>
      </c>
    </row>
    <row r="6" spans="1:15" s="34" customFormat="1" ht="15.75">
      <c r="A6" s="133">
        <f t="shared" ref="A6:A25" si="0">A5+1</f>
        <v>2</v>
      </c>
      <c r="B6" s="134" t="s">
        <v>21</v>
      </c>
      <c r="C6" s="135">
        <f>DKW!F9*3000</f>
        <v>567000</v>
      </c>
      <c r="D6" s="135">
        <f>DKW!G9*3000</f>
        <v>405000</v>
      </c>
      <c r="E6" s="135">
        <f>DKW!H9*3000</f>
        <v>351000</v>
      </c>
      <c r="F6" s="135">
        <f>DKW!I9*3000</f>
        <v>0</v>
      </c>
      <c r="G6" s="135"/>
      <c r="H6" s="135">
        <f>DKW!K9*3000</f>
        <v>0</v>
      </c>
      <c r="I6" s="135">
        <f>DKW!L9*3000</f>
        <v>0</v>
      </c>
      <c r="J6" s="135">
        <f>DKW!M9*3000</f>
        <v>0</v>
      </c>
      <c r="K6" s="135">
        <f>DKW!N9*3000</f>
        <v>0</v>
      </c>
      <c r="L6" s="135">
        <f>DKW!O9*3000</f>
        <v>0</v>
      </c>
      <c r="M6" s="135">
        <f>DKW!P9*3000</f>
        <v>0</v>
      </c>
      <c r="N6" s="135">
        <f>DKW!Q9*3000</f>
        <v>0</v>
      </c>
      <c r="O6" s="132">
        <f t="shared" ref="O6:O25" si="1">SUM(C6:N6)</f>
        <v>1323000</v>
      </c>
    </row>
    <row r="7" spans="1:15" s="34" customFormat="1" ht="15.75">
      <c r="A7" s="133">
        <f t="shared" si="0"/>
        <v>3</v>
      </c>
      <c r="B7" s="134" t="s">
        <v>22</v>
      </c>
      <c r="C7" s="135" t="e">
        <f>DKW!#REF!*3000</f>
        <v>#REF!</v>
      </c>
      <c r="D7" s="135" t="e">
        <f>DKW!#REF!*3000</f>
        <v>#REF!</v>
      </c>
      <c r="E7" s="135" t="e">
        <f>DKW!#REF!*3000</f>
        <v>#REF!</v>
      </c>
      <c r="F7" s="135" t="e">
        <f>DKW!#REF!*3000</f>
        <v>#REF!</v>
      </c>
      <c r="G7" s="135" t="e">
        <f>DKW!#REF!*3000</f>
        <v>#REF!</v>
      </c>
      <c r="H7" s="135" t="e">
        <f>DKW!#REF!*3000</f>
        <v>#REF!</v>
      </c>
      <c r="I7" s="135" t="e">
        <f>DKW!#REF!*3000</f>
        <v>#REF!</v>
      </c>
      <c r="J7" s="135" t="e">
        <f>DKW!#REF!*3000</f>
        <v>#REF!</v>
      </c>
      <c r="K7" s="135" t="e">
        <f>DKW!#REF!*3000</f>
        <v>#REF!</v>
      </c>
      <c r="L7" s="135" t="e">
        <f>DKW!#REF!*3000</f>
        <v>#REF!</v>
      </c>
      <c r="M7" s="135" t="e">
        <f>DKW!#REF!*3000</f>
        <v>#REF!</v>
      </c>
      <c r="N7" s="135" t="e">
        <f>DKW!#REF!*3000</f>
        <v>#REF!</v>
      </c>
      <c r="O7" s="132" t="e">
        <f t="shared" si="1"/>
        <v>#REF!</v>
      </c>
    </row>
    <row r="8" spans="1:15" s="34" customFormat="1" ht="15.75">
      <c r="A8" s="133">
        <f t="shared" si="0"/>
        <v>4</v>
      </c>
      <c r="B8" s="134" t="s">
        <v>23</v>
      </c>
      <c r="C8" s="135" t="e">
        <f>DKW!#REF!*10000</f>
        <v>#REF!</v>
      </c>
      <c r="D8" s="135" t="e">
        <f>DKW!#REF!*10000</f>
        <v>#REF!</v>
      </c>
      <c r="E8" s="135" t="e">
        <f>DKW!#REF!*10000</f>
        <v>#REF!</v>
      </c>
      <c r="F8" s="135" t="e">
        <f>DKW!#REF!*10000</f>
        <v>#REF!</v>
      </c>
      <c r="G8" s="135" t="e">
        <f>DKW!#REF!*10000</f>
        <v>#REF!</v>
      </c>
      <c r="H8" s="135" t="e">
        <f>DKW!#REF!*10000</f>
        <v>#REF!</v>
      </c>
      <c r="I8" s="135" t="e">
        <f>DKW!#REF!*10000</f>
        <v>#REF!</v>
      </c>
      <c r="J8" s="135" t="e">
        <f>DKW!#REF!*10000</f>
        <v>#REF!</v>
      </c>
      <c r="K8" s="135" t="e">
        <f>DKW!#REF!*10000</f>
        <v>#REF!</v>
      </c>
      <c r="L8" s="135" t="e">
        <f>DKW!#REF!*10000</f>
        <v>#REF!</v>
      </c>
      <c r="M8" s="135" t="e">
        <f>DKW!#REF!*10000</f>
        <v>#REF!</v>
      </c>
      <c r="N8" s="135" t="e">
        <f>DKW!#REF!*3000</f>
        <v>#REF!</v>
      </c>
      <c r="O8" s="132" t="e">
        <f t="shared" si="1"/>
        <v>#REF!</v>
      </c>
    </row>
    <row r="9" spans="1:15" s="34" customFormat="1" ht="15.75">
      <c r="A9" s="133">
        <f t="shared" si="0"/>
        <v>5</v>
      </c>
      <c r="B9" s="134" t="s">
        <v>24</v>
      </c>
      <c r="C9" s="135" t="e">
        <f>DKW!#REF!*3000</f>
        <v>#REF!</v>
      </c>
      <c r="D9" s="135" t="e">
        <f>DKW!#REF!*3000</f>
        <v>#REF!</v>
      </c>
      <c r="E9" s="135" t="e">
        <f>DKW!#REF!*3000</f>
        <v>#REF!</v>
      </c>
      <c r="F9" s="135" t="e">
        <f>DKW!#REF!*3000</f>
        <v>#REF!</v>
      </c>
      <c r="G9" s="135" t="e">
        <f>DKW!#REF!*3000</f>
        <v>#REF!</v>
      </c>
      <c r="H9" s="135" t="e">
        <f>DKW!#REF!*3000</f>
        <v>#REF!</v>
      </c>
      <c r="I9" s="135" t="e">
        <f>DKW!#REF!*3000</f>
        <v>#REF!</v>
      </c>
      <c r="J9" s="135" t="e">
        <f>DKW!#REF!*3000</f>
        <v>#REF!</v>
      </c>
      <c r="K9" s="135" t="e">
        <f>DKW!#REF!*3000</f>
        <v>#REF!</v>
      </c>
      <c r="L9" s="135" t="e">
        <f>DKW!#REF!*3000</f>
        <v>#REF!</v>
      </c>
      <c r="M9" s="135" t="e">
        <f>DKW!#REF!*3000</f>
        <v>#REF!</v>
      </c>
      <c r="N9" s="135" t="e">
        <f>DKW!#REF!*3000</f>
        <v>#REF!</v>
      </c>
      <c r="O9" s="132" t="e">
        <f t="shared" si="1"/>
        <v>#REF!</v>
      </c>
    </row>
    <row r="10" spans="1:15" ht="15.75">
      <c r="A10" s="133">
        <f t="shared" si="0"/>
        <v>6</v>
      </c>
      <c r="B10" s="134" t="s">
        <v>25</v>
      </c>
      <c r="C10" s="135" t="e">
        <f>DKW!#REF!*10000</f>
        <v>#REF!</v>
      </c>
      <c r="D10" s="135" t="e">
        <f>DKW!#REF!*10000</f>
        <v>#REF!</v>
      </c>
      <c r="E10" s="135" t="e">
        <f>DKW!#REF!*10000</f>
        <v>#REF!</v>
      </c>
      <c r="F10" s="135" t="e">
        <f>DKW!#REF!*10000</f>
        <v>#REF!</v>
      </c>
      <c r="G10" s="135" t="e">
        <f>DKW!#REF!*10000</f>
        <v>#REF!</v>
      </c>
      <c r="H10" s="135" t="e">
        <f>DKW!#REF!*10000</f>
        <v>#REF!</v>
      </c>
      <c r="I10" s="135" t="e">
        <f>DKW!#REF!*10000</f>
        <v>#REF!</v>
      </c>
      <c r="J10" s="135" t="e">
        <f>DKW!#REF!*10000</f>
        <v>#REF!</v>
      </c>
      <c r="K10" s="135" t="e">
        <f>DKW!#REF!*10000</f>
        <v>#REF!</v>
      </c>
      <c r="L10" s="135" t="e">
        <f>DKW!#REF!*10000</f>
        <v>#REF!</v>
      </c>
      <c r="M10" s="135" t="e">
        <f>DKW!#REF!*10000</f>
        <v>#REF!</v>
      </c>
      <c r="N10" s="135" t="e">
        <f>DKW!#REF!*3000</f>
        <v>#REF!</v>
      </c>
      <c r="O10" s="132" t="e">
        <f t="shared" si="1"/>
        <v>#REF!</v>
      </c>
    </row>
    <row r="11" spans="1:15" ht="15.75">
      <c r="A11" s="133">
        <f t="shared" si="0"/>
        <v>7</v>
      </c>
      <c r="B11" s="134" t="s">
        <v>26</v>
      </c>
      <c r="C11" s="135">
        <f>DKW!F12*2500</f>
        <v>1037500</v>
      </c>
      <c r="D11" s="135">
        <f>DKW!G12*2500</f>
        <v>872500</v>
      </c>
      <c r="E11" s="135">
        <f>DKW!H12*2500</f>
        <v>1067500</v>
      </c>
      <c r="F11" s="135">
        <f>DKW!I12*2500</f>
        <v>0</v>
      </c>
      <c r="G11" s="135">
        <f>DKW!J12*2500</f>
        <v>0</v>
      </c>
      <c r="H11" s="135">
        <f>DKW!K12*2500</f>
        <v>0</v>
      </c>
      <c r="I11" s="135">
        <f>DKW!L12*2500</f>
        <v>0</v>
      </c>
      <c r="J11" s="135">
        <f>DKW!M12*2500</f>
        <v>0</v>
      </c>
      <c r="K11" s="135">
        <f>DKW!N12*2500</f>
        <v>0</v>
      </c>
      <c r="L11" s="135">
        <f>DKW!O12*2500</f>
        <v>0</v>
      </c>
      <c r="M11" s="135">
        <f>DKW!P12*2500</f>
        <v>0</v>
      </c>
      <c r="N11" s="135">
        <f>DKW!Q12*3000</f>
        <v>0</v>
      </c>
      <c r="O11" s="132">
        <f t="shared" si="1"/>
        <v>2977500</v>
      </c>
    </row>
    <row r="12" spans="1:15" ht="15.75">
      <c r="A12" s="133">
        <f t="shared" si="0"/>
        <v>8</v>
      </c>
      <c r="B12" s="134" t="s">
        <v>27</v>
      </c>
      <c r="C12" s="135">
        <f>DKW!F13*3000</f>
        <v>22512000</v>
      </c>
      <c r="D12" s="135">
        <f>DKW!G13*3000</f>
        <v>10785000</v>
      </c>
      <c r="E12" s="135">
        <f>DKW!H13*3000</f>
        <v>13905000</v>
      </c>
      <c r="F12" s="135">
        <f>DKW!I13*3000</f>
        <v>0</v>
      </c>
      <c r="G12" s="135">
        <f>DKW!J13*3000</f>
        <v>0</v>
      </c>
      <c r="H12" s="135">
        <f>DKW!K13*3000</f>
        <v>0</v>
      </c>
      <c r="I12" s="135">
        <f>DKW!L13*3000</f>
        <v>0</v>
      </c>
      <c r="J12" s="135">
        <f>DKW!M13*3000</f>
        <v>0</v>
      </c>
      <c r="K12" s="135">
        <f>DKW!N13*3000</f>
        <v>0</v>
      </c>
      <c r="L12" s="135">
        <f>DKW!O13*3000</f>
        <v>0</v>
      </c>
      <c r="M12" s="135">
        <f>DKW!P13*3000</f>
        <v>0</v>
      </c>
      <c r="N12" s="135">
        <f>DKW!Q13*3000</f>
        <v>0</v>
      </c>
      <c r="O12" s="132">
        <f t="shared" si="1"/>
        <v>47202000</v>
      </c>
    </row>
    <row r="13" spans="1:15" ht="15.75">
      <c r="A13" s="133">
        <f t="shared" si="0"/>
        <v>9</v>
      </c>
      <c r="B13" s="134" t="s">
        <v>28</v>
      </c>
      <c r="C13" s="135" t="e">
        <f>DKW!#REF!*3000</f>
        <v>#REF!</v>
      </c>
      <c r="D13" s="135">
        <f>DKW!F14*3000</f>
        <v>9483000</v>
      </c>
      <c r="E13" s="135">
        <f>DKW!H14*3000</f>
        <v>10992000</v>
      </c>
      <c r="F13" s="135">
        <f>DKW!I14*3000</f>
        <v>0</v>
      </c>
      <c r="G13" s="135">
        <f>DKW!J14*3000</f>
        <v>0</v>
      </c>
      <c r="H13" s="135">
        <f>DKW!K15*3000</f>
        <v>0</v>
      </c>
      <c r="I13" s="135">
        <f>DKW!L14*3000</f>
        <v>0</v>
      </c>
      <c r="J13" s="135">
        <f>DKW!M14*3000</f>
        <v>0</v>
      </c>
      <c r="K13" s="135">
        <f>DKW!N14*3000</f>
        <v>0</v>
      </c>
      <c r="L13" s="135">
        <f>DKW!O14*3000</f>
        <v>0</v>
      </c>
      <c r="M13" s="135">
        <f>DKW!P14*3000</f>
        <v>0</v>
      </c>
      <c r="N13" s="135">
        <f>DKW!Q14*3000</f>
        <v>0</v>
      </c>
      <c r="O13" s="132" t="e">
        <f t="shared" si="1"/>
        <v>#REF!</v>
      </c>
    </row>
    <row r="14" spans="1:15" s="28" customFormat="1" ht="15.75">
      <c r="A14" s="133">
        <f t="shared" si="0"/>
        <v>10</v>
      </c>
      <c r="B14" s="136" t="s">
        <v>43</v>
      </c>
      <c r="C14" s="135">
        <f>DKW!F11*1000</f>
        <v>22000</v>
      </c>
      <c r="D14" s="135">
        <f>DKW!G11*1000</f>
        <v>27000</v>
      </c>
      <c r="E14" s="135">
        <f>DKW!H11*1000</f>
        <v>54000</v>
      </c>
      <c r="F14" s="135">
        <f>DKW!I11*1000</f>
        <v>0</v>
      </c>
      <c r="G14" s="135">
        <f>DKW!J11*1000</f>
        <v>0</v>
      </c>
      <c r="H14" s="135">
        <f>DKW!K11*1000</f>
        <v>0</v>
      </c>
      <c r="I14" s="135">
        <f>DKW!L11*1000</f>
        <v>0</v>
      </c>
      <c r="J14" s="135">
        <f>DKW!M11*1000</f>
        <v>0</v>
      </c>
      <c r="K14" s="135">
        <f>DKW!N11*1000</f>
        <v>0</v>
      </c>
      <c r="L14" s="135">
        <f>DKW!O11*1000</f>
        <v>0</v>
      </c>
      <c r="M14" s="135">
        <f>DKW!P11*1000</f>
        <v>0</v>
      </c>
      <c r="N14" s="135">
        <f>DKW!Q11*3000</f>
        <v>0</v>
      </c>
      <c r="O14" s="132">
        <f t="shared" si="1"/>
        <v>103000</v>
      </c>
    </row>
    <row r="15" spans="1:15" s="28" customFormat="1" ht="15.75">
      <c r="A15" s="133">
        <f t="shared" si="0"/>
        <v>11</v>
      </c>
      <c r="B15" s="136" t="s">
        <v>30</v>
      </c>
      <c r="C15" s="135">
        <f>DKW!F17*1000</f>
        <v>0</v>
      </c>
      <c r="D15" s="135">
        <f>DKW!G17*1000</f>
        <v>0</v>
      </c>
      <c r="E15" s="135">
        <f>DKW!H17*1000</f>
        <v>0</v>
      </c>
      <c r="F15" s="135">
        <f>DKW!I17*1000</f>
        <v>0</v>
      </c>
      <c r="G15" s="135">
        <f>DKW!J17*1000</f>
        <v>0</v>
      </c>
      <c r="H15" s="135">
        <f>DKW!K17*1000</f>
        <v>0</v>
      </c>
      <c r="I15" s="135">
        <f>DKW!L17*1000</f>
        <v>0</v>
      </c>
      <c r="J15" s="135">
        <f>DKW!M17*1000</f>
        <v>0</v>
      </c>
      <c r="K15" s="135">
        <f>DKW!N17*1000</f>
        <v>0</v>
      </c>
      <c r="L15" s="135">
        <f>DKW!O17*1000</f>
        <v>0</v>
      </c>
      <c r="M15" s="135">
        <f>DKW!P17*1000</f>
        <v>0</v>
      </c>
      <c r="N15" s="135">
        <f>DKW!Q17*3000</f>
        <v>0</v>
      </c>
      <c r="O15" s="132">
        <f t="shared" si="1"/>
        <v>0</v>
      </c>
    </row>
    <row r="16" spans="1:15" s="28" customFormat="1" ht="15.75">
      <c r="A16" s="133">
        <f t="shared" si="0"/>
        <v>12</v>
      </c>
      <c r="B16" s="136" t="s">
        <v>31</v>
      </c>
      <c r="C16" s="135">
        <f>DKW!F19*1000</f>
        <v>0</v>
      </c>
      <c r="D16" s="135">
        <f>DKW!G19*1000</f>
        <v>0</v>
      </c>
      <c r="E16" s="135">
        <f>DKW!H19*1000</f>
        <v>0</v>
      </c>
      <c r="F16" s="135">
        <f>DKW!I19*1000</f>
        <v>0</v>
      </c>
      <c r="G16" s="135">
        <f>DKW!J19*1000</f>
        <v>0</v>
      </c>
      <c r="H16" s="135">
        <f>DKW!K19*1000</f>
        <v>0</v>
      </c>
      <c r="I16" s="135">
        <f>DKW!L19*1000</f>
        <v>0</v>
      </c>
      <c r="J16" s="135">
        <f>DKW!M19*1000</f>
        <v>0</v>
      </c>
      <c r="K16" s="135">
        <f>DKW!N19*1000</f>
        <v>0</v>
      </c>
      <c r="L16" s="135">
        <f>DKW!O19*1000</f>
        <v>0</v>
      </c>
      <c r="M16" s="135">
        <f>DKW!P19*1000</f>
        <v>0</v>
      </c>
      <c r="N16" s="135">
        <f>DKW!Q19*3000</f>
        <v>0</v>
      </c>
      <c r="O16" s="132">
        <f t="shared" si="1"/>
        <v>0</v>
      </c>
    </row>
    <row r="17" spans="1:15" s="28" customFormat="1" ht="15.75">
      <c r="A17" s="133">
        <f t="shared" si="0"/>
        <v>13</v>
      </c>
      <c r="B17" s="136" t="s">
        <v>32</v>
      </c>
      <c r="C17" s="135">
        <f>DKW!F16*1000</f>
        <v>5757000</v>
      </c>
      <c r="D17" s="135">
        <f>DKW!G16*1000</f>
        <v>3581000</v>
      </c>
      <c r="E17" s="135">
        <f>DKW!H16*1000</f>
        <v>5175000</v>
      </c>
      <c r="F17" s="135">
        <f>DKW!I16*1000</f>
        <v>0</v>
      </c>
      <c r="G17" s="135">
        <f>DKW!J16*1000</f>
        <v>0</v>
      </c>
      <c r="H17" s="135">
        <f>DKW!K16*1000</f>
        <v>0</v>
      </c>
      <c r="I17" s="135">
        <f>DKW!L16*1000</f>
        <v>0</v>
      </c>
      <c r="J17" s="135">
        <f>DKW!M16*1000</f>
        <v>0</v>
      </c>
      <c r="K17" s="135">
        <f>DKW!N16*1000</f>
        <v>0</v>
      </c>
      <c r="L17" s="135">
        <f>DKW!O16*1000</f>
        <v>0</v>
      </c>
      <c r="M17" s="135">
        <f>DKW!P16*1000</f>
        <v>0</v>
      </c>
      <c r="N17" s="135">
        <f>DKW!Q16*3000</f>
        <v>0</v>
      </c>
      <c r="O17" s="132">
        <f t="shared" si="1"/>
        <v>14513000</v>
      </c>
    </row>
    <row r="18" spans="1:15" s="28" customFormat="1" ht="15.75">
      <c r="A18" s="133">
        <f t="shared" si="0"/>
        <v>14</v>
      </c>
      <c r="B18" s="136" t="s">
        <v>33</v>
      </c>
      <c r="C18" s="135">
        <f>DKW!F39*3000</f>
        <v>0</v>
      </c>
      <c r="D18" s="135">
        <f>DKW!G21*3000</f>
        <v>0</v>
      </c>
      <c r="E18" s="135">
        <f>DKW!H21*3000</f>
        <v>0</v>
      </c>
      <c r="F18" s="135">
        <f>DKW!I21*3000</f>
        <v>0</v>
      </c>
      <c r="G18" s="135">
        <f>DKW!J21*3000</f>
        <v>0</v>
      </c>
      <c r="H18" s="135">
        <f>DKW!K21*3000</f>
        <v>0</v>
      </c>
      <c r="I18" s="135">
        <f>DKW!L21*3000</f>
        <v>0</v>
      </c>
      <c r="J18" s="135">
        <f>DKW!M21*3000</f>
        <v>0</v>
      </c>
      <c r="K18" s="135">
        <f>DKW!N21*3000</f>
        <v>0</v>
      </c>
      <c r="L18" s="135">
        <f>DKW!O21*3000</f>
        <v>0</v>
      </c>
      <c r="M18" s="135">
        <f>DKW!P21*3000</f>
        <v>0</v>
      </c>
      <c r="N18" s="135">
        <f>DKW!Q39*3000</f>
        <v>0</v>
      </c>
      <c r="O18" s="132">
        <f t="shared" si="1"/>
        <v>0</v>
      </c>
    </row>
    <row r="19" spans="1:15" s="34" customFormat="1" ht="16.5">
      <c r="A19" s="133">
        <f t="shared" si="0"/>
        <v>15</v>
      </c>
      <c r="B19" s="136" t="s">
        <v>34</v>
      </c>
      <c r="C19" s="137" t="e">
        <f>DKW!#REF!*3000</f>
        <v>#REF!</v>
      </c>
      <c r="D19" s="137">
        <f>DKW!G39*3000</f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35" t="e">
        <f>DKW!#REF!*3000</f>
        <v>#REF!</v>
      </c>
      <c r="O19" s="132" t="e">
        <f t="shared" si="1"/>
        <v>#REF!</v>
      </c>
    </row>
    <row r="20" spans="1:15" s="34" customFormat="1" ht="16.5">
      <c r="A20" s="133">
        <f t="shared" si="0"/>
        <v>16</v>
      </c>
      <c r="B20" s="138" t="s">
        <v>35</v>
      </c>
      <c r="C20" s="137" t="e">
        <f>DKW!#REF!*2500</f>
        <v>#REF!</v>
      </c>
      <c r="D20" s="137" t="e">
        <f>DKW!#REF!*2500</f>
        <v>#REF!</v>
      </c>
      <c r="E20" s="112" t="e">
        <f>DKW!#REF!*2500</f>
        <v>#REF!</v>
      </c>
      <c r="F20" s="112" t="e">
        <f>DKW!#REF!*2500</f>
        <v>#REF!</v>
      </c>
      <c r="G20" s="112" t="e">
        <f>DKW!#REF!*2500</f>
        <v>#REF!</v>
      </c>
      <c r="H20" s="112" t="e">
        <f>DKW!#REF!*2500</f>
        <v>#REF!</v>
      </c>
      <c r="I20" s="112" t="e">
        <f>DKW!#REF!*2500</f>
        <v>#REF!</v>
      </c>
      <c r="J20" s="112" t="e">
        <f>DKW!#REF!*2500</f>
        <v>#REF!</v>
      </c>
      <c r="K20" s="112" t="e">
        <f>DKW!#REF!*2500</f>
        <v>#REF!</v>
      </c>
      <c r="L20" s="112" t="e">
        <f>DKW!#REF!*2500</f>
        <v>#REF!</v>
      </c>
      <c r="M20" s="112" t="e">
        <f>DKW!#REF!*2500</f>
        <v>#REF!</v>
      </c>
      <c r="N20" s="135" t="e">
        <f>DKW!#REF!*3000</f>
        <v>#REF!</v>
      </c>
      <c r="O20" s="132" t="e">
        <f t="shared" si="1"/>
        <v>#REF!</v>
      </c>
    </row>
    <row r="21" spans="1:15" s="34" customFormat="1" ht="16.5">
      <c r="A21" s="133">
        <f t="shared" si="0"/>
        <v>17</v>
      </c>
      <c r="B21" s="138" t="s">
        <v>36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35" t="e">
        <f>DKW!#REF!*3000</f>
        <v>#REF!</v>
      </c>
      <c r="O21" s="132" t="e">
        <f t="shared" si="1"/>
        <v>#REF!</v>
      </c>
    </row>
    <row r="22" spans="1:15" s="34" customFormat="1" ht="16.5">
      <c r="A22" s="133">
        <f t="shared" si="0"/>
        <v>18</v>
      </c>
      <c r="B22" s="138" t="s">
        <v>37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35" t="e">
        <f>DKW!#REF!*3000</f>
        <v>#REF!</v>
      </c>
      <c r="O22" s="132" t="e">
        <f t="shared" si="1"/>
        <v>#REF!</v>
      </c>
    </row>
    <row r="23" spans="1:15" s="34" customFormat="1" ht="16.5">
      <c r="A23" s="133">
        <f t="shared" si="0"/>
        <v>19</v>
      </c>
      <c r="B23" s="138" t="s">
        <v>38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35">
        <f>DKW!Q56*3000</f>
        <v>0</v>
      </c>
      <c r="O23" s="132">
        <f t="shared" si="1"/>
        <v>0</v>
      </c>
    </row>
    <row r="24" spans="1:15" s="34" customFormat="1" ht="16.5">
      <c r="A24" s="133">
        <f t="shared" si="0"/>
        <v>20</v>
      </c>
      <c r="B24" s="138" t="s">
        <v>39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35" t="e">
        <f>DKW!#REF!*3000</f>
        <v>#REF!</v>
      </c>
      <c r="O24" s="132" t="e">
        <f t="shared" si="1"/>
        <v>#REF!</v>
      </c>
    </row>
    <row r="25" spans="1:15" s="34" customFormat="1" ht="17.25" thickBot="1">
      <c r="A25" s="133">
        <f t="shared" si="0"/>
        <v>21</v>
      </c>
      <c r="B25" s="139" t="s">
        <v>40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35">
        <f>DKW!Q57*3000</f>
        <v>0</v>
      </c>
      <c r="O25" s="132">
        <f t="shared" si="1"/>
        <v>0</v>
      </c>
    </row>
    <row r="26" spans="1:15">
      <c r="A26" s="280"/>
      <c r="B26" s="282" t="s">
        <v>16</v>
      </c>
      <c r="C26" s="269" t="e">
        <f>SUM(C5:C25)</f>
        <v>#REF!</v>
      </c>
      <c r="D26" s="269" t="e">
        <f>SUM(D5:D25)</f>
        <v>#REF!</v>
      </c>
      <c r="E26" s="269" t="e">
        <f t="shared" ref="E26:K26" si="2">SUM(E5:E25)</f>
        <v>#REF!</v>
      </c>
      <c r="F26" s="269" t="e">
        <f t="shared" si="2"/>
        <v>#REF!</v>
      </c>
      <c r="G26" s="269" t="e">
        <f t="shared" si="2"/>
        <v>#REF!</v>
      </c>
      <c r="H26" s="269" t="e">
        <f t="shared" si="2"/>
        <v>#REF!</v>
      </c>
      <c r="I26" s="269" t="e">
        <f t="shared" si="2"/>
        <v>#REF!</v>
      </c>
      <c r="J26" s="269" t="e">
        <f t="shared" si="2"/>
        <v>#REF!</v>
      </c>
      <c r="K26" s="269" t="e">
        <f t="shared" si="2"/>
        <v>#REF!</v>
      </c>
      <c r="L26" s="269" t="e">
        <f>SUM(L5:L25)</f>
        <v>#REF!</v>
      </c>
      <c r="M26" s="269" t="e">
        <f>SUM(M5:M25)</f>
        <v>#REF!</v>
      </c>
      <c r="N26" s="293" t="e">
        <f>SUM(N5:N25)</f>
        <v>#REF!</v>
      </c>
      <c r="O26" s="295" t="e">
        <f>SUM(C26:N26)</f>
        <v>#REF!</v>
      </c>
    </row>
    <row r="27" spans="1:15" ht="13.5" thickBot="1">
      <c r="A27" s="281"/>
      <c r="B27" s="283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94"/>
      <c r="O27" s="296"/>
    </row>
    <row r="28" spans="1:15" ht="15.75" thickTop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41" spans="1:15" ht="15.75">
      <c r="A41" s="279" t="s">
        <v>44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</row>
    <row r="42" spans="1:15" ht="16.5" thickBot="1">
      <c r="A42" s="279" t="s">
        <v>61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</row>
    <row r="43" spans="1:15" s="34" customFormat="1" ht="16.5" thickTop="1">
      <c r="A43" s="275" t="s">
        <v>1</v>
      </c>
      <c r="B43" s="286" t="s">
        <v>2</v>
      </c>
      <c r="C43" s="6" t="s">
        <v>4</v>
      </c>
      <c r="D43" s="6" t="s">
        <v>5</v>
      </c>
      <c r="E43" s="6" t="s">
        <v>6</v>
      </c>
      <c r="F43" s="6" t="s">
        <v>7</v>
      </c>
      <c r="G43" s="6" t="s">
        <v>8</v>
      </c>
      <c r="H43" s="6" t="s">
        <v>9</v>
      </c>
      <c r="I43" s="6" t="s">
        <v>10</v>
      </c>
      <c r="J43" s="6" t="s">
        <v>11</v>
      </c>
      <c r="K43" s="6" t="s">
        <v>12</v>
      </c>
      <c r="L43" s="6" t="s">
        <v>13</v>
      </c>
      <c r="M43" s="6" t="s">
        <v>14</v>
      </c>
      <c r="N43" s="7" t="s">
        <v>15</v>
      </c>
      <c r="O43" s="8" t="s">
        <v>16</v>
      </c>
    </row>
    <row r="44" spans="1:15" s="34" customFormat="1" ht="16.5" thickBot="1">
      <c r="A44" s="276"/>
      <c r="B44" s="287"/>
      <c r="C44" s="9" t="s">
        <v>41</v>
      </c>
      <c r="D44" s="9" t="s">
        <v>41</v>
      </c>
      <c r="E44" s="9" t="s">
        <v>41</v>
      </c>
      <c r="F44" s="9" t="s">
        <v>41</v>
      </c>
      <c r="G44" s="9" t="s">
        <v>41</v>
      </c>
      <c r="H44" s="9" t="s">
        <v>41</v>
      </c>
      <c r="I44" s="9" t="s">
        <v>41</v>
      </c>
      <c r="J44" s="9" t="s">
        <v>41</v>
      </c>
      <c r="K44" s="9" t="s">
        <v>41</v>
      </c>
      <c r="L44" s="9" t="s">
        <v>41</v>
      </c>
      <c r="M44" s="9" t="s">
        <v>41</v>
      </c>
      <c r="N44" s="10" t="s">
        <v>41</v>
      </c>
      <c r="O44" s="11" t="s">
        <v>41</v>
      </c>
    </row>
    <row r="45" spans="1:15" s="34" customFormat="1" ht="15.75">
      <c r="A45" s="35">
        <v>1</v>
      </c>
      <c r="B45" s="36" t="s">
        <v>20</v>
      </c>
      <c r="C45" s="12">
        <f>DKW!F6/7*3000</f>
        <v>6441428.5714285718</v>
      </c>
      <c r="D45" s="12">
        <f>DKW!G6/7*3000</f>
        <v>2037857.142857143</v>
      </c>
      <c r="E45" s="12">
        <f>DKW!H6/7*3000</f>
        <v>2226428.5714285714</v>
      </c>
      <c r="F45" s="12">
        <f>DKW!I6/7*3000</f>
        <v>0</v>
      </c>
      <c r="G45" s="12">
        <f>DKW!J6/7*3000</f>
        <v>0</v>
      </c>
      <c r="H45" s="12">
        <f>DKW!K6/7*3000</f>
        <v>0</v>
      </c>
      <c r="I45" s="12">
        <f>DKW!L6/7*3000</f>
        <v>0</v>
      </c>
      <c r="J45" s="12">
        <f>DKW!M6/7*3000</f>
        <v>0</v>
      </c>
      <c r="K45" s="12">
        <f>DKW!N6/7*3000</f>
        <v>0</v>
      </c>
      <c r="L45" s="12">
        <f>DKW!O6/7*300</f>
        <v>0</v>
      </c>
      <c r="M45" s="12">
        <f>DKW!P6/7*3000</f>
        <v>0</v>
      </c>
      <c r="N45" s="12">
        <f>DKW!Q6/7*3000</f>
        <v>0</v>
      </c>
      <c r="O45" s="12">
        <f>SUM(C45:N45)</f>
        <v>10705714.285714285</v>
      </c>
    </row>
    <row r="46" spans="1:15" s="34" customFormat="1" ht="15.75">
      <c r="A46" s="29">
        <f t="shared" ref="A46:A65" si="3">A45+1</f>
        <v>2</v>
      </c>
      <c r="B46" s="37" t="s">
        <v>21</v>
      </c>
      <c r="C46" s="12" t="e">
        <f>DKW!#REF!/7*3000</f>
        <v>#REF!</v>
      </c>
      <c r="D46" s="12">
        <f>DKW!G9/7*3000</f>
        <v>57857.142857142855</v>
      </c>
      <c r="E46" s="12" t="e">
        <f>DKW!#REF!/7*3000</f>
        <v>#REF!</v>
      </c>
      <c r="F46" s="12">
        <f>DKW!I9/7*3000</f>
        <v>0</v>
      </c>
      <c r="G46" s="12">
        <f>DKW!H9/7*3000</f>
        <v>50142.857142857145</v>
      </c>
      <c r="H46" s="12">
        <f>DKW!K9/7*3000</f>
        <v>0</v>
      </c>
      <c r="I46" s="12">
        <f>DKW!L9/7*3000</f>
        <v>0</v>
      </c>
      <c r="J46" s="12">
        <f>DKW!M9/7*3000</f>
        <v>0</v>
      </c>
      <c r="K46" s="12">
        <f>DKW!N9/7*3000</f>
        <v>0</v>
      </c>
      <c r="L46" s="12">
        <f>DKW!O9/7*3000</f>
        <v>0</v>
      </c>
      <c r="M46" s="12">
        <f>DKW!P9/7*3000</f>
        <v>0</v>
      </c>
      <c r="N46" s="12">
        <f>DKW!Q9/7*3000</f>
        <v>0</v>
      </c>
      <c r="O46" s="12" t="e">
        <f t="shared" ref="O46:O65" si="4">SUM(C46:N46)</f>
        <v>#REF!</v>
      </c>
    </row>
    <row r="47" spans="1:15" s="34" customFormat="1" ht="15.75">
      <c r="A47" s="29">
        <f t="shared" si="3"/>
        <v>3</v>
      </c>
      <c r="B47" s="37" t="s">
        <v>22</v>
      </c>
      <c r="C47" s="12" t="e">
        <f>DKW!#REF!/5*2000</f>
        <v>#REF!</v>
      </c>
      <c r="D47" s="12" t="e">
        <f>DKW!#REF!/5*2000</f>
        <v>#REF!</v>
      </c>
      <c r="E47" s="12" t="e">
        <f>DKW!#REF!/5*2000</f>
        <v>#REF!</v>
      </c>
      <c r="F47" s="12" t="e">
        <f>DKW!#REF!/5*2000</f>
        <v>#REF!</v>
      </c>
      <c r="G47" s="12" t="e">
        <f>DKW!#REF!/5*2000</f>
        <v>#REF!</v>
      </c>
      <c r="H47" s="12" t="e">
        <f>DKW!#REF!/5*2000</f>
        <v>#REF!</v>
      </c>
      <c r="I47" s="12" t="e">
        <f>DKW!#REF!/5*2000</f>
        <v>#REF!</v>
      </c>
      <c r="J47" s="12" t="e">
        <f>DKW!#REF!/5*2000</f>
        <v>#REF!</v>
      </c>
      <c r="K47" s="12" t="e">
        <f>DKW!#REF!/5*2000</f>
        <v>#REF!</v>
      </c>
      <c r="L47" s="12" t="e">
        <f>DKW!#REF!/5*2000</f>
        <v>#REF!</v>
      </c>
      <c r="M47" s="12" t="e">
        <f>DKW!#REF!/5*2000</f>
        <v>#REF!</v>
      </c>
      <c r="N47" s="12" t="e">
        <f>DKW!#REF!/7*3000</f>
        <v>#REF!</v>
      </c>
      <c r="O47" s="12" t="e">
        <f t="shared" si="4"/>
        <v>#REF!</v>
      </c>
    </row>
    <row r="48" spans="1:15" s="34" customFormat="1" ht="15.75">
      <c r="A48" s="29">
        <f t="shared" si="3"/>
        <v>4</v>
      </c>
      <c r="B48" s="37" t="s">
        <v>23</v>
      </c>
      <c r="C48" s="12" t="e">
        <f>DKW!#REF!/4*2000</f>
        <v>#REF!</v>
      </c>
      <c r="D48" s="12" t="e">
        <f>DKW!#REF!/4*2000</f>
        <v>#REF!</v>
      </c>
      <c r="E48" s="12" t="e">
        <f>DKW!#REF!/4*2000</f>
        <v>#REF!</v>
      </c>
      <c r="F48" s="12" t="e">
        <f>DKW!#REF!/4*2000</f>
        <v>#REF!</v>
      </c>
      <c r="G48" s="12" t="e">
        <f>DKW!#REF!/4*2000</f>
        <v>#REF!</v>
      </c>
      <c r="H48" s="12" t="e">
        <f>DKW!#REF!/4*2000</f>
        <v>#REF!</v>
      </c>
      <c r="I48" s="12" t="e">
        <f>DKW!#REF!/4*2000</f>
        <v>#REF!</v>
      </c>
      <c r="J48" s="12" t="e">
        <f>DKW!#REF!/4*2000</f>
        <v>#REF!</v>
      </c>
      <c r="K48" s="12" t="e">
        <f>DKW!#REF!/4*2000</f>
        <v>#REF!</v>
      </c>
      <c r="L48" s="12" t="e">
        <f>DKW!#REF!/4*2000</f>
        <v>#REF!</v>
      </c>
      <c r="M48" s="12" t="e">
        <f>DKW!#REF!/4*2000</f>
        <v>#REF!</v>
      </c>
      <c r="N48" s="12" t="e">
        <f>DKW!#REF!/7*3000</f>
        <v>#REF!</v>
      </c>
      <c r="O48" s="12" t="e">
        <f t="shared" si="4"/>
        <v>#REF!</v>
      </c>
    </row>
    <row r="49" spans="1:15" s="34" customFormat="1" ht="15.75">
      <c r="A49" s="29">
        <f t="shared" si="3"/>
        <v>5</v>
      </c>
      <c r="B49" s="37" t="s">
        <v>24</v>
      </c>
      <c r="C49" s="12" t="e">
        <f>DKW!#REF!/5*2000</f>
        <v>#REF!</v>
      </c>
      <c r="D49" s="12" t="e">
        <f>DKW!#REF!/5*2000</f>
        <v>#REF!</v>
      </c>
      <c r="E49" s="12" t="e">
        <f>DKW!#REF!/5*2000</f>
        <v>#REF!</v>
      </c>
      <c r="F49" s="12" t="e">
        <f>DKW!#REF!/5*2000</f>
        <v>#REF!</v>
      </c>
      <c r="G49" s="12" t="e">
        <f>DKW!#REF!/5*2000</f>
        <v>#REF!</v>
      </c>
      <c r="H49" s="12" t="e">
        <f>DKW!#REF!/5*2000</f>
        <v>#REF!</v>
      </c>
      <c r="I49" s="12" t="e">
        <f>DKW!#REF!/5*2000</f>
        <v>#REF!</v>
      </c>
      <c r="J49" s="12" t="e">
        <f>DKW!#REF!/5*2000</f>
        <v>#REF!</v>
      </c>
      <c r="K49" s="12" t="e">
        <f>DKW!#REF!/5*2000</f>
        <v>#REF!</v>
      </c>
      <c r="L49" s="12" t="e">
        <f>DKW!#REF!/5*2000</f>
        <v>#REF!</v>
      </c>
      <c r="M49" s="12" t="e">
        <f>DKW!#REF!/5*2000</f>
        <v>#REF!</v>
      </c>
      <c r="N49" s="12" t="e">
        <f>DKW!#REF!/7*3000</f>
        <v>#REF!</v>
      </c>
      <c r="O49" s="12" t="e">
        <f t="shared" si="4"/>
        <v>#REF!</v>
      </c>
    </row>
    <row r="50" spans="1:15" ht="15.75">
      <c r="A50" s="13">
        <f t="shared" si="3"/>
        <v>6</v>
      </c>
      <c r="B50" s="14" t="s">
        <v>25</v>
      </c>
      <c r="C50" s="15" t="e">
        <f>DKW!#REF!/4*2000</f>
        <v>#REF!</v>
      </c>
      <c r="D50" s="15" t="e">
        <f>DKW!#REF!/4*2000</f>
        <v>#REF!</v>
      </c>
      <c r="E50" s="15" t="e">
        <f>DKW!#REF!/4*2000</f>
        <v>#REF!</v>
      </c>
      <c r="F50" s="15" t="e">
        <f>DKW!#REF!/4*2000</f>
        <v>#REF!</v>
      </c>
      <c r="G50" s="15" t="e">
        <f>DKW!#REF!/4*2000</f>
        <v>#REF!</v>
      </c>
      <c r="H50" s="15" t="e">
        <f>DKW!#REF!/4*2000</f>
        <v>#REF!</v>
      </c>
      <c r="I50" s="15" t="e">
        <f>DKW!#REF!/4*2000</f>
        <v>#REF!</v>
      </c>
      <c r="J50" s="15" t="e">
        <f>DKW!#REF!/4*2000</f>
        <v>#REF!</v>
      </c>
      <c r="K50" s="15" t="e">
        <f>DKW!#REF!/4*2000</f>
        <v>#REF!</v>
      </c>
      <c r="L50" s="15" t="e">
        <f>DKW!#REF!/4*2000</f>
        <v>#REF!</v>
      </c>
      <c r="M50" s="15" t="e">
        <f>DKW!#REF!/4*2000</f>
        <v>#REF!</v>
      </c>
      <c r="N50" s="12" t="e">
        <f>DKW!#REF!/7*3000</f>
        <v>#REF!</v>
      </c>
      <c r="O50" s="15" t="e">
        <f t="shared" si="4"/>
        <v>#REF!</v>
      </c>
    </row>
    <row r="51" spans="1:15" ht="15.75">
      <c r="A51" s="13">
        <f t="shared" si="3"/>
        <v>7</v>
      </c>
      <c r="B51" s="14" t="s">
        <v>26</v>
      </c>
      <c r="C51" s="15">
        <f>DKW!F12/5*2000</f>
        <v>166000</v>
      </c>
      <c r="D51" s="15">
        <f>DKW!G12/5*2000</f>
        <v>139600</v>
      </c>
      <c r="E51" s="15">
        <f>DKW!H12/5*2000</f>
        <v>170800</v>
      </c>
      <c r="F51" s="15">
        <f>DKW!I12/5*2000</f>
        <v>0</v>
      </c>
      <c r="G51" s="15">
        <f>DKW!J12/5*2000</f>
        <v>0</v>
      </c>
      <c r="H51" s="15">
        <f>DKW!K12/5*2000</f>
        <v>0</v>
      </c>
      <c r="I51" s="15">
        <f>DKW!L12/5*2000</f>
        <v>0</v>
      </c>
      <c r="J51" s="15">
        <f>DKW!M12/5*2000</f>
        <v>0</v>
      </c>
      <c r="K51" s="15">
        <f>DKW!N12/5*2000</f>
        <v>0</v>
      </c>
      <c r="L51" s="15">
        <f>DKW!O12/5*2000</f>
        <v>0</v>
      </c>
      <c r="M51" s="15">
        <f>DKW!P12/5*2000</f>
        <v>0</v>
      </c>
      <c r="N51" s="12">
        <f>DKW!Q12/7*3000</f>
        <v>0</v>
      </c>
      <c r="O51" s="15">
        <f t="shared" si="4"/>
        <v>476400</v>
      </c>
    </row>
    <row r="52" spans="1:15" ht="15.75">
      <c r="A52" s="13">
        <f t="shared" si="3"/>
        <v>8</v>
      </c>
      <c r="B52" s="14" t="s">
        <v>27</v>
      </c>
      <c r="C52" s="15">
        <f>DKW!F13/5*2000</f>
        <v>3001600</v>
      </c>
      <c r="D52" s="15">
        <f>DKW!G13/5*2000</f>
        <v>1438000</v>
      </c>
      <c r="E52" s="15">
        <f>DKW!H13/5*2000</f>
        <v>1854000</v>
      </c>
      <c r="F52" s="15">
        <f>DKW!I13/5*2000</f>
        <v>0</v>
      </c>
      <c r="G52" s="15">
        <f>DKW!J13/5*2000</f>
        <v>0</v>
      </c>
      <c r="H52" s="15">
        <f>DKW!K13/5*2000</f>
        <v>0</v>
      </c>
      <c r="I52" s="15">
        <f>DKW!L13/5*2000</f>
        <v>0</v>
      </c>
      <c r="J52" s="15">
        <f>DKW!M13/5*2000</f>
        <v>0</v>
      </c>
      <c r="K52" s="15">
        <f>DKW!N13/5*2000</f>
        <v>0</v>
      </c>
      <c r="L52" s="15">
        <f>DKW!O13/5*2000</f>
        <v>0</v>
      </c>
      <c r="M52" s="15">
        <f>DKW!P13/5*2000</f>
        <v>0</v>
      </c>
      <c r="N52" s="12">
        <f>DKW!Q13/7*3000</f>
        <v>0</v>
      </c>
      <c r="O52" s="15">
        <f t="shared" si="4"/>
        <v>6293600</v>
      </c>
    </row>
    <row r="53" spans="1:15" ht="15.75">
      <c r="A53" s="13">
        <f t="shared" si="3"/>
        <v>9</v>
      </c>
      <c r="B53" s="14" t="s">
        <v>28</v>
      </c>
      <c r="C53" s="15" t="e">
        <f>DKW!#REF!/5*2000</f>
        <v>#REF!</v>
      </c>
      <c r="D53" s="15">
        <f>DKW!F14/5*2000</f>
        <v>1264400</v>
      </c>
      <c r="E53" s="15">
        <f>DKW!H14/5*2000</f>
        <v>1465600</v>
      </c>
      <c r="F53" s="15">
        <f>DKW!I14/5*2000</f>
        <v>0</v>
      </c>
      <c r="G53" s="15">
        <f>DKW!J14/5*2000</f>
        <v>0</v>
      </c>
      <c r="H53" s="15">
        <f>DKW!K15/5*2000</f>
        <v>0</v>
      </c>
      <c r="I53" s="15">
        <f>DKW!L14/5*2000</f>
        <v>0</v>
      </c>
      <c r="J53" s="15">
        <f>DKW!M14/5*2000</f>
        <v>0</v>
      </c>
      <c r="K53" s="15">
        <f>DKW!N14/5*2000</f>
        <v>0</v>
      </c>
      <c r="L53" s="15">
        <f>DKW!O14/5*2000</f>
        <v>0</v>
      </c>
      <c r="M53" s="15">
        <f>DKW!P14/5*2000</f>
        <v>0</v>
      </c>
      <c r="N53" s="12">
        <f>DKW!Q14/7*3000</f>
        <v>0</v>
      </c>
      <c r="O53" s="15" t="e">
        <f t="shared" si="4"/>
        <v>#REF!</v>
      </c>
    </row>
    <row r="54" spans="1:15" ht="15.75">
      <c r="A54" s="13">
        <f t="shared" si="3"/>
        <v>10</v>
      </c>
      <c r="B54" s="16" t="s">
        <v>43</v>
      </c>
      <c r="C54" s="15">
        <f>DKW!F11/4*2000</f>
        <v>11000</v>
      </c>
      <c r="D54" s="15">
        <f>DKW!G11/4*2000</f>
        <v>13500</v>
      </c>
      <c r="E54" s="15">
        <f>DKW!H11/4*2000</f>
        <v>27000</v>
      </c>
      <c r="F54" s="15">
        <f>DKW!I11/4*2000</f>
        <v>0</v>
      </c>
      <c r="G54" s="15">
        <f>DKW!J11/4*2000</f>
        <v>0</v>
      </c>
      <c r="H54" s="15">
        <f>DKW!K11/4*2000</f>
        <v>0</v>
      </c>
      <c r="I54" s="15">
        <f>DKW!L11/4*2000</f>
        <v>0</v>
      </c>
      <c r="J54" s="15">
        <f>DKW!M11/4*2000</f>
        <v>0</v>
      </c>
      <c r="K54" s="15">
        <f>DKW!N11/4*2000</f>
        <v>0</v>
      </c>
      <c r="L54" s="15">
        <f>DKW!O11/4*2000</f>
        <v>0</v>
      </c>
      <c r="M54" s="15">
        <f>DKW!P11/4*2000</f>
        <v>0</v>
      </c>
      <c r="N54" s="12">
        <f>DKW!Q11/7*3000</f>
        <v>0</v>
      </c>
      <c r="O54" s="15">
        <f t="shared" si="4"/>
        <v>51500</v>
      </c>
    </row>
    <row r="55" spans="1:15" s="28" customFormat="1" ht="15.75">
      <c r="A55" s="31">
        <f t="shared" si="3"/>
        <v>11</v>
      </c>
      <c r="B55" s="32" t="s">
        <v>30</v>
      </c>
      <c r="C55" s="33">
        <f>DKW!F17/4*2000</f>
        <v>0</v>
      </c>
      <c r="D55" s="33">
        <f>DKW!G17/4*2000</f>
        <v>0</v>
      </c>
      <c r="E55" s="33">
        <f>DKW!H17/4*2000</f>
        <v>0</v>
      </c>
      <c r="F55" s="33">
        <f>DKW!I17/4*2000</f>
        <v>0</v>
      </c>
      <c r="G55" s="33">
        <f>DKW!J17/4*2000</f>
        <v>0</v>
      </c>
      <c r="H55" s="33">
        <f>DKW!K17/4*2000</f>
        <v>0</v>
      </c>
      <c r="I55" s="33">
        <f>DKW!L17/4*2000</f>
        <v>0</v>
      </c>
      <c r="J55" s="33">
        <f>DKW!M17/4*2000</f>
        <v>0</v>
      </c>
      <c r="K55" s="33">
        <f>DKW!N17/4*2000</f>
        <v>0</v>
      </c>
      <c r="L55" s="33">
        <f>DKW!O17/4*2000</f>
        <v>0</v>
      </c>
      <c r="M55" s="33">
        <f>DKW!P17/4*2000</f>
        <v>0</v>
      </c>
      <c r="N55" s="12">
        <f>DKW!Q17/7*3000</f>
        <v>0</v>
      </c>
      <c r="O55" s="33">
        <f t="shared" si="4"/>
        <v>0</v>
      </c>
    </row>
    <row r="56" spans="1:15" s="28" customFormat="1" ht="15.75">
      <c r="A56" s="31">
        <f t="shared" si="3"/>
        <v>12</v>
      </c>
      <c r="B56" s="32" t="s">
        <v>31</v>
      </c>
      <c r="C56" s="33">
        <f>DKW!F19/4*2000</f>
        <v>0</v>
      </c>
      <c r="D56" s="33">
        <f>DKW!G19/4*2000</f>
        <v>0</v>
      </c>
      <c r="E56" s="33">
        <f>DKW!H19/4*2000</f>
        <v>0</v>
      </c>
      <c r="F56" s="33">
        <f>DKW!I19/4*2000</f>
        <v>0</v>
      </c>
      <c r="G56" s="33">
        <f>DKW!J19/4*2000</f>
        <v>0</v>
      </c>
      <c r="H56" s="33">
        <f>DKW!K19/4*2000</f>
        <v>0</v>
      </c>
      <c r="I56" s="33">
        <f>DKW!L19/4*2000</f>
        <v>0</v>
      </c>
      <c r="J56" s="33">
        <f>DKW!M19/4*2000</f>
        <v>0</v>
      </c>
      <c r="K56" s="33">
        <f>DKW!N19/4*2000</f>
        <v>0</v>
      </c>
      <c r="L56" s="33">
        <f>DKW!O19/4*2000</f>
        <v>0</v>
      </c>
      <c r="M56" s="33">
        <f>DKW!P19/4*2000</f>
        <v>0</v>
      </c>
      <c r="N56" s="12">
        <f>DKW!Q19/7*3000</f>
        <v>0</v>
      </c>
      <c r="O56" s="33">
        <f t="shared" si="4"/>
        <v>0</v>
      </c>
    </row>
    <row r="57" spans="1:15" s="28" customFormat="1" ht="15.75">
      <c r="A57" s="31">
        <f t="shared" si="3"/>
        <v>13</v>
      </c>
      <c r="B57" s="32" t="s">
        <v>32</v>
      </c>
      <c r="C57" s="33">
        <f>DKW!F16/4*2000</f>
        <v>2878500</v>
      </c>
      <c r="D57" s="33">
        <f>DKW!G16/4*2000</f>
        <v>1790500</v>
      </c>
      <c r="E57" s="33">
        <f>DKW!H16/4*2000</f>
        <v>2587500</v>
      </c>
      <c r="F57" s="33">
        <f>DKW!I16/4*2000</f>
        <v>0</v>
      </c>
      <c r="G57" s="33">
        <f>DKW!J16/4*2000</f>
        <v>0</v>
      </c>
      <c r="H57" s="33">
        <f>DKW!K16/4*2000</f>
        <v>0</v>
      </c>
      <c r="I57" s="33">
        <f>DKW!L16/4*2000</f>
        <v>0</v>
      </c>
      <c r="J57" s="33">
        <f>DKW!M16/4*2000</f>
        <v>0</v>
      </c>
      <c r="K57" s="33">
        <f>DKW!N16/4*2000</f>
        <v>0</v>
      </c>
      <c r="L57" s="33">
        <f>DKW!O16/4*2000</f>
        <v>0</v>
      </c>
      <c r="M57" s="33">
        <f>DKW!P16/4*2000</f>
        <v>0</v>
      </c>
      <c r="N57" s="12">
        <f>DKW!Q16/7*3000</f>
        <v>0</v>
      </c>
      <c r="O57" s="33">
        <f t="shared" si="4"/>
        <v>7256500</v>
      </c>
    </row>
    <row r="58" spans="1:15" s="28" customFormat="1" ht="15.75">
      <c r="A58" s="31">
        <f t="shared" si="3"/>
        <v>14</v>
      </c>
      <c r="B58" s="32" t="s">
        <v>33</v>
      </c>
      <c r="C58" s="33">
        <f>DKW!F39/7*3000</f>
        <v>0</v>
      </c>
      <c r="D58" s="33">
        <f>DKW!G21/7*3000</f>
        <v>0</v>
      </c>
      <c r="E58" s="33">
        <f>DKW!H21/7*3000</f>
        <v>0</v>
      </c>
      <c r="F58" s="33">
        <f>DKW!I21/7*3000</f>
        <v>0</v>
      </c>
      <c r="G58" s="33">
        <f>DKW!J21/7*3000</f>
        <v>0</v>
      </c>
      <c r="H58" s="33">
        <f>DKW!K21/7*3000</f>
        <v>0</v>
      </c>
      <c r="I58" s="33">
        <f>DKW!L21/7*3000</f>
        <v>0</v>
      </c>
      <c r="J58" s="33">
        <f>DKW!M21/7*3000</f>
        <v>0</v>
      </c>
      <c r="K58" s="33">
        <f>DKW!N21/7*3000</f>
        <v>0</v>
      </c>
      <c r="L58" s="33">
        <f>DKW!O21/7*3000</f>
        <v>0</v>
      </c>
      <c r="M58" s="33">
        <f>DKW!P21/7*3000</f>
        <v>0</v>
      </c>
      <c r="N58" s="12">
        <f>DKW!Q39/7*3000</f>
        <v>0</v>
      </c>
      <c r="O58" s="33">
        <f t="shared" si="4"/>
        <v>0</v>
      </c>
    </row>
    <row r="59" spans="1:15" s="34" customFormat="1" ht="15.75">
      <c r="A59" s="29">
        <f t="shared" si="3"/>
        <v>15</v>
      </c>
      <c r="B59" s="30" t="s">
        <v>34</v>
      </c>
      <c r="C59" s="12" t="e">
        <f>DKW!#REF!/6*3000</f>
        <v>#REF!</v>
      </c>
      <c r="D59" s="12">
        <f>DKW!G39/6*3000</f>
        <v>0</v>
      </c>
      <c r="E59" s="12">
        <f>DKW!H39/6*3000</f>
        <v>0</v>
      </c>
      <c r="F59" s="12">
        <f>DKW!I39/6*3000</f>
        <v>0</v>
      </c>
      <c r="G59" s="12">
        <f>DKW!J39/6*3000</f>
        <v>0</v>
      </c>
      <c r="H59" s="12">
        <f>DKW!K39/6*3000</f>
        <v>0</v>
      </c>
      <c r="I59" s="12">
        <f>DKW!L39/6*3000</f>
        <v>0</v>
      </c>
      <c r="J59" s="12">
        <f>DKW!M39/6*3000</f>
        <v>0</v>
      </c>
      <c r="K59" s="12">
        <f>DKW!N39/6*3000</f>
        <v>0</v>
      </c>
      <c r="L59" s="12">
        <f>DKW!O39/6*3000</f>
        <v>0</v>
      </c>
      <c r="M59" s="12">
        <f>DKW!P39/6*3000</f>
        <v>0</v>
      </c>
      <c r="N59" s="12" t="e">
        <f>DKW!#REF!/7*3000</f>
        <v>#REF!</v>
      </c>
      <c r="O59" s="12" t="e">
        <f t="shared" si="4"/>
        <v>#REF!</v>
      </c>
    </row>
    <row r="60" spans="1:15" s="34" customFormat="1" ht="15.75">
      <c r="A60" s="29">
        <f t="shared" si="3"/>
        <v>16</v>
      </c>
      <c r="B60" s="17" t="s">
        <v>35</v>
      </c>
      <c r="C60" s="12" t="e">
        <f>DKW!#REF!/5*2000</f>
        <v>#REF!</v>
      </c>
      <c r="D60" s="12" t="e">
        <f>DKW!#REF!/5*2000</f>
        <v>#REF!</v>
      </c>
      <c r="E60" s="12" t="e">
        <f>DKW!#REF!/5*2000</f>
        <v>#REF!</v>
      </c>
      <c r="F60" s="12" t="e">
        <f>DKW!#REF!/5*2000</f>
        <v>#REF!</v>
      </c>
      <c r="G60" s="12" t="e">
        <f>DKW!#REF!/5*2000</f>
        <v>#REF!</v>
      </c>
      <c r="H60" s="12" t="e">
        <f>DKW!#REF!/5*2000</f>
        <v>#REF!</v>
      </c>
      <c r="I60" s="12" t="e">
        <f>DKW!#REF!/5*2000</f>
        <v>#REF!</v>
      </c>
      <c r="J60" s="12" t="e">
        <f>DKW!#REF!/5*2000</f>
        <v>#REF!</v>
      </c>
      <c r="K60" s="12" t="e">
        <f>DKW!#REF!/5*2000</f>
        <v>#REF!</v>
      </c>
      <c r="L60" s="12" t="e">
        <f>DKW!#REF!/5*2000</f>
        <v>#REF!</v>
      </c>
      <c r="M60" s="12" t="e">
        <f>DKW!#REF!/5*2000</f>
        <v>#REF!</v>
      </c>
      <c r="N60" s="12" t="e">
        <f>DKW!#REF!/7*3000</f>
        <v>#REF!</v>
      </c>
      <c r="O60" s="12" t="e">
        <f t="shared" si="4"/>
        <v>#REF!</v>
      </c>
    </row>
    <row r="61" spans="1:15" s="34" customFormat="1" ht="15.75">
      <c r="A61" s="29">
        <f t="shared" si="3"/>
        <v>17</v>
      </c>
      <c r="B61" s="17" t="s">
        <v>36</v>
      </c>
      <c r="C61" s="12" t="e">
        <f>DKW!#REF!/7*2000</f>
        <v>#REF!</v>
      </c>
      <c r="D61" s="12" t="e">
        <f>DKW!#REF!/7*2000</f>
        <v>#REF!</v>
      </c>
      <c r="E61" s="12" t="e">
        <f>DKW!#REF!/7*2000</f>
        <v>#REF!</v>
      </c>
      <c r="F61" s="12" t="e">
        <f>DKW!#REF!/7*2000</f>
        <v>#REF!</v>
      </c>
      <c r="G61" s="12" t="e">
        <f>DKW!#REF!/7*2000</f>
        <v>#REF!</v>
      </c>
      <c r="H61" s="12" t="e">
        <f>DKW!#REF!/7*2000</f>
        <v>#REF!</v>
      </c>
      <c r="I61" s="12" t="e">
        <f>DKW!#REF!/7*2000</f>
        <v>#REF!</v>
      </c>
      <c r="J61" s="12" t="e">
        <f>DKW!#REF!/7*2000</f>
        <v>#REF!</v>
      </c>
      <c r="K61" s="12" t="e">
        <f>DKW!#REF!/7*2000</f>
        <v>#REF!</v>
      </c>
      <c r="L61" s="12" t="e">
        <f>DKW!#REF!/7*2000</f>
        <v>#REF!</v>
      </c>
      <c r="M61" s="12" t="e">
        <f>DKW!#REF!/7*2000</f>
        <v>#REF!</v>
      </c>
      <c r="N61" s="12" t="e">
        <f>DKW!#REF!/7*3000</f>
        <v>#REF!</v>
      </c>
      <c r="O61" s="12" t="e">
        <f t="shared" si="4"/>
        <v>#REF!</v>
      </c>
    </row>
    <row r="62" spans="1:15" s="34" customFormat="1" ht="15.75">
      <c r="A62" s="29">
        <f t="shared" si="3"/>
        <v>18</v>
      </c>
      <c r="B62" s="17" t="s">
        <v>37</v>
      </c>
      <c r="C62" s="12">
        <f>DKW!F56/7*2000</f>
        <v>3767142.8571428573</v>
      </c>
      <c r="D62" s="12" t="e">
        <f>DKW!#REF!/7*2000</f>
        <v>#REF!</v>
      </c>
      <c r="E62" s="12" t="e">
        <f>DKW!#REF!/7*2000</f>
        <v>#REF!</v>
      </c>
      <c r="F62" s="12" t="e">
        <f>DKW!#REF!/7*2000</f>
        <v>#REF!</v>
      </c>
      <c r="G62" s="12" t="e">
        <f>DKW!#REF!/7*2000</f>
        <v>#REF!</v>
      </c>
      <c r="H62" s="12" t="e">
        <f>DKW!#REF!/7*2000</f>
        <v>#REF!</v>
      </c>
      <c r="I62" s="12" t="e">
        <f>DKW!#REF!/7*2000</f>
        <v>#REF!</v>
      </c>
      <c r="J62" s="12" t="e">
        <f>DKW!#REF!/7*2000</f>
        <v>#REF!</v>
      </c>
      <c r="K62" s="12" t="e">
        <f>DKW!#REF!/7*2000</f>
        <v>#REF!</v>
      </c>
      <c r="L62" s="12" t="e">
        <f>DKW!#REF!/7*2000</f>
        <v>#REF!</v>
      </c>
      <c r="M62" s="12" t="e">
        <f>DKW!#REF!/7*3000</f>
        <v>#REF!</v>
      </c>
      <c r="N62" s="12" t="e">
        <f>DKW!#REF!/7*3000</f>
        <v>#REF!</v>
      </c>
      <c r="O62" s="12" t="e">
        <f t="shared" si="4"/>
        <v>#REF!</v>
      </c>
    </row>
    <row r="63" spans="1:15" s="34" customFormat="1" ht="15.75">
      <c r="A63" s="29">
        <f t="shared" si="3"/>
        <v>19</v>
      </c>
      <c r="B63" s="17" t="s">
        <v>38</v>
      </c>
      <c r="C63" s="12" t="e">
        <f>DKW!#REF!/6*2000</f>
        <v>#REF!</v>
      </c>
      <c r="D63" s="12">
        <f>DKW!G56/6*2000</f>
        <v>3296333.3333333335</v>
      </c>
      <c r="E63" s="12">
        <f>DKW!H56/6*2000</f>
        <v>4857666.666666667</v>
      </c>
      <c r="F63" s="12" t="e">
        <f>DKW!#REF!/6*2000</f>
        <v>#REF!</v>
      </c>
      <c r="G63" s="12">
        <f>DKW!J56/6*2000</f>
        <v>0</v>
      </c>
      <c r="H63" s="12">
        <f>DKW!K56/6*2000</f>
        <v>0</v>
      </c>
      <c r="I63" s="12">
        <f>DKW!L56/6*2000</f>
        <v>0</v>
      </c>
      <c r="J63" s="12">
        <f>DKW!M56/6*2000</f>
        <v>0</v>
      </c>
      <c r="K63" s="12">
        <f>DKW!N56/6*2000</f>
        <v>0</v>
      </c>
      <c r="L63" s="12">
        <f>DKW!O56/6*2000</f>
        <v>0</v>
      </c>
      <c r="M63" s="12">
        <f>DKW!P56/7*3000</f>
        <v>0</v>
      </c>
      <c r="N63" s="12">
        <f>DKW!Q56/7*3000</f>
        <v>0</v>
      </c>
      <c r="O63" s="12" t="e">
        <f t="shared" si="4"/>
        <v>#REF!</v>
      </c>
    </row>
    <row r="64" spans="1:15" s="34" customFormat="1" ht="15.75">
      <c r="A64" s="29">
        <f t="shared" si="3"/>
        <v>20</v>
      </c>
      <c r="B64" s="17" t="s">
        <v>39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 t="e">
        <f>DKW!#REF!/7*3000</f>
        <v>#REF!</v>
      </c>
      <c r="O64" s="12" t="e">
        <f t="shared" si="4"/>
        <v>#REF!</v>
      </c>
    </row>
    <row r="65" spans="1:15" s="34" customFormat="1" ht="16.5" thickBot="1">
      <c r="A65" s="29">
        <f t="shared" si="3"/>
        <v>21</v>
      </c>
      <c r="B65" s="18" t="s">
        <v>40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/>
      <c r="O65" s="12">
        <f t="shared" si="4"/>
        <v>0</v>
      </c>
    </row>
    <row r="66" spans="1:15" ht="12.75" customHeight="1">
      <c r="A66" s="277"/>
      <c r="B66" s="273" t="s">
        <v>16</v>
      </c>
      <c r="C66" s="267" t="e">
        <f t="shared" ref="C66:H66" si="5">SUM(C45:C65)</f>
        <v>#REF!</v>
      </c>
      <c r="D66" s="267" t="e">
        <f t="shared" si="5"/>
        <v>#REF!</v>
      </c>
      <c r="E66" s="267" t="e">
        <f t="shared" si="5"/>
        <v>#REF!</v>
      </c>
      <c r="F66" s="267" t="e">
        <f t="shared" si="5"/>
        <v>#REF!</v>
      </c>
      <c r="G66" s="267" t="e">
        <f t="shared" si="5"/>
        <v>#REF!</v>
      </c>
      <c r="H66" s="267" t="e">
        <f t="shared" si="5"/>
        <v>#REF!</v>
      </c>
      <c r="I66" s="267" t="e">
        <f t="shared" ref="I66:N66" si="6">SUM(I45:I65)</f>
        <v>#REF!</v>
      </c>
      <c r="J66" s="267" t="e">
        <f t="shared" si="6"/>
        <v>#REF!</v>
      </c>
      <c r="K66" s="267" t="e">
        <f t="shared" si="6"/>
        <v>#REF!</v>
      </c>
      <c r="L66" s="267" t="e">
        <f t="shared" si="6"/>
        <v>#REF!</v>
      </c>
      <c r="M66" s="267" t="e">
        <f t="shared" si="6"/>
        <v>#REF!</v>
      </c>
      <c r="N66" s="284" t="e">
        <f t="shared" si="6"/>
        <v>#REF!</v>
      </c>
      <c r="O66" s="271" t="e">
        <f>SUM(C66:N66)</f>
        <v>#REF!</v>
      </c>
    </row>
    <row r="67" spans="1:15" ht="13.5" customHeight="1" thickBot="1">
      <c r="A67" s="278"/>
      <c r="B67" s="274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85"/>
      <c r="O67" s="272"/>
    </row>
    <row r="68" spans="1:15" ht="15.75" thickTop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</sheetData>
  <mergeCells count="38">
    <mergeCell ref="A1:O1"/>
    <mergeCell ref="A2:O2"/>
    <mergeCell ref="A3:A4"/>
    <mergeCell ref="B3:B4"/>
    <mergeCell ref="F26:F27"/>
    <mergeCell ref="M26:M27"/>
    <mergeCell ref="N26:N27"/>
    <mergeCell ref="O26:O27"/>
    <mergeCell ref="I26:I27"/>
    <mergeCell ref="J26:J27"/>
    <mergeCell ref="A43:A44"/>
    <mergeCell ref="A66:A67"/>
    <mergeCell ref="G66:G67"/>
    <mergeCell ref="A41:O41"/>
    <mergeCell ref="A26:A27"/>
    <mergeCell ref="B26:B27"/>
    <mergeCell ref="C26:C27"/>
    <mergeCell ref="D26:D27"/>
    <mergeCell ref="C66:C67"/>
    <mergeCell ref="M66:M67"/>
    <mergeCell ref="D66:D67"/>
    <mergeCell ref="L26:L27"/>
    <mergeCell ref="N66:N67"/>
    <mergeCell ref="A42:O42"/>
    <mergeCell ref="L66:L67"/>
    <mergeCell ref="B43:B44"/>
    <mergeCell ref="F66:F67"/>
    <mergeCell ref="G26:G27"/>
    <mergeCell ref="O66:O67"/>
    <mergeCell ref="B66:B67"/>
    <mergeCell ref="K66:K67"/>
    <mergeCell ref="K26:K27"/>
    <mergeCell ref="E66:E67"/>
    <mergeCell ref="E26:E27"/>
    <mergeCell ref="H26:H27"/>
    <mergeCell ref="H66:H67"/>
    <mergeCell ref="I66:I67"/>
    <mergeCell ref="J66:J67"/>
  </mergeCells>
  <phoneticPr fontId="0" type="noConversion"/>
  <printOptions horizontalCentered="1"/>
  <pageMargins left="7.8740157480315001E-2" right="7.8740157480315001E-2" top="0.98425196850393704" bottom="0.98425196850393704" header="0" footer="0"/>
  <pageSetup scale="65" orientation="landscape" horizontalDpi="4294967293" verticalDpi="1200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04"/>
  <sheetViews>
    <sheetView view="pageBreakPreview" topLeftCell="A31" zoomScale="85" zoomScaleNormal="60" workbookViewId="0">
      <selection activeCell="U49" sqref="U49"/>
    </sheetView>
  </sheetViews>
  <sheetFormatPr defaultRowHeight="12.75"/>
  <cols>
    <col min="1" max="1" width="5" customWidth="1"/>
    <col min="2" max="2" width="19.85546875" customWidth="1"/>
    <col min="3" max="3" width="11.28515625" customWidth="1"/>
    <col min="4" max="4" width="5.28515625" customWidth="1"/>
    <col min="5" max="5" width="5" customWidth="1"/>
    <col min="6" max="6" width="6.28515625" style="118" customWidth="1"/>
    <col min="7" max="7" width="6.7109375" customWidth="1"/>
    <col min="8" max="9" width="6.5703125" customWidth="1"/>
    <col min="10" max="10" width="6.85546875" customWidth="1"/>
    <col min="11" max="11" width="6.5703125" customWidth="1"/>
    <col min="12" max="12" width="6.7109375" customWidth="1"/>
    <col min="13" max="13" width="6.85546875" customWidth="1"/>
    <col min="14" max="14" width="7.5703125" customWidth="1"/>
    <col min="15" max="15" width="6.7109375" style="28" customWidth="1"/>
    <col min="16" max="16" width="7" style="28" customWidth="1"/>
    <col min="17" max="17" width="6.7109375" customWidth="1"/>
    <col min="18" max="18" width="7.42578125" style="62" customWidth="1"/>
    <col min="19" max="19" width="8.5703125" customWidth="1"/>
  </cols>
  <sheetData>
    <row r="1" spans="1:19" ht="16.5">
      <c r="A1" s="305" t="s">
        <v>45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</row>
    <row r="2" spans="1:19" ht="16.5">
      <c r="A2" s="305" t="s">
        <v>154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</row>
    <row r="3" spans="1:19" ht="30.75" customHeight="1">
      <c r="A3" s="306" t="s">
        <v>1</v>
      </c>
      <c r="B3" s="306" t="s">
        <v>46</v>
      </c>
      <c r="C3" s="301" t="s">
        <v>146</v>
      </c>
      <c r="D3" s="308" t="s">
        <v>47</v>
      </c>
      <c r="E3" s="309"/>
      <c r="F3" s="303" t="s">
        <v>65</v>
      </c>
      <c r="G3" s="299" t="s">
        <v>4</v>
      </c>
      <c r="H3" s="299" t="s">
        <v>5</v>
      </c>
      <c r="I3" s="299" t="s">
        <v>6</v>
      </c>
      <c r="J3" s="299" t="s">
        <v>7</v>
      </c>
      <c r="K3" s="299" t="s">
        <v>8</v>
      </c>
      <c r="L3" s="299" t="s">
        <v>9</v>
      </c>
      <c r="M3" s="299" t="s">
        <v>48</v>
      </c>
      <c r="N3" s="299" t="s">
        <v>49</v>
      </c>
      <c r="O3" s="299" t="s">
        <v>50</v>
      </c>
      <c r="P3" s="299" t="s">
        <v>13</v>
      </c>
      <c r="Q3" s="299" t="s">
        <v>14</v>
      </c>
      <c r="R3" s="310" t="s">
        <v>15</v>
      </c>
      <c r="S3" s="299" t="s">
        <v>19</v>
      </c>
    </row>
    <row r="4" spans="1:19" ht="17.25" customHeight="1">
      <c r="A4" s="307"/>
      <c r="B4" s="307"/>
      <c r="C4" s="302"/>
      <c r="D4" s="20" t="s">
        <v>51</v>
      </c>
      <c r="E4" s="20" t="s">
        <v>52</v>
      </c>
      <c r="F4" s="304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11"/>
      <c r="S4" s="300"/>
    </row>
    <row r="5" spans="1:19" ht="19.5" customHeight="1">
      <c r="A5" s="21">
        <v>1</v>
      </c>
      <c r="B5" s="21">
        <f>A5+1</f>
        <v>2</v>
      </c>
      <c r="C5" s="21">
        <f>B5+1</f>
        <v>3</v>
      </c>
      <c r="D5" s="21">
        <f t="shared" ref="D5:R5" si="0">C5+1</f>
        <v>4</v>
      </c>
      <c r="E5" s="21">
        <f t="shared" si="0"/>
        <v>5</v>
      </c>
      <c r="F5" s="115">
        <f t="shared" si="0"/>
        <v>6</v>
      </c>
      <c r="G5" s="21">
        <f t="shared" si="0"/>
        <v>7</v>
      </c>
      <c r="H5" s="21">
        <f t="shared" si="0"/>
        <v>8</v>
      </c>
      <c r="I5" s="21">
        <f t="shared" si="0"/>
        <v>9</v>
      </c>
      <c r="J5" s="21">
        <f t="shared" si="0"/>
        <v>10</v>
      </c>
      <c r="K5" s="21">
        <f t="shared" si="0"/>
        <v>11</v>
      </c>
      <c r="L5" s="21">
        <f t="shared" si="0"/>
        <v>12</v>
      </c>
      <c r="M5" s="21">
        <f t="shared" si="0"/>
        <v>13</v>
      </c>
      <c r="N5" s="21">
        <f t="shared" si="0"/>
        <v>14</v>
      </c>
      <c r="O5" s="21">
        <f t="shared" si="0"/>
        <v>15</v>
      </c>
      <c r="P5" s="21">
        <f t="shared" si="0"/>
        <v>16</v>
      </c>
      <c r="Q5" s="60">
        <f t="shared" si="0"/>
        <v>17</v>
      </c>
      <c r="R5" s="21">
        <f t="shared" si="0"/>
        <v>18</v>
      </c>
      <c r="S5" s="71">
        <v>19</v>
      </c>
    </row>
    <row r="6" spans="1:19" ht="18.75" customHeight="1">
      <c r="A6" s="22"/>
      <c r="B6" s="74" t="s">
        <v>67</v>
      </c>
      <c r="C6" s="21"/>
      <c r="D6" s="21"/>
      <c r="E6" s="21"/>
      <c r="F6" s="115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60"/>
      <c r="S6" s="21"/>
    </row>
    <row r="7" spans="1:19" ht="15">
      <c r="A7" s="22">
        <v>1</v>
      </c>
      <c r="B7" s="23" t="s">
        <v>69</v>
      </c>
      <c r="C7" s="23" t="s">
        <v>63</v>
      </c>
      <c r="D7" s="40">
        <v>148</v>
      </c>
      <c r="E7" s="41">
        <v>60</v>
      </c>
      <c r="F7" s="116">
        <v>192</v>
      </c>
      <c r="G7" s="49">
        <v>1705</v>
      </c>
      <c r="H7" s="49"/>
      <c r="I7" s="49">
        <v>2855</v>
      </c>
      <c r="J7" s="49">
        <v>2752</v>
      </c>
      <c r="K7" s="49">
        <v>2680</v>
      </c>
      <c r="L7" s="49">
        <v>2760</v>
      </c>
      <c r="M7" s="51">
        <v>2872</v>
      </c>
      <c r="N7" s="51">
        <v>2678</v>
      </c>
      <c r="O7" s="51">
        <v>2752</v>
      </c>
      <c r="P7" s="51">
        <v>2618</v>
      </c>
      <c r="Q7" s="52">
        <v>2620</v>
      </c>
      <c r="R7" s="56"/>
      <c r="S7" s="57">
        <f>SUM(G7:R7)</f>
        <v>26292</v>
      </c>
    </row>
    <row r="8" spans="1:19" ht="15">
      <c r="A8" s="22">
        <v>2</v>
      </c>
      <c r="B8" s="23" t="s">
        <v>73</v>
      </c>
      <c r="C8" s="23" t="s">
        <v>64</v>
      </c>
      <c r="D8" s="39">
        <v>31</v>
      </c>
      <c r="E8" s="39">
        <v>18</v>
      </c>
      <c r="F8" s="117">
        <v>33</v>
      </c>
      <c r="G8" s="49">
        <v>550</v>
      </c>
      <c r="H8" s="49">
        <v>488</v>
      </c>
      <c r="I8" s="49">
        <v>578</v>
      </c>
      <c r="J8" s="49">
        <v>680</v>
      </c>
      <c r="K8" s="49">
        <v>589</v>
      </c>
      <c r="L8" s="49">
        <v>678</v>
      </c>
      <c r="M8" s="51">
        <v>782</v>
      </c>
      <c r="N8" s="51">
        <v>652</v>
      </c>
      <c r="O8" s="51">
        <v>668</v>
      </c>
      <c r="P8" s="51">
        <v>621</v>
      </c>
      <c r="Q8" s="52">
        <v>625</v>
      </c>
      <c r="R8" s="56">
        <v>672</v>
      </c>
      <c r="S8" s="57">
        <f>SUM(G8:R8)</f>
        <v>7583</v>
      </c>
    </row>
    <row r="9" spans="1:19" ht="15">
      <c r="A9" s="22">
        <v>3</v>
      </c>
      <c r="B9" s="23" t="s">
        <v>70</v>
      </c>
      <c r="C9" s="23" t="s">
        <v>64</v>
      </c>
      <c r="D9" s="39">
        <v>18</v>
      </c>
      <c r="E9" s="39">
        <v>5</v>
      </c>
      <c r="F9" s="117">
        <v>39</v>
      </c>
      <c r="G9" s="49">
        <v>574</v>
      </c>
      <c r="H9" s="49">
        <v>542</v>
      </c>
      <c r="I9" s="49">
        <v>688</v>
      </c>
      <c r="J9" s="49">
        <v>688</v>
      </c>
      <c r="K9" s="49">
        <v>977</v>
      </c>
      <c r="L9" s="49">
        <v>980</v>
      </c>
      <c r="M9" s="51">
        <v>988</v>
      </c>
      <c r="N9" s="51">
        <v>750</v>
      </c>
      <c r="O9" s="51">
        <v>781</v>
      </c>
      <c r="P9" s="51">
        <v>755</v>
      </c>
      <c r="Q9" s="52">
        <v>759</v>
      </c>
      <c r="R9" s="56">
        <v>779</v>
      </c>
      <c r="S9" s="57">
        <f>SUM(G9:R9)</f>
        <v>9261</v>
      </c>
    </row>
    <row r="10" spans="1:19" ht="15">
      <c r="A10" s="22">
        <f t="shared" ref="A10:A61" si="1">A9+1</f>
        <v>4</v>
      </c>
      <c r="B10" s="23" t="s">
        <v>71</v>
      </c>
      <c r="C10" s="23" t="s">
        <v>64</v>
      </c>
      <c r="D10" s="39">
        <v>36</v>
      </c>
      <c r="E10" s="39">
        <v>3</v>
      </c>
      <c r="F10" s="117">
        <v>31</v>
      </c>
      <c r="G10" s="49">
        <v>278</v>
      </c>
      <c r="H10" s="49">
        <v>234</v>
      </c>
      <c r="I10" s="49">
        <v>498</v>
      </c>
      <c r="J10" s="49">
        <v>490</v>
      </c>
      <c r="K10" s="49">
        <v>478</v>
      </c>
      <c r="L10" s="49">
        <v>498</v>
      </c>
      <c r="M10" s="51">
        <v>570</v>
      </c>
      <c r="N10" s="51">
        <v>521</v>
      </c>
      <c r="O10" s="51">
        <v>540</v>
      </c>
      <c r="P10" s="51">
        <v>520</v>
      </c>
      <c r="Q10" s="52">
        <v>523</v>
      </c>
      <c r="R10" s="56">
        <v>545</v>
      </c>
      <c r="S10" s="57">
        <f t="shared" ref="S10:S63" si="2">SUM(G10:R10)</f>
        <v>5695</v>
      </c>
    </row>
    <row r="11" spans="1:19" ht="15">
      <c r="A11" s="22">
        <f t="shared" si="1"/>
        <v>5</v>
      </c>
      <c r="B11" s="23" t="s">
        <v>72</v>
      </c>
      <c r="C11" s="23" t="s">
        <v>64</v>
      </c>
      <c r="D11" s="39"/>
      <c r="E11" s="39"/>
      <c r="F11" s="117"/>
      <c r="G11" s="49"/>
      <c r="H11" s="49"/>
      <c r="I11" s="49"/>
      <c r="J11" s="49"/>
      <c r="K11" s="49"/>
      <c r="L11" s="49"/>
      <c r="M11" s="51"/>
      <c r="N11" s="51"/>
      <c r="O11" s="51"/>
      <c r="P11" s="51"/>
      <c r="Q11" s="52"/>
      <c r="R11" s="56"/>
      <c r="S11" s="57">
        <f t="shared" si="2"/>
        <v>0</v>
      </c>
    </row>
    <row r="12" spans="1:19" ht="15">
      <c r="A12" s="22"/>
      <c r="B12" s="23"/>
      <c r="C12" s="23"/>
      <c r="D12" s="39"/>
      <c r="E12" s="39"/>
      <c r="F12" s="117">
        <f t="shared" ref="F12:L12" si="3">SUM(F7:F11)</f>
        <v>295</v>
      </c>
      <c r="G12" s="49">
        <f t="shared" si="3"/>
        <v>3107</v>
      </c>
      <c r="H12" s="49">
        <f t="shared" si="3"/>
        <v>1264</v>
      </c>
      <c r="I12" s="49">
        <f t="shared" si="3"/>
        <v>4619</v>
      </c>
      <c r="J12" s="49">
        <f t="shared" si="3"/>
        <v>4610</v>
      </c>
      <c r="K12" s="49">
        <f t="shared" si="3"/>
        <v>4724</v>
      </c>
      <c r="L12" s="49">
        <f t="shared" si="3"/>
        <v>4916</v>
      </c>
      <c r="M12" s="51">
        <f>SUM(M7:M10)</f>
        <v>5212</v>
      </c>
      <c r="N12" s="51">
        <f>SUM(N7:N10)</f>
        <v>4601</v>
      </c>
      <c r="O12" s="51">
        <v>4620</v>
      </c>
      <c r="P12" s="51">
        <v>4590</v>
      </c>
      <c r="Q12" s="52">
        <v>4508</v>
      </c>
      <c r="R12" s="56">
        <f>SUM(R7:R11)</f>
        <v>1996</v>
      </c>
      <c r="S12" s="57">
        <f>SUM(S7:S11)</f>
        <v>48831</v>
      </c>
    </row>
    <row r="13" spans="1:19" ht="21" customHeight="1">
      <c r="A13" s="22"/>
      <c r="B13" s="73" t="s">
        <v>66</v>
      </c>
      <c r="C13" s="23"/>
      <c r="D13" s="39"/>
    </row>
    <row r="14" spans="1:19" ht="15">
      <c r="A14" s="22">
        <v>6</v>
      </c>
      <c r="B14" s="23" t="s">
        <v>74</v>
      </c>
      <c r="C14" s="75" t="s">
        <v>68</v>
      </c>
      <c r="D14" s="39">
        <v>7</v>
      </c>
      <c r="E14" s="39">
        <v>1</v>
      </c>
      <c r="F14" s="117">
        <v>26</v>
      </c>
      <c r="G14" s="49">
        <v>422</v>
      </c>
      <c r="H14" s="81">
        <v>405</v>
      </c>
      <c r="I14" s="81">
        <v>385</v>
      </c>
      <c r="J14" s="49">
        <v>345</v>
      </c>
      <c r="K14" s="49">
        <v>376</v>
      </c>
      <c r="L14" s="49">
        <v>378</v>
      </c>
      <c r="M14" s="51">
        <v>534</v>
      </c>
      <c r="N14" s="51">
        <v>442</v>
      </c>
      <c r="O14" s="51">
        <v>412</v>
      </c>
      <c r="P14" s="51">
        <v>402</v>
      </c>
      <c r="Q14" s="52">
        <v>381</v>
      </c>
      <c r="R14" s="56">
        <v>395</v>
      </c>
      <c r="S14" s="57">
        <f t="shared" si="2"/>
        <v>4877</v>
      </c>
    </row>
    <row r="15" spans="1:19" ht="15">
      <c r="A15" s="22">
        <f t="shared" si="1"/>
        <v>7</v>
      </c>
      <c r="B15" s="23" t="s">
        <v>75</v>
      </c>
      <c r="C15" s="23" t="s">
        <v>76</v>
      </c>
      <c r="D15" s="39">
        <v>7</v>
      </c>
      <c r="E15" s="39">
        <v>2</v>
      </c>
      <c r="F15" s="117">
        <v>16</v>
      </c>
      <c r="G15" s="81">
        <v>78</v>
      </c>
      <c r="H15" s="81">
        <v>56</v>
      </c>
      <c r="I15" s="49">
        <v>77</v>
      </c>
      <c r="J15" s="49">
        <v>87</v>
      </c>
      <c r="K15" s="49">
        <v>90</v>
      </c>
      <c r="L15" s="49">
        <v>98</v>
      </c>
      <c r="M15" s="114">
        <v>120</v>
      </c>
      <c r="N15" s="51">
        <v>88</v>
      </c>
      <c r="O15" s="51">
        <v>90</v>
      </c>
      <c r="P15" s="51">
        <v>98</v>
      </c>
      <c r="Q15" s="52">
        <v>95</v>
      </c>
      <c r="R15" s="56">
        <v>98</v>
      </c>
      <c r="S15" s="57">
        <f t="shared" si="2"/>
        <v>1075</v>
      </c>
    </row>
    <row r="16" spans="1:19" ht="15">
      <c r="A16" s="22">
        <f t="shared" si="1"/>
        <v>8</v>
      </c>
      <c r="B16" s="23" t="s">
        <v>77</v>
      </c>
      <c r="C16" s="23" t="s">
        <v>76</v>
      </c>
      <c r="D16" s="39">
        <v>12</v>
      </c>
      <c r="E16" s="39">
        <v>2</v>
      </c>
      <c r="F16" s="117">
        <v>20</v>
      </c>
      <c r="G16" s="49">
        <v>278</v>
      </c>
      <c r="H16" s="81">
        <v>367</v>
      </c>
      <c r="I16" s="81">
        <v>377</v>
      </c>
      <c r="J16" s="49">
        <v>389</v>
      </c>
      <c r="K16" s="49">
        <v>345</v>
      </c>
      <c r="L16" s="49">
        <v>376</v>
      </c>
      <c r="M16" s="51">
        <v>458</v>
      </c>
      <c r="N16" s="51">
        <v>340</v>
      </c>
      <c r="O16" s="51">
        <v>320</v>
      </c>
      <c r="P16" s="51">
        <v>342</v>
      </c>
      <c r="Q16" s="52">
        <v>361</v>
      </c>
      <c r="R16" s="56">
        <v>382</v>
      </c>
      <c r="S16" s="57">
        <f t="shared" si="2"/>
        <v>4335</v>
      </c>
    </row>
    <row r="17" spans="1:19" ht="15">
      <c r="A17" s="22">
        <f t="shared" si="1"/>
        <v>9</v>
      </c>
      <c r="B17" s="23" t="s">
        <v>78</v>
      </c>
      <c r="C17" s="23" t="s">
        <v>76</v>
      </c>
      <c r="D17" s="39">
        <v>3</v>
      </c>
      <c r="E17" s="39">
        <v>1</v>
      </c>
      <c r="F17" s="117">
        <v>10</v>
      </c>
      <c r="G17" s="49">
        <v>188</v>
      </c>
      <c r="H17" s="81">
        <v>116</v>
      </c>
      <c r="I17" s="81">
        <v>266</v>
      </c>
      <c r="J17" s="49">
        <v>245</v>
      </c>
      <c r="K17" s="49">
        <v>258</v>
      </c>
      <c r="L17" s="49">
        <v>288</v>
      </c>
      <c r="M17" s="51">
        <v>340</v>
      </c>
      <c r="N17" s="51">
        <v>230</v>
      </c>
      <c r="O17" s="51">
        <v>210</v>
      </c>
      <c r="P17" s="51">
        <v>228</v>
      </c>
      <c r="Q17" s="52">
        <v>224</v>
      </c>
      <c r="R17" s="56">
        <v>255</v>
      </c>
      <c r="S17" s="57">
        <f t="shared" si="2"/>
        <v>2848</v>
      </c>
    </row>
    <row r="18" spans="1:19" ht="15">
      <c r="A18" s="22">
        <f t="shared" si="1"/>
        <v>10</v>
      </c>
      <c r="B18" s="23" t="s">
        <v>79</v>
      </c>
      <c r="C18" s="23" t="s">
        <v>76</v>
      </c>
      <c r="D18" s="39">
        <v>8</v>
      </c>
      <c r="E18" s="39">
        <v>2</v>
      </c>
      <c r="F18" s="117">
        <v>11</v>
      </c>
      <c r="G18" s="49">
        <v>190</v>
      </c>
      <c r="H18" s="49">
        <v>134</v>
      </c>
      <c r="I18" s="49">
        <v>234</v>
      </c>
      <c r="J18" s="49">
        <v>255</v>
      </c>
      <c r="K18" s="49">
        <v>267</v>
      </c>
      <c r="L18" s="49">
        <v>278</v>
      </c>
      <c r="M18" s="51">
        <v>290</v>
      </c>
      <c r="N18" s="51">
        <v>234</v>
      </c>
      <c r="O18" s="51">
        <v>240</v>
      </c>
      <c r="P18" s="51">
        <v>221</v>
      </c>
      <c r="Q18" s="52">
        <v>233</v>
      </c>
      <c r="R18" s="56">
        <v>256</v>
      </c>
      <c r="S18" s="57">
        <f t="shared" si="2"/>
        <v>2832</v>
      </c>
    </row>
    <row r="19" spans="1:19" ht="15">
      <c r="A19" s="22">
        <f t="shared" si="1"/>
        <v>11</v>
      </c>
      <c r="B19" s="23" t="s">
        <v>80</v>
      </c>
      <c r="C19" s="23" t="s">
        <v>76</v>
      </c>
      <c r="D19" s="39">
        <v>4</v>
      </c>
      <c r="E19" s="39">
        <v>2</v>
      </c>
      <c r="F19" s="117">
        <v>24</v>
      </c>
      <c r="G19" s="49">
        <v>187</v>
      </c>
      <c r="H19" s="49">
        <v>266</v>
      </c>
      <c r="I19" s="49">
        <v>244</v>
      </c>
      <c r="J19" s="49">
        <v>256</v>
      </c>
      <c r="K19" s="49">
        <v>230</v>
      </c>
      <c r="L19" s="49">
        <v>378</v>
      </c>
      <c r="M19" s="51">
        <v>366</v>
      </c>
      <c r="N19" s="51">
        <v>237</v>
      </c>
      <c r="O19" s="51">
        <v>238</v>
      </c>
      <c r="P19" s="51">
        <v>218</v>
      </c>
      <c r="Q19" s="52">
        <v>206</v>
      </c>
      <c r="R19" s="56">
        <v>241</v>
      </c>
      <c r="S19" s="57">
        <f t="shared" si="2"/>
        <v>3067</v>
      </c>
    </row>
    <row r="20" spans="1:19" ht="15">
      <c r="A20" s="22">
        <f t="shared" si="1"/>
        <v>12</v>
      </c>
      <c r="B20" s="23" t="s">
        <v>81</v>
      </c>
      <c r="C20" s="23" t="s">
        <v>82</v>
      </c>
      <c r="D20" s="39"/>
      <c r="E20" s="39"/>
      <c r="F20" s="117">
        <v>31</v>
      </c>
      <c r="G20" s="48">
        <v>388</v>
      </c>
      <c r="H20" s="48">
        <v>146</v>
      </c>
      <c r="I20" s="48">
        <v>432</v>
      </c>
      <c r="J20" s="48">
        <v>456</v>
      </c>
      <c r="K20" s="48">
        <v>522</v>
      </c>
      <c r="L20" s="48">
        <v>534</v>
      </c>
      <c r="M20" s="51">
        <v>566</v>
      </c>
      <c r="N20" s="51">
        <v>346</v>
      </c>
      <c r="O20" s="51">
        <v>361</v>
      </c>
      <c r="P20" s="51">
        <v>302</v>
      </c>
      <c r="Q20" s="39">
        <v>308</v>
      </c>
      <c r="R20" s="56">
        <v>326</v>
      </c>
      <c r="S20" s="57">
        <f t="shared" si="2"/>
        <v>4687</v>
      </c>
    </row>
    <row r="21" spans="1:19" ht="15">
      <c r="A21" s="22">
        <f t="shared" si="1"/>
        <v>13</v>
      </c>
      <c r="B21" s="23" t="s">
        <v>83</v>
      </c>
      <c r="C21" s="23" t="s">
        <v>84</v>
      </c>
      <c r="D21" s="39">
        <v>7</v>
      </c>
      <c r="E21" s="39">
        <v>0</v>
      </c>
      <c r="F21" s="117">
        <v>22</v>
      </c>
      <c r="G21" s="47">
        <v>288</v>
      </c>
      <c r="H21" s="47">
        <v>234</v>
      </c>
      <c r="I21" s="47">
        <v>255</v>
      </c>
      <c r="J21" s="47">
        <v>265</v>
      </c>
      <c r="K21" s="47">
        <v>344</v>
      </c>
      <c r="L21" s="47">
        <v>345</v>
      </c>
      <c r="M21" s="51">
        <v>322</v>
      </c>
      <c r="N21" s="51">
        <v>213</v>
      </c>
      <c r="O21" s="51">
        <v>272</v>
      </c>
      <c r="P21" s="51">
        <v>204</v>
      </c>
      <c r="Q21" s="52">
        <v>210</v>
      </c>
      <c r="R21" s="56">
        <v>256</v>
      </c>
      <c r="S21" s="57">
        <f t="shared" si="2"/>
        <v>3208</v>
      </c>
    </row>
    <row r="22" spans="1:19" ht="15">
      <c r="A22" s="22">
        <f t="shared" si="1"/>
        <v>14</v>
      </c>
      <c r="B22" s="23" t="s">
        <v>85</v>
      </c>
      <c r="C22" s="23" t="s">
        <v>84</v>
      </c>
      <c r="D22" s="39">
        <v>7</v>
      </c>
      <c r="E22" s="39">
        <v>3</v>
      </c>
      <c r="F22" s="117">
        <v>20</v>
      </c>
      <c r="G22" s="47">
        <v>245</v>
      </c>
      <c r="H22" s="47">
        <v>166</v>
      </c>
      <c r="I22" s="47">
        <v>256</v>
      </c>
      <c r="J22" s="47">
        <v>278</v>
      </c>
      <c r="K22" s="47">
        <v>245</v>
      </c>
      <c r="L22" s="47">
        <v>289</v>
      </c>
      <c r="M22" s="51">
        <v>324</v>
      </c>
      <c r="N22" s="51">
        <v>211</v>
      </c>
      <c r="O22" s="51">
        <v>241</v>
      </c>
      <c r="P22" s="51">
        <v>220</v>
      </c>
      <c r="Q22" s="51">
        <v>236</v>
      </c>
      <c r="R22" s="56">
        <v>284</v>
      </c>
      <c r="S22" s="57">
        <f t="shared" si="2"/>
        <v>2995</v>
      </c>
    </row>
    <row r="23" spans="1:19" ht="15">
      <c r="A23" s="22">
        <f t="shared" si="1"/>
        <v>15</v>
      </c>
      <c r="B23" s="23" t="s">
        <v>86</v>
      </c>
      <c r="C23" s="23" t="s">
        <v>84</v>
      </c>
      <c r="D23" s="39">
        <v>7</v>
      </c>
      <c r="E23" s="39">
        <v>3</v>
      </c>
      <c r="F23" s="117">
        <v>20</v>
      </c>
      <c r="G23" s="47">
        <v>233</v>
      </c>
      <c r="H23" s="47">
        <v>256</v>
      </c>
      <c r="I23" s="47">
        <v>276</v>
      </c>
      <c r="J23" s="47">
        <v>322</v>
      </c>
      <c r="K23" s="47">
        <v>345</v>
      </c>
      <c r="L23" s="47">
        <v>243</v>
      </c>
      <c r="M23" s="51">
        <v>442</v>
      </c>
      <c r="N23" s="51">
        <v>239</v>
      </c>
      <c r="O23" s="51">
        <v>251</v>
      </c>
      <c r="P23" s="51">
        <v>210</v>
      </c>
      <c r="Q23" s="51">
        <v>245</v>
      </c>
      <c r="R23" s="56">
        <v>266</v>
      </c>
      <c r="S23" s="57">
        <f t="shared" si="2"/>
        <v>3328</v>
      </c>
    </row>
    <row r="24" spans="1:19" ht="15">
      <c r="A24" s="22">
        <f t="shared" si="1"/>
        <v>16</v>
      </c>
      <c r="B24" s="23" t="s">
        <v>87</v>
      </c>
      <c r="C24" s="23" t="s">
        <v>84</v>
      </c>
      <c r="D24" s="39">
        <v>4</v>
      </c>
      <c r="E24" s="39">
        <v>3</v>
      </c>
      <c r="F24" s="117">
        <v>14</v>
      </c>
      <c r="G24" s="49">
        <v>214</v>
      </c>
      <c r="H24" s="49">
        <v>217</v>
      </c>
      <c r="I24" s="49">
        <v>178</v>
      </c>
      <c r="J24" s="49"/>
      <c r="K24" s="49"/>
      <c r="L24" s="49"/>
      <c r="M24" s="51"/>
      <c r="N24" s="51"/>
      <c r="O24" s="51"/>
      <c r="P24" s="51"/>
      <c r="Q24" s="52"/>
      <c r="R24" s="56"/>
      <c r="S24" s="57">
        <f t="shared" si="2"/>
        <v>609</v>
      </c>
    </row>
    <row r="25" spans="1:19" ht="15">
      <c r="A25" s="22">
        <f t="shared" si="1"/>
        <v>17</v>
      </c>
      <c r="B25" s="23" t="s">
        <v>88</v>
      </c>
      <c r="C25" s="23" t="s">
        <v>84</v>
      </c>
      <c r="D25" s="39">
        <v>15</v>
      </c>
      <c r="E25" s="39">
        <v>7</v>
      </c>
      <c r="F25" s="117">
        <v>31</v>
      </c>
      <c r="G25" s="80">
        <v>654</v>
      </c>
      <c r="H25" s="80">
        <v>788</v>
      </c>
      <c r="I25" s="49">
        <v>833</v>
      </c>
      <c r="J25" s="49">
        <v>865</v>
      </c>
      <c r="K25" s="49">
        <v>853</v>
      </c>
      <c r="L25" s="49">
        <v>877</v>
      </c>
      <c r="M25" s="51">
        <v>886</v>
      </c>
      <c r="N25" s="51">
        <v>755</v>
      </c>
      <c r="O25" s="51">
        <v>730</v>
      </c>
      <c r="P25" s="51">
        <v>710</v>
      </c>
      <c r="Q25" s="52">
        <v>720</v>
      </c>
      <c r="R25" s="56">
        <v>742</v>
      </c>
      <c r="S25" s="57">
        <f t="shared" si="2"/>
        <v>9413</v>
      </c>
    </row>
    <row r="26" spans="1:19" ht="15">
      <c r="A26" s="22">
        <f t="shared" si="1"/>
        <v>18</v>
      </c>
      <c r="B26" s="76">
        <v>4848</v>
      </c>
      <c r="C26" s="23" t="s">
        <v>84</v>
      </c>
      <c r="D26" s="39">
        <v>10</v>
      </c>
      <c r="E26" s="39">
        <v>4</v>
      </c>
      <c r="F26" s="117">
        <v>36</v>
      </c>
      <c r="G26" s="81">
        <v>178</v>
      </c>
      <c r="H26" s="81">
        <v>221</v>
      </c>
      <c r="I26" s="49">
        <v>324</v>
      </c>
      <c r="J26" s="49">
        <v>276</v>
      </c>
      <c r="K26" s="49">
        <v>342</v>
      </c>
      <c r="L26" s="49">
        <v>256</v>
      </c>
      <c r="M26" s="51">
        <v>442</v>
      </c>
      <c r="N26" s="51">
        <v>322</v>
      </c>
      <c r="O26" s="51">
        <v>760</v>
      </c>
      <c r="P26" s="51">
        <v>315</v>
      </c>
      <c r="Q26" s="52">
        <v>312</v>
      </c>
      <c r="R26" s="56">
        <v>356</v>
      </c>
      <c r="S26" s="57">
        <f t="shared" si="2"/>
        <v>4104</v>
      </c>
    </row>
    <row r="27" spans="1:19" ht="15">
      <c r="A27" s="22">
        <f t="shared" si="1"/>
        <v>19</v>
      </c>
      <c r="B27" s="23" t="s">
        <v>89</v>
      </c>
      <c r="C27" s="23" t="s">
        <v>84</v>
      </c>
      <c r="D27" s="39">
        <v>5</v>
      </c>
      <c r="E27" s="39">
        <v>0</v>
      </c>
      <c r="F27" s="117">
        <v>14</v>
      </c>
      <c r="G27" s="81">
        <v>98</v>
      </c>
      <c r="H27" s="81">
        <v>77</v>
      </c>
      <c r="I27" s="49">
        <v>89</v>
      </c>
      <c r="J27" s="49">
        <v>70</v>
      </c>
      <c r="K27" s="49">
        <v>88</v>
      </c>
      <c r="L27" s="49">
        <v>108</v>
      </c>
      <c r="M27" s="51">
        <v>142</v>
      </c>
      <c r="N27" s="51">
        <v>122</v>
      </c>
      <c r="O27" s="51"/>
      <c r="P27" s="51"/>
      <c r="Q27" s="58"/>
      <c r="R27" s="56"/>
      <c r="S27" s="57">
        <f t="shared" si="2"/>
        <v>794</v>
      </c>
    </row>
    <row r="28" spans="1:19" ht="15">
      <c r="A28" s="22">
        <f t="shared" si="1"/>
        <v>20</v>
      </c>
      <c r="B28" s="23" t="s">
        <v>90</v>
      </c>
      <c r="C28" s="70" t="s">
        <v>84</v>
      </c>
      <c r="D28" s="42">
        <v>4</v>
      </c>
      <c r="E28" s="42">
        <v>2</v>
      </c>
      <c r="F28" s="117">
        <v>13</v>
      </c>
      <c r="G28" s="81">
        <v>98</v>
      </c>
      <c r="H28" s="81">
        <v>66</v>
      </c>
      <c r="I28" s="49">
        <v>78</v>
      </c>
      <c r="J28" s="49">
        <v>88</v>
      </c>
      <c r="K28" s="49">
        <v>90</v>
      </c>
      <c r="L28" s="49">
        <v>89</v>
      </c>
      <c r="M28" s="51">
        <v>91</v>
      </c>
      <c r="N28" s="51">
        <v>87</v>
      </c>
      <c r="O28" s="51">
        <v>85</v>
      </c>
      <c r="P28" s="51">
        <v>81</v>
      </c>
      <c r="Q28" s="52">
        <v>80</v>
      </c>
      <c r="R28" s="56">
        <v>88</v>
      </c>
      <c r="S28" s="57">
        <f t="shared" si="2"/>
        <v>1021</v>
      </c>
    </row>
    <row r="29" spans="1:19" ht="15">
      <c r="A29" s="22">
        <f t="shared" si="1"/>
        <v>21</v>
      </c>
      <c r="B29" s="23" t="s">
        <v>91</v>
      </c>
      <c r="C29" s="23" t="s">
        <v>84</v>
      </c>
      <c r="D29" s="39">
        <v>6</v>
      </c>
      <c r="E29" s="39">
        <v>2</v>
      </c>
      <c r="F29" s="117">
        <v>21</v>
      </c>
      <c r="G29" s="81">
        <v>133</v>
      </c>
      <c r="H29" s="81">
        <v>134</v>
      </c>
      <c r="I29" s="47">
        <v>167</v>
      </c>
      <c r="J29" s="47">
        <v>146</v>
      </c>
      <c r="K29" s="47">
        <v>189</v>
      </c>
      <c r="L29" s="47">
        <v>188</v>
      </c>
      <c r="M29" s="51">
        <v>182</v>
      </c>
      <c r="N29" s="51">
        <v>189</v>
      </c>
      <c r="O29" s="51">
        <v>185</v>
      </c>
      <c r="P29" s="51">
        <v>190</v>
      </c>
      <c r="Q29" s="52">
        <v>172</v>
      </c>
      <c r="R29" s="56">
        <v>185</v>
      </c>
      <c r="S29" s="57">
        <f t="shared" si="2"/>
        <v>2060</v>
      </c>
    </row>
    <row r="30" spans="1:19" ht="15">
      <c r="A30" s="22">
        <f t="shared" si="1"/>
        <v>22</v>
      </c>
      <c r="B30" s="23" t="s">
        <v>92</v>
      </c>
      <c r="C30" s="23" t="s">
        <v>84</v>
      </c>
      <c r="D30" s="39">
        <v>3</v>
      </c>
      <c r="E30" s="39">
        <v>1</v>
      </c>
      <c r="F30" s="117">
        <v>22</v>
      </c>
      <c r="G30" s="81">
        <v>77</v>
      </c>
      <c r="H30" s="81">
        <v>80</v>
      </c>
      <c r="I30" s="47">
        <v>77</v>
      </c>
      <c r="J30" s="47">
        <v>98</v>
      </c>
      <c r="K30" s="47">
        <v>78</v>
      </c>
      <c r="L30" s="47">
        <v>80</v>
      </c>
      <c r="M30" s="51">
        <v>85</v>
      </c>
      <c r="N30" s="51">
        <v>88</v>
      </c>
      <c r="O30" s="51">
        <v>89</v>
      </c>
      <c r="P30" s="51">
        <v>81</v>
      </c>
      <c r="Q30" s="52">
        <v>77</v>
      </c>
      <c r="R30" s="56">
        <v>88</v>
      </c>
      <c r="S30" s="57">
        <f t="shared" si="2"/>
        <v>998</v>
      </c>
    </row>
    <row r="31" spans="1:19" ht="15">
      <c r="A31" s="22">
        <f t="shared" si="1"/>
        <v>23</v>
      </c>
      <c r="B31" s="23" t="s">
        <v>93</v>
      </c>
      <c r="C31" s="23" t="s">
        <v>84</v>
      </c>
      <c r="D31" s="39">
        <v>7</v>
      </c>
      <c r="E31" s="39">
        <v>1</v>
      </c>
      <c r="F31" s="117">
        <v>10</v>
      </c>
      <c r="G31" s="81">
        <v>78</v>
      </c>
      <c r="H31" s="81">
        <v>90</v>
      </c>
      <c r="I31" s="49">
        <v>78</v>
      </c>
      <c r="J31" s="49">
        <v>66</v>
      </c>
      <c r="K31" s="49">
        <v>56</v>
      </c>
      <c r="L31" s="49">
        <v>67</v>
      </c>
      <c r="M31" s="51">
        <v>69</v>
      </c>
      <c r="N31" s="51">
        <v>71</v>
      </c>
      <c r="O31" s="51">
        <v>71</v>
      </c>
      <c r="P31" s="51">
        <v>62</v>
      </c>
      <c r="Q31" s="52">
        <v>64</v>
      </c>
      <c r="R31" s="56">
        <v>72</v>
      </c>
      <c r="S31" s="57">
        <f t="shared" si="2"/>
        <v>844</v>
      </c>
    </row>
    <row r="32" spans="1:19" ht="15">
      <c r="A32" s="22">
        <f t="shared" si="1"/>
        <v>24</v>
      </c>
      <c r="B32" s="23" t="s">
        <v>94</v>
      </c>
      <c r="C32" s="23" t="s">
        <v>84</v>
      </c>
      <c r="D32" s="39">
        <v>4</v>
      </c>
      <c r="E32" s="39">
        <v>2</v>
      </c>
      <c r="F32" s="117">
        <v>6</v>
      </c>
      <c r="G32" s="81">
        <v>99</v>
      </c>
      <c r="H32" s="81">
        <v>78</v>
      </c>
      <c r="I32" s="49">
        <v>89</v>
      </c>
      <c r="J32" s="49">
        <v>77</v>
      </c>
      <c r="K32" s="49">
        <v>54</v>
      </c>
      <c r="L32" s="49">
        <v>33</v>
      </c>
      <c r="M32" s="51">
        <v>39</v>
      </c>
      <c r="N32" s="51">
        <v>44</v>
      </c>
      <c r="O32" s="51">
        <v>40</v>
      </c>
      <c r="P32" s="51">
        <v>41</v>
      </c>
      <c r="Q32" s="52">
        <v>45</v>
      </c>
      <c r="R32" s="56">
        <v>56</v>
      </c>
      <c r="S32" s="57">
        <f t="shared" si="2"/>
        <v>695</v>
      </c>
    </row>
    <row r="33" spans="1:19" ht="15">
      <c r="A33" s="22">
        <f t="shared" si="1"/>
        <v>25</v>
      </c>
      <c r="B33" s="23" t="s">
        <v>95</v>
      </c>
      <c r="C33" s="23" t="s">
        <v>84</v>
      </c>
      <c r="D33" s="39">
        <v>20</v>
      </c>
      <c r="E33" s="39">
        <v>6</v>
      </c>
      <c r="F33" s="117">
        <v>34</v>
      </c>
      <c r="G33" s="81">
        <v>991</v>
      </c>
      <c r="H33" s="81">
        <v>876</v>
      </c>
      <c r="I33" s="49">
        <v>788</v>
      </c>
      <c r="J33" s="49">
        <v>709</v>
      </c>
      <c r="K33" s="49">
        <v>867</v>
      </c>
      <c r="L33" s="49">
        <v>877</v>
      </c>
      <c r="M33" s="51">
        <v>870</v>
      </c>
      <c r="N33" s="51">
        <v>872</v>
      </c>
      <c r="O33" s="51">
        <v>861</v>
      </c>
      <c r="P33" s="51">
        <v>861</v>
      </c>
      <c r="Q33" s="52">
        <v>858</v>
      </c>
      <c r="R33" s="56">
        <v>887</v>
      </c>
      <c r="S33" s="57">
        <f t="shared" si="2"/>
        <v>10317</v>
      </c>
    </row>
    <row r="34" spans="1:19" ht="15">
      <c r="A34" s="22">
        <f t="shared" si="1"/>
        <v>26</v>
      </c>
      <c r="B34" s="23" t="s">
        <v>96</v>
      </c>
      <c r="C34" s="23" t="s">
        <v>84</v>
      </c>
      <c r="D34" s="39">
        <v>0</v>
      </c>
      <c r="E34" s="39">
        <v>0</v>
      </c>
      <c r="F34" s="117">
        <v>20</v>
      </c>
      <c r="G34" s="81">
        <v>156</v>
      </c>
      <c r="H34" s="81">
        <v>90</v>
      </c>
      <c r="I34" s="49">
        <v>432</v>
      </c>
      <c r="J34" s="49">
        <v>344</v>
      </c>
      <c r="K34" s="49">
        <v>365</v>
      </c>
      <c r="L34" s="49">
        <v>366</v>
      </c>
      <c r="M34" s="51">
        <v>380</v>
      </c>
      <c r="N34" s="51">
        <v>381</v>
      </c>
      <c r="O34" s="51">
        <v>340</v>
      </c>
      <c r="P34" s="51">
        <v>342</v>
      </c>
      <c r="Q34" s="52">
        <v>319</v>
      </c>
      <c r="R34" s="56">
        <v>326</v>
      </c>
      <c r="S34" s="57">
        <f t="shared" si="2"/>
        <v>3841</v>
      </c>
    </row>
    <row r="35" spans="1:19" ht="15">
      <c r="A35" s="22">
        <f t="shared" si="1"/>
        <v>27</v>
      </c>
      <c r="B35" s="23" t="s">
        <v>149</v>
      </c>
      <c r="C35" s="23" t="s">
        <v>98</v>
      </c>
      <c r="D35" s="39"/>
      <c r="E35" s="39"/>
      <c r="F35" s="117">
        <v>12</v>
      </c>
      <c r="G35" s="80">
        <v>1322</v>
      </c>
      <c r="H35" s="80">
        <v>1445</v>
      </c>
      <c r="I35" s="49">
        <v>1899</v>
      </c>
      <c r="J35" s="49">
        <v>1988</v>
      </c>
      <c r="K35" s="49">
        <v>1998</v>
      </c>
      <c r="L35" s="49">
        <v>1908</v>
      </c>
      <c r="M35" s="51">
        <v>1909</v>
      </c>
      <c r="N35" s="51">
        <v>1908</v>
      </c>
      <c r="O35" s="51">
        <v>1878</v>
      </c>
      <c r="P35" s="51">
        <v>1890</v>
      </c>
      <c r="Q35" s="52">
        <v>1858</v>
      </c>
      <c r="R35" s="56">
        <v>1886</v>
      </c>
      <c r="S35" s="57">
        <f t="shared" si="2"/>
        <v>21889</v>
      </c>
    </row>
    <row r="36" spans="1:19" s="62" customFormat="1" ht="15">
      <c r="A36" s="85">
        <f t="shared" si="1"/>
        <v>28</v>
      </c>
      <c r="B36" s="86" t="s">
        <v>147</v>
      </c>
      <c r="C36" s="86" t="s">
        <v>97</v>
      </c>
      <c r="D36" s="87">
        <v>0</v>
      </c>
      <c r="E36" s="87">
        <v>0</v>
      </c>
      <c r="F36" s="119">
        <v>14</v>
      </c>
      <c r="G36" s="80">
        <v>774</v>
      </c>
      <c r="H36" s="80">
        <v>678</v>
      </c>
      <c r="I36" s="80">
        <v>1234</v>
      </c>
      <c r="J36" s="80">
        <v>1335</v>
      </c>
      <c r="K36" s="80">
        <v>1534</v>
      </c>
      <c r="L36" s="80">
        <v>1466</v>
      </c>
      <c r="M36" s="88">
        <v>1490</v>
      </c>
      <c r="N36" s="88">
        <v>1446</v>
      </c>
      <c r="O36" s="88">
        <v>1402</v>
      </c>
      <c r="P36" s="88">
        <v>1410</v>
      </c>
      <c r="Q36" s="88">
        <v>1411</v>
      </c>
      <c r="R36" s="56">
        <v>1482</v>
      </c>
      <c r="S36" s="89">
        <f t="shared" si="2"/>
        <v>15662</v>
      </c>
    </row>
    <row r="37" spans="1:19" ht="15">
      <c r="A37" s="22">
        <f t="shared" si="1"/>
        <v>29</v>
      </c>
      <c r="B37" s="23" t="s">
        <v>99</v>
      </c>
      <c r="C37" s="23" t="s">
        <v>97</v>
      </c>
      <c r="D37" s="39">
        <v>2</v>
      </c>
      <c r="E37" s="39">
        <v>0</v>
      </c>
      <c r="F37" s="117">
        <v>5</v>
      </c>
      <c r="G37" s="81">
        <v>88</v>
      </c>
      <c r="H37" s="81">
        <v>54</v>
      </c>
      <c r="I37" s="49">
        <v>66</v>
      </c>
      <c r="J37" s="49">
        <v>77</v>
      </c>
      <c r="K37" s="49">
        <v>67</v>
      </c>
      <c r="L37" s="49">
        <v>78</v>
      </c>
      <c r="M37" s="51">
        <v>82</v>
      </c>
      <c r="N37" s="51">
        <v>81</v>
      </c>
      <c r="O37" s="51">
        <v>75</v>
      </c>
      <c r="P37" s="52">
        <v>77</v>
      </c>
      <c r="Q37" s="52">
        <v>70</v>
      </c>
      <c r="R37" s="56">
        <v>88</v>
      </c>
      <c r="S37" s="57">
        <f t="shared" si="2"/>
        <v>903</v>
      </c>
    </row>
    <row r="38" spans="1:19" ht="15">
      <c r="A38" s="22">
        <f t="shared" si="1"/>
        <v>30</v>
      </c>
      <c r="B38" s="23" t="s">
        <v>100</v>
      </c>
      <c r="C38" s="23" t="s">
        <v>97</v>
      </c>
      <c r="D38" s="39">
        <v>1</v>
      </c>
      <c r="E38" s="39">
        <v>3</v>
      </c>
      <c r="F38" s="116">
        <v>8</v>
      </c>
      <c r="G38" s="81">
        <v>78</v>
      </c>
      <c r="H38" s="81">
        <v>77</v>
      </c>
      <c r="I38" s="47">
        <v>66</v>
      </c>
      <c r="J38" s="47">
        <v>78</v>
      </c>
      <c r="K38" s="47">
        <v>65</v>
      </c>
      <c r="L38" s="47">
        <v>78</v>
      </c>
      <c r="M38" s="51">
        <v>88</v>
      </c>
      <c r="N38" s="51">
        <v>84</v>
      </c>
      <c r="O38" s="51">
        <v>80</v>
      </c>
      <c r="P38" s="53">
        <v>80</v>
      </c>
      <c r="Q38" s="53">
        <v>81</v>
      </c>
      <c r="R38" s="56">
        <v>92</v>
      </c>
      <c r="S38" s="57">
        <f t="shared" si="2"/>
        <v>947</v>
      </c>
    </row>
    <row r="39" spans="1:19" ht="15">
      <c r="A39" s="22">
        <f t="shared" si="1"/>
        <v>31</v>
      </c>
      <c r="B39" s="23" t="s">
        <v>101</v>
      </c>
      <c r="C39" s="23" t="s">
        <v>102</v>
      </c>
      <c r="D39" s="43">
        <v>4</v>
      </c>
      <c r="E39" s="24">
        <v>4</v>
      </c>
      <c r="F39" s="117">
        <v>18</v>
      </c>
      <c r="G39" s="81">
        <v>65</v>
      </c>
      <c r="H39" s="81">
        <v>66</v>
      </c>
      <c r="I39" s="49">
        <v>56</v>
      </c>
      <c r="J39" s="49">
        <v>45</v>
      </c>
      <c r="K39" s="49">
        <v>34</v>
      </c>
      <c r="L39" s="49">
        <v>65</v>
      </c>
      <c r="M39" s="51">
        <v>69</v>
      </c>
      <c r="N39" s="51">
        <v>67</v>
      </c>
      <c r="O39" s="51">
        <v>60</v>
      </c>
      <c r="P39" s="52">
        <v>66</v>
      </c>
      <c r="Q39" s="52">
        <v>69</v>
      </c>
      <c r="R39" s="56">
        <v>82</v>
      </c>
      <c r="S39" s="57">
        <f t="shared" si="2"/>
        <v>744</v>
      </c>
    </row>
    <row r="40" spans="1:19" ht="15">
      <c r="A40" s="22">
        <f t="shared" si="1"/>
        <v>32</v>
      </c>
      <c r="B40" s="23" t="s">
        <v>103</v>
      </c>
      <c r="C40" s="23" t="s">
        <v>102</v>
      </c>
      <c r="D40" s="39">
        <v>2</v>
      </c>
      <c r="E40" s="39">
        <v>1</v>
      </c>
      <c r="F40" s="117">
        <v>8</v>
      </c>
      <c r="G40" s="81">
        <v>178</v>
      </c>
      <c r="H40" s="81">
        <v>146</v>
      </c>
      <c r="I40" s="49">
        <v>166</v>
      </c>
      <c r="J40" s="49">
        <v>142</v>
      </c>
      <c r="K40" s="49">
        <v>156</v>
      </c>
      <c r="L40" s="49">
        <v>167</v>
      </c>
      <c r="M40" s="51">
        <v>169</v>
      </c>
      <c r="N40" s="51">
        <v>165</v>
      </c>
      <c r="O40" s="51">
        <v>160</v>
      </c>
      <c r="P40" s="52">
        <v>161</v>
      </c>
      <c r="Q40" s="52">
        <v>160</v>
      </c>
      <c r="R40" s="56">
        <v>175</v>
      </c>
      <c r="S40" s="57">
        <f t="shared" si="2"/>
        <v>1945</v>
      </c>
    </row>
    <row r="41" spans="1:19" ht="15">
      <c r="A41" s="22">
        <f t="shared" si="1"/>
        <v>33</v>
      </c>
      <c r="B41" s="23" t="s">
        <v>104</v>
      </c>
      <c r="C41" s="23" t="s">
        <v>102</v>
      </c>
      <c r="D41" s="39">
        <v>2</v>
      </c>
      <c r="E41" s="39">
        <v>1</v>
      </c>
      <c r="F41" s="117">
        <v>5</v>
      </c>
      <c r="G41" s="81">
        <v>166</v>
      </c>
      <c r="H41" s="81">
        <v>98</v>
      </c>
      <c r="I41" s="49">
        <v>88</v>
      </c>
      <c r="J41" s="49">
        <v>89</v>
      </c>
      <c r="K41" s="49">
        <v>76</v>
      </c>
      <c r="L41" s="49">
        <v>54</v>
      </c>
      <c r="M41" s="51">
        <v>59</v>
      </c>
      <c r="N41" s="51">
        <v>58</v>
      </c>
      <c r="O41" s="51">
        <v>51</v>
      </c>
      <c r="P41" s="52">
        <v>52</v>
      </c>
      <c r="Q41" s="52">
        <v>51</v>
      </c>
      <c r="R41" s="56">
        <v>69</v>
      </c>
      <c r="S41" s="57">
        <f t="shared" si="2"/>
        <v>911</v>
      </c>
    </row>
    <row r="42" spans="1:19" ht="15">
      <c r="A42" s="22">
        <f t="shared" si="1"/>
        <v>34</v>
      </c>
      <c r="B42" s="23" t="s">
        <v>105</v>
      </c>
      <c r="C42" s="23" t="s">
        <v>102</v>
      </c>
      <c r="D42" s="39">
        <v>2</v>
      </c>
      <c r="E42" s="39">
        <v>1</v>
      </c>
      <c r="F42" s="117">
        <v>10</v>
      </c>
      <c r="G42" s="80">
        <v>88</v>
      </c>
      <c r="H42" s="80">
        <v>90</v>
      </c>
      <c r="I42" s="49">
        <v>88</v>
      </c>
      <c r="J42" s="49">
        <v>90</v>
      </c>
      <c r="K42" s="49">
        <v>79</v>
      </c>
      <c r="L42" s="49">
        <v>78</v>
      </c>
      <c r="M42" s="51">
        <v>79</v>
      </c>
      <c r="N42" s="51">
        <v>78</v>
      </c>
      <c r="O42" s="51">
        <v>70</v>
      </c>
      <c r="P42" s="52">
        <v>70</v>
      </c>
      <c r="Q42" s="52">
        <v>69</v>
      </c>
      <c r="R42" s="56">
        <v>76</v>
      </c>
      <c r="S42" s="57">
        <f t="shared" si="2"/>
        <v>955</v>
      </c>
    </row>
    <row r="43" spans="1:19" ht="15">
      <c r="A43" s="22">
        <f t="shared" si="1"/>
        <v>35</v>
      </c>
      <c r="B43" s="23" t="s">
        <v>106</v>
      </c>
      <c r="C43" s="23" t="s">
        <v>102</v>
      </c>
      <c r="D43" s="39">
        <v>1</v>
      </c>
      <c r="E43" s="39">
        <v>1</v>
      </c>
      <c r="F43" s="117">
        <v>12</v>
      </c>
      <c r="G43" s="81">
        <v>87</v>
      </c>
      <c r="H43" s="81">
        <v>90</v>
      </c>
      <c r="I43" s="49">
        <v>78</v>
      </c>
      <c r="J43" s="49">
        <v>65</v>
      </c>
      <c r="K43" s="49">
        <v>89</v>
      </c>
      <c r="L43" s="49">
        <v>88</v>
      </c>
      <c r="M43" s="51">
        <v>92</v>
      </c>
      <c r="N43" s="51">
        <v>90</v>
      </c>
      <c r="O43" s="51">
        <v>81</v>
      </c>
      <c r="P43" s="52">
        <v>82</v>
      </c>
      <c r="Q43" s="52">
        <v>81</v>
      </c>
      <c r="R43" s="56">
        <v>90</v>
      </c>
      <c r="S43" s="57">
        <f t="shared" si="2"/>
        <v>1013</v>
      </c>
    </row>
    <row r="44" spans="1:19" ht="15">
      <c r="A44" s="22">
        <f t="shared" si="1"/>
        <v>36</v>
      </c>
      <c r="B44" s="23" t="s">
        <v>107</v>
      </c>
      <c r="C44" s="23" t="s">
        <v>97</v>
      </c>
      <c r="D44" s="39">
        <v>5</v>
      </c>
      <c r="E44" s="39">
        <v>2</v>
      </c>
      <c r="F44" s="117">
        <v>12</v>
      </c>
      <c r="G44" s="80"/>
      <c r="H44" s="80"/>
      <c r="I44" s="49"/>
      <c r="J44" s="49"/>
      <c r="K44" s="49"/>
      <c r="L44" s="49"/>
      <c r="M44" s="51"/>
      <c r="N44" s="51"/>
      <c r="O44" s="51"/>
      <c r="P44" s="52"/>
      <c r="Q44" s="52"/>
      <c r="R44" s="56"/>
      <c r="S44" s="57">
        <f t="shared" si="2"/>
        <v>0</v>
      </c>
    </row>
    <row r="45" spans="1:19" ht="15">
      <c r="A45" s="22">
        <f t="shared" si="1"/>
        <v>37</v>
      </c>
      <c r="B45" s="23" t="s">
        <v>108</v>
      </c>
      <c r="C45" s="23" t="s">
        <v>97</v>
      </c>
      <c r="D45" s="39">
        <v>1</v>
      </c>
      <c r="E45" s="39">
        <v>1</v>
      </c>
      <c r="F45" s="117">
        <v>7</v>
      </c>
      <c r="G45" s="81">
        <v>90</v>
      </c>
      <c r="H45" s="81">
        <v>68</v>
      </c>
      <c r="I45" s="49">
        <v>78</v>
      </c>
      <c r="J45" s="49">
        <v>77</v>
      </c>
      <c r="K45" s="49">
        <v>86</v>
      </c>
      <c r="L45" s="49">
        <v>88</v>
      </c>
      <c r="M45" s="51">
        <v>89</v>
      </c>
      <c r="N45" s="51">
        <v>72</v>
      </c>
      <c r="O45" s="51">
        <v>72</v>
      </c>
      <c r="P45" s="52">
        <v>80</v>
      </c>
      <c r="Q45" s="52">
        <v>74</v>
      </c>
      <c r="R45" s="56">
        <v>84</v>
      </c>
      <c r="S45" s="57">
        <f t="shared" si="2"/>
        <v>958</v>
      </c>
    </row>
    <row r="46" spans="1:19" ht="15">
      <c r="A46" s="22">
        <f t="shared" si="1"/>
        <v>38</v>
      </c>
      <c r="B46" s="23" t="s">
        <v>109</v>
      </c>
      <c r="C46" s="23" t="s">
        <v>102</v>
      </c>
      <c r="D46" s="39">
        <v>2</v>
      </c>
      <c r="E46" s="39">
        <v>1</v>
      </c>
      <c r="F46" s="117">
        <v>6</v>
      </c>
      <c r="G46" s="81">
        <v>55</v>
      </c>
      <c r="H46" s="81">
        <v>76</v>
      </c>
      <c r="I46" s="49">
        <v>78</v>
      </c>
      <c r="J46" s="49">
        <v>77</v>
      </c>
      <c r="K46" s="49">
        <v>90</v>
      </c>
      <c r="L46" s="49">
        <v>92</v>
      </c>
      <c r="M46" s="51">
        <v>93</v>
      </c>
      <c r="N46" s="51">
        <v>84</v>
      </c>
      <c r="O46" s="51">
        <v>81</v>
      </c>
      <c r="P46" s="52">
        <v>80</v>
      </c>
      <c r="Q46" s="52">
        <v>82</v>
      </c>
      <c r="R46" s="56">
        <v>92</v>
      </c>
      <c r="S46" s="57">
        <f t="shared" si="2"/>
        <v>980</v>
      </c>
    </row>
    <row r="47" spans="1:19" ht="15">
      <c r="A47" s="22">
        <f t="shared" si="1"/>
        <v>39</v>
      </c>
      <c r="B47" s="23" t="s">
        <v>110</v>
      </c>
      <c r="C47" s="23" t="s">
        <v>102</v>
      </c>
      <c r="D47" s="39">
        <v>1</v>
      </c>
      <c r="E47" s="39">
        <v>0</v>
      </c>
      <c r="F47" s="117">
        <v>7</v>
      </c>
      <c r="G47" s="81">
        <v>44</v>
      </c>
      <c r="H47" s="81">
        <v>56</v>
      </c>
      <c r="I47" s="49">
        <v>48</v>
      </c>
      <c r="J47" s="49">
        <v>67</v>
      </c>
      <c r="K47" s="49">
        <v>78</v>
      </c>
      <c r="L47" s="49">
        <v>88</v>
      </c>
      <c r="M47" s="51">
        <v>94</v>
      </c>
      <c r="N47" s="51">
        <v>92</v>
      </c>
      <c r="O47" s="51">
        <v>84</v>
      </c>
      <c r="P47" s="52">
        <v>88</v>
      </c>
      <c r="Q47" s="52">
        <v>85</v>
      </c>
      <c r="R47" s="56">
        <v>91</v>
      </c>
      <c r="S47" s="57">
        <f t="shared" si="2"/>
        <v>915</v>
      </c>
    </row>
    <row r="48" spans="1:19" ht="15">
      <c r="A48" s="22">
        <f t="shared" si="1"/>
        <v>40</v>
      </c>
      <c r="B48" s="23" t="s">
        <v>111</v>
      </c>
      <c r="C48" s="23" t="s">
        <v>102</v>
      </c>
      <c r="D48" s="39">
        <v>2</v>
      </c>
      <c r="E48" s="39">
        <v>0</v>
      </c>
      <c r="F48" s="117">
        <v>16</v>
      </c>
      <c r="G48" s="81">
        <v>77</v>
      </c>
      <c r="H48" s="81">
        <v>45</v>
      </c>
      <c r="I48" s="49">
        <v>56</v>
      </c>
      <c r="J48" s="49">
        <v>66</v>
      </c>
      <c r="K48" s="49">
        <v>76</v>
      </c>
      <c r="L48" s="49">
        <v>98</v>
      </c>
      <c r="M48" s="51">
        <v>99</v>
      </c>
      <c r="N48" s="51">
        <v>90</v>
      </c>
      <c r="O48" s="51">
        <v>82</v>
      </c>
      <c r="P48" s="52">
        <v>83</v>
      </c>
      <c r="Q48" s="52">
        <v>80</v>
      </c>
      <c r="R48" s="56">
        <v>95</v>
      </c>
      <c r="S48" s="57">
        <f t="shared" si="2"/>
        <v>947</v>
      </c>
    </row>
    <row r="49" spans="1:19" ht="15">
      <c r="A49" s="22">
        <f t="shared" si="1"/>
        <v>41</v>
      </c>
      <c r="B49" s="23" t="s">
        <v>112</v>
      </c>
      <c r="C49" s="23" t="s">
        <v>102</v>
      </c>
      <c r="D49" s="39">
        <v>1</v>
      </c>
      <c r="E49" s="39">
        <v>1</v>
      </c>
      <c r="F49" s="117">
        <v>16</v>
      </c>
      <c r="G49" s="81">
        <v>98</v>
      </c>
      <c r="H49" s="81">
        <v>77</v>
      </c>
      <c r="I49" s="49">
        <v>104</v>
      </c>
      <c r="J49" s="49">
        <v>77</v>
      </c>
      <c r="K49" s="49">
        <v>56</v>
      </c>
      <c r="L49" s="49">
        <v>78</v>
      </c>
      <c r="M49" s="51">
        <v>79</v>
      </c>
      <c r="N49" s="51">
        <v>71</v>
      </c>
      <c r="O49" s="51">
        <v>70</v>
      </c>
      <c r="P49" s="52">
        <v>71</v>
      </c>
      <c r="Q49" s="52">
        <v>74</v>
      </c>
      <c r="R49" s="56">
        <v>85</v>
      </c>
      <c r="S49" s="57">
        <f t="shared" si="2"/>
        <v>940</v>
      </c>
    </row>
    <row r="50" spans="1:19" ht="15">
      <c r="A50" s="22">
        <f t="shared" si="1"/>
        <v>42</v>
      </c>
      <c r="B50" s="23" t="s">
        <v>113</v>
      </c>
      <c r="C50" s="23" t="s">
        <v>102</v>
      </c>
      <c r="D50" s="39">
        <v>1</v>
      </c>
      <c r="E50" s="39">
        <v>1</v>
      </c>
      <c r="F50" s="117">
        <v>7</v>
      </c>
      <c r="G50" s="81">
        <v>88</v>
      </c>
      <c r="H50" s="81">
        <v>56</v>
      </c>
      <c r="I50" s="49">
        <v>78</v>
      </c>
      <c r="J50" s="49">
        <v>79</v>
      </c>
      <c r="K50" s="49">
        <v>67</v>
      </c>
      <c r="L50" s="49">
        <v>78</v>
      </c>
      <c r="M50" s="51">
        <v>84</v>
      </c>
      <c r="N50" s="51">
        <v>80</v>
      </c>
      <c r="O50" s="51">
        <v>82</v>
      </c>
      <c r="P50" s="52">
        <v>79</v>
      </c>
      <c r="Q50" s="52">
        <v>77</v>
      </c>
      <c r="R50" s="56">
        <v>86</v>
      </c>
      <c r="S50" s="57">
        <f t="shared" si="2"/>
        <v>934</v>
      </c>
    </row>
    <row r="51" spans="1:19" ht="15">
      <c r="A51" s="22">
        <f t="shared" si="1"/>
        <v>43</v>
      </c>
      <c r="B51" s="23" t="s">
        <v>114</v>
      </c>
      <c r="C51" s="23" t="s">
        <v>97</v>
      </c>
      <c r="D51" s="39">
        <v>3</v>
      </c>
      <c r="E51" s="39">
        <v>2</v>
      </c>
      <c r="F51" s="117">
        <v>16</v>
      </c>
      <c r="G51" s="81">
        <v>67</v>
      </c>
      <c r="H51" s="81">
        <v>44</v>
      </c>
      <c r="I51" s="49">
        <v>45</v>
      </c>
      <c r="J51" s="49">
        <v>67</v>
      </c>
      <c r="K51" s="49">
        <v>71</v>
      </c>
      <c r="L51" s="49">
        <v>68</v>
      </c>
      <c r="M51" s="51">
        <v>90</v>
      </c>
      <c r="N51" s="51">
        <v>78</v>
      </c>
      <c r="O51" s="51">
        <v>68</v>
      </c>
      <c r="P51" s="52">
        <v>69</v>
      </c>
      <c r="Q51" s="52">
        <v>71</v>
      </c>
      <c r="R51" s="56">
        <v>82</v>
      </c>
      <c r="S51" s="57">
        <f t="shared" si="2"/>
        <v>820</v>
      </c>
    </row>
    <row r="52" spans="1:19" ht="15">
      <c r="A52" s="22">
        <f t="shared" si="1"/>
        <v>44</v>
      </c>
      <c r="B52" s="23" t="s">
        <v>115</v>
      </c>
      <c r="C52" s="23" t="s">
        <v>97</v>
      </c>
      <c r="D52" s="39">
        <v>2</v>
      </c>
      <c r="E52" s="39">
        <v>2</v>
      </c>
      <c r="F52" s="117">
        <v>8</v>
      </c>
      <c r="G52" s="81">
        <v>66</v>
      </c>
      <c r="H52" s="81">
        <v>45</v>
      </c>
      <c r="I52" s="47">
        <v>66</v>
      </c>
      <c r="J52" s="47">
        <v>76</v>
      </c>
      <c r="K52" s="47">
        <v>68</v>
      </c>
      <c r="L52" s="47">
        <v>66</v>
      </c>
      <c r="M52" s="51">
        <v>78</v>
      </c>
      <c r="N52" s="51">
        <v>72</v>
      </c>
      <c r="O52" s="51">
        <v>77</v>
      </c>
      <c r="P52" s="52">
        <v>71</v>
      </c>
      <c r="Q52" s="52">
        <v>72</v>
      </c>
      <c r="R52" s="56">
        <v>76</v>
      </c>
      <c r="S52" s="57">
        <f t="shared" si="2"/>
        <v>833</v>
      </c>
    </row>
    <row r="53" spans="1:19" ht="15">
      <c r="A53" s="22">
        <f t="shared" si="1"/>
        <v>45</v>
      </c>
      <c r="B53" s="23" t="s">
        <v>116</v>
      </c>
      <c r="C53" s="23" t="s">
        <v>102</v>
      </c>
      <c r="D53" s="39">
        <v>1</v>
      </c>
      <c r="E53" s="39">
        <v>1</v>
      </c>
      <c r="F53" s="117">
        <v>7</v>
      </c>
      <c r="G53" s="81">
        <v>55</v>
      </c>
      <c r="H53" s="81">
        <v>56</v>
      </c>
      <c r="I53" s="49">
        <v>54</v>
      </c>
      <c r="J53" s="49">
        <v>33</v>
      </c>
      <c r="K53" s="49">
        <v>73</v>
      </c>
      <c r="L53" s="49">
        <v>54</v>
      </c>
      <c r="M53" s="51">
        <v>69</v>
      </c>
      <c r="N53" s="51">
        <v>60</v>
      </c>
      <c r="O53" s="51">
        <v>58</v>
      </c>
      <c r="P53" s="52">
        <v>56</v>
      </c>
      <c r="Q53" s="52">
        <v>58</v>
      </c>
      <c r="R53" s="56">
        <v>74</v>
      </c>
      <c r="S53" s="57">
        <f t="shared" si="2"/>
        <v>700</v>
      </c>
    </row>
    <row r="54" spans="1:19" ht="15">
      <c r="A54" s="22">
        <f t="shared" si="1"/>
        <v>46</v>
      </c>
      <c r="B54" s="23" t="s">
        <v>117</v>
      </c>
      <c r="C54" s="23" t="s">
        <v>102</v>
      </c>
      <c r="D54" s="39">
        <v>2</v>
      </c>
      <c r="E54" s="39">
        <v>1</v>
      </c>
      <c r="F54" s="117">
        <v>5</v>
      </c>
      <c r="G54" s="81">
        <v>50</v>
      </c>
      <c r="H54" s="81">
        <v>55</v>
      </c>
      <c r="I54" s="49">
        <v>67</v>
      </c>
      <c r="J54" s="49">
        <v>66</v>
      </c>
      <c r="K54" s="49">
        <v>37</v>
      </c>
      <c r="L54" s="49">
        <v>56</v>
      </c>
      <c r="M54" s="51">
        <v>68</v>
      </c>
      <c r="N54" s="51">
        <v>60</v>
      </c>
      <c r="O54" s="51">
        <v>51</v>
      </c>
      <c r="P54" s="52">
        <v>51</v>
      </c>
      <c r="Q54" s="52">
        <v>51</v>
      </c>
      <c r="R54" s="56">
        <v>82</v>
      </c>
      <c r="S54" s="57">
        <f>SUM(G54:R54)</f>
        <v>694</v>
      </c>
    </row>
    <row r="55" spans="1:19" ht="15">
      <c r="A55" s="22">
        <f t="shared" si="1"/>
        <v>47</v>
      </c>
      <c r="B55" s="23" t="s">
        <v>118</v>
      </c>
      <c r="C55" s="23" t="s">
        <v>102</v>
      </c>
      <c r="D55" s="39">
        <v>2</v>
      </c>
      <c r="E55" s="39">
        <v>0</v>
      </c>
      <c r="F55" s="117">
        <v>6</v>
      </c>
      <c r="G55" s="81">
        <v>34</v>
      </c>
      <c r="H55" s="81">
        <v>56</v>
      </c>
      <c r="I55" s="49">
        <v>33</v>
      </c>
      <c r="J55" s="49">
        <v>32</v>
      </c>
      <c r="K55" s="49">
        <v>33</v>
      </c>
      <c r="L55" s="49">
        <v>34</v>
      </c>
      <c r="M55" s="51">
        <v>49</v>
      </c>
      <c r="N55" s="51">
        <v>41</v>
      </c>
      <c r="O55" s="51">
        <v>40</v>
      </c>
      <c r="P55" s="52">
        <v>51</v>
      </c>
      <c r="Q55" s="52">
        <v>47</v>
      </c>
      <c r="R55" s="56">
        <v>65</v>
      </c>
      <c r="S55" s="57">
        <f t="shared" si="2"/>
        <v>515</v>
      </c>
    </row>
    <row r="56" spans="1:19" ht="15">
      <c r="A56" s="22">
        <f t="shared" si="1"/>
        <v>48</v>
      </c>
      <c r="B56" s="23" t="s">
        <v>119</v>
      </c>
      <c r="C56" s="23" t="s">
        <v>102</v>
      </c>
      <c r="D56" s="39">
        <v>5</v>
      </c>
      <c r="E56" s="39">
        <v>4</v>
      </c>
      <c r="F56" s="117">
        <v>22</v>
      </c>
      <c r="G56" s="81"/>
      <c r="H56" s="81"/>
      <c r="I56" s="49"/>
      <c r="J56" s="49"/>
      <c r="K56" s="49"/>
      <c r="L56" s="49"/>
      <c r="M56" s="51"/>
      <c r="N56" s="51"/>
      <c r="O56" s="51"/>
      <c r="P56" s="52"/>
      <c r="Q56" s="52"/>
      <c r="R56" s="56"/>
      <c r="S56" s="57">
        <f t="shared" si="2"/>
        <v>0</v>
      </c>
    </row>
    <row r="57" spans="1:19" ht="15">
      <c r="A57" s="22">
        <f t="shared" si="1"/>
        <v>49</v>
      </c>
      <c r="B57" s="23" t="s">
        <v>148</v>
      </c>
      <c r="C57" s="23" t="s">
        <v>102</v>
      </c>
      <c r="D57" s="39">
        <v>28</v>
      </c>
      <c r="E57" s="39">
        <v>14</v>
      </c>
      <c r="F57" s="117">
        <v>90</v>
      </c>
      <c r="G57" s="81"/>
      <c r="H57" s="81"/>
      <c r="I57" s="49"/>
      <c r="J57" s="49"/>
      <c r="K57" s="49"/>
      <c r="L57" s="49"/>
      <c r="M57" s="51"/>
      <c r="N57" s="51"/>
      <c r="O57" s="51"/>
      <c r="P57" s="52"/>
      <c r="Q57" s="52"/>
      <c r="R57" s="56"/>
      <c r="S57" s="57">
        <f t="shared" si="2"/>
        <v>0</v>
      </c>
    </row>
    <row r="58" spans="1:19" ht="15">
      <c r="A58" s="22">
        <f t="shared" si="1"/>
        <v>50</v>
      </c>
      <c r="B58" s="23" t="s">
        <v>150</v>
      </c>
      <c r="C58" s="23" t="s">
        <v>102</v>
      </c>
      <c r="D58" s="39">
        <v>8</v>
      </c>
      <c r="E58" s="39">
        <v>2</v>
      </c>
      <c r="F58" s="117">
        <v>14</v>
      </c>
      <c r="G58" s="80"/>
      <c r="H58" s="80"/>
      <c r="I58" s="49"/>
      <c r="J58" s="49"/>
      <c r="K58" s="49"/>
      <c r="L58" s="49"/>
      <c r="M58" s="51"/>
      <c r="N58" s="51"/>
      <c r="O58" s="51"/>
      <c r="P58" s="52"/>
      <c r="Q58" s="52"/>
      <c r="R58" s="56"/>
      <c r="S58" s="57">
        <f t="shared" si="2"/>
        <v>0</v>
      </c>
    </row>
    <row r="59" spans="1:19" ht="15">
      <c r="A59" s="22">
        <f t="shared" si="1"/>
        <v>51</v>
      </c>
      <c r="B59" s="23" t="s">
        <v>120</v>
      </c>
      <c r="C59" s="23" t="s">
        <v>102</v>
      </c>
      <c r="D59" s="39"/>
      <c r="E59" s="39"/>
      <c r="F59" s="117">
        <v>10</v>
      </c>
      <c r="G59" s="81">
        <v>32</v>
      </c>
      <c r="H59" s="81">
        <v>18</v>
      </c>
      <c r="I59" s="49"/>
      <c r="J59" s="49"/>
      <c r="K59" s="49"/>
      <c r="L59" s="49"/>
      <c r="M59" s="51"/>
      <c r="N59" s="51"/>
      <c r="O59" s="51"/>
      <c r="P59" s="52"/>
      <c r="Q59" s="52"/>
      <c r="R59" s="56"/>
      <c r="S59" s="57">
        <f t="shared" si="2"/>
        <v>50</v>
      </c>
    </row>
    <row r="60" spans="1:19" ht="15">
      <c r="A60" s="22">
        <f t="shared" si="1"/>
        <v>52</v>
      </c>
      <c r="B60" s="23" t="s">
        <v>121</v>
      </c>
      <c r="C60" s="23" t="s">
        <v>102</v>
      </c>
      <c r="D60" s="39"/>
      <c r="E60" s="39"/>
      <c r="F60" s="117">
        <v>5</v>
      </c>
      <c r="G60" s="81"/>
      <c r="H60" s="81"/>
      <c r="I60" s="49"/>
      <c r="J60" s="49"/>
      <c r="K60" s="49"/>
      <c r="L60" s="49"/>
      <c r="M60" s="51"/>
      <c r="N60" s="51"/>
      <c r="O60" s="51"/>
      <c r="P60" s="52"/>
      <c r="Q60" s="52"/>
      <c r="R60" s="56"/>
      <c r="S60" s="57">
        <f t="shared" si="2"/>
        <v>0</v>
      </c>
    </row>
    <row r="61" spans="1:19" ht="15">
      <c r="A61" s="22">
        <f t="shared" si="1"/>
        <v>53</v>
      </c>
      <c r="B61" s="23" t="s">
        <v>122</v>
      </c>
      <c r="C61" s="23" t="s">
        <v>102</v>
      </c>
      <c r="D61" s="39"/>
      <c r="E61" s="39"/>
      <c r="F61" s="117"/>
      <c r="G61" s="81"/>
      <c r="H61" s="81"/>
      <c r="I61" s="49"/>
      <c r="J61" s="49"/>
      <c r="K61" s="49"/>
      <c r="L61" s="49"/>
      <c r="M61" s="51"/>
      <c r="N61" s="51"/>
      <c r="O61" s="51"/>
      <c r="P61" s="52"/>
      <c r="Q61" s="52"/>
      <c r="R61" s="56"/>
      <c r="S61" s="57">
        <f t="shared" si="2"/>
        <v>0</v>
      </c>
    </row>
    <row r="62" spans="1:19" ht="15.75" thickBot="1">
      <c r="A62" s="77">
        <v>54</v>
      </c>
      <c r="B62" s="23" t="s">
        <v>123</v>
      </c>
      <c r="C62" s="72" t="s">
        <v>102</v>
      </c>
      <c r="D62" s="44"/>
      <c r="E62" s="45"/>
      <c r="F62" s="120">
        <v>25</v>
      </c>
      <c r="G62" s="66">
        <v>377</v>
      </c>
      <c r="H62" s="66">
        <v>404</v>
      </c>
      <c r="I62" s="66">
        <v>890</v>
      </c>
      <c r="J62" s="66">
        <v>876</v>
      </c>
      <c r="K62" s="66">
        <v>944</v>
      </c>
      <c r="L62" s="66">
        <v>967</v>
      </c>
      <c r="M62" s="67">
        <v>970</v>
      </c>
      <c r="N62" s="67">
        <v>958</v>
      </c>
      <c r="O62" s="67">
        <v>948</v>
      </c>
      <c r="P62" s="68">
        <v>944</v>
      </c>
      <c r="Q62" s="68">
        <v>928</v>
      </c>
      <c r="R62" s="69">
        <v>956</v>
      </c>
      <c r="S62" s="57">
        <f t="shared" si="2"/>
        <v>10162</v>
      </c>
    </row>
    <row r="63" spans="1:19" ht="15">
      <c r="A63" s="22"/>
      <c r="B63" s="23"/>
      <c r="C63" s="70"/>
      <c r="D63" s="46">
        <f>SUM(D7:D62)</f>
        <v>451</v>
      </c>
      <c r="E63" s="46">
        <f>SUM(E7:E62)</f>
        <v>173</v>
      </c>
      <c r="F63" s="121"/>
      <c r="G63" s="63"/>
      <c r="H63" s="63"/>
      <c r="I63" s="63"/>
      <c r="J63" s="63"/>
      <c r="K63" s="63"/>
      <c r="L63" s="63"/>
      <c r="M63" s="64"/>
      <c r="N63" s="64"/>
      <c r="O63" s="64"/>
      <c r="P63" s="64"/>
      <c r="Q63" s="64"/>
      <c r="R63" s="65"/>
      <c r="S63" s="57">
        <f t="shared" si="2"/>
        <v>0</v>
      </c>
    </row>
    <row r="64" spans="1:19" ht="15">
      <c r="A64" s="297" t="s">
        <v>16</v>
      </c>
      <c r="B64" s="297"/>
      <c r="C64" s="22"/>
      <c r="D64" s="298">
        <f>D63+E63</f>
        <v>624</v>
      </c>
      <c r="E64" s="298"/>
      <c r="F64" s="116">
        <f>SUM(F7:F62)</f>
        <v>1382</v>
      </c>
      <c r="G64" s="55">
        <f>SUM(G12:G62)</f>
        <v>12359</v>
      </c>
      <c r="H64" s="55">
        <f>SUM(H12:H62)</f>
        <v>9927</v>
      </c>
      <c r="I64" s="55">
        <f>SUM(I12:I62)</f>
        <v>15892</v>
      </c>
      <c r="J64" s="55">
        <f>SUM(J12:J62)</f>
        <v>15749</v>
      </c>
      <c r="K64" s="55">
        <f>SUM(K12:K62)</f>
        <v>16505</v>
      </c>
      <c r="L64" s="111">
        <f>SUM(L14:L62)+L8+L10+L9+L7</f>
        <v>16813</v>
      </c>
      <c r="M64" s="54">
        <f t="shared" ref="M64:R64" si="4">SUM(M7:M62)</f>
        <v>23271</v>
      </c>
      <c r="N64" s="54">
        <f t="shared" si="4"/>
        <v>20448</v>
      </c>
      <c r="O64" s="54">
        <f t="shared" si="4"/>
        <v>20727</v>
      </c>
      <c r="P64" s="54">
        <f t="shared" si="4"/>
        <v>19843</v>
      </c>
      <c r="Q64" s="56">
        <f t="shared" si="4"/>
        <v>19730</v>
      </c>
      <c r="R64" s="56">
        <f t="shared" si="4"/>
        <v>15459</v>
      </c>
      <c r="S64" s="57">
        <f>SUM(G64:R64)</f>
        <v>206723</v>
      </c>
    </row>
    <row r="65" spans="1:19" ht="15">
      <c r="A65" s="25"/>
      <c r="B65" s="26"/>
      <c r="C65" s="26"/>
      <c r="D65" s="26"/>
      <c r="E65" s="26"/>
      <c r="F65" s="122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61"/>
      <c r="S65" s="28"/>
    </row>
    <row r="66" spans="1:19" ht="15">
      <c r="A66" s="25"/>
      <c r="B66" s="26"/>
      <c r="C66" s="26"/>
      <c r="D66" s="26"/>
      <c r="E66" s="26"/>
      <c r="F66" s="122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61"/>
      <c r="S66" s="38"/>
    </row>
    <row r="74" spans="1:19">
      <c r="L74">
        <v>22</v>
      </c>
    </row>
    <row r="75" spans="1:19">
      <c r="L75">
        <v>30</v>
      </c>
    </row>
    <row r="76" spans="1:19">
      <c r="L76">
        <v>26</v>
      </c>
    </row>
    <row r="77" spans="1:19">
      <c r="L77">
        <v>26</v>
      </c>
    </row>
    <row r="78" spans="1:19">
      <c r="L78">
        <v>24</v>
      </c>
    </row>
    <row r="79" spans="1:19">
      <c r="L79">
        <v>28</v>
      </c>
    </row>
    <row r="80" spans="1:19">
      <c r="L80">
        <v>26</v>
      </c>
    </row>
    <row r="81" spans="12:12">
      <c r="L81">
        <v>26</v>
      </c>
    </row>
    <row r="82" spans="12:12">
      <c r="L82">
        <v>30</v>
      </c>
    </row>
    <row r="83" spans="12:12">
      <c r="L83">
        <v>32</v>
      </c>
    </row>
    <row r="84" spans="12:12">
      <c r="L84">
        <v>24</v>
      </c>
    </row>
    <row r="85" spans="12:12">
      <c r="L85">
        <v>24</v>
      </c>
    </row>
    <row r="86" spans="12:12">
      <c r="L86">
        <v>26</v>
      </c>
    </row>
    <row r="87" spans="12:12">
      <c r="L87">
        <v>34</v>
      </c>
    </row>
    <row r="88" spans="12:12">
      <c r="L88">
        <v>24</v>
      </c>
    </row>
    <row r="89" spans="12:12">
      <c r="L89">
        <v>24</v>
      </c>
    </row>
    <row r="90" spans="12:12">
      <c r="L90">
        <v>26</v>
      </c>
    </row>
    <row r="91" spans="12:12">
      <c r="L91">
        <v>26</v>
      </c>
    </row>
    <row r="92" spans="12:12">
      <c r="L92">
        <v>24</v>
      </c>
    </row>
    <row r="93" spans="12:12">
      <c r="L93">
        <v>28</v>
      </c>
    </row>
    <row r="94" spans="12:12">
      <c r="L94">
        <v>26</v>
      </c>
    </row>
    <row r="95" spans="12:12">
      <c r="L95">
        <v>26</v>
      </c>
    </row>
    <row r="96" spans="12:12">
      <c r="L96">
        <v>32</v>
      </c>
    </row>
    <row r="97" spans="12:12">
      <c r="L97">
        <v>28</v>
      </c>
    </row>
    <row r="98" spans="12:12">
      <c r="L98">
        <v>28</v>
      </c>
    </row>
    <row r="99" spans="12:12">
      <c r="L99">
        <v>32</v>
      </c>
    </row>
    <row r="100" spans="12:12">
      <c r="L100">
        <v>34</v>
      </c>
    </row>
    <row r="101" spans="12:12">
      <c r="L101">
        <v>34</v>
      </c>
    </row>
    <row r="102" spans="12:12">
      <c r="L102">
        <v>26</v>
      </c>
    </row>
    <row r="103" spans="12:12">
      <c r="L103">
        <v>26</v>
      </c>
    </row>
    <row r="104" spans="12:12">
      <c r="L104">
        <f>SUM(L74:L103)</f>
        <v>822</v>
      </c>
    </row>
  </sheetData>
  <mergeCells count="22">
    <mergeCell ref="A1:S1"/>
    <mergeCell ref="A2:S2"/>
    <mergeCell ref="A3:A4"/>
    <mergeCell ref="B3:B4"/>
    <mergeCell ref="D3:E3"/>
    <mergeCell ref="G3:G4"/>
    <mergeCell ref="H3:H4"/>
    <mergeCell ref="I3:I4"/>
    <mergeCell ref="J3:J4"/>
    <mergeCell ref="K3:K4"/>
    <mergeCell ref="R3:R4"/>
    <mergeCell ref="S3:S4"/>
    <mergeCell ref="L3:L4"/>
    <mergeCell ref="M3:M4"/>
    <mergeCell ref="N3:N4"/>
    <mergeCell ref="O3:O4"/>
    <mergeCell ref="A64:B64"/>
    <mergeCell ref="D64:E64"/>
    <mergeCell ref="P3:P4"/>
    <mergeCell ref="Q3:Q4"/>
    <mergeCell ref="C3:C4"/>
    <mergeCell ref="F3:F4"/>
  </mergeCells>
  <phoneticPr fontId="0" type="noConversion"/>
  <printOptions horizontalCentered="1"/>
  <pageMargins left="0.25" right="0.25" top="0.75" bottom="0.75" header="0" footer="0"/>
  <pageSetup paperSize="256" scale="70" orientation="portrait" horizontalDpi="4294967293" verticalDpi="1200" r:id="rId1"/>
  <headerFooter alignWithMargins="0"/>
  <rowBreaks count="1" manualBreakCount="1">
    <brk id="64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17"/>
  <sheetViews>
    <sheetView workbookViewId="0">
      <selection activeCell="K19" sqref="K19"/>
    </sheetView>
  </sheetViews>
  <sheetFormatPr defaultRowHeight="12.75"/>
  <cols>
    <col min="1" max="1" width="7.28515625" customWidth="1"/>
    <col min="2" max="2" width="10.7109375" customWidth="1"/>
    <col min="4" max="4" width="12.5703125" customWidth="1"/>
    <col min="6" max="6" width="12.28515625" customWidth="1"/>
    <col min="8" max="8" width="13.140625" customWidth="1"/>
    <col min="10" max="10" width="13.28515625" customWidth="1"/>
  </cols>
  <sheetData>
    <row r="2" spans="1:11" ht="13.5" customHeight="1">
      <c r="A2" s="312" t="s">
        <v>124</v>
      </c>
      <c r="B2" s="312" t="s">
        <v>125</v>
      </c>
      <c r="C2" s="313" t="s">
        <v>153</v>
      </c>
      <c r="D2" s="313"/>
      <c r="E2" s="313"/>
      <c r="F2" s="313"/>
      <c r="G2" s="313"/>
      <c r="H2" s="313"/>
      <c r="I2" s="313"/>
      <c r="J2" s="313"/>
      <c r="K2" s="313"/>
    </row>
    <row r="3" spans="1:11" ht="13.5" customHeight="1">
      <c r="A3" s="312"/>
      <c r="B3" s="312"/>
      <c r="C3" s="313" t="s">
        <v>126</v>
      </c>
      <c r="D3" s="313"/>
      <c r="E3" s="313" t="s">
        <v>129</v>
      </c>
      <c r="F3" s="313"/>
      <c r="G3" s="313" t="s">
        <v>131</v>
      </c>
      <c r="H3" s="313"/>
      <c r="I3" s="313" t="s">
        <v>132</v>
      </c>
      <c r="J3" s="313"/>
      <c r="K3" s="313" t="s">
        <v>133</v>
      </c>
    </row>
    <row r="4" spans="1:11">
      <c r="A4" s="312"/>
      <c r="B4" s="312"/>
      <c r="C4" s="313" t="s">
        <v>127</v>
      </c>
      <c r="D4" s="313" t="s">
        <v>128</v>
      </c>
      <c r="E4" s="313" t="s">
        <v>127</v>
      </c>
      <c r="F4" s="313" t="s">
        <v>130</v>
      </c>
      <c r="G4" s="313" t="s">
        <v>127</v>
      </c>
      <c r="H4" s="313" t="s">
        <v>130</v>
      </c>
      <c r="I4" s="313" t="s">
        <v>127</v>
      </c>
      <c r="J4" s="313" t="s">
        <v>130</v>
      </c>
      <c r="K4" s="313"/>
    </row>
    <row r="5" spans="1:11">
      <c r="A5" s="312"/>
      <c r="B5" s="312"/>
      <c r="C5" s="313"/>
      <c r="D5" s="313"/>
      <c r="E5" s="313"/>
      <c r="F5" s="313"/>
      <c r="G5" s="313"/>
      <c r="H5" s="313"/>
      <c r="I5" s="313"/>
      <c r="J5" s="313"/>
      <c r="K5" s="313"/>
    </row>
    <row r="6" spans="1:11">
      <c r="A6" s="78">
        <v>1</v>
      </c>
      <c r="B6" s="79" t="s">
        <v>134</v>
      </c>
      <c r="C6" s="78">
        <v>30</v>
      </c>
      <c r="D6" s="78">
        <v>250</v>
      </c>
      <c r="E6" s="78">
        <v>169</v>
      </c>
      <c r="F6" s="78">
        <v>400</v>
      </c>
      <c r="G6" s="78">
        <v>25</v>
      </c>
      <c r="H6" s="78">
        <v>60</v>
      </c>
      <c r="I6" s="78">
        <v>1</v>
      </c>
      <c r="J6" s="78">
        <v>2</v>
      </c>
      <c r="K6" s="79"/>
    </row>
    <row r="7" spans="1:11">
      <c r="A7" s="78">
        <v>2</v>
      </c>
      <c r="B7" s="79" t="s">
        <v>135</v>
      </c>
      <c r="C7" s="78">
        <v>30</v>
      </c>
      <c r="D7" s="78">
        <v>250</v>
      </c>
      <c r="E7" s="78">
        <v>169</v>
      </c>
      <c r="F7" s="78">
        <v>400</v>
      </c>
      <c r="G7" s="78">
        <v>25</v>
      </c>
      <c r="H7" s="78">
        <v>60</v>
      </c>
      <c r="I7" s="78">
        <v>1</v>
      </c>
      <c r="J7" s="78">
        <v>2</v>
      </c>
      <c r="K7" s="79"/>
    </row>
    <row r="8" spans="1:11">
      <c r="A8" s="78">
        <v>3</v>
      </c>
      <c r="B8" s="79" t="s">
        <v>136</v>
      </c>
      <c r="C8" s="78">
        <v>30</v>
      </c>
      <c r="D8" s="78">
        <v>250</v>
      </c>
      <c r="E8" s="78">
        <v>169</v>
      </c>
      <c r="F8" s="78">
        <v>400</v>
      </c>
      <c r="G8" s="78">
        <v>25</v>
      </c>
      <c r="H8" s="78">
        <v>60</v>
      </c>
      <c r="I8" s="78">
        <v>1</v>
      </c>
      <c r="J8" s="78">
        <v>2</v>
      </c>
      <c r="K8" s="79"/>
    </row>
    <row r="9" spans="1:11">
      <c r="A9" s="78">
        <v>4</v>
      </c>
      <c r="B9" s="79" t="s">
        <v>137</v>
      </c>
      <c r="C9" s="78">
        <v>30</v>
      </c>
      <c r="D9" s="78">
        <v>250</v>
      </c>
      <c r="E9" s="78">
        <v>169</v>
      </c>
      <c r="F9" s="78">
        <v>400</v>
      </c>
      <c r="G9" s="78">
        <v>25</v>
      </c>
      <c r="H9" s="78">
        <v>60</v>
      </c>
      <c r="I9" s="78">
        <v>1</v>
      </c>
      <c r="J9" s="78">
        <v>2</v>
      </c>
      <c r="K9" s="79"/>
    </row>
    <row r="10" spans="1:11">
      <c r="A10" s="78">
        <v>5</v>
      </c>
      <c r="B10" s="79" t="s">
        <v>138</v>
      </c>
      <c r="C10" s="78">
        <v>30</v>
      </c>
      <c r="D10" s="78">
        <v>250</v>
      </c>
      <c r="E10" s="78">
        <v>169</v>
      </c>
      <c r="F10" s="78">
        <v>400</v>
      </c>
      <c r="G10" s="78">
        <v>25</v>
      </c>
      <c r="H10" s="78">
        <v>60</v>
      </c>
      <c r="I10" s="78">
        <v>1</v>
      </c>
      <c r="J10" s="78">
        <v>2</v>
      </c>
      <c r="K10" s="79"/>
    </row>
    <row r="11" spans="1:11">
      <c r="A11" s="78">
        <v>6</v>
      </c>
      <c r="B11" s="79" t="s">
        <v>139</v>
      </c>
      <c r="C11" s="78">
        <v>30</v>
      </c>
      <c r="D11" s="78">
        <v>250</v>
      </c>
      <c r="E11" s="78">
        <v>169</v>
      </c>
      <c r="F11" s="78">
        <v>400</v>
      </c>
      <c r="G11" s="78">
        <v>25</v>
      </c>
      <c r="H11" s="78">
        <v>60</v>
      </c>
      <c r="I11" s="78">
        <v>1</v>
      </c>
      <c r="J11" s="78">
        <v>2</v>
      </c>
      <c r="K11" s="79"/>
    </row>
    <row r="12" spans="1:11">
      <c r="A12" s="78">
        <v>7</v>
      </c>
      <c r="B12" s="79" t="s">
        <v>140</v>
      </c>
      <c r="C12" s="78">
        <v>30</v>
      </c>
      <c r="D12" s="78">
        <v>250</v>
      </c>
      <c r="E12" s="78">
        <v>169</v>
      </c>
      <c r="F12" s="78">
        <v>400</v>
      </c>
      <c r="G12" s="78">
        <v>25</v>
      </c>
      <c r="H12" s="78">
        <v>60</v>
      </c>
      <c r="I12" s="78">
        <v>1</v>
      </c>
      <c r="J12" s="78">
        <v>2</v>
      </c>
      <c r="K12" s="79"/>
    </row>
    <row r="13" spans="1:11">
      <c r="A13" s="78">
        <v>8</v>
      </c>
      <c r="B13" s="79" t="s">
        <v>141</v>
      </c>
      <c r="C13" s="78">
        <v>30</v>
      </c>
      <c r="D13" s="78">
        <v>250</v>
      </c>
      <c r="E13" s="78">
        <v>169</v>
      </c>
      <c r="F13" s="78">
        <v>400</v>
      </c>
      <c r="G13" s="78">
        <v>25</v>
      </c>
      <c r="H13" s="78">
        <v>60</v>
      </c>
      <c r="I13" s="78">
        <v>1</v>
      </c>
      <c r="J13" s="78">
        <v>2</v>
      </c>
      <c r="K13" s="79"/>
    </row>
    <row r="14" spans="1:11">
      <c r="A14" s="78">
        <v>9</v>
      </c>
      <c r="B14" s="79" t="s">
        <v>142</v>
      </c>
      <c r="C14" s="78">
        <v>30</v>
      </c>
      <c r="D14" s="78">
        <v>250</v>
      </c>
      <c r="E14" s="78">
        <v>169</v>
      </c>
      <c r="F14" s="78">
        <v>400</v>
      </c>
      <c r="G14" s="78">
        <v>25</v>
      </c>
      <c r="H14" s="78">
        <v>60</v>
      </c>
      <c r="I14" s="78">
        <v>1</v>
      </c>
      <c r="J14" s="78">
        <v>2</v>
      </c>
      <c r="K14" s="79"/>
    </row>
    <row r="15" spans="1:11">
      <c r="A15" s="78">
        <v>10</v>
      </c>
      <c r="B15" s="79" t="s">
        <v>143</v>
      </c>
      <c r="C15" s="78">
        <v>30</v>
      </c>
      <c r="D15" s="78">
        <v>250</v>
      </c>
      <c r="E15" s="78">
        <v>169</v>
      </c>
      <c r="F15" s="78">
        <v>400</v>
      </c>
      <c r="G15" s="78">
        <v>25</v>
      </c>
      <c r="H15" s="78">
        <v>60</v>
      </c>
      <c r="I15" s="78">
        <v>1</v>
      </c>
      <c r="J15" s="78">
        <v>2</v>
      </c>
      <c r="K15" s="79"/>
    </row>
    <row r="16" spans="1:11">
      <c r="A16" s="78">
        <v>11</v>
      </c>
      <c r="B16" s="79" t="s">
        <v>144</v>
      </c>
      <c r="C16" s="79"/>
      <c r="D16" s="79"/>
      <c r="E16" s="79"/>
      <c r="F16" s="79"/>
      <c r="G16" s="79"/>
      <c r="H16" s="79"/>
      <c r="I16" s="79"/>
      <c r="J16" s="79"/>
      <c r="K16" s="79"/>
    </row>
    <row r="17" spans="1:11">
      <c r="A17" s="78">
        <v>12</v>
      </c>
      <c r="B17" s="79" t="s">
        <v>145</v>
      </c>
      <c r="C17" s="79"/>
      <c r="D17" s="79"/>
      <c r="E17" s="79"/>
      <c r="F17" s="79"/>
      <c r="G17" s="79"/>
      <c r="H17" s="79"/>
      <c r="I17" s="79"/>
      <c r="J17" s="79"/>
      <c r="K17" s="79"/>
    </row>
  </sheetData>
  <mergeCells count="16">
    <mergeCell ref="A2:A5"/>
    <mergeCell ref="B2:B5"/>
    <mergeCell ref="C2:K2"/>
    <mergeCell ref="C3:D3"/>
    <mergeCell ref="C4:C5"/>
    <mergeCell ref="D4:D5"/>
    <mergeCell ref="E3:F3"/>
    <mergeCell ref="E4:E5"/>
    <mergeCell ref="F4:F5"/>
    <mergeCell ref="G3:H3"/>
    <mergeCell ref="K3:K5"/>
    <mergeCell ref="G4:G5"/>
    <mergeCell ref="H4:H5"/>
    <mergeCell ref="I3:J3"/>
    <mergeCell ref="I4:I5"/>
    <mergeCell ref="J4:J5"/>
  </mergeCells>
  <phoneticPr fontId="1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4"/>
  <sheetViews>
    <sheetView zoomScale="75" workbookViewId="0">
      <selection activeCell="A3" sqref="A3"/>
    </sheetView>
  </sheetViews>
  <sheetFormatPr defaultRowHeight="12.75"/>
  <cols>
    <col min="17" max="17" width="10.140625" customWidth="1"/>
  </cols>
  <sheetData>
    <row r="1" spans="1:17" ht="15.75">
      <c r="A1" s="288" t="s">
        <v>53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ht="15.75">
      <c r="A2" s="288" t="s">
        <v>62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7" ht="16.5" thickBot="1">
      <c r="A3" s="91" t="s">
        <v>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>
      <c r="A4" s="314" t="s">
        <v>1</v>
      </c>
      <c r="B4" s="84" t="s">
        <v>55</v>
      </c>
      <c r="C4" s="318" t="s">
        <v>47</v>
      </c>
      <c r="D4" s="319"/>
      <c r="E4" s="92" t="s">
        <v>4</v>
      </c>
      <c r="F4" s="92" t="s">
        <v>5</v>
      </c>
      <c r="G4" s="92" t="s">
        <v>6</v>
      </c>
      <c r="H4" s="92" t="s">
        <v>7</v>
      </c>
      <c r="I4" s="92" t="s">
        <v>8</v>
      </c>
      <c r="J4" s="92" t="s">
        <v>9</v>
      </c>
      <c r="K4" s="92" t="s">
        <v>48</v>
      </c>
      <c r="L4" s="92" t="s">
        <v>49</v>
      </c>
      <c r="M4" s="92" t="s">
        <v>56</v>
      </c>
      <c r="N4" s="92" t="s">
        <v>13</v>
      </c>
      <c r="O4" s="92" t="s">
        <v>14</v>
      </c>
      <c r="P4" s="92" t="s">
        <v>15</v>
      </c>
      <c r="Q4" s="93" t="s">
        <v>19</v>
      </c>
    </row>
    <row r="5" spans="1:17" ht="15">
      <c r="A5" s="315"/>
      <c r="B5" s="94"/>
      <c r="C5" s="95" t="s">
        <v>51</v>
      </c>
      <c r="D5" s="3" t="s">
        <v>52</v>
      </c>
      <c r="E5" s="96" t="s">
        <v>57</v>
      </c>
      <c r="F5" s="96" t="s">
        <v>57</v>
      </c>
      <c r="G5" s="96" t="s">
        <v>57</v>
      </c>
      <c r="H5" s="96" t="s">
        <v>57</v>
      </c>
      <c r="I5" s="96" t="s">
        <v>57</v>
      </c>
      <c r="J5" s="96" t="s">
        <v>57</v>
      </c>
      <c r="K5" s="96" t="s">
        <v>57</v>
      </c>
      <c r="L5" s="96" t="s">
        <v>57</v>
      </c>
      <c r="M5" s="96" t="s">
        <v>57</v>
      </c>
      <c r="N5" s="96" t="s">
        <v>57</v>
      </c>
      <c r="O5" s="96" t="s">
        <v>57</v>
      </c>
      <c r="P5" s="96" t="s">
        <v>57</v>
      </c>
      <c r="Q5" s="97" t="s">
        <v>57</v>
      </c>
    </row>
    <row r="6" spans="1:17" ht="15">
      <c r="A6" s="98"/>
      <c r="B6" s="82"/>
      <c r="C6" s="82"/>
      <c r="D6" s="9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100"/>
    </row>
    <row r="7" spans="1:17" ht="16.5" thickBot="1">
      <c r="A7" s="101">
        <v>1</v>
      </c>
      <c r="B7" s="102" t="s">
        <v>58</v>
      </c>
      <c r="C7" s="102">
        <v>148</v>
      </c>
      <c r="D7" s="103">
        <v>60</v>
      </c>
      <c r="E7" s="104">
        <v>58</v>
      </c>
      <c r="F7" s="105">
        <v>34</v>
      </c>
      <c r="G7" s="105">
        <v>104</v>
      </c>
      <c r="H7" s="90">
        <v>114</v>
      </c>
      <c r="I7" s="90">
        <v>134</v>
      </c>
      <c r="J7" s="90">
        <v>197</v>
      </c>
      <c r="K7" s="90"/>
      <c r="L7" s="90"/>
      <c r="M7" s="90"/>
      <c r="N7" s="90"/>
      <c r="O7" s="90"/>
      <c r="P7" s="90"/>
      <c r="Q7" s="106">
        <f>SUM(E7:P7)</f>
        <v>641</v>
      </c>
    </row>
    <row r="8" spans="1:17" ht="1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7" ht="16.5" thickBot="1">
      <c r="A9" s="91" t="s">
        <v>59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 ht="15">
      <c r="A10" s="314" t="s">
        <v>1</v>
      </c>
      <c r="B10" s="84" t="s">
        <v>55</v>
      </c>
      <c r="C10" s="318" t="s">
        <v>47</v>
      </c>
      <c r="D10" s="319"/>
      <c r="E10" s="92" t="s">
        <v>4</v>
      </c>
      <c r="F10" s="92" t="s">
        <v>5</v>
      </c>
      <c r="G10" s="92" t="s">
        <v>6</v>
      </c>
      <c r="H10" s="92" t="s">
        <v>7</v>
      </c>
      <c r="I10" s="92" t="s">
        <v>8</v>
      </c>
      <c r="J10" s="92" t="s">
        <v>9</v>
      </c>
      <c r="K10" s="92" t="s">
        <v>48</v>
      </c>
      <c r="L10" s="92" t="s">
        <v>49</v>
      </c>
      <c r="M10" s="92" t="s">
        <v>56</v>
      </c>
      <c r="N10" s="92" t="s">
        <v>13</v>
      </c>
      <c r="O10" s="92" t="s">
        <v>14</v>
      </c>
      <c r="P10" s="92" t="s">
        <v>15</v>
      </c>
      <c r="Q10" s="93" t="s">
        <v>19</v>
      </c>
    </row>
    <row r="11" spans="1:17" ht="15">
      <c r="A11" s="315"/>
      <c r="B11" s="94"/>
      <c r="C11" s="95" t="s">
        <v>51</v>
      </c>
      <c r="D11" s="3" t="s">
        <v>52</v>
      </c>
      <c r="E11" s="96" t="s">
        <v>57</v>
      </c>
      <c r="F11" s="96" t="s">
        <v>57</v>
      </c>
      <c r="G11" s="96" t="s">
        <v>57</v>
      </c>
      <c r="H11" s="96" t="s">
        <v>57</v>
      </c>
      <c r="I11" s="96" t="s">
        <v>57</v>
      </c>
      <c r="J11" s="96" t="s">
        <v>57</v>
      </c>
      <c r="K11" s="96" t="s">
        <v>57</v>
      </c>
      <c r="L11" s="96" t="s">
        <v>57</v>
      </c>
      <c r="M11" s="96" t="s">
        <v>57</v>
      </c>
      <c r="N11" s="96" t="s">
        <v>57</v>
      </c>
      <c r="O11" s="96" t="s">
        <v>57</v>
      </c>
      <c r="P11" s="96" t="s">
        <v>57</v>
      </c>
      <c r="Q11" s="97" t="s">
        <v>57</v>
      </c>
    </row>
    <row r="12" spans="1:17" ht="15">
      <c r="A12" s="98"/>
      <c r="B12" s="82"/>
      <c r="C12" s="82"/>
      <c r="D12" s="9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100"/>
    </row>
    <row r="13" spans="1:17" ht="16.5" thickBot="1">
      <c r="A13" s="101">
        <v>1</v>
      </c>
      <c r="B13" s="102" t="s">
        <v>58</v>
      </c>
      <c r="C13" s="102">
        <v>310</v>
      </c>
      <c r="D13" s="103">
        <v>122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</row>
    <row r="14" spans="1:17" ht="1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1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1:17" ht="1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1:22" ht="15.75">
      <c r="A17" s="288" t="s">
        <v>60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</row>
    <row r="18" spans="1:22" ht="15.75">
      <c r="A18" s="288" t="s">
        <v>62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</row>
    <row r="19" spans="1:22" ht="16.5" thickBot="1">
      <c r="A19" s="91" t="s">
        <v>54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1:22" ht="15">
      <c r="A20" s="314" t="s">
        <v>1</v>
      </c>
      <c r="B20" s="84" t="s">
        <v>55</v>
      </c>
      <c r="C20" s="318" t="s">
        <v>47</v>
      </c>
      <c r="D20" s="319"/>
      <c r="E20" s="92" t="s">
        <v>4</v>
      </c>
      <c r="F20" s="92" t="s">
        <v>5</v>
      </c>
      <c r="G20" s="92" t="s">
        <v>6</v>
      </c>
      <c r="H20" s="92" t="s">
        <v>7</v>
      </c>
      <c r="I20" s="92" t="s">
        <v>8</v>
      </c>
      <c r="J20" s="92" t="s">
        <v>9</v>
      </c>
      <c r="K20" s="92" t="s">
        <v>48</v>
      </c>
      <c r="L20" s="92" t="s">
        <v>49</v>
      </c>
      <c r="M20" s="92" t="s">
        <v>56</v>
      </c>
      <c r="N20" s="92" t="s">
        <v>13</v>
      </c>
      <c r="O20" s="92" t="s">
        <v>14</v>
      </c>
      <c r="P20" s="92" t="s">
        <v>15</v>
      </c>
      <c r="Q20" s="93" t="s">
        <v>19</v>
      </c>
    </row>
    <row r="21" spans="1:22" ht="15">
      <c r="A21" s="315"/>
      <c r="B21" s="94"/>
      <c r="C21" s="95" t="s">
        <v>51</v>
      </c>
      <c r="D21" s="3" t="s">
        <v>52</v>
      </c>
      <c r="E21" s="96" t="s">
        <v>57</v>
      </c>
      <c r="F21" s="96" t="s">
        <v>57</v>
      </c>
      <c r="G21" s="96" t="s">
        <v>57</v>
      </c>
      <c r="H21" s="96" t="s">
        <v>57</v>
      </c>
      <c r="I21" s="96" t="s">
        <v>57</v>
      </c>
      <c r="J21" s="96" t="s">
        <v>57</v>
      </c>
      <c r="K21" s="96" t="s">
        <v>57</v>
      </c>
      <c r="L21" s="96" t="s">
        <v>57</v>
      </c>
      <c r="M21" s="96" t="s">
        <v>57</v>
      </c>
      <c r="N21" s="96" t="s">
        <v>57</v>
      </c>
      <c r="O21" s="96" t="s">
        <v>57</v>
      </c>
      <c r="P21" s="96" t="s">
        <v>57</v>
      </c>
      <c r="Q21" s="97" t="s">
        <v>57</v>
      </c>
    </row>
    <row r="22" spans="1:22" ht="15">
      <c r="A22" s="98"/>
      <c r="B22" s="82"/>
      <c r="C22" s="82"/>
      <c r="D22" s="9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00"/>
    </row>
    <row r="23" spans="1:22" ht="16.5" thickBot="1">
      <c r="A23" s="101">
        <v>1</v>
      </c>
      <c r="B23" s="102" t="s">
        <v>58</v>
      </c>
      <c r="C23" s="102">
        <v>148</v>
      </c>
      <c r="D23" s="103">
        <v>60</v>
      </c>
      <c r="E23" s="104">
        <f>2784-E7</f>
        <v>2726</v>
      </c>
      <c r="F23" s="105">
        <f>3005-F7</f>
        <v>2971</v>
      </c>
      <c r="G23" s="105">
        <f>4160-G7</f>
        <v>4056</v>
      </c>
      <c r="H23" s="90">
        <f>4307-H7</f>
        <v>4193</v>
      </c>
      <c r="I23" s="90">
        <f>4463-I7</f>
        <v>4329</v>
      </c>
      <c r="J23" s="90">
        <f>HOTEL!L12-J7</f>
        <v>4719</v>
      </c>
      <c r="K23" s="90">
        <f>HOTEL!M24+HOTEL!M27+HOTEL!M36</f>
        <v>1632</v>
      </c>
      <c r="L23" s="90">
        <f>HOTEL!N24+HOTEL!N27+HOTEL!N36</f>
        <v>1568</v>
      </c>
      <c r="M23" s="90">
        <f>HOTEL!O36+HOTEL!O27+HOTEL!O24</f>
        <v>1402</v>
      </c>
      <c r="N23" s="90">
        <f>HOTEL!P24+HOTEL!P27+HOTEL!P36</f>
        <v>1410</v>
      </c>
      <c r="O23" s="90">
        <f>HOTEL!Q24+HOTEL!Q27+HOTEL!Q36</f>
        <v>1411</v>
      </c>
      <c r="P23" s="90">
        <f>HOTEL!R27+HOTEL!R36+HOTEL!R24-P7</f>
        <v>1482</v>
      </c>
      <c r="Q23" s="106">
        <f>SUM(E23:P23)</f>
        <v>31899</v>
      </c>
    </row>
    <row r="24" spans="1:22" ht="1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1:22" ht="16.5" thickBot="1">
      <c r="A25" s="91" t="s">
        <v>59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22" ht="15">
      <c r="A26" s="314" t="s">
        <v>1</v>
      </c>
      <c r="B26" s="316" t="s">
        <v>55</v>
      </c>
      <c r="C26" s="318" t="s">
        <v>47</v>
      </c>
      <c r="D26" s="319"/>
      <c r="E26" s="92" t="s">
        <v>4</v>
      </c>
      <c r="F26" s="92" t="s">
        <v>5</v>
      </c>
      <c r="G26" s="92" t="s">
        <v>6</v>
      </c>
      <c r="H26" s="92" t="s">
        <v>7</v>
      </c>
      <c r="I26" s="92" t="s">
        <v>8</v>
      </c>
      <c r="J26" s="92" t="s">
        <v>9</v>
      </c>
      <c r="K26" s="92" t="s">
        <v>48</v>
      </c>
      <c r="L26" s="92" t="s">
        <v>49</v>
      </c>
      <c r="M26" s="92" t="s">
        <v>56</v>
      </c>
      <c r="N26" s="92" t="s">
        <v>13</v>
      </c>
      <c r="O26" s="92" t="s">
        <v>14</v>
      </c>
      <c r="P26" s="92" t="s">
        <v>15</v>
      </c>
      <c r="Q26" s="93" t="s">
        <v>19</v>
      </c>
    </row>
    <row r="27" spans="1:22" ht="15">
      <c r="A27" s="315"/>
      <c r="B27" s="317"/>
      <c r="C27" s="95" t="s">
        <v>51</v>
      </c>
      <c r="D27" s="3" t="s">
        <v>52</v>
      </c>
      <c r="E27" s="96" t="s">
        <v>57</v>
      </c>
      <c r="F27" s="96" t="s">
        <v>57</v>
      </c>
      <c r="G27" s="96" t="s">
        <v>57</v>
      </c>
      <c r="H27" s="96" t="s">
        <v>57</v>
      </c>
      <c r="I27" s="96" t="s">
        <v>57</v>
      </c>
      <c r="J27" s="96" t="s">
        <v>57</v>
      </c>
      <c r="K27" s="96" t="s">
        <v>57</v>
      </c>
      <c r="L27" s="96" t="s">
        <v>57</v>
      </c>
      <c r="M27" s="96" t="s">
        <v>57</v>
      </c>
      <c r="N27" s="96" t="s">
        <v>57</v>
      </c>
      <c r="O27" s="96" t="s">
        <v>57</v>
      </c>
      <c r="P27" s="96" t="s">
        <v>57</v>
      </c>
      <c r="Q27" s="97" t="s">
        <v>57</v>
      </c>
    </row>
    <row r="28" spans="1:22" ht="15">
      <c r="A28" s="98"/>
      <c r="B28" s="82"/>
      <c r="C28" s="82"/>
      <c r="D28" s="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100"/>
    </row>
    <row r="29" spans="1:22" ht="16.5" thickBot="1">
      <c r="A29" s="101">
        <v>1</v>
      </c>
      <c r="B29" s="102" t="s">
        <v>58</v>
      </c>
      <c r="C29" s="102">
        <v>310</v>
      </c>
      <c r="D29" s="103">
        <v>122</v>
      </c>
      <c r="E29" s="107">
        <f>HOTEL!G64-'tamu asing-nusa'!E23</f>
        <v>9633</v>
      </c>
      <c r="F29" s="108">
        <f>HOTEL!H64-'tamu asing-nusa'!F23</f>
        <v>6956</v>
      </c>
      <c r="G29" s="107">
        <f>HOTEL!I64-'tamu asing-nusa'!G23</f>
        <v>11836</v>
      </c>
      <c r="H29" s="107">
        <f>HOTEL!J64-'tamu asing-nusa'!H23</f>
        <v>11556</v>
      </c>
      <c r="I29" s="108">
        <f>HOTEL!K64-'tamu asing-nusa'!I23</f>
        <v>12176</v>
      </c>
      <c r="J29" s="107">
        <f>HOTEL!L64-HOTEL!L12</f>
        <v>11897</v>
      </c>
      <c r="K29" s="107">
        <f>HOTEL!M64-'tamu asing-nusa'!K23</f>
        <v>21639</v>
      </c>
      <c r="L29" s="108">
        <f>HOTEL!N64-'tamu asing-nusa'!L23</f>
        <v>18880</v>
      </c>
      <c r="M29" s="109">
        <f>HOTEL!O64-'tamu asing-nusa'!M23</f>
        <v>19325</v>
      </c>
      <c r="N29" s="109">
        <f>HOTEL!P64-'tamu asing-nusa'!N23</f>
        <v>18433</v>
      </c>
      <c r="O29" s="107">
        <f>HOTEL!Q64-'tamu asing-nusa'!O23</f>
        <v>18319</v>
      </c>
      <c r="P29" s="107">
        <f>HOTEL!R64-'tamu asing-nusa'!P23</f>
        <v>13977</v>
      </c>
      <c r="Q29" s="110">
        <f>SUM(E29:P29)</f>
        <v>174627</v>
      </c>
      <c r="T29" s="59"/>
      <c r="U29" s="59"/>
      <c r="V29" s="59"/>
    </row>
    <row r="30" spans="1:22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2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2">
      <c r="J32" s="59"/>
    </row>
    <row r="33" spans="10:16">
      <c r="J33" s="59"/>
    </row>
    <row r="34" spans="10:16">
      <c r="J34" s="59"/>
      <c r="P34" s="59"/>
    </row>
  </sheetData>
  <mergeCells count="13">
    <mergeCell ref="A10:A11"/>
    <mergeCell ref="C10:D10"/>
    <mergeCell ref="A17:Q17"/>
    <mergeCell ref="A1:Q1"/>
    <mergeCell ref="A2:Q2"/>
    <mergeCell ref="A4:A5"/>
    <mergeCell ref="C4:D4"/>
    <mergeCell ref="A26:A27"/>
    <mergeCell ref="B26:B27"/>
    <mergeCell ref="C26:D26"/>
    <mergeCell ref="A18:Q18"/>
    <mergeCell ref="A20:A21"/>
    <mergeCell ref="C20:D20"/>
  </mergeCells>
  <phoneticPr fontId="18" type="noConversion"/>
  <pageMargins left="0.75" right="0.75" top="1" bottom="1" header="0.5" footer="0.5"/>
  <pageSetup paperSize="5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4"/>
  <sheetViews>
    <sheetView zoomScale="73" zoomScaleNormal="73" workbookViewId="0">
      <selection activeCell="G29" sqref="G29"/>
    </sheetView>
  </sheetViews>
  <sheetFormatPr defaultRowHeight="12.75"/>
  <cols>
    <col min="1" max="1" width="4.85546875" customWidth="1"/>
    <col min="2" max="2" width="38.5703125" customWidth="1"/>
    <col min="3" max="3" width="8.42578125" customWidth="1"/>
    <col min="4" max="4" width="9" customWidth="1"/>
    <col min="5" max="5" width="8" customWidth="1"/>
    <col min="6" max="6" width="11" customWidth="1"/>
    <col min="7" max="7" width="10.7109375" customWidth="1"/>
    <col min="8" max="8" width="11.140625" customWidth="1"/>
    <col min="9" max="9" width="11.85546875" customWidth="1"/>
    <col min="10" max="10" width="11.5703125" customWidth="1"/>
    <col min="11" max="11" width="10.42578125" customWidth="1"/>
    <col min="12" max="12" width="11.28515625" customWidth="1"/>
    <col min="13" max="14" width="10.5703125" customWidth="1"/>
    <col min="15" max="15" width="10.42578125" customWidth="1"/>
    <col min="16" max="16" width="11" customWidth="1"/>
    <col min="17" max="17" width="10.85546875" customWidth="1"/>
    <col min="18" max="18" width="16.28515625" customWidth="1"/>
  </cols>
  <sheetData>
    <row r="1" spans="1:18" ht="18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18" ht="18">
      <c r="A2" s="321" t="s">
        <v>195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 ht="18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</row>
    <row r="4" spans="1:18" ht="15.75">
      <c r="A4" s="322" t="s">
        <v>1</v>
      </c>
      <c r="B4" s="320" t="s">
        <v>2</v>
      </c>
      <c r="C4" s="320" t="s">
        <v>3</v>
      </c>
      <c r="D4" s="320"/>
      <c r="E4" s="320"/>
      <c r="F4" s="320" t="s">
        <v>4</v>
      </c>
      <c r="G4" s="320" t="s">
        <v>5</v>
      </c>
      <c r="H4" s="320" t="s">
        <v>6</v>
      </c>
      <c r="I4" s="320" t="s">
        <v>7</v>
      </c>
      <c r="J4" s="320" t="s">
        <v>8</v>
      </c>
      <c r="K4" s="320" t="s">
        <v>9</v>
      </c>
      <c r="L4" s="320" t="s">
        <v>10</v>
      </c>
      <c r="M4" s="320" t="s">
        <v>11</v>
      </c>
      <c r="N4" s="320" t="s">
        <v>12</v>
      </c>
      <c r="O4" s="320" t="s">
        <v>13</v>
      </c>
      <c r="P4" s="320" t="s">
        <v>14</v>
      </c>
      <c r="Q4" s="320" t="s">
        <v>15</v>
      </c>
      <c r="R4" s="320" t="s">
        <v>16</v>
      </c>
    </row>
    <row r="5" spans="1:18" ht="13.5" customHeight="1">
      <c r="A5" s="322"/>
      <c r="B5" s="320"/>
      <c r="C5" s="209" t="s">
        <v>17</v>
      </c>
      <c r="D5" s="209" t="s">
        <v>18</v>
      </c>
      <c r="E5" s="210" t="s">
        <v>19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</row>
    <row r="6" spans="1:18" ht="16.5" customHeight="1">
      <c r="A6" s="220">
        <v>1</v>
      </c>
      <c r="B6" s="173" t="s">
        <v>22</v>
      </c>
      <c r="C6" s="174">
        <v>1</v>
      </c>
      <c r="D6" s="174">
        <v>4</v>
      </c>
      <c r="E6" s="174">
        <f>C6+D6</f>
        <v>5</v>
      </c>
      <c r="F6" s="112">
        <v>15030</v>
      </c>
      <c r="G6" s="112">
        <v>4755</v>
      </c>
      <c r="H6" s="112">
        <v>5195</v>
      </c>
      <c r="I6" s="112">
        <v>7660</v>
      </c>
      <c r="J6" s="112">
        <v>6458</v>
      </c>
      <c r="K6" s="169"/>
      <c r="L6" s="169"/>
      <c r="M6" s="169"/>
      <c r="N6" s="167"/>
      <c r="O6" s="169"/>
      <c r="P6" s="169"/>
      <c r="Q6" s="169"/>
      <c r="R6" s="169">
        <f t="shared" ref="R6:R15" si="0">SUM(F6:Q6)</f>
        <v>39098</v>
      </c>
    </row>
    <row r="7" spans="1:18" ht="15.75">
      <c r="A7" s="216"/>
      <c r="B7" s="181" t="s">
        <v>23</v>
      </c>
      <c r="C7" s="182">
        <v>1</v>
      </c>
      <c r="D7" s="182">
        <v>4</v>
      </c>
      <c r="E7" s="182">
        <v>5</v>
      </c>
      <c r="F7" s="235">
        <v>121</v>
      </c>
      <c r="G7" s="235">
        <v>121</v>
      </c>
      <c r="H7" s="235">
        <v>110</v>
      </c>
      <c r="I7" s="235">
        <v>165</v>
      </c>
      <c r="J7" s="235">
        <v>237</v>
      </c>
      <c r="K7" s="157"/>
      <c r="L7" s="157"/>
      <c r="M7" s="157"/>
      <c r="N7" s="213"/>
      <c r="O7" s="157"/>
      <c r="P7" s="157"/>
      <c r="Q7" s="157"/>
      <c r="R7" s="157">
        <f>SUM(F7:Q7)</f>
        <v>754</v>
      </c>
    </row>
    <row r="8" spans="1:18" ht="15">
      <c r="A8" s="220">
        <v>2</v>
      </c>
      <c r="B8" s="173" t="s">
        <v>24</v>
      </c>
      <c r="C8" s="174">
        <v>3</v>
      </c>
      <c r="D8" s="174">
        <v>0</v>
      </c>
      <c r="E8" s="174">
        <f>C8+D8</f>
        <v>3</v>
      </c>
      <c r="F8" s="112">
        <v>2528</v>
      </c>
      <c r="G8" s="112">
        <v>1346</v>
      </c>
      <c r="H8" s="112">
        <v>1766</v>
      </c>
      <c r="I8" s="112">
        <v>982</v>
      </c>
      <c r="J8" s="112">
        <v>1498</v>
      </c>
      <c r="K8" s="75"/>
      <c r="L8" s="169"/>
      <c r="M8" s="169"/>
      <c r="N8" s="167"/>
      <c r="O8" s="169"/>
      <c r="P8" s="169"/>
      <c r="Q8" s="169"/>
      <c r="R8" s="169">
        <f>SUM(F8:Q8)</f>
        <v>8120</v>
      </c>
    </row>
    <row r="9" spans="1:18" ht="15.75">
      <c r="A9" s="182"/>
      <c r="B9" s="181" t="s">
        <v>25</v>
      </c>
      <c r="C9" s="182">
        <v>3</v>
      </c>
      <c r="D9" s="182">
        <v>0</v>
      </c>
      <c r="E9" s="182">
        <v>3</v>
      </c>
      <c r="F9" s="236">
        <v>189</v>
      </c>
      <c r="G9" s="235">
        <v>135</v>
      </c>
      <c r="H9" s="235">
        <v>117</v>
      </c>
      <c r="I9" s="236">
        <v>257</v>
      </c>
      <c r="J9" s="236">
        <v>221</v>
      </c>
      <c r="K9" s="213"/>
      <c r="L9" s="157"/>
      <c r="M9" s="157"/>
      <c r="N9" s="213"/>
      <c r="O9" s="157"/>
      <c r="P9" s="157"/>
      <c r="Q9" s="213"/>
      <c r="R9" s="213">
        <f t="shared" si="0"/>
        <v>919</v>
      </c>
    </row>
    <row r="10" spans="1:18" ht="15">
      <c r="A10" s="220">
        <v>3</v>
      </c>
      <c r="B10" s="173" t="s">
        <v>157</v>
      </c>
      <c r="C10" s="174">
        <v>12</v>
      </c>
      <c r="D10" s="174">
        <v>2</v>
      </c>
      <c r="E10" s="174">
        <f>C10+D10</f>
        <v>14</v>
      </c>
      <c r="F10" s="112">
        <v>18375</v>
      </c>
      <c r="G10" s="112">
        <v>16827</v>
      </c>
      <c r="H10" s="112">
        <v>33654</v>
      </c>
      <c r="I10" s="112">
        <v>23296</v>
      </c>
      <c r="J10" s="112">
        <v>18588</v>
      </c>
      <c r="K10" s="169"/>
      <c r="L10" s="169"/>
      <c r="M10" s="169"/>
      <c r="N10" s="167"/>
      <c r="O10" s="169"/>
      <c r="P10" s="169"/>
      <c r="Q10" s="169"/>
      <c r="R10" s="169">
        <f>SUM(F10:Q10)</f>
        <v>110740</v>
      </c>
    </row>
    <row r="11" spans="1:18" ht="15.75">
      <c r="A11" s="73"/>
      <c r="B11" s="217" t="s">
        <v>158</v>
      </c>
      <c r="C11" s="174">
        <v>12</v>
      </c>
      <c r="D11" s="174">
        <v>2</v>
      </c>
      <c r="E11" s="174">
        <v>14</v>
      </c>
      <c r="F11" s="235">
        <v>22</v>
      </c>
      <c r="G11" s="235">
        <v>27</v>
      </c>
      <c r="H11" s="235">
        <v>54</v>
      </c>
      <c r="I11" s="235">
        <v>19</v>
      </c>
      <c r="J11" s="235">
        <v>20</v>
      </c>
      <c r="K11" s="157"/>
      <c r="L11" s="157"/>
      <c r="M11" s="157"/>
      <c r="N11" s="213"/>
      <c r="O11" s="157"/>
      <c r="P11" s="157"/>
      <c r="Q11" s="157"/>
      <c r="R11" s="157">
        <f>SUM(F11:Q11)</f>
        <v>142</v>
      </c>
    </row>
    <row r="12" spans="1:18" ht="15">
      <c r="A12" s="174">
        <v>4</v>
      </c>
      <c r="B12" s="173" t="s">
        <v>26</v>
      </c>
      <c r="C12" s="174">
        <v>3</v>
      </c>
      <c r="D12" s="174">
        <v>0</v>
      </c>
      <c r="E12" s="174">
        <f t="shared" ref="E12:E21" si="1">C12+D12</f>
        <v>3</v>
      </c>
      <c r="F12" s="112">
        <v>415</v>
      </c>
      <c r="G12" s="112">
        <v>349</v>
      </c>
      <c r="H12" s="112">
        <v>427</v>
      </c>
      <c r="I12" s="112">
        <v>274</v>
      </c>
      <c r="J12" s="245">
        <v>410</v>
      </c>
      <c r="K12" s="176"/>
      <c r="L12" s="169"/>
      <c r="M12" s="169"/>
      <c r="N12" s="167"/>
      <c r="O12" s="173"/>
      <c r="P12" s="167"/>
      <c r="Q12" s="169"/>
      <c r="R12" s="200">
        <f t="shared" si="0"/>
        <v>1875</v>
      </c>
    </row>
    <row r="13" spans="1:18" ht="15">
      <c r="A13" s="174">
        <v>5</v>
      </c>
      <c r="B13" s="173" t="s">
        <v>27</v>
      </c>
      <c r="C13" s="174">
        <v>6</v>
      </c>
      <c r="D13" s="174">
        <v>2</v>
      </c>
      <c r="E13" s="174">
        <f t="shared" si="1"/>
        <v>8</v>
      </c>
      <c r="F13" s="112">
        <v>7504</v>
      </c>
      <c r="G13" s="112">
        <v>3595</v>
      </c>
      <c r="H13" s="112">
        <v>4635</v>
      </c>
      <c r="I13" s="112">
        <v>4784</v>
      </c>
      <c r="J13" s="245">
        <v>4401</v>
      </c>
      <c r="K13" s="190"/>
      <c r="L13" s="169"/>
      <c r="M13" s="169"/>
      <c r="N13" s="167"/>
      <c r="O13" s="167"/>
      <c r="P13" s="167"/>
      <c r="Q13" s="169"/>
      <c r="R13" s="200">
        <f t="shared" si="0"/>
        <v>24919</v>
      </c>
    </row>
    <row r="14" spans="1:18" ht="15">
      <c r="A14" s="174">
        <v>6</v>
      </c>
      <c r="B14" s="173" t="s">
        <v>28</v>
      </c>
      <c r="C14" s="174">
        <v>5</v>
      </c>
      <c r="D14" s="174">
        <v>2</v>
      </c>
      <c r="E14" s="174">
        <f t="shared" si="1"/>
        <v>7</v>
      </c>
      <c r="F14" s="112">
        <v>3161</v>
      </c>
      <c r="G14" s="112">
        <v>1667</v>
      </c>
      <c r="H14" s="112">
        <v>3664</v>
      </c>
      <c r="I14" s="112">
        <v>1834</v>
      </c>
      <c r="J14" s="245">
        <v>2034</v>
      </c>
      <c r="K14" s="190"/>
      <c r="L14" s="169"/>
      <c r="M14" s="167"/>
      <c r="N14" s="167"/>
      <c r="O14" s="167"/>
      <c r="P14" s="167"/>
      <c r="Q14" s="169"/>
      <c r="R14" s="200">
        <f>SUM(F14:Q14)</f>
        <v>12360</v>
      </c>
    </row>
    <row r="15" spans="1:18" ht="15">
      <c r="A15" s="174">
        <v>7</v>
      </c>
      <c r="B15" s="162" t="s">
        <v>155</v>
      </c>
      <c r="C15" s="174">
        <v>4</v>
      </c>
      <c r="D15" s="174">
        <v>2</v>
      </c>
      <c r="E15" s="174">
        <v>6</v>
      </c>
      <c r="F15" s="112">
        <v>1950</v>
      </c>
      <c r="G15" s="112">
        <v>845</v>
      </c>
      <c r="H15" s="112">
        <v>1881</v>
      </c>
      <c r="I15" s="112">
        <v>1274</v>
      </c>
      <c r="J15" s="245">
        <v>1027</v>
      </c>
      <c r="K15" s="190"/>
      <c r="L15" s="169"/>
      <c r="M15" s="169"/>
      <c r="N15" s="167"/>
      <c r="O15" s="167"/>
      <c r="P15" s="167"/>
      <c r="Q15" s="169"/>
      <c r="R15" s="200">
        <f t="shared" si="0"/>
        <v>6977</v>
      </c>
    </row>
    <row r="16" spans="1:18" ht="15">
      <c r="A16" s="174">
        <v>8</v>
      </c>
      <c r="B16" s="173" t="s">
        <v>32</v>
      </c>
      <c r="C16" s="174">
        <v>2</v>
      </c>
      <c r="D16" s="174">
        <v>0</v>
      </c>
      <c r="E16" s="174">
        <f>C16+D16</f>
        <v>2</v>
      </c>
      <c r="F16" s="245">
        <v>5757</v>
      </c>
      <c r="G16" s="245">
        <v>3581</v>
      </c>
      <c r="H16" s="245">
        <v>5175</v>
      </c>
      <c r="I16" s="112">
        <v>5360</v>
      </c>
      <c r="J16" s="112"/>
      <c r="K16" s="169"/>
      <c r="L16" s="169"/>
      <c r="M16" s="169"/>
      <c r="N16" s="167"/>
      <c r="O16" s="169"/>
      <c r="P16" s="169"/>
      <c r="Q16" s="169"/>
      <c r="R16" s="169">
        <f>SUM(F16:Q16)</f>
        <v>19873</v>
      </c>
    </row>
    <row r="17" spans="1:18" ht="14.25">
      <c r="A17" s="174">
        <v>9</v>
      </c>
      <c r="B17" s="173" t="s">
        <v>30</v>
      </c>
      <c r="C17" s="174">
        <v>2</v>
      </c>
      <c r="D17" s="174">
        <v>0</v>
      </c>
      <c r="E17" s="174">
        <f t="shared" si="1"/>
        <v>2</v>
      </c>
      <c r="F17" s="169"/>
      <c r="G17" s="169"/>
      <c r="H17" s="200"/>
      <c r="I17" s="169"/>
      <c r="J17" s="169"/>
      <c r="K17" s="169"/>
      <c r="L17" s="169"/>
      <c r="M17" s="169"/>
      <c r="N17" s="167"/>
      <c r="O17" s="169"/>
      <c r="P17" s="169"/>
      <c r="Q17" s="169"/>
      <c r="R17" s="169">
        <f t="shared" ref="R17:R21" si="2">SUM(F17:Q17)</f>
        <v>0</v>
      </c>
    </row>
    <row r="18" spans="1:18" ht="14.25">
      <c r="A18" s="174">
        <v>10</v>
      </c>
      <c r="B18" s="173" t="s">
        <v>29</v>
      </c>
      <c r="C18" s="174">
        <v>2</v>
      </c>
      <c r="D18" s="174">
        <v>0</v>
      </c>
      <c r="E18" s="174">
        <f t="shared" si="1"/>
        <v>2</v>
      </c>
      <c r="F18" s="169"/>
      <c r="G18" s="169"/>
      <c r="H18" s="200"/>
      <c r="I18" s="169"/>
      <c r="J18" s="169"/>
      <c r="K18" s="169"/>
      <c r="L18" s="169"/>
      <c r="M18" s="169"/>
      <c r="N18" s="167"/>
      <c r="O18" s="169"/>
      <c r="P18" s="169"/>
      <c r="Q18" s="169"/>
      <c r="R18" s="169">
        <f>SUM(F18:Q18)</f>
        <v>0</v>
      </c>
    </row>
    <row r="19" spans="1:18" ht="14.25">
      <c r="A19" s="174">
        <v>11</v>
      </c>
      <c r="B19" s="173" t="s">
        <v>31</v>
      </c>
      <c r="C19" s="174">
        <v>2</v>
      </c>
      <c r="D19" s="174">
        <v>0</v>
      </c>
      <c r="E19" s="174">
        <f t="shared" si="1"/>
        <v>2</v>
      </c>
      <c r="F19" s="169"/>
      <c r="G19" s="169"/>
      <c r="H19" s="169"/>
      <c r="I19" s="169"/>
      <c r="J19" s="169"/>
      <c r="K19" s="169"/>
      <c r="L19" s="169"/>
      <c r="M19" s="169"/>
      <c r="N19" s="167"/>
      <c r="O19" s="169"/>
      <c r="P19" s="169"/>
      <c r="Q19" s="169"/>
      <c r="R19" s="169">
        <f t="shared" si="2"/>
        <v>0</v>
      </c>
    </row>
    <row r="20" spans="1:18" ht="15">
      <c r="A20" s="174">
        <v>12</v>
      </c>
      <c r="B20" s="162" t="s">
        <v>159</v>
      </c>
      <c r="C20" s="223">
        <v>7</v>
      </c>
      <c r="D20" s="223">
        <v>3</v>
      </c>
      <c r="E20" s="223">
        <f>C20+D20</f>
        <v>10</v>
      </c>
      <c r="F20" s="112">
        <v>20529</v>
      </c>
      <c r="G20" s="112">
        <v>6101</v>
      </c>
      <c r="H20" s="245">
        <v>6516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1:18" ht="14.25">
      <c r="A21" s="174">
        <v>13</v>
      </c>
      <c r="B21" s="173" t="s">
        <v>33</v>
      </c>
      <c r="C21" s="174">
        <v>31</v>
      </c>
      <c r="D21" s="174">
        <v>4</v>
      </c>
      <c r="E21" s="174">
        <f t="shared" si="1"/>
        <v>35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>
        <f t="shared" si="2"/>
        <v>0</v>
      </c>
    </row>
    <row r="23" spans="1:18">
      <c r="B23" s="5"/>
    </row>
    <row r="24" spans="1:18" ht="18">
      <c r="B24" s="219"/>
      <c r="C24" s="219"/>
      <c r="D24" s="219"/>
      <c r="E24" s="219"/>
      <c r="F24" s="1"/>
    </row>
  </sheetData>
  <mergeCells count="19">
    <mergeCell ref="A1:R1"/>
    <mergeCell ref="A2:R2"/>
    <mergeCell ref="A4:A5"/>
    <mergeCell ref="B4:B5"/>
    <mergeCell ref="C4:E4"/>
    <mergeCell ref="F4:F5"/>
    <mergeCell ref="G4:G5"/>
    <mergeCell ref="H4:H5"/>
    <mergeCell ref="I4:I5"/>
    <mergeCell ref="J4:J5"/>
    <mergeCell ref="A3:R3"/>
    <mergeCell ref="Q4:Q5"/>
    <mergeCell ref="R4:R5"/>
    <mergeCell ref="M4:M5"/>
    <mergeCell ref="N4:N5"/>
    <mergeCell ref="O4:O5"/>
    <mergeCell ref="P4:P5"/>
    <mergeCell ref="K4:K5"/>
    <mergeCell ref="L4:L5"/>
  </mergeCells>
  <pageMargins left="0.25" right="0.25" top="0.5" bottom="0.5" header="0.5" footer="0.5"/>
  <pageSetup paperSize="5" scale="7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9"/>
  <sheetViews>
    <sheetView zoomScale="77" zoomScaleNormal="77" workbookViewId="0">
      <selection activeCell="V17" sqref="V17"/>
    </sheetView>
  </sheetViews>
  <sheetFormatPr defaultRowHeight="12.75"/>
  <cols>
    <col min="1" max="1" width="6.42578125" customWidth="1"/>
    <col min="2" max="2" width="34.85546875" customWidth="1"/>
    <col min="18" max="18" width="11.140625" customWidth="1"/>
  </cols>
  <sheetData>
    <row r="1" spans="1:18" ht="15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</row>
    <row r="2" spans="1:18" ht="15.75" thickBot="1">
      <c r="A2" s="258" t="s">
        <v>156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18" ht="15.75" thickTop="1">
      <c r="A3" s="323" t="s">
        <v>1</v>
      </c>
      <c r="B3" s="325" t="s">
        <v>2</v>
      </c>
      <c r="C3" s="327" t="s">
        <v>3</v>
      </c>
      <c r="D3" s="328"/>
      <c r="E3" s="329"/>
      <c r="F3" s="330" t="s">
        <v>4</v>
      </c>
      <c r="G3" s="330" t="s">
        <v>5</v>
      </c>
      <c r="H3" s="330" t="s">
        <v>6</v>
      </c>
      <c r="I3" s="330" t="s">
        <v>7</v>
      </c>
      <c r="J3" s="330" t="s">
        <v>8</v>
      </c>
      <c r="K3" s="330" t="s">
        <v>9</v>
      </c>
      <c r="L3" s="330" t="s">
        <v>10</v>
      </c>
      <c r="M3" s="330" t="s">
        <v>11</v>
      </c>
      <c r="N3" s="330" t="s">
        <v>12</v>
      </c>
      <c r="O3" s="330" t="s">
        <v>13</v>
      </c>
      <c r="P3" s="330" t="s">
        <v>14</v>
      </c>
      <c r="Q3" s="332" t="s">
        <v>15</v>
      </c>
      <c r="R3" s="334" t="s">
        <v>16</v>
      </c>
    </row>
    <row r="4" spans="1:18" ht="15" thickBot="1">
      <c r="A4" s="324"/>
      <c r="B4" s="326"/>
      <c r="C4" s="140" t="s">
        <v>17</v>
      </c>
      <c r="D4" s="140" t="s">
        <v>18</v>
      </c>
      <c r="E4" s="141" t="s">
        <v>19</v>
      </c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3"/>
      <c r="R4" s="335"/>
    </row>
    <row r="5" spans="1:18" ht="15" thickBot="1">
      <c r="A5" s="142">
        <v>1</v>
      </c>
      <c r="B5" s="143" t="s">
        <v>157</v>
      </c>
      <c r="C5" s="144">
        <v>12</v>
      </c>
      <c r="D5" s="144">
        <v>2</v>
      </c>
      <c r="E5" s="144">
        <f>C5+D5</f>
        <v>14</v>
      </c>
      <c r="F5" s="145">
        <v>48637</v>
      </c>
      <c r="G5" s="145">
        <v>20125</v>
      </c>
      <c r="H5" s="145">
        <v>38136</v>
      </c>
      <c r="I5" s="145">
        <v>19068</v>
      </c>
      <c r="J5" s="146">
        <v>35845</v>
      </c>
      <c r="K5" s="145">
        <v>12680</v>
      </c>
      <c r="L5" s="145">
        <v>92709</v>
      </c>
      <c r="M5" s="147">
        <v>92804</v>
      </c>
      <c r="N5" s="148">
        <v>25212</v>
      </c>
      <c r="O5" s="145">
        <v>25860</v>
      </c>
      <c r="P5" s="149"/>
      <c r="Q5" s="150"/>
      <c r="R5" s="151">
        <f t="shared" ref="R5:R27" si="0">SUM(F5:Q5)</f>
        <v>411076</v>
      </c>
    </row>
    <row r="6" spans="1:18" ht="15">
      <c r="A6" s="152">
        <v>2</v>
      </c>
      <c r="B6" s="153" t="s">
        <v>158</v>
      </c>
      <c r="C6" s="144">
        <v>12</v>
      </c>
      <c r="D6" s="154">
        <v>2</v>
      </c>
      <c r="E6" s="154">
        <v>14</v>
      </c>
      <c r="F6" s="155">
        <v>38</v>
      </c>
      <c r="G6" s="155">
        <v>13</v>
      </c>
      <c r="H6" s="156">
        <v>64</v>
      </c>
      <c r="I6" s="155">
        <v>32</v>
      </c>
      <c r="J6" s="156">
        <v>39</v>
      </c>
      <c r="K6" s="157">
        <v>32</v>
      </c>
      <c r="L6" s="155">
        <v>95</v>
      </c>
      <c r="M6" s="158">
        <v>95</v>
      </c>
      <c r="N6" s="159">
        <v>47</v>
      </c>
      <c r="O6" s="155">
        <v>33</v>
      </c>
      <c r="P6" s="156"/>
      <c r="Q6" s="156"/>
      <c r="R6" s="160">
        <f>SUM(F6:Q6)</f>
        <v>488</v>
      </c>
    </row>
    <row r="7" spans="1:18" ht="14.25">
      <c r="A7" s="161">
        <v>3</v>
      </c>
      <c r="B7" s="162" t="s">
        <v>155</v>
      </c>
      <c r="C7" s="154">
        <v>4</v>
      </c>
      <c r="D7" s="154">
        <v>2</v>
      </c>
      <c r="E7" s="154">
        <v>6</v>
      </c>
      <c r="F7" s="149">
        <v>2910</v>
      </c>
      <c r="G7" s="149">
        <v>1340</v>
      </c>
      <c r="H7" s="150">
        <v>2789</v>
      </c>
      <c r="I7" s="149">
        <v>1595</v>
      </c>
      <c r="J7" s="163">
        <v>2103</v>
      </c>
      <c r="K7" s="75">
        <v>1219</v>
      </c>
      <c r="L7" s="149">
        <v>4370</v>
      </c>
      <c r="M7" s="164">
        <v>1242</v>
      </c>
      <c r="N7" s="165">
        <v>1857</v>
      </c>
      <c r="O7" s="149">
        <v>1857</v>
      </c>
      <c r="P7" s="150"/>
      <c r="Q7" s="150"/>
      <c r="R7" s="151">
        <f>SUM(F7:Q7)</f>
        <v>21282</v>
      </c>
    </row>
    <row r="8" spans="1:18" ht="14.25">
      <c r="A8" s="166">
        <v>4</v>
      </c>
      <c r="B8" s="167" t="s">
        <v>152</v>
      </c>
      <c r="C8" s="168">
        <v>7</v>
      </c>
      <c r="D8" s="168">
        <v>3</v>
      </c>
      <c r="E8" s="168">
        <f>C8+D8</f>
        <v>10</v>
      </c>
      <c r="F8" s="167">
        <v>9821</v>
      </c>
      <c r="G8" s="169">
        <v>8045</v>
      </c>
      <c r="H8" s="163">
        <v>7741</v>
      </c>
      <c r="I8" s="167">
        <v>14003</v>
      </c>
      <c r="J8" s="170">
        <v>19695</v>
      </c>
      <c r="K8" s="167">
        <v>5303</v>
      </c>
      <c r="L8" s="169">
        <v>25133</v>
      </c>
      <c r="M8" s="169">
        <v>8438</v>
      </c>
      <c r="N8" s="167">
        <v>11540</v>
      </c>
      <c r="O8" s="169">
        <v>10295</v>
      </c>
      <c r="P8" s="163"/>
      <c r="Q8" s="167"/>
      <c r="R8" s="171">
        <f t="shared" si="0"/>
        <v>120014</v>
      </c>
    </row>
    <row r="9" spans="1:18" ht="14.25">
      <c r="A9" s="172">
        <v>5</v>
      </c>
      <c r="B9" s="173" t="s">
        <v>22</v>
      </c>
      <c r="C9" s="174">
        <v>1</v>
      </c>
      <c r="D9" s="174">
        <v>4</v>
      </c>
      <c r="E9" s="174">
        <f t="shared" ref="E9:E27" si="1">C9+D9</f>
        <v>5</v>
      </c>
      <c r="F9" s="169">
        <v>23720</v>
      </c>
      <c r="G9" s="169">
        <v>9110</v>
      </c>
      <c r="H9" s="169">
        <v>9050</v>
      </c>
      <c r="I9" s="169">
        <v>6290</v>
      </c>
      <c r="J9" s="175">
        <v>10530</v>
      </c>
      <c r="K9" s="176">
        <v>4240</v>
      </c>
      <c r="L9" s="169">
        <v>28290</v>
      </c>
      <c r="M9" s="167">
        <v>8740</v>
      </c>
      <c r="N9" s="177">
        <v>6940</v>
      </c>
      <c r="O9" s="167">
        <v>6430</v>
      </c>
      <c r="P9" s="167"/>
      <c r="Q9" s="178"/>
      <c r="R9" s="179">
        <f t="shared" si="0"/>
        <v>113340</v>
      </c>
    </row>
    <row r="10" spans="1:18" ht="14.25">
      <c r="A10" s="180">
        <v>6</v>
      </c>
      <c r="B10" s="181" t="s">
        <v>23</v>
      </c>
      <c r="C10" s="182">
        <v>1</v>
      </c>
      <c r="D10" s="182">
        <v>4</v>
      </c>
      <c r="E10" s="182">
        <v>5</v>
      </c>
      <c r="F10" s="183">
        <v>182</v>
      </c>
      <c r="G10" s="183">
        <v>169</v>
      </c>
      <c r="H10" s="183">
        <v>224</v>
      </c>
      <c r="I10" s="181">
        <v>164</v>
      </c>
      <c r="J10" s="184">
        <v>351</v>
      </c>
      <c r="K10" s="185">
        <v>229</v>
      </c>
      <c r="L10" s="183">
        <v>508</v>
      </c>
      <c r="M10" s="186">
        <v>723</v>
      </c>
      <c r="N10" s="187">
        <v>432</v>
      </c>
      <c r="O10" s="186">
        <v>324</v>
      </c>
      <c r="P10" s="186"/>
      <c r="Q10" s="188"/>
      <c r="R10" s="189">
        <f t="shared" si="0"/>
        <v>3306</v>
      </c>
    </row>
    <row r="11" spans="1:18" ht="14.25">
      <c r="A11" s="172">
        <f t="shared" ref="A11:A26" si="2">A10+1</f>
        <v>7</v>
      </c>
      <c r="B11" s="173" t="s">
        <v>24</v>
      </c>
      <c r="C11" s="174">
        <v>3</v>
      </c>
      <c r="D11" s="174">
        <v>0</v>
      </c>
      <c r="E11" s="174">
        <f t="shared" si="1"/>
        <v>3</v>
      </c>
      <c r="F11" s="169">
        <v>901</v>
      </c>
      <c r="G11" s="169">
        <v>446</v>
      </c>
      <c r="H11" s="169">
        <v>449</v>
      </c>
      <c r="I11" s="169">
        <v>313</v>
      </c>
      <c r="J11" s="175">
        <v>676</v>
      </c>
      <c r="K11" s="75">
        <v>339</v>
      </c>
      <c r="L11" s="190">
        <v>2290</v>
      </c>
      <c r="M11" s="167">
        <v>651</v>
      </c>
      <c r="N11" s="177">
        <v>777</v>
      </c>
      <c r="O11" s="167">
        <v>1007</v>
      </c>
      <c r="P11" s="167"/>
      <c r="Q11" s="178"/>
      <c r="R11" s="179">
        <f t="shared" si="0"/>
        <v>7849</v>
      </c>
    </row>
    <row r="12" spans="1:18" ht="15">
      <c r="A12" s="191">
        <f t="shared" si="2"/>
        <v>8</v>
      </c>
      <c r="B12" s="181" t="s">
        <v>25</v>
      </c>
      <c r="C12" s="182">
        <v>3</v>
      </c>
      <c r="D12" s="182">
        <v>0</v>
      </c>
      <c r="E12" s="182">
        <v>3</v>
      </c>
      <c r="F12" s="183">
        <v>86</v>
      </c>
      <c r="G12" s="183">
        <v>100</v>
      </c>
      <c r="H12" s="183">
        <v>124</v>
      </c>
      <c r="I12" s="192">
        <v>114</v>
      </c>
      <c r="J12" s="193">
        <v>253</v>
      </c>
      <c r="K12" s="75">
        <v>137</v>
      </c>
      <c r="L12" s="185">
        <v>440</v>
      </c>
      <c r="M12" s="183">
        <v>605</v>
      </c>
      <c r="N12" s="187">
        <v>339</v>
      </c>
      <c r="O12" s="181">
        <v>278</v>
      </c>
      <c r="P12" s="186"/>
      <c r="Q12" s="188"/>
      <c r="R12" s="189">
        <f t="shared" si="0"/>
        <v>2476</v>
      </c>
    </row>
    <row r="13" spans="1:18" ht="14.25">
      <c r="A13" s="194">
        <f t="shared" si="2"/>
        <v>9</v>
      </c>
      <c r="B13" s="173" t="s">
        <v>26</v>
      </c>
      <c r="C13" s="174">
        <v>3</v>
      </c>
      <c r="D13" s="174">
        <v>0</v>
      </c>
      <c r="E13" s="174">
        <f t="shared" si="1"/>
        <v>3</v>
      </c>
      <c r="F13" s="169">
        <v>615</v>
      </c>
      <c r="G13" s="169">
        <v>363</v>
      </c>
      <c r="H13" s="169">
        <v>245</v>
      </c>
      <c r="I13" s="169">
        <v>248</v>
      </c>
      <c r="J13" s="175">
        <v>386</v>
      </c>
      <c r="K13" s="176">
        <v>310</v>
      </c>
      <c r="L13" s="169">
        <v>796</v>
      </c>
      <c r="M13" s="169">
        <v>6352</v>
      </c>
      <c r="N13" s="177">
        <v>377</v>
      </c>
      <c r="O13" s="173">
        <v>574</v>
      </c>
      <c r="P13" s="167"/>
      <c r="Q13" s="178"/>
      <c r="R13" s="179">
        <f t="shared" si="0"/>
        <v>10266</v>
      </c>
    </row>
    <row r="14" spans="1:18" ht="14.25">
      <c r="A14" s="194">
        <f t="shared" si="2"/>
        <v>10</v>
      </c>
      <c r="B14" s="173" t="s">
        <v>27</v>
      </c>
      <c r="C14" s="174">
        <v>6</v>
      </c>
      <c r="D14" s="174">
        <v>2</v>
      </c>
      <c r="E14" s="174">
        <f t="shared" si="1"/>
        <v>8</v>
      </c>
      <c r="F14" s="169">
        <v>9029</v>
      </c>
      <c r="G14" s="169">
        <v>3727</v>
      </c>
      <c r="H14" s="169">
        <v>3082</v>
      </c>
      <c r="I14" s="169">
        <v>3512</v>
      </c>
      <c r="J14" s="175">
        <v>4911</v>
      </c>
      <c r="K14" s="190">
        <v>2929</v>
      </c>
      <c r="L14" s="169">
        <v>10674</v>
      </c>
      <c r="M14" s="169">
        <v>4072</v>
      </c>
      <c r="N14" s="177">
        <v>3928</v>
      </c>
      <c r="O14" s="167">
        <v>3827</v>
      </c>
      <c r="P14" s="167"/>
      <c r="Q14" s="178"/>
      <c r="R14" s="179">
        <f t="shared" si="0"/>
        <v>49691</v>
      </c>
    </row>
    <row r="15" spans="1:18" ht="14.25">
      <c r="A15" s="194">
        <f t="shared" si="2"/>
        <v>11</v>
      </c>
      <c r="B15" s="173" t="s">
        <v>28</v>
      </c>
      <c r="C15" s="174">
        <v>5</v>
      </c>
      <c r="D15" s="174">
        <v>2</v>
      </c>
      <c r="E15" s="174">
        <f t="shared" si="1"/>
        <v>7</v>
      </c>
      <c r="F15" s="169">
        <v>4617</v>
      </c>
      <c r="G15" s="169">
        <v>3187</v>
      </c>
      <c r="H15" s="169">
        <v>2996</v>
      </c>
      <c r="I15" s="169">
        <v>2989</v>
      </c>
      <c r="J15" s="175">
        <v>3286</v>
      </c>
      <c r="K15" s="190">
        <v>2345</v>
      </c>
      <c r="L15" s="169">
        <v>7096</v>
      </c>
      <c r="M15" s="169">
        <v>2424</v>
      </c>
      <c r="N15" s="177">
        <v>2820</v>
      </c>
      <c r="O15" s="167">
        <v>3333</v>
      </c>
      <c r="P15" s="167"/>
      <c r="Q15" s="178"/>
      <c r="R15" s="179">
        <f t="shared" si="0"/>
        <v>35093</v>
      </c>
    </row>
    <row r="16" spans="1:18" ht="14.25">
      <c r="A16" s="194">
        <f t="shared" si="2"/>
        <v>12</v>
      </c>
      <c r="B16" s="195" t="s">
        <v>29</v>
      </c>
      <c r="C16" s="196">
        <v>2</v>
      </c>
      <c r="D16" s="196">
        <v>0</v>
      </c>
      <c r="E16" s="174">
        <f t="shared" si="1"/>
        <v>2</v>
      </c>
      <c r="F16" s="173">
        <v>262</v>
      </c>
      <c r="G16" s="197">
        <v>205</v>
      </c>
      <c r="H16" s="169">
        <v>218</v>
      </c>
      <c r="I16" s="169">
        <v>220</v>
      </c>
      <c r="J16" s="169">
        <v>456</v>
      </c>
      <c r="K16" s="198">
        <v>644</v>
      </c>
      <c r="L16" s="169">
        <v>862</v>
      </c>
      <c r="M16" s="169">
        <v>820</v>
      </c>
      <c r="N16" s="177">
        <v>848</v>
      </c>
      <c r="O16" s="169">
        <v>928</v>
      </c>
      <c r="P16" s="169"/>
      <c r="Q16" s="178"/>
      <c r="R16" s="199">
        <f t="shared" si="0"/>
        <v>5463</v>
      </c>
    </row>
    <row r="17" spans="1:18" ht="14.25">
      <c r="A17" s="194">
        <f t="shared" si="2"/>
        <v>13</v>
      </c>
      <c r="B17" s="195" t="s">
        <v>30</v>
      </c>
      <c r="C17" s="196">
        <v>2</v>
      </c>
      <c r="D17" s="196">
        <v>0</v>
      </c>
      <c r="E17" s="174">
        <f t="shared" si="1"/>
        <v>2</v>
      </c>
      <c r="F17" s="169">
        <v>405</v>
      </c>
      <c r="G17" s="163">
        <v>271</v>
      </c>
      <c r="H17" s="200">
        <v>321</v>
      </c>
      <c r="I17" s="169">
        <v>311</v>
      </c>
      <c r="J17" s="163">
        <v>512</v>
      </c>
      <c r="K17" s="169">
        <v>586</v>
      </c>
      <c r="L17" s="169">
        <v>764</v>
      </c>
      <c r="M17" s="163">
        <v>720</v>
      </c>
      <c r="N17" s="167">
        <v>742</v>
      </c>
      <c r="O17" s="169">
        <v>826</v>
      </c>
      <c r="P17" s="169"/>
      <c r="Q17" s="178"/>
      <c r="R17" s="199">
        <f t="shared" si="0"/>
        <v>5458</v>
      </c>
    </row>
    <row r="18" spans="1:18" ht="14.25">
      <c r="A18" s="194">
        <f t="shared" si="2"/>
        <v>14</v>
      </c>
      <c r="B18" s="195" t="s">
        <v>31</v>
      </c>
      <c r="C18" s="196">
        <v>2</v>
      </c>
      <c r="D18" s="196">
        <v>0</v>
      </c>
      <c r="E18" s="174">
        <f t="shared" si="1"/>
        <v>2</v>
      </c>
      <c r="F18" s="169">
        <v>398</v>
      </c>
      <c r="G18" s="169">
        <v>272</v>
      </c>
      <c r="H18" s="169">
        <v>291</v>
      </c>
      <c r="I18" s="163">
        <v>286</v>
      </c>
      <c r="J18" s="169">
        <v>519</v>
      </c>
      <c r="K18" s="169">
        <v>606</v>
      </c>
      <c r="L18" s="169">
        <v>678</v>
      </c>
      <c r="M18" s="198">
        <v>682</v>
      </c>
      <c r="N18" s="167">
        <v>691</v>
      </c>
      <c r="O18" s="169">
        <v>721</v>
      </c>
      <c r="P18" s="169"/>
      <c r="Q18" s="178"/>
      <c r="R18" s="199">
        <f t="shared" si="0"/>
        <v>5144</v>
      </c>
    </row>
    <row r="19" spans="1:18" ht="14.25">
      <c r="A19" s="194">
        <f t="shared" si="2"/>
        <v>15</v>
      </c>
      <c r="B19" s="195" t="s">
        <v>32</v>
      </c>
      <c r="C19" s="196">
        <v>2</v>
      </c>
      <c r="D19" s="196">
        <v>0</v>
      </c>
      <c r="E19" s="174">
        <f t="shared" si="1"/>
        <v>2</v>
      </c>
      <c r="F19" s="200">
        <v>292</v>
      </c>
      <c r="G19" s="200">
        <v>196</v>
      </c>
      <c r="H19" s="200">
        <v>198</v>
      </c>
      <c r="I19" s="169">
        <v>278</v>
      </c>
      <c r="J19" s="163">
        <v>492</v>
      </c>
      <c r="K19" s="169">
        <v>580</v>
      </c>
      <c r="L19" s="169">
        <v>712</v>
      </c>
      <c r="M19" s="163">
        <v>702</v>
      </c>
      <c r="N19" s="167">
        <v>731</v>
      </c>
      <c r="O19" s="169">
        <v>749</v>
      </c>
      <c r="P19" s="169"/>
      <c r="Q19" s="178"/>
      <c r="R19" s="199">
        <f t="shared" si="0"/>
        <v>4930</v>
      </c>
    </row>
    <row r="20" spans="1:18" ht="14.25">
      <c r="A20" s="194">
        <f t="shared" si="2"/>
        <v>16</v>
      </c>
      <c r="B20" s="195" t="s">
        <v>33</v>
      </c>
      <c r="C20" s="196">
        <v>31</v>
      </c>
      <c r="D20" s="196">
        <v>4</v>
      </c>
      <c r="E20" s="174">
        <f t="shared" si="1"/>
        <v>35</v>
      </c>
      <c r="F20" s="201">
        <v>25558</v>
      </c>
      <c r="G20" s="169">
        <v>13556</v>
      </c>
      <c r="H20" s="200">
        <v>16884</v>
      </c>
      <c r="I20" s="169">
        <v>1785</v>
      </c>
      <c r="J20" s="163">
        <v>28201</v>
      </c>
      <c r="K20" s="169">
        <v>1954</v>
      </c>
      <c r="L20" s="169">
        <v>35882</v>
      </c>
      <c r="M20" s="169">
        <v>11356</v>
      </c>
      <c r="N20" s="177">
        <v>10226</v>
      </c>
      <c r="O20" s="169">
        <v>15662</v>
      </c>
      <c r="P20" s="169"/>
      <c r="Q20" s="178"/>
      <c r="R20" s="199">
        <f t="shared" si="0"/>
        <v>161064</v>
      </c>
    </row>
    <row r="21" spans="1:18" ht="14.25">
      <c r="A21" s="194">
        <f t="shared" si="2"/>
        <v>17</v>
      </c>
      <c r="B21" s="195" t="s">
        <v>34</v>
      </c>
      <c r="C21" s="196">
        <v>10</v>
      </c>
      <c r="D21" s="196">
        <v>10</v>
      </c>
      <c r="E21" s="174">
        <f t="shared" si="1"/>
        <v>20</v>
      </c>
      <c r="F21" s="169">
        <v>388</v>
      </c>
      <c r="G21" s="200">
        <v>320</v>
      </c>
      <c r="H21" s="200">
        <v>372</v>
      </c>
      <c r="I21" s="169">
        <v>366</v>
      </c>
      <c r="J21" s="169">
        <v>966</v>
      </c>
      <c r="K21" s="169">
        <v>965</v>
      </c>
      <c r="L21" s="169">
        <v>1355</v>
      </c>
      <c r="M21" s="169">
        <v>1312</v>
      </c>
      <c r="N21" s="167">
        <v>1301</v>
      </c>
      <c r="O21" s="169">
        <v>1426</v>
      </c>
      <c r="P21" s="169"/>
      <c r="Q21" s="178"/>
      <c r="R21" s="199">
        <f t="shared" si="0"/>
        <v>8771</v>
      </c>
    </row>
    <row r="22" spans="1:18" ht="14.25">
      <c r="A22" s="194">
        <f t="shared" si="2"/>
        <v>18</v>
      </c>
      <c r="B22" s="202" t="s">
        <v>35</v>
      </c>
      <c r="C22" s="174">
        <v>1</v>
      </c>
      <c r="D22" s="174">
        <v>0</v>
      </c>
      <c r="E22" s="174">
        <f t="shared" si="1"/>
        <v>1</v>
      </c>
      <c r="F22" s="169">
        <v>60</v>
      </c>
      <c r="G22" s="169">
        <v>62</v>
      </c>
      <c r="H22" s="169">
        <v>56</v>
      </c>
      <c r="I22" s="169">
        <v>55</v>
      </c>
      <c r="J22" s="163">
        <v>78</v>
      </c>
      <c r="K22" s="173">
        <v>68</v>
      </c>
      <c r="L22" s="169">
        <v>71</v>
      </c>
      <c r="M22" s="169">
        <v>70</v>
      </c>
      <c r="N22" s="177">
        <v>65</v>
      </c>
      <c r="O22" s="173">
        <v>60</v>
      </c>
      <c r="P22" s="173"/>
      <c r="Q22" s="178"/>
      <c r="R22" s="199">
        <f t="shared" si="0"/>
        <v>645</v>
      </c>
    </row>
    <row r="23" spans="1:18" ht="14.25">
      <c r="A23" s="194">
        <f t="shared" si="2"/>
        <v>19</v>
      </c>
      <c r="B23" s="202" t="s">
        <v>36</v>
      </c>
      <c r="C23" s="174">
        <v>5</v>
      </c>
      <c r="D23" s="174">
        <v>6</v>
      </c>
      <c r="E23" s="174">
        <f t="shared" si="1"/>
        <v>11</v>
      </c>
      <c r="F23" s="169">
        <v>1902</v>
      </c>
      <c r="G23" s="200">
        <v>1701</v>
      </c>
      <c r="H23" s="200">
        <v>1640</v>
      </c>
      <c r="I23" s="169">
        <v>1622</v>
      </c>
      <c r="J23" s="169">
        <v>4485</v>
      </c>
      <c r="K23" s="169">
        <v>4855</v>
      </c>
      <c r="L23" s="169">
        <v>6671</v>
      </c>
      <c r="M23" s="169">
        <v>6821</v>
      </c>
      <c r="N23" s="167">
        <v>6750</v>
      </c>
      <c r="O23" s="169">
        <v>6542</v>
      </c>
      <c r="P23" s="169"/>
      <c r="Q23" s="178"/>
      <c r="R23" s="199">
        <f t="shared" si="0"/>
        <v>42989</v>
      </c>
    </row>
    <row r="24" spans="1:18" ht="14.25">
      <c r="A24" s="194">
        <f t="shared" si="2"/>
        <v>20</v>
      </c>
      <c r="B24" s="202" t="s">
        <v>37</v>
      </c>
      <c r="C24" s="174">
        <v>4</v>
      </c>
      <c r="D24" s="174">
        <v>0</v>
      </c>
      <c r="E24" s="174">
        <f t="shared" si="1"/>
        <v>4</v>
      </c>
      <c r="F24" s="169">
        <v>960</v>
      </c>
      <c r="G24" s="200">
        <v>720</v>
      </c>
      <c r="H24" s="200">
        <v>988</v>
      </c>
      <c r="I24" s="169">
        <v>1455</v>
      </c>
      <c r="J24" s="163">
        <v>4221</v>
      </c>
      <c r="K24" s="167">
        <v>4352</v>
      </c>
      <c r="L24" s="169">
        <v>6212</v>
      </c>
      <c r="M24" s="169">
        <v>2012</v>
      </c>
      <c r="N24" s="177">
        <v>6377</v>
      </c>
      <c r="O24" s="169">
        <v>6515</v>
      </c>
      <c r="P24" s="169"/>
      <c r="Q24" s="178"/>
      <c r="R24" s="199">
        <f t="shared" si="0"/>
        <v>33812</v>
      </c>
    </row>
    <row r="25" spans="1:18" ht="14.25">
      <c r="A25" s="194">
        <f t="shared" si="2"/>
        <v>21</v>
      </c>
      <c r="B25" s="202" t="s">
        <v>38</v>
      </c>
      <c r="C25" s="174">
        <v>5</v>
      </c>
      <c r="D25" s="174">
        <v>1</v>
      </c>
      <c r="E25" s="174">
        <f t="shared" si="1"/>
        <v>6</v>
      </c>
      <c r="F25" s="169">
        <v>19220</v>
      </c>
      <c r="G25" s="169">
        <v>16320</v>
      </c>
      <c r="H25" s="169">
        <v>18402</v>
      </c>
      <c r="I25" s="169">
        <v>22605</v>
      </c>
      <c r="J25" s="163">
        <v>24258</v>
      </c>
      <c r="K25" s="167">
        <v>22782</v>
      </c>
      <c r="L25" s="169">
        <v>25668</v>
      </c>
      <c r="M25" s="169">
        <v>28226</v>
      </c>
      <c r="N25" s="177">
        <v>29551</v>
      </c>
      <c r="O25" s="167">
        <v>2678</v>
      </c>
      <c r="P25" s="167"/>
      <c r="Q25" s="178"/>
      <c r="R25" s="199">
        <f t="shared" si="0"/>
        <v>209710</v>
      </c>
    </row>
    <row r="26" spans="1:18" ht="14.25">
      <c r="A26" s="194">
        <f t="shared" si="2"/>
        <v>22</v>
      </c>
      <c r="B26" s="202" t="s">
        <v>39</v>
      </c>
      <c r="C26" s="174">
        <v>1</v>
      </c>
      <c r="D26" s="174">
        <v>0</v>
      </c>
      <c r="E26" s="174">
        <f t="shared" si="1"/>
        <v>1</v>
      </c>
      <c r="F26" s="169">
        <v>442</v>
      </c>
      <c r="G26" s="200">
        <v>192</v>
      </c>
      <c r="H26" s="200">
        <v>339</v>
      </c>
      <c r="I26" s="169">
        <v>552</v>
      </c>
      <c r="J26" s="169">
        <v>642</v>
      </c>
      <c r="K26" s="169">
        <v>667</v>
      </c>
      <c r="L26" s="169">
        <v>721</v>
      </c>
      <c r="M26" s="169">
        <v>756</v>
      </c>
      <c r="N26" s="167">
        <v>752</v>
      </c>
      <c r="O26" s="169">
        <v>629</v>
      </c>
      <c r="P26" s="169"/>
      <c r="Q26" s="169"/>
      <c r="R26" s="199">
        <f>SUM(F26:Q26)</f>
        <v>5692</v>
      </c>
    </row>
    <row r="27" spans="1:18" ht="15" thickBot="1">
      <c r="A27" s="194">
        <f>A26+1</f>
        <v>23</v>
      </c>
      <c r="B27" s="195" t="s">
        <v>40</v>
      </c>
      <c r="C27" s="174">
        <v>5</v>
      </c>
      <c r="D27" s="174">
        <v>2</v>
      </c>
      <c r="E27" s="174">
        <f t="shared" si="1"/>
        <v>7</v>
      </c>
      <c r="F27" s="203">
        <v>652</v>
      </c>
      <c r="G27" s="203">
        <v>522</v>
      </c>
      <c r="H27" s="203">
        <v>860</v>
      </c>
      <c r="I27" s="204">
        <v>452</v>
      </c>
      <c r="J27" s="204">
        <v>672</v>
      </c>
      <c r="K27" s="204">
        <v>855</v>
      </c>
      <c r="L27" s="204">
        <v>592</v>
      </c>
      <c r="M27" s="204">
        <v>466</v>
      </c>
      <c r="N27" s="205">
        <v>485</v>
      </c>
      <c r="O27" s="204">
        <v>574</v>
      </c>
      <c r="P27" s="169"/>
      <c r="Q27" s="206"/>
      <c r="R27" s="199">
        <f t="shared" si="0"/>
        <v>6130</v>
      </c>
    </row>
    <row r="28" spans="1:18" ht="14.25">
      <c r="A28" s="336"/>
      <c r="B28" s="338" t="s">
        <v>16</v>
      </c>
      <c r="C28" s="207"/>
      <c r="D28" s="207"/>
      <c r="E28" s="340">
        <f t="shared" ref="E28:O28" si="3">SUM(E5:E27)</f>
        <v>171</v>
      </c>
      <c r="F28" s="342">
        <f t="shared" si="3"/>
        <v>151095</v>
      </c>
      <c r="G28" s="342">
        <f t="shared" si="3"/>
        <v>80962</v>
      </c>
      <c r="H28" s="342">
        <f t="shared" si="3"/>
        <v>105469</v>
      </c>
      <c r="I28" s="342">
        <f t="shared" si="3"/>
        <v>78315</v>
      </c>
      <c r="J28" s="342">
        <f t="shared" si="3"/>
        <v>143577</v>
      </c>
      <c r="K28" s="342">
        <f t="shared" si="3"/>
        <v>68677</v>
      </c>
      <c r="L28" s="340">
        <f t="shared" si="3"/>
        <v>252589</v>
      </c>
      <c r="M28" s="340">
        <f>SUM(M5:M27)</f>
        <v>180089</v>
      </c>
      <c r="N28" s="340">
        <f t="shared" si="3"/>
        <v>112788</v>
      </c>
      <c r="O28" s="340">
        <f t="shared" si="3"/>
        <v>91128</v>
      </c>
      <c r="P28" s="340"/>
      <c r="Q28" s="344"/>
      <c r="R28" s="346">
        <f>SUM(F28:Q28)</f>
        <v>1264689</v>
      </c>
    </row>
    <row r="29" spans="1:18" ht="15" thickBot="1">
      <c r="A29" s="337"/>
      <c r="B29" s="339"/>
      <c r="C29" s="208"/>
      <c r="D29" s="208"/>
      <c r="E29" s="341"/>
      <c r="F29" s="343"/>
      <c r="G29" s="343"/>
      <c r="H29" s="343"/>
      <c r="I29" s="343"/>
      <c r="J29" s="343"/>
      <c r="K29" s="343"/>
      <c r="L29" s="341"/>
      <c r="M29" s="341"/>
      <c r="N29" s="341"/>
      <c r="O29" s="341"/>
      <c r="P29" s="341"/>
      <c r="Q29" s="345"/>
      <c r="R29" s="347"/>
    </row>
    <row r="30" spans="1:18" ht="15" thickTop="1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</row>
    <row r="47" spans="16:16" ht="14.25">
      <c r="P47" s="149">
        <v>23118</v>
      </c>
    </row>
    <row r="48" spans="16:16" ht="15">
      <c r="P48" s="156">
        <v>30</v>
      </c>
    </row>
    <row r="49" spans="16:16" ht="14.25">
      <c r="P49" s="150">
        <v>1682</v>
      </c>
    </row>
    <row r="50" spans="16:16" ht="14.25">
      <c r="P50" s="163">
        <v>9821</v>
      </c>
    </row>
    <row r="51" spans="16:16" ht="14.25">
      <c r="P51" s="167">
        <v>6225</v>
      </c>
    </row>
    <row r="52" spans="16:16" ht="14.25">
      <c r="P52" s="186">
        <v>315</v>
      </c>
    </row>
    <row r="53" spans="16:16" ht="14.25">
      <c r="P53" s="167">
        <v>986</v>
      </c>
    </row>
    <row r="54" spans="16:16" ht="14.25">
      <c r="P54" s="186">
        <v>241</v>
      </c>
    </row>
    <row r="55" spans="16:16" ht="14.25">
      <c r="P55" s="167">
        <v>412</v>
      </c>
    </row>
    <row r="56" spans="16:16" ht="14.25">
      <c r="P56" s="167">
        <v>3022</v>
      </c>
    </row>
    <row r="57" spans="16:16" ht="14.25">
      <c r="P57" s="167">
        <v>2895</v>
      </c>
    </row>
    <row r="58" spans="16:16" ht="14.25">
      <c r="P58" s="169">
        <v>971</v>
      </c>
    </row>
    <row r="59" spans="16:16" ht="14.25">
      <c r="P59" s="169">
        <v>841</v>
      </c>
    </row>
    <row r="60" spans="16:16" ht="14.25">
      <c r="P60" s="169">
        <v>711</v>
      </c>
    </row>
    <row r="61" spans="16:16" ht="14.25">
      <c r="P61" s="169">
        <v>751</v>
      </c>
    </row>
    <row r="62" spans="16:16" ht="14.25">
      <c r="P62" s="169">
        <v>14223</v>
      </c>
    </row>
    <row r="63" spans="16:16" ht="14.25">
      <c r="P63" s="169">
        <v>1412</v>
      </c>
    </row>
    <row r="64" spans="16:16" ht="14.25">
      <c r="P64" s="173">
        <v>62</v>
      </c>
    </row>
    <row r="65" spans="16:16" ht="14.25">
      <c r="P65" s="169">
        <v>6412</v>
      </c>
    </row>
    <row r="66" spans="16:16" ht="14.25">
      <c r="P66" s="169">
        <v>6131</v>
      </c>
    </row>
    <row r="67" spans="16:16" ht="14.25">
      <c r="P67" s="167">
        <v>25440</v>
      </c>
    </row>
    <row r="68" spans="16:16" ht="14.25">
      <c r="P68" s="169">
        <v>684</v>
      </c>
    </row>
    <row r="69" spans="16:16" ht="14.25">
      <c r="P69" s="169">
        <v>496</v>
      </c>
    </row>
  </sheetData>
  <mergeCells count="34">
    <mergeCell ref="Q28:Q29"/>
    <mergeCell ref="R28:R29"/>
    <mergeCell ref="K28:K29"/>
    <mergeCell ref="L28:L29"/>
    <mergeCell ref="M28:M29"/>
    <mergeCell ref="N28:N29"/>
    <mergeCell ref="O28:O29"/>
    <mergeCell ref="P28:P29"/>
    <mergeCell ref="H28:H29"/>
    <mergeCell ref="I28:I29"/>
    <mergeCell ref="J28:J29"/>
    <mergeCell ref="K3:K4"/>
    <mergeCell ref="L3:L4"/>
    <mergeCell ref="A28:A29"/>
    <mergeCell ref="B28:B29"/>
    <mergeCell ref="E28:E29"/>
    <mergeCell ref="F28:F29"/>
    <mergeCell ref="G28:G29"/>
    <mergeCell ref="A1:R1"/>
    <mergeCell ref="A2:R2"/>
    <mergeCell ref="A3:A4"/>
    <mergeCell ref="B3:B4"/>
    <mergeCell ref="C3:E3"/>
    <mergeCell ref="F3:F4"/>
    <mergeCell ref="G3:G4"/>
    <mergeCell ref="H3:H4"/>
    <mergeCell ref="I3:I4"/>
    <mergeCell ref="J3:J4"/>
    <mergeCell ref="Q3:Q4"/>
    <mergeCell ref="R3:R4"/>
    <mergeCell ref="M3:M4"/>
    <mergeCell ref="N3:N4"/>
    <mergeCell ref="O3:O4"/>
    <mergeCell ref="P3:P4"/>
  </mergeCells>
  <pageMargins left="0.45" right="0.45" top="0.75" bottom="0.5" header="0.3" footer="0.3"/>
  <pageSetup paperSize="5" scale="8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88"/>
  <sheetViews>
    <sheetView tabSelected="1" topLeftCell="A4" zoomScale="78" zoomScaleNormal="78" workbookViewId="0">
      <selection activeCell="Q28" sqref="Q28"/>
    </sheetView>
  </sheetViews>
  <sheetFormatPr defaultRowHeight="12.75"/>
  <cols>
    <col min="1" max="1" width="4.85546875" customWidth="1"/>
    <col min="2" max="2" width="48.28515625" customWidth="1"/>
    <col min="3" max="3" width="12" customWidth="1"/>
    <col min="4" max="4" width="11.140625" customWidth="1"/>
    <col min="5" max="5" width="12.28515625" customWidth="1"/>
    <col min="6" max="6" width="11.5703125" customWidth="1"/>
    <col min="7" max="7" width="10.85546875" customWidth="1"/>
    <col min="8" max="8" width="11" customWidth="1"/>
    <col min="9" max="9" width="11.5703125" customWidth="1"/>
    <col min="10" max="11" width="10.5703125" customWidth="1"/>
    <col min="12" max="12" width="10.42578125" customWidth="1"/>
    <col min="13" max="13" width="11.28515625" customWidth="1"/>
    <col min="14" max="14" width="11.42578125" customWidth="1"/>
    <col min="15" max="15" width="11.5703125" customWidth="1"/>
  </cols>
  <sheetData>
    <row r="1" spans="1:18" ht="15.7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8" ht="15.75">
      <c r="A2" s="279" t="s">
        <v>160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18" ht="15.7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</row>
    <row r="4" spans="1:18" ht="15">
      <c r="A4" s="322" t="s">
        <v>1</v>
      </c>
      <c r="B4" s="320" t="s">
        <v>2</v>
      </c>
      <c r="C4" s="320" t="s">
        <v>4</v>
      </c>
      <c r="D4" s="320" t="s">
        <v>5</v>
      </c>
      <c r="E4" s="320" t="s">
        <v>6</v>
      </c>
      <c r="F4" s="320" t="s">
        <v>7</v>
      </c>
      <c r="G4" s="320" t="s">
        <v>8</v>
      </c>
      <c r="H4" s="320" t="s">
        <v>9</v>
      </c>
      <c r="I4" s="320" t="s">
        <v>10</v>
      </c>
      <c r="J4" s="320" t="s">
        <v>11</v>
      </c>
      <c r="K4" s="320" t="s">
        <v>12</v>
      </c>
      <c r="L4" s="320" t="s">
        <v>13</v>
      </c>
      <c r="M4" s="320" t="s">
        <v>14</v>
      </c>
      <c r="N4" s="320" t="s">
        <v>15</v>
      </c>
      <c r="O4" s="320" t="s">
        <v>16</v>
      </c>
      <c r="P4" s="1"/>
      <c r="Q4" s="1"/>
      <c r="R4" s="1"/>
    </row>
    <row r="5" spans="1:18" ht="15">
      <c r="A5" s="322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1"/>
      <c r="Q5" s="1"/>
      <c r="R5" s="1"/>
    </row>
    <row r="6" spans="1:18" ht="15">
      <c r="A6" s="230">
        <v>1</v>
      </c>
      <c r="B6" s="231" t="s">
        <v>22</v>
      </c>
      <c r="C6" s="112">
        <v>15030</v>
      </c>
      <c r="D6" s="112">
        <v>4755</v>
      </c>
      <c r="E6" s="112">
        <v>5195</v>
      </c>
      <c r="F6" s="112">
        <v>7660</v>
      </c>
      <c r="G6" s="112">
        <v>6458</v>
      </c>
      <c r="H6" s="112">
        <v>27750</v>
      </c>
      <c r="I6" s="112">
        <v>12320</v>
      </c>
      <c r="J6" s="112">
        <v>6190</v>
      </c>
      <c r="K6" s="232"/>
      <c r="L6" s="112"/>
      <c r="M6" s="112"/>
      <c r="N6" s="112"/>
      <c r="O6" s="112">
        <f t="shared" ref="O6:O9" si="0">SUM(C6:N6)</f>
        <v>85358</v>
      </c>
      <c r="P6" s="1"/>
      <c r="Q6" s="1"/>
      <c r="R6" s="1"/>
    </row>
    <row r="7" spans="1:18" ht="15.75">
      <c r="A7" s="233"/>
      <c r="B7" s="234" t="s">
        <v>23</v>
      </c>
      <c r="C7" s="235">
        <v>121</v>
      </c>
      <c r="D7" s="235">
        <v>121</v>
      </c>
      <c r="E7" s="235">
        <v>110</v>
      </c>
      <c r="F7" s="235">
        <v>165</v>
      </c>
      <c r="G7" s="235">
        <v>237</v>
      </c>
      <c r="H7" s="235">
        <v>225</v>
      </c>
      <c r="I7" s="235">
        <v>490</v>
      </c>
      <c r="J7" s="235">
        <v>638</v>
      </c>
      <c r="K7" s="236"/>
      <c r="L7" s="235"/>
      <c r="M7" s="235"/>
      <c r="N7" s="235"/>
      <c r="O7" s="235">
        <f>SUM(C7:N7)</f>
        <v>2107</v>
      </c>
      <c r="P7" s="1"/>
      <c r="Q7" s="1"/>
      <c r="R7" s="1"/>
    </row>
    <row r="8" spans="1:18" ht="15">
      <c r="A8" s="230">
        <v>2</v>
      </c>
      <c r="B8" s="231" t="s">
        <v>24</v>
      </c>
      <c r="C8" s="112">
        <v>2528</v>
      </c>
      <c r="D8" s="112">
        <v>1346</v>
      </c>
      <c r="E8" s="112">
        <v>1766</v>
      </c>
      <c r="F8" s="112">
        <v>982</v>
      </c>
      <c r="G8" s="112">
        <v>1498</v>
      </c>
      <c r="H8" s="112">
        <v>5484</v>
      </c>
      <c r="I8" s="112">
        <v>1721</v>
      </c>
      <c r="J8" s="112">
        <v>1156</v>
      </c>
      <c r="K8" s="232"/>
      <c r="L8" s="112"/>
      <c r="M8" s="112"/>
      <c r="N8" s="112"/>
      <c r="O8" s="112">
        <f>SUM(C8:N8)</f>
        <v>16481</v>
      </c>
      <c r="P8" s="1"/>
      <c r="Q8" s="1"/>
      <c r="R8" s="1"/>
    </row>
    <row r="9" spans="1:18" ht="15.75">
      <c r="A9" s="238"/>
      <c r="B9" s="234" t="s">
        <v>25</v>
      </c>
      <c r="C9" s="236">
        <v>189</v>
      </c>
      <c r="D9" s="235">
        <v>135</v>
      </c>
      <c r="E9" s="235">
        <v>117</v>
      </c>
      <c r="F9" s="236">
        <v>257</v>
      </c>
      <c r="G9" s="236">
        <v>221</v>
      </c>
      <c r="H9" s="236">
        <v>248</v>
      </c>
      <c r="I9" s="235">
        <v>854</v>
      </c>
      <c r="J9" s="235">
        <v>804</v>
      </c>
      <c r="K9" s="236"/>
      <c r="L9" s="235"/>
      <c r="M9" s="235"/>
      <c r="N9" s="236"/>
      <c r="O9" s="236">
        <f t="shared" si="0"/>
        <v>2825</v>
      </c>
      <c r="P9" s="1"/>
      <c r="Q9" s="1"/>
      <c r="R9" s="1"/>
    </row>
    <row r="10" spans="1:18" ht="15">
      <c r="A10" s="230">
        <v>3</v>
      </c>
      <c r="B10" s="231" t="s">
        <v>157</v>
      </c>
      <c r="C10" s="112">
        <v>18375</v>
      </c>
      <c r="D10" s="112">
        <v>16827</v>
      </c>
      <c r="E10" s="112">
        <v>33654</v>
      </c>
      <c r="F10" s="112">
        <v>23296</v>
      </c>
      <c r="G10" s="112">
        <v>18588</v>
      </c>
      <c r="H10" s="112">
        <v>77351</v>
      </c>
      <c r="I10" s="112">
        <v>36216</v>
      </c>
      <c r="J10" s="112">
        <v>20432</v>
      </c>
      <c r="K10" s="232"/>
      <c r="L10" s="112"/>
      <c r="M10" s="112"/>
      <c r="N10" s="112"/>
      <c r="O10" s="112">
        <f>SUM(C10:N10)</f>
        <v>244739</v>
      </c>
      <c r="P10" s="1"/>
      <c r="Q10" s="1"/>
      <c r="R10" s="1"/>
    </row>
    <row r="11" spans="1:18" ht="15.75">
      <c r="A11" s="239"/>
      <c r="B11" s="240" t="s">
        <v>158</v>
      </c>
      <c r="C11" s="235">
        <v>22</v>
      </c>
      <c r="D11" s="235">
        <v>27</v>
      </c>
      <c r="E11" s="235">
        <v>54</v>
      </c>
      <c r="F11" s="235">
        <v>19</v>
      </c>
      <c r="G11" s="235">
        <v>20</v>
      </c>
      <c r="H11" s="235">
        <v>22</v>
      </c>
      <c r="I11" s="235">
        <v>86</v>
      </c>
      <c r="J11" s="235">
        <v>82</v>
      </c>
      <c r="K11" s="236"/>
      <c r="L11" s="235"/>
      <c r="M11" s="235"/>
      <c r="N11" s="235"/>
      <c r="O11" s="235">
        <f>SUM(C11:N11)</f>
        <v>332</v>
      </c>
      <c r="P11" s="1"/>
      <c r="Q11" s="1"/>
      <c r="R11" s="1"/>
    </row>
    <row r="12" spans="1:18" ht="15.75">
      <c r="A12" s="230">
        <v>4</v>
      </c>
      <c r="B12" s="237" t="s">
        <v>168</v>
      </c>
      <c r="C12" s="112">
        <v>600</v>
      </c>
      <c r="D12" s="112">
        <v>700</v>
      </c>
      <c r="E12" s="112">
        <v>600</v>
      </c>
      <c r="F12" s="112"/>
      <c r="G12" s="112"/>
      <c r="H12" s="112"/>
      <c r="I12" s="112"/>
      <c r="J12" s="112"/>
      <c r="K12" s="112"/>
      <c r="L12" s="112"/>
      <c r="M12" s="112"/>
      <c r="N12" s="112"/>
      <c r="O12" s="235">
        <f>SUM(C12:N12)</f>
        <v>1900</v>
      </c>
      <c r="P12" s="1"/>
      <c r="Q12" s="1"/>
      <c r="R12" s="1"/>
    </row>
    <row r="13" spans="1:18" ht="15.75">
      <c r="A13" s="113"/>
      <c r="B13" s="240" t="s">
        <v>215</v>
      </c>
      <c r="C13" s="241">
        <v>200</v>
      </c>
      <c r="D13" s="241">
        <v>150</v>
      </c>
      <c r="E13" s="241">
        <v>100</v>
      </c>
      <c r="F13" s="235"/>
      <c r="G13" s="242"/>
      <c r="H13" s="243"/>
      <c r="I13" s="235"/>
      <c r="J13" s="235"/>
      <c r="K13" s="236"/>
      <c r="L13" s="240"/>
      <c r="M13" s="236"/>
      <c r="N13" s="235"/>
      <c r="O13" s="242">
        <f>SUM(C13:M13)</f>
        <v>450</v>
      </c>
      <c r="P13" s="1"/>
      <c r="Q13" s="1"/>
      <c r="R13" s="1"/>
    </row>
    <row r="14" spans="1:18" ht="15">
      <c r="A14" s="230">
        <v>5</v>
      </c>
      <c r="B14" s="237" t="s">
        <v>161</v>
      </c>
      <c r="C14" s="112">
        <v>500</v>
      </c>
      <c r="D14" s="112">
        <v>700</v>
      </c>
      <c r="E14" s="112">
        <v>600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>
        <f>C15+D15+E15+C14+D14+E14</f>
        <v>2100</v>
      </c>
      <c r="P14" s="1"/>
      <c r="Q14" s="1"/>
      <c r="R14" s="1"/>
    </row>
    <row r="15" spans="1:18" ht="15.75">
      <c r="A15" s="113"/>
      <c r="B15" s="240" t="s">
        <v>215</v>
      </c>
      <c r="C15" s="241">
        <v>100</v>
      </c>
      <c r="D15" s="241">
        <v>50</v>
      </c>
      <c r="E15" s="241">
        <v>150</v>
      </c>
      <c r="F15" s="235"/>
      <c r="G15" s="242"/>
      <c r="H15" s="244"/>
      <c r="I15" s="235"/>
      <c r="J15" s="235"/>
      <c r="K15" s="236"/>
      <c r="L15" s="236"/>
      <c r="M15" s="236"/>
      <c r="N15" s="235"/>
      <c r="O15" s="242">
        <f>SUM(C15:N15)</f>
        <v>300</v>
      </c>
      <c r="P15" s="1"/>
      <c r="Q15" s="1"/>
      <c r="R15" s="1"/>
    </row>
    <row r="16" spans="1:18" ht="15">
      <c r="A16" s="230">
        <v>6</v>
      </c>
      <c r="B16" s="237" t="s">
        <v>209</v>
      </c>
      <c r="C16" s="112">
        <v>1500</v>
      </c>
      <c r="D16" s="245">
        <v>1500</v>
      </c>
      <c r="E16" s="245">
        <v>1700</v>
      </c>
      <c r="F16" s="112"/>
      <c r="G16" s="112"/>
      <c r="H16" s="112"/>
      <c r="I16" s="112"/>
      <c r="J16" s="112"/>
      <c r="K16" s="232"/>
      <c r="L16" s="112"/>
      <c r="M16" s="112"/>
      <c r="N16" s="112"/>
      <c r="O16" s="112">
        <f>C17+D17+E17+C16+D16+E16</f>
        <v>4772</v>
      </c>
      <c r="P16" s="1"/>
      <c r="Q16" s="1"/>
      <c r="R16" s="1"/>
    </row>
    <row r="17" spans="1:18" ht="15.75">
      <c r="A17" s="113"/>
      <c r="B17" s="240" t="s">
        <v>215</v>
      </c>
      <c r="C17" s="241">
        <v>50</v>
      </c>
      <c r="D17" s="241">
        <v>10</v>
      </c>
      <c r="E17" s="241">
        <v>12</v>
      </c>
      <c r="F17" s="246"/>
      <c r="G17" s="247"/>
      <c r="H17" s="248"/>
      <c r="I17" s="246"/>
      <c r="J17" s="249"/>
      <c r="K17" s="249"/>
      <c r="L17" s="249"/>
      <c r="M17" s="249"/>
      <c r="N17" s="246"/>
      <c r="O17" s="247">
        <f>SUM(C17:N17)</f>
        <v>72</v>
      </c>
      <c r="P17" s="1"/>
      <c r="Q17" s="1"/>
      <c r="R17" s="1"/>
    </row>
    <row r="18" spans="1:18" ht="15">
      <c r="A18" s="113">
        <v>7</v>
      </c>
      <c r="B18" s="231" t="s">
        <v>216</v>
      </c>
      <c r="C18" s="112">
        <v>2000</v>
      </c>
      <c r="D18" s="112">
        <v>1700</v>
      </c>
      <c r="E18" s="112">
        <v>2000</v>
      </c>
      <c r="F18" s="112"/>
      <c r="G18" s="112"/>
      <c r="H18" s="232"/>
      <c r="I18" s="112"/>
      <c r="J18" s="112"/>
      <c r="K18" s="232"/>
      <c r="L18" s="232"/>
      <c r="M18" s="232"/>
      <c r="N18" s="112"/>
      <c r="O18" s="112">
        <f>C18+D18+E18+C19+D19+E19</f>
        <v>5711</v>
      </c>
      <c r="P18" s="1"/>
      <c r="Q18" s="1"/>
      <c r="R18" s="1"/>
    </row>
    <row r="19" spans="1:18" ht="15.75">
      <c r="A19" s="113"/>
      <c r="B19" s="240" t="s">
        <v>215</v>
      </c>
      <c r="C19" s="241">
        <v>1</v>
      </c>
      <c r="D19" s="241">
        <v>6</v>
      </c>
      <c r="E19" s="241">
        <v>4</v>
      </c>
      <c r="F19" s="246"/>
      <c r="G19" s="247"/>
      <c r="H19" s="248"/>
      <c r="I19" s="246"/>
      <c r="J19" s="246"/>
      <c r="K19" s="249"/>
      <c r="L19" s="249"/>
      <c r="M19" s="249"/>
      <c r="N19" s="246"/>
      <c r="O19" s="247">
        <f>SUM(C19:N19)</f>
        <v>11</v>
      </c>
      <c r="P19" s="1"/>
      <c r="Q19" s="1"/>
      <c r="R19" s="1"/>
    </row>
    <row r="20" spans="1:18" ht="15">
      <c r="A20" s="230">
        <v>8</v>
      </c>
      <c r="B20" s="237" t="s">
        <v>210</v>
      </c>
      <c r="C20" s="112"/>
      <c r="D20" s="245">
        <v>400</v>
      </c>
      <c r="E20" s="245">
        <v>550</v>
      </c>
      <c r="F20" s="112"/>
      <c r="G20" s="112"/>
      <c r="H20" s="112"/>
      <c r="I20" s="112"/>
      <c r="J20" s="112"/>
      <c r="K20" s="232"/>
      <c r="L20" s="112"/>
      <c r="M20" s="112"/>
      <c r="N20" s="112"/>
      <c r="O20" s="112">
        <f>E21+D20+E20</f>
        <v>975</v>
      </c>
      <c r="P20" s="1"/>
      <c r="Q20" s="1"/>
      <c r="R20" s="1"/>
    </row>
    <row r="21" spans="1:18" ht="15.75">
      <c r="A21" s="113"/>
      <c r="B21" s="240" t="s">
        <v>215</v>
      </c>
      <c r="C21" s="247">
        <v>20</v>
      </c>
      <c r="D21" s="247">
        <v>8</v>
      </c>
      <c r="E21" s="241">
        <v>25</v>
      </c>
      <c r="F21" s="246"/>
      <c r="G21" s="246"/>
      <c r="H21" s="246"/>
      <c r="I21" s="246"/>
      <c r="J21" s="246"/>
      <c r="K21" s="249"/>
      <c r="L21" s="246"/>
      <c r="M21" s="246"/>
      <c r="N21" s="246"/>
      <c r="O21" s="246">
        <f t="shared" ref="O21:O26" si="1">SUM(C21:N21)</f>
        <v>53</v>
      </c>
      <c r="P21" s="1"/>
      <c r="Q21" s="1"/>
      <c r="R21" s="1"/>
    </row>
    <row r="22" spans="1:18" ht="15">
      <c r="A22" s="113">
        <v>9</v>
      </c>
      <c r="B22" s="231" t="s">
        <v>26</v>
      </c>
      <c r="C22" s="112">
        <v>415</v>
      </c>
      <c r="D22" s="112">
        <v>349</v>
      </c>
      <c r="E22" s="112">
        <v>415</v>
      </c>
      <c r="F22" s="112">
        <v>446</v>
      </c>
      <c r="G22" s="245">
        <v>302</v>
      </c>
      <c r="H22" s="250">
        <v>811</v>
      </c>
      <c r="I22" s="112">
        <v>345</v>
      </c>
      <c r="J22" s="112">
        <v>247</v>
      </c>
      <c r="K22" s="232"/>
      <c r="L22" s="231"/>
      <c r="M22" s="232"/>
      <c r="N22" s="112"/>
      <c r="O22" s="245">
        <f t="shared" si="1"/>
        <v>3330</v>
      </c>
      <c r="P22" s="1"/>
      <c r="Q22" s="1"/>
      <c r="R22" s="1"/>
    </row>
    <row r="23" spans="1:18" ht="15">
      <c r="A23" s="113">
        <v>10</v>
      </c>
      <c r="B23" s="231" t="s">
        <v>27</v>
      </c>
      <c r="C23" s="112">
        <v>7504</v>
      </c>
      <c r="D23" s="112">
        <v>3595</v>
      </c>
      <c r="E23" s="112">
        <v>4635</v>
      </c>
      <c r="F23" s="112">
        <v>4784</v>
      </c>
      <c r="G23" s="245">
        <v>4401</v>
      </c>
      <c r="H23" s="251">
        <v>15034</v>
      </c>
      <c r="I23" s="112">
        <v>7312</v>
      </c>
      <c r="J23" s="112"/>
      <c r="K23" s="232"/>
      <c r="L23" s="232"/>
      <c r="M23" s="232"/>
      <c r="N23" s="112"/>
      <c r="O23" s="245">
        <f t="shared" si="1"/>
        <v>47265</v>
      </c>
      <c r="P23" s="1"/>
      <c r="Q23" s="1"/>
      <c r="R23" s="1"/>
    </row>
    <row r="24" spans="1:18" ht="15">
      <c r="A24" s="113">
        <v>11</v>
      </c>
      <c r="B24" s="231" t="s">
        <v>28</v>
      </c>
      <c r="C24" s="112">
        <v>3161</v>
      </c>
      <c r="D24" s="112">
        <v>1667</v>
      </c>
      <c r="E24" s="112">
        <v>3664</v>
      </c>
      <c r="F24" s="112">
        <v>1834</v>
      </c>
      <c r="G24" s="245">
        <v>2034</v>
      </c>
      <c r="H24" s="245">
        <v>4588</v>
      </c>
      <c r="I24" s="112">
        <v>3002</v>
      </c>
      <c r="J24" s="232"/>
      <c r="K24" s="232"/>
      <c r="L24" s="232"/>
      <c r="M24" s="232"/>
      <c r="N24" s="112"/>
      <c r="O24" s="245">
        <f t="shared" si="1"/>
        <v>19950</v>
      </c>
      <c r="P24" s="1"/>
      <c r="Q24" s="1"/>
      <c r="R24" s="1"/>
    </row>
    <row r="25" spans="1:18" ht="15">
      <c r="A25" s="113">
        <v>12</v>
      </c>
      <c r="B25" s="252" t="s">
        <v>155</v>
      </c>
      <c r="C25" s="112">
        <v>1950</v>
      </c>
      <c r="D25" s="112">
        <v>845</v>
      </c>
      <c r="E25" s="112">
        <v>1881</v>
      </c>
      <c r="F25" s="112">
        <v>1274</v>
      </c>
      <c r="G25" s="245">
        <v>1027</v>
      </c>
      <c r="H25" s="245">
        <v>1120</v>
      </c>
      <c r="I25" s="112">
        <v>1472</v>
      </c>
      <c r="J25" s="112">
        <v>760</v>
      </c>
      <c r="K25" s="232"/>
      <c r="L25" s="232"/>
      <c r="M25" s="232"/>
      <c r="N25" s="112"/>
      <c r="O25" s="245">
        <f t="shared" si="1"/>
        <v>10329</v>
      </c>
      <c r="P25" s="1"/>
      <c r="Q25" s="1"/>
      <c r="R25" s="1"/>
    </row>
    <row r="26" spans="1:18" ht="15">
      <c r="A26" s="113">
        <v>13</v>
      </c>
      <c r="B26" s="231" t="s">
        <v>32</v>
      </c>
      <c r="C26" s="245">
        <v>5757</v>
      </c>
      <c r="D26" s="245">
        <v>3581</v>
      </c>
      <c r="E26" s="245">
        <v>5175</v>
      </c>
      <c r="F26" s="112">
        <v>5360</v>
      </c>
      <c r="G26" s="112"/>
      <c r="H26" s="112"/>
      <c r="I26" s="112"/>
      <c r="J26" s="112"/>
      <c r="K26" s="232"/>
      <c r="L26" s="112"/>
      <c r="M26" s="112"/>
      <c r="N26" s="112"/>
      <c r="O26" s="112">
        <f t="shared" si="1"/>
        <v>19873</v>
      </c>
      <c r="P26" s="1"/>
      <c r="Q26" s="1"/>
      <c r="R26" s="1"/>
    </row>
    <row r="27" spans="1:18" ht="15">
      <c r="A27" s="113">
        <v>14</v>
      </c>
      <c r="B27" s="231" t="s">
        <v>30</v>
      </c>
      <c r="C27" s="112"/>
      <c r="D27" s="112"/>
      <c r="E27" s="245"/>
      <c r="F27" s="112"/>
      <c r="G27" s="112"/>
      <c r="H27" s="112"/>
      <c r="I27" s="112"/>
      <c r="J27" s="112"/>
      <c r="K27" s="232"/>
      <c r="L27" s="112"/>
      <c r="M27" s="112"/>
      <c r="N27" s="112"/>
      <c r="O27" s="112">
        <f t="shared" ref="O27:O64" si="2">SUM(C27:N27)</f>
        <v>0</v>
      </c>
      <c r="P27" s="1"/>
      <c r="Q27" s="1"/>
      <c r="R27" s="1"/>
    </row>
    <row r="28" spans="1:18" ht="15">
      <c r="A28" s="113">
        <v>15</v>
      </c>
      <c r="B28" s="231" t="s">
        <v>29</v>
      </c>
      <c r="C28" s="112"/>
      <c r="D28" s="112"/>
      <c r="E28" s="245"/>
      <c r="F28" s="112"/>
      <c r="G28" s="112"/>
      <c r="H28" s="112"/>
      <c r="I28" s="112"/>
      <c r="J28" s="112"/>
      <c r="K28" s="232"/>
      <c r="L28" s="112"/>
      <c r="M28" s="112"/>
      <c r="N28" s="112"/>
      <c r="O28" s="112">
        <f>SUM(C28:N28)</f>
        <v>0</v>
      </c>
      <c r="P28" s="1"/>
      <c r="Q28" s="1"/>
      <c r="R28" s="1"/>
    </row>
    <row r="29" spans="1:18" ht="15">
      <c r="A29" s="113">
        <v>16</v>
      </c>
      <c r="B29" s="231" t="s">
        <v>31</v>
      </c>
      <c r="C29" s="112"/>
      <c r="D29" s="112"/>
      <c r="E29" s="245"/>
      <c r="F29" s="112"/>
      <c r="G29" s="112"/>
      <c r="H29" s="112"/>
      <c r="I29" s="112"/>
      <c r="J29" s="112"/>
      <c r="K29" s="232"/>
      <c r="L29" s="112"/>
      <c r="M29" s="112"/>
      <c r="N29" s="112"/>
      <c r="O29" s="112">
        <f t="shared" si="2"/>
        <v>0</v>
      </c>
      <c r="P29" s="1"/>
      <c r="Q29" s="1"/>
      <c r="R29" s="1"/>
    </row>
    <row r="30" spans="1:18" ht="15">
      <c r="A30" s="113">
        <v>17</v>
      </c>
      <c r="B30" s="252" t="s">
        <v>159</v>
      </c>
      <c r="C30" s="112">
        <v>20529</v>
      </c>
      <c r="D30" s="112">
        <v>6101</v>
      </c>
      <c r="E30" s="245">
        <v>6516</v>
      </c>
      <c r="F30" s="245">
        <v>7431</v>
      </c>
      <c r="G30" s="245">
        <v>5658</v>
      </c>
      <c r="H30" s="245">
        <v>18912</v>
      </c>
      <c r="I30" s="237"/>
      <c r="J30" s="237"/>
      <c r="K30" s="237"/>
      <c r="L30" s="237"/>
      <c r="M30" s="237"/>
      <c r="N30" s="237"/>
      <c r="O30" s="237"/>
      <c r="P30" s="1"/>
      <c r="Q30" s="1"/>
      <c r="R30" s="1"/>
    </row>
    <row r="31" spans="1:18" ht="15">
      <c r="A31" s="113">
        <v>18</v>
      </c>
      <c r="B31" s="231" t="s">
        <v>33</v>
      </c>
      <c r="C31" s="112"/>
      <c r="D31" s="112"/>
      <c r="E31" s="112"/>
      <c r="F31" s="112">
        <v>24944</v>
      </c>
      <c r="G31" s="112">
        <v>16755</v>
      </c>
      <c r="H31" s="112">
        <v>26751</v>
      </c>
      <c r="I31" s="112">
        <v>11824</v>
      </c>
      <c r="J31" s="112"/>
      <c r="K31" s="112"/>
      <c r="L31" s="112"/>
      <c r="M31" s="112"/>
      <c r="N31" s="112"/>
      <c r="O31" s="112">
        <f t="shared" si="2"/>
        <v>80274</v>
      </c>
      <c r="P31" s="1"/>
      <c r="Q31" s="1"/>
      <c r="R31" s="1"/>
    </row>
    <row r="32" spans="1:18" ht="15">
      <c r="A32" s="230">
        <v>19</v>
      </c>
      <c r="B32" s="237" t="s">
        <v>162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"/>
      <c r="Q32" s="1"/>
      <c r="R32" s="1"/>
    </row>
    <row r="33" spans="1:18" ht="15">
      <c r="A33" s="230">
        <v>20</v>
      </c>
      <c r="B33" s="237" t="s">
        <v>163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"/>
      <c r="Q33" s="1"/>
      <c r="R33" s="1"/>
    </row>
    <row r="34" spans="1:18" ht="15">
      <c r="A34" s="230">
        <v>21</v>
      </c>
      <c r="B34" s="237" t="s">
        <v>164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"/>
      <c r="Q34" s="1"/>
      <c r="R34" s="1"/>
    </row>
    <row r="35" spans="1:18" ht="15">
      <c r="A35" s="230">
        <v>22</v>
      </c>
      <c r="B35" s="237" t="s">
        <v>166</v>
      </c>
      <c r="C35" s="112">
        <v>900</v>
      </c>
      <c r="D35" s="112">
        <v>600</v>
      </c>
      <c r="E35" s="112">
        <v>550</v>
      </c>
      <c r="F35" s="112"/>
      <c r="G35" s="112"/>
      <c r="H35" s="112"/>
      <c r="I35" s="112"/>
      <c r="J35" s="112"/>
      <c r="K35" s="112"/>
      <c r="L35" s="112"/>
      <c r="M35" s="112"/>
      <c r="N35" s="112"/>
      <c r="O35" s="112">
        <f>C35+D35+E35</f>
        <v>2050</v>
      </c>
      <c r="P35" s="1"/>
      <c r="Q35" s="1"/>
      <c r="R35" s="1"/>
    </row>
    <row r="36" spans="1:18" ht="15">
      <c r="A36" s="230">
        <v>23</v>
      </c>
      <c r="B36" s="237" t="s">
        <v>167</v>
      </c>
      <c r="C36" s="112">
        <v>200</v>
      </c>
      <c r="D36" s="112">
        <v>180</v>
      </c>
      <c r="E36" s="112">
        <v>200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2">
        <f>C36+D36+E36</f>
        <v>580</v>
      </c>
      <c r="P36" s="1"/>
      <c r="Q36" s="1"/>
      <c r="R36" s="1"/>
    </row>
    <row r="37" spans="1:18" ht="15">
      <c r="A37" s="230">
        <v>24</v>
      </c>
      <c r="B37" s="237" t="s">
        <v>169</v>
      </c>
      <c r="C37" s="112">
        <v>1042</v>
      </c>
      <c r="D37" s="112">
        <v>532</v>
      </c>
      <c r="E37" s="112">
        <v>469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>
        <f>C37+D37+E37</f>
        <v>2043</v>
      </c>
      <c r="P37" s="1"/>
      <c r="Q37" s="1"/>
      <c r="R37" s="1"/>
    </row>
    <row r="38" spans="1:18" ht="15">
      <c r="A38" s="230">
        <v>25</v>
      </c>
      <c r="B38" s="237" t="s">
        <v>170</v>
      </c>
      <c r="C38" s="112">
        <v>400</v>
      </c>
      <c r="D38" s="112">
        <v>200</v>
      </c>
      <c r="E38" s="112">
        <v>500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>
        <f>C38+D38+E38</f>
        <v>1100</v>
      </c>
      <c r="P38" s="1"/>
      <c r="Q38" s="1"/>
      <c r="R38" s="1"/>
    </row>
    <row r="39" spans="1:18" ht="15">
      <c r="A39" s="230">
        <v>26</v>
      </c>
      <c r="B39" s="237" t="s">
        <v>171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"/>
      <c r="Q39" s="1"/>
      <c r="R39" s="1"/>
    </row>
    <row r="40" spans="1:18" ht="15">
      <c r="A40" s="230">
        <v>27</v>
      </c>
      <c r="B40" s="237" t="s">
        <v>218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"/>
      <c r="Q40" s="1"/>
      <c r="R40" s="1"/>
    </row>
    <row r="41" spans="1:18" ht="15">
      <c r="A41" s="230">
        <v>28</v>
      </c>
      <c r="B41" s="237" t="s">
        <v>173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"/>
      <c r="Q41" s="1"/>
      <c r="R41" s="1"/>
    </row>
    <row r="42" spans="1:18" ht="15">
      <c r="A42" s="230">
        <v>29</v>
      </c>
      <c r="B42" s="237" t="s">
        <v>174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"/>
      <c r="Q42" s="1"/>
      <c r="R42" s="1"/>
    </row>
    <row r="43" spans="1:18" ht="15">
      <c r="A43" s="230">
        <v>30</v>
      </c>
      <c r="B43" s="237" t="s">
        <v>175</v>
      </c>
      <c r="C43" s="112">
        <v>100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100</v>
      </c>
      <c r="P43" s="1"/>
      <c r="Q43" s="1"/>
      <c r="R43" s="1"/>
    </row>
    <row r="44" spans="1:18" ht="15">
      <c r="A44" s="230">
        <v>31</v>
      </c>
      <c r="B44" s="237" t="s">
        <v>176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"/>
      <c r="Q44" s="1"/>
      <c r="R44" s="1"/>
    </row>
    <row r="45" spans="1:18" ht="15">
      <c r="A45" s="230">
        <v>32</v>
      </c>
      <c r="B45" s="237" t="s">
        <v>177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"/>
      <c r="Q45" s="1"/>
      <c r="R45" s="1"/>
    </row>
    <row r="46" spans="1:18" ht="15">
      <c r="A46" s="230">
        <v>33</v>
      </c>
      <c r="B46" s="237" t="s">
        <v>178</v>
      </c>
      <c r="C46" s="112"/>
      <c r="D46" s="245"/>
      <c r="E46" s="245"/>
      <c r="F46" s="112"/>
      <c r="G46" s="112"/>
      <c r="H46" s="112"/>
      <c r="I46" s="112"/>
      <c r="J46" s="112"/>
      <c r="K46" s="232"/>
      <c r="L46" s="112"/>
      <c r="M46" s="112"/>
      <c r="N46" s="112"/>
      <c r="O46" s="112">
        <f>SUM(C46:N46)</f>
        <v>0</v>
      </c>
      <c r="P46" s="1"/>
      <c r="Q46" s="1"/>
      <c r="R46" s="1"/>
    </row>
    <row r="47" spans="1:18" ht="15">
      <c r="A47" s="230">
        <v>34</v>
      </c>
      <c r="B47" s="237" t="s">
        <v>179</v>
      </c>
      <c r="C47" s="112"/>
      <c r="D47" s="245"/>
      <c r="E47" s="245"/>
      <c r="F47" s="112"/>
      <c r="G47" s="112"/>
      <c r="H47" s="112"/>
      <c r="I47" s="112"/>
      <c r="J47" s="112"/>
      <c r="K47" s="232"/>
      <c r="L47" s="112"/>
      <c r="M47" s="112"/>
      <c r="N47" s="112"/>
      <c r="O47" s="112"/>
      <c r="P47" s="1"/>
      <c r="Q47" s="1"/>
      <c r="R47" s="1"/>
    </row>
    <row r="48" spans="1:18" ht="15">
      <c r="A48" s="230">
        <v>35</v>
      </c>
      <c r="B48" s="237" t="s">
        <v>180</v>
      </c>
      <c r="C48" s="112"/>
      <c r="D48" s="245"/>
      <c r="E48" s="245"/>
      <c r="F48" s="112"/>
      <c r="G48" s="112"/>
      <c r="H48" s="112"/>
      <c r="I48" s="112"/>
      <c r="J48" s="112"/>
      <c r="K48" s="232"/>
      <c r="L48" s="112"/>
      <c r="M48" s="112"/>
      <c r="N48" s="112"/>
      <c r="O48" s="112"/>
      <c r="P48" s="1"/>
      <c r="Q48" s="1"/>
      <c r="R48" s="1"/>
    </row>
    <row r="49" spans="1:18" ht="15">
      <c r="A49" s="230">
        <v>36</v>
      </c>
      <c r="B49" s="237" t="s">
        <v>181</v>
      </c>
      <c r="C49" s="112"/>
      <c r="D49" s="245"/>
      <c r="E49" s="245"/>
      <c r="F49" s="112"/>
      <c r="G49" s="112"/>
      <c r="H49" s="112"/>
      <c r="I49" s="112"/>
      <c r="J49" s="112"/>
      <c r="K49" s="232"/>
      <c r="L49" s="112"/>
      <c r="M49" s="112"/>
      <c r="N49" s="112"/>
      <c r="O49" s="112"/>
      <c r="P49" s="1"/>
      <c r="Q49" s="1"/>
      <c r="R49" s="1"/>
    </row>
    <row r="50" spans="1:18" ht="15">
      <c r="A50" s="230">
        <v>37</v>
      </c>
      <c r="B50" s="237" t="s">
        <v>194</v>
      </c>
      <c r="C50" s="112">
        <v>3554</v>
      </c>
      <c r="D50" s="245">
        <v>2844</v>
      </c>
      <c r="E50" s="245">
        <v>3094</v>
      </c>
      <c r="F50" s="112"/>
      <c r="G50" s="112"/>
      <c r="H50" s="112"/>
      <c r="I50" s="112"/>
      <c r="J50" s="112"/>
      <c r="K50" s="232"/>
      <c r="L50" s="112"/>
      <c r="M50" s="112"/>
      <c r="N50" s="112"/>
      <c r="O50" s="112">
        <f>C50+D50+E50</f>
        <v>9492</v>
      </c>
      <c r="P50" s="1"/>
      <c r="Q50" s="1"/>
      <c r="R50" s="1"/>
    </row>
    <row r="51" spans="1:18" ht="15">
      <c r="A51" s="230">
        <v>38</v>
      </c>
      <c r="B51" s="237" t="s">
        <v>182</v>
      </c>
      <c r="C51" s="112"/>
      <c r="D51" s="245"/>
      <c r="E51" s="245"/>
      <c r="F51" s="112"/>
      <c r="G51" s="112"/>
      <c r="H51" s="112"/>
      <c r="I51" s="112"/>
      <c r="J51" s="112"/>
      <c r="K51" s="232"/>
      <c r="L51" s="112"/>
      <c r="M51" s="112"/>
      <c r="N51" s="112"/>
      <c r="O51" s="112"/>
      <c r="P51" s="1"/>
      <c r="Q51" s="1"/>
      <c r="R51" s="1"/>
    </row>
    <row r="52" spans="1:18" ht="15">
      <c r="A52" s="230">
        <v>39</v>
      </c>
      <c r="B52" s="237" t="s">
        <v>183</v>
      </c>
      <c r="C52" s="112"/>
      <c r="D52" s="245"/>
      <c r="E52" s="245"/>
      <c r="F52" s="112"/>
      <c r="G52" s="112"/>
      <c r="H52" s="112"/>
      <c r="I52" s="112"/>
      <c r="J52" s="112"/>
      <c r="K52" s="232"/>
      <c r="L52" s="112"/>
      <c r="M52" s="112"/>
      <c r="N52" s="112"/>
      <c r="O52" s="112"/>
      <c r="P52" s="1"/>
      <c r="Q52" s="1"/>
      <c r="R52" s="1"/>
    </row>
    <row r="53" spans="1:18" ht="15">
      <c r="A53" s="230">
        <v>40</v>
      </c>
      <c r="B53" s="237" t="s">
        <v>184</v>
      </c>
      <c r="C53" s="112">
        <v>150</v>
      </c>
      <c r="D53" s="245">
        <v>50</v>
      </c>
      <c r="E53" s="245">
        <v>100</v>
      </c>
      <c r="F53" s="112"/>
      <c r="G53" s="112"/>
      <c r="H53" s="112"/>
      <c r="I53" s="112"/>
      <c r="J53" s="112"/>
      <c r="K53" s="232"/>
      <c r="L53" s="112"/>
      <c r="M53" s="112"/>
      <c r="N53" s="112"/>
      <c r="O53" s="112">
        <f>C53+D53+E53</f>
        <v>300</v>
      </c>
      <c r="P53" s="1"/>
      <c r="Q53" s="1"/>
      <c r="R53" s="1"/>
    </row>
    <row r="54" spans="1:18" ht="15">
      <c r="A54" s="230">
        <v>41</v>
      </c>
      <c r="B54" s="237" t="s">
        <v>185</v>
      </c>
      <c r="C54" s="112"/>
      <c r="D54" s="245"/>
      <c r="E54" s="245"/>
      <c r="F54" s="112"/>
      <c r="G54" s="112"/>
      <c r="H54" s="112"/>
      <c r="I54" s="112"/>
      <c r="J54" s="112"/>
      <c r="K54" s="232"/>
      <c r="L54" s="112"/>
      <c r="M54" s="112"/>
      <c r="N54" s="112"/>
      <c r="O54" s="112"/>
      <c r="P54" s="1"/>
      <c r="Q54" s="1"/>
      <c r="R54" s="1"/>
    </row>
    <row r="55" spans="1:18" ht="15">
      <c r="A55" s="230">
        <v>42</v>
      </c>
      <c r="B55" s="237" t="s">
        <v>186</v>
      </c>
      <c r="C55" s="112"/>
      <c r="D55" s="245"/>
      <c r="E55" s="245"/>
      <c r="F55" s="112"/>
      <c r="G55" s="112"/>
      <c r="H55" s="112"/>
      <c r="I55" s="112"/>
      <c r="J55" s="112"/>
      <c r="K55" s="232"/>
      <c r="L55" s="112"/>
      <c r="M55" s="112"/>
      <c r="N55" s="112"/>
      <c r="O55" s="112"/>
      <c r="P55" s="1"/>
      <c r="Q55" s="1"/>
      <c r="R55" s="1"/>
    </row>
    <row r="56" spans="1:18" ht="15">
      <c r="A56" s="230">
        <v>43</v>
      </c>
      <c r="B56" s="237" t="s">
        <v>187</v>
      </c>
      <c r="C56" s="112">
        <v>108</v>
      </c>
      <c r="D56" s="245">
        <v>116</v>
      </c>
      <c r="E56" s="245">
        <v>189</v>
      </c>
      <c r="F56" s="112"/>
      <c r="G56" s="112"/>
      <c r="H56" s="112"/>
      <c r="I56" s="112"/>
      <c r="J56" s="112"/>
      <c r="K56" s="232"/>
      <c r="L56" s="112"/>
      <c r="M56" s="112"/>
      <c r="N56" s="112"/>
      <c r="O56" s="112">
        <f>C56+D56+E56</f>
        <v>413</v>
      </c>
      <c r="P56" s="1"/>
      <c r="Q56" s="1"/>
      <c r="R56" s="1"/>
    </row>
    <row r="57" spans="1:18" ht="15">
      <c r="A57" s="230">
        <v>44</v>
      </c>
      <c r="B57" s="237" t="s">
        <v>188</v>
      </c>
      <c r="C57" s="112"/>
      <c r="D57" s="245"/>
      <c r="E57" s="245"/>
      <c r="F57" s="112"/>
      <c r="G57" s="112"/>
      <c r="H57" s="112"/>
      <c r="I57" s="112"/>
      <c r="J57" s="112"/>
      <c r="K57" s="232"/>
      <c r="L57" s="112"/>
      <c r="M57" s="112"/>
      <c r="N57" s="112"/>
      <c r="O57" s="112"/>
      <c r="P57" s="1"/>
      <c r="Q57" s="1"/>
      <c r="R57" s="1"/>
    </row>
    <row r="58" spans="1:18" ht="15">
      <c r="A58" s="230">
        <v>45</v>
      </c>
      <c r="B58" s="237" t="s">
        <v>189</v>
      </c>
      <c r="C58" s="112"/>
      <c r="D58" s="245"/>
      <c r="E58" s="245"/>
      <c r="F58" s="112"/>
      <c r="G58" s="112"/>
      <c r="H58" s="112"/>
      <c r="I58" s="112"/>
      <c r="J58" s="112"/>
      <c r="K58" s="232"/>
      <c r="L58" s="112"/>
      <c r="M58" s="112"/>
      <c r="N58" s="112"/>
      <c r="O58" s="112">
        <v>400</v>
      </c>
      <c r="P58" s="1"/>
      <c r="Q58" s="1"/>
      <c r="R58" s="1"/>
    </row>
    <row r="59" spans="1:18" ht="15">
      <c r="A59" s="230">
        <v>46</v>
      </c>
      <c r="B59" s="237" t="s">
        <v>190</v>
      </c>
      <c r="C59" s="112"/>
      <c r="D59" s="245"/>
      <c r="E59" s="245"/>
      <c r="F59" s="112"/>
      <c r="G59" s="112"/>
      <c r="H59" s="112"/>
      <c r="I59" s="112"/>
      <c r="J59" s="112"/>
      <c r="K59" s="232"/>
      <c r="L59" s="112"/>
      <c r="M59" s="112"/>
      <c r="N59" s="112"/>
      <c r="O59" s="112"/>
      <c r="P59" s="1"/>
      <c r="Q59" s="1"/>
      <c r="R59" s="1"/>
    </row>
    <row r="60" spans="1:18" ht="15">
      <c r="A60" s="230">
        <v>47</v>
      </c>
      <c r="B60" s="237" t="s">
        <v>191</v>
      </c>
      <c r="C60" s="112">
        <v>1100</v>
      </c>
      <c r="D60" s="245">
        <v>900</v>
      </c>
      <c r="E60" s="245">
        <v>800</v>
      </c>
      <c r="F60" s="112"/>
      <c r="G60" s="112"/>
      <c r="H60" s="112"/>
      <c r="I60" s="112"/>
      <c r="J60" s="112"/>
      <c r="K60" s="232"/>
      <c r="L60" s="112"/>
      <c r="M60" s="112"/>
      <c r="N60" s="112"/>
      <c r="O60" s="112">
        <f>C60+D60+E60</f>
        <v>2800</v>
      </c>
      <c r="P60" s="1"/>
      <c r="Q60" s="1"/>
      <c r="R60" s="1"/>
    </row>
    <row r="61" spans="1:18" ht="15">
      <c r="A61" s="230">
        <v>48</v>
      </c>
      <c r="B61" s="237" t="s">
        <v>192</v>
      </c>
      <c r="C61" s="112"/>
      <c r="D61" s="245"/>
      <c r="E61" s="245"/>
      <c r="F61" s="112"/>
      <c r="G61" s="112"/>
      <c r="H61" s="112"/>
      <c r="I61" s="112"/>
      <c r="J61" s="112"/>
      <c r="K61" s="232"/>
      <c r="L61" s="112"/>
      <c r="M61" s="112"/>
      <c r="N61" s="112"/>
      <c r="O61" s="112"/>
      <c r="P61" s="1"/>
      <c r="Q61" s="1"/>
      <c r="R61" s="1"/>
    </row>
    <row r="62" spans="1:18" ht="15">
      <c r="A62" s="230">
        <v>49</v>
      </c>
      <c r="B62" s="237" t="s">
        <v>193</v>
      </c>
      <c r="C62" s="112"/>
      <c r="D62" s="245"/>
      <c r="E62" s="245"/>
      <c r="F62" s="112"/>
      <c r="G62" s="112"/>
      <c r="H62" s="112"/>
      <c r="I62" s="112"/>
      <c r="J62" s="112"/>
      <c r="K62" s="232"/>
      <c r="L62" s="112"/>
      <c r="M62" s="112"/>
      <c r="N62" s="112"/>
      <c r="O62" s="112"/>
      <c r="P62" s="1"/>
      <c r="Q62" s="1"/>
      <c r="R62" s="1"/>
    </row>
    <row r="63" spans="1:18" ht="15">
      <c r="A63" s="113">
        <v>50</v>
      </c>
      <c r="B63" s="231" t="s">
        <v>38</v>
      </c>
      <c r="C63" s="112">
        <v>13185</v>
      </c>
      <c r="D63" s="112">
        <v>9889</v>
      </c>
      <c r="E63" s="112">
        <v>14573</v>
      </c>
      <c r="F63" s="112"/>
      <c r="G63" s="112"/>
      <c r="H63" s="232"/>
      <c r="I63" s="112"/>
      <c r="J63" s="112"/>
      <c r="K63" s="232"/>
      <c r="L63" s="232"/>
      <c r="M63" s="232"/>
      <c r="N63" s="112"/>
      <c r="O63" s="112">
        <f t="shared" si="2"/>
        <v>37647</v>
      </c>
      <c r="P63" s="1"/>
      <c r="Q63" s="1"/>
      <c r="R63" s="1"/>
    </row>
    <row r="64" spans="1:18" ht="15">
      <c r="A64" s="113">
        <v>51</v>
      </c>
      <c r="B64" s="231" t="s">
        <v>40</v>
      </c>
      <c r="C64" s="245"/>
      <c r="D64" s="245"/>
      <c r="E64" s="245"/>
      <c r="F64" s="112"/>
      <c r="G64" s="112"/>
      <c r="H64" s="112"/>
      <c r="I64" s="112"/>
      <c r="J64" s="112"/>
      <c r="K64" s="232"/>
      <c r="L64" s="112"/>
      <c r="M64" s="112"/>
      <c r="N64" s="112"/>
      <c r="O64" s="112">
        <f t="shared" si="2"/>
        <v>0</v>
      </c>
      <c r="P64" s="1"/>
      <c r="Q64" s="1"/>
      <c r="R64" s="1"/>
    </row>
    <row r="65" spans="1:18" ht="15">
      <c r="A65" s="230">
        <v>52</v>
      </c>
      <c r="B65" s="237" t="s">
        <v>196</v>
      </c>
      <c r="C65" s="112">
        <v>321</v>
      </c>
      <c r="D65" s="112">
        <v>220</v>
      </c>
      <c r="E65" s="112">
        <v>240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>
        <f t="shared" ref="O65:O74" si="3">C65+D65+E65</f>
        <v>781</v>
      </c>
      <c r="P65" s="1"/>
      <c r="Q65" s="1"/>
      <c r="R65" s="1"/>
    </row>
    <row r="66" spans="1:18" ht="15">
      <c r="A66" s="230">
        <v>53</v>
      </c>
      <c r="B66" s="237" t="s">
        <v>197</v>
      </c>
      <c r="C66" s="112">
        <v>6063</v>
      </c>
      <c r="D66" s="245">
        <v>3787</v>
      </c>
      <c r="E66" s="245">
        <v>4838</v>
      </c>
      <c r="F66" s="112"/>
      <c r="G66" s="112"/>
      <c r="H66" s="112"/>
      <c r="I66" s="112"/>
      <c r="J66" s="112"/>
      <c r="K66" s="232"/>
      <c r="L66" s="112"/>
      <c r="M66" s="112"/>
      <c r="N66" s="112"/>
      <c r="O66" s="112">
        <f t="shared" si="3"/>
        <v>14688</v>
      </c>
      <c r="P66" s="1"/>
      <c r="Q66" s="1"/>
      <c r="R66" s="1"/>
    </row>
    <row r="67" spans="1:18" ht="15">
      <c r="A67" s="230">
        <v>52</v>
      </c>
      <c r="B67" s="237" t="s">
        <v>198</v>
      </c>
      <c r="C67" s="112">
        <v>151</v>
      </c>
      <c r="D67" s="245">
        <v>135</v>
      </c>
      <c r="E67" s="245">
        <v>73</v>
      </c>
      <c r="F67" s="112"/>
      <c r="G67" s="112"/>
      <c r="H67" s="112"/>
      <c r="I67" s="112"/>
      <c r="J67" s="112"/>
      <c r="K67" s="232"/>
      <c r="L67" s="112"/>
      <c r="M67" s="112"/>
      <c r="N67" s="112"/>
      <c r="O67" s="112">
        <f t="shared" si="3"/>
        <v>359</v>
      </c>
      <c r="P67" s="1"/>
      <c r="Q67" s="1"/>
      <c r="R67" s="1"/>
    </row>
    <row r="68" spans="1:18" ht="15">
      <c r="A68" s="230">
        <v>53</v>
      </c>
      <c r="B68" s="237" t="s">
        <v>199</v>
      </c>
      <c r="C68" s="112">
        <v>500</v>
      </c>
      <c r="D68" s="245">
        <v>1050</v>
      </c>
      <c r="E68" s="245">
        <v>2850</v>
      </c>
      <c r="F68" s="112"/>
      <c r="G68" s="112"/>
      <c r="H68" s="112"/>
      <c r="I68" s="112"/>
      <c r="J68" s="112"/>
      <c r="K68" s="232"/>
      <c r="L68" s="112"/>
      <c r="M68" s="112"/>
      <c r="N68" s="112"/>
      <c r="O68" s="112">
        <f t="shared" si="3"/>
        <v>4400</v>
      </c>
      <c r="P68" s="1"/>
      <c r="Q68" s="1"/>
      <c r="R68" s="1"/>
    </row>
    <row r="69" spans="1:18" ht="15">
      <c r="A69" s="230">
        <v>54</v>
      </c>
      <c r="B69" s="237" t="s">
        <v>200</v>
      </c>
      <c r="C69" s="112">
        <v>23824</v>
      </c>
      <c r="D69" s="245">
        <v>23264</v>
      </c>
      <c r="E69" s="245">
        <v>30214</v>
      </c>
      <c r="F69" s="112"/>
      <c r="G69" s="112"/>
      <c r="H69" s="112"/>
      <c r="I69" s="112"/>
      <c r="J69" s="112"/>
      <c r="K69" s="232"/>
      <c r="L69" s="112"/>
      <c r="M69" s="112"/>
      <c r="N69" s="112"/>
      <c r="O69" s="112">
        <f t="shared" si="3"/>
        <v>77302</v>
      </c>
      <c r="P69" s="1"/>
      <c r="Q69" s="1"/>
      <c r="R69" s="1"/>
    </row>
    <row r="70" spans="1:18" ht="15">
      <c r="A70" s="230">
        <v>55</v>
      </c>
      <c r="B70" s="237" t="s">
        <v>201</v>
      </c>
      <c r="C70" s="112">
        <v>10</v>
      </c>
      <c r="D70" s="245">
        <v>15</v>
      </c>
      <c r="E70" s="245">
        <v>1500</v>
      </c>
      <c r="F70" s="112"/>
      <c r="G70" s="112"/>
      <c r="H70" s="112"/>
      <c r="I70" s="112"/>
      <c r="J70" s="112"/>
      <c r="K70" s="232"/>
      <c r="L70" s="112"/>
      <c r="M70" s="112"/>
      <c r="N70" s="112"/>
      <c r="O70" s="112">
        <f t="shared" si="3"/>
        <v>1525</v>
      </c>
      <c r="P70" s="1"/>
      <c r="Q70" s="1"/>
      <c r="R70" s="1"/>
    </row>
    <row r="71" spans="1:18" ht="15">
      <c r="A71" s="230">
        <v>56</v>
      </c>
      <c r="B71" s="237" t="s">
        <v>202</v>
      </c>
      <c r="C71" s="112">
        <v>23</v>
      </c>
      <c r="D71" s="245">
        <v>31</v>
      </c>
      <c r="E71" s="245">
        <v>104</v>
      </c>
      <c r="F71" s="112"/>
      <c r="G71" s="112"/>
      <c r="H71" s="112"/>
      <c r="I71" s="112"/>
      <c r="J71" s="112"/>
      <c r="K71" s="232"/>
      <c r="L71" s="112"/>
      <c r="M71" s="112"/>
      <c r="N71" s="112"/>
      <c r="O71" s="112">
        <f t="shared" si="3"/>
        <v>158</v>
      </c>
      <c r="P71" s="1"/>
      <c r="Q71" s="1"/>
      <c r="R71" s="1"/>
    </row>
    <row r="72" spans="1:18" ht="15">
      <c r="A72" s="230">
        <v>57</v>
      </c>
      <c r="B72" s="237" t="s">
        <v>203</v>
      </c>
      <c r="C72" s="112">
        <v>2500</v>
      </c>
      <c r="D72" s="245">
        <v>2000</v>
      </c>
      <c r="E72" s="245">
        <v>2500</v>
      </c>
      <c r="F72" s="112"/>
      <c r="G72" s="112"/>
      <c r="H72" s="112"/>
      <c r="I72" s="112"/>
      <c r="J72" s="112"/>
      <c r="K72" s="232"/>
      <c r="L72" s="112"/>
      <c r="M72" s="112"/>
      <c r="N72" s="112"/>
      <c r="O72" s="112">
        <f t="shared" si="3"/>
        <v>7000</v>
      </c>
      <c r="P72" s="1"/>
      <c r="Q72" s="1"/>
      <c r="R72" s="1"/>
    </row>
    <row r="73" spans="1:18" ht="15">
      <c r="A73" s="230">
        <v>58</v>
      </c>
      <c r="B73" s="237" t="s">
        <v>204</v>
      </c>
      <c r="C73" s="112">
        <v>20</v>
      </c>
      <c r="D73" s="245">
        <v>15</v>
      </c>
      <c r="E73" s="245">
        <v>15</v>
      </c>
      <c r="F73" s="112"/>
      <c r="G73" s="112"/>
      <c r="H73" s="112"/>
      <c r="I73" s="112"/>
      <c r="J73" s="112"/>
      <c r="K73" s="232"/>
      <c r="L73" s="112"/>
      <c r="M73" s="112"/>
      <c r="N73" s="112"/>
      <c r="O73" s="112">
        <f t="shared" si="3"/>
        <v>50</v>
      </c>
      <c r="P73" s="1"/>
      <c r="Q73" s="1"/>
      <c r="R73" s="1"/>
    </row>
    <row r="74" spans="1:18" ht="15">
      <c r="A74" s="230">
        <v>59</v>
      </c>
      <c r="B74" s="237" t="s">
        <v>205</v>
      </c>
      <c r="C74" s="112">
        <v>30</v>
      </c>
      <c r="D74" s="245">
        <v>50</v>
      </c>
      <c r="E74" s="245">
        <v>15</v>
      </c>
      <c r="F74" s="112"/>
      <c r="G74" s="112"/>
      <c r="H74" s="112"/>
      <c r="I74" s="112"/>
      <c r="J74" s="112"/>
      <c r="K74" s="232"/>
      <c r="L74" s="112"/>
      <c r="M74" s="112"/>
      <c r="N74" s="112"/>
      <c r="O74" s="112">
        <f t="shared" si="3"/>
        <v>95</v>
      </c>
      <c r="P74" s="1"/>
      <c r="Q74" s="1"/>
      <c r="R74" s="1"/>
    </row>
    <row r="75" spans="1:18" ht="15">
      <c r="A75" s="230">
        <v>60</v>
      </c>
      <c r="B75" s="237" t="s">
        <v>206</v>
      </c>
      <c r="C75" s="112">
        <v>250</v>
      </c>
      <c r="D75" s="245">
        <v>200</v>
      </c>
      <c r="E75" s="245"/>
      <c r="F75" s="112"/>
      <c r="G75" s="112"/>
      <c r="H75" s="112"/>
      <c r="I75" s="112"/>
      <c r="J75" s="112"/>
      <c r="K75" s="232"/>
      <c r="L75" s="112"/>
      <c r="M75" s="112"/>
      <c r="N75" s="112"/>
      <c r="O75" s="112">
        <f>C75+D75</f>
        <v>450</v>
      </c>
      <c r="P75" s="1"/>
      <c r="Q75" s="1"/>
      <c r="R75" s="1"/>
    </row>
    <row r="76" spans="1:18" ht="15">
      <c r="A76" s="230">
        <v>61</v>
      </c>
      <c r="B76" s="237" t="s">
        <v>207</v>
      </c>
      <c r="C76" s="112">
        <v>500</v>
      </c>
      <c r="D76" s="245">
        <v>500</v>
      </c>
      <c r="E76" s="245">
        <v>500</v>
      </c>
      <c r="F76" s="112"/>
      <c r="G76" s="112"/>
      <c r="H76" s="112"/>
      <c r="I76" s="112"/>
      <c r="J76" s="112"/>
      <c r="K76" s="232"/>
      <c r="L76" s="112"/>
      <c r="M76" s="112"/>
      <c r="N76" s="112"/>
      <c r="O76" s="112">
        <f>C76+D76+E76</f>
        <v>1500</v>
      </c>
      <c r="P76" s="1"/>
      <c r="Q76" s="1"/>
      <c r="R76" s="1"/>
    </row>
    <row r="77" spans="1:18" ht="15">
      <c r="A77" s="230">
        <v>62</v>
      </c>
      <c r="B77" s="237" t="s">
        <v>208</v>
      </c>
      <c r="C77" s="112"/>
      <c r="D77" s="245"/>
      <c r="E77" s="245">
        <v>30</v>
      </c>
      <c r="F77" s="112"/>
      <c r="G77" s="112"/>
      <c r="H77" s="112"/>
      <c r="I77" s="112"/>
      <c r="J77" s="112"/>
      <c r="K77" s="232"/>
      <c r="L77" s="112"/>
      <c r="M77" s="112"/>
      <c r="N77" s="112"/>
      <c r="O77" s="112">
        <f>E77</f>
        <v>30</v>
      </c>
      <c r="P77" s="1"/>
      <c r="Q77" s="1"/>
      <c r="R77" s="1"/>
    </row>
    <row r="78" spans="1:18" ht="15">
      <c r="A78" s="230">
        <v>65</v>
      </c>
      <c r="B78" s="237" t="s">
        <v>212</v>
      </c>
      <c r="C78" s="112">
        <v>326</v>
      </c>
      <c r="D78" s="245">
        <v>270</v>
      </c>
      <c r="E78" s="245">
        <v>259</v>
      </c>
      <c r="F78" s="112"/>
      <c r="G78" s="112"/>
      <c r="H78" s="112"/>
      <c r="I78" s="112"/>
      <c r="J78" s="112"/>
      <c r="K78" s="232"/>
      <c r="L78" s="112"/>
      <c r="M78" s="112"/>
      <c r="N78" s="112"/>
      <c r="O78" s="112">
        <f>C78+D78+E78</f>
        <v>855</v>
      </c>
      <c r="P78" s="1"/>
      <c r="Q78" s="1"/>
      <c r="R78" s="1"/>
    </row>
    <row r="79" spans="1:18" ht="15">
      <c r="A79" s="230">
        <v>66</v>
      </c>
      <c r="B79" s="237" t="s">
        <v>211</v>
      </c>
      <c r="C79" s="112">
        <v>1227</v>
      </c>
      <c r="D79" s="245">
        <v>1526</v>
      </c>
      <c r="E79" s="245">
        <v>1208</v>
      </c>
      <c r="F79" s="112"/>
      <c r="G79" s="112"/>
      <c r="H79" s="112"/>
      <c r="I79" s="112"/>
      <c r="J79" s="112"/>
      <c r="K79" s="232"/>
      <c r="L79" s="112"/>
      <c r="M79" s="112"/>
      <c r="N79" s="112"/>
      <c r="O79" s="112">
        <f>C79+D79+E79</f>
        <v>3961</v>
      </c>
      <c r="P79" s="1"/>
      <c r="Q79" s="1"/>
      <c r="R79" s="1"/>
    </row>
    <row r="80" spans="1:18" ht="15">
      <c r="A80" s="230">
        <v>67</v>
      </c>
      <c r="B80" s="237" t="s">
        <v>213</v>
      </c>
      <c r="C80" s="112">
        <v>100</v>
      </c>
      <c r="D80" s="245">
        <v>100</v>
      </c>
      <c r="E80" s="245">
        <v>150</v>
      </c>
      <c r="F80" s="112"/>
      <c r="G80" s="112"/>
      <c r="H80" s="112"/>
      <c r="I80" s="112"/>
      <c r="J80" s="112"/>
      <c r="K80" s="232"/>
      <c r="L80" s="112"/>
      <c r="M80" s="112"/>
      <c r="N80" s="112"/>
      <c r="O80" s="112">
        <f>C80+D80+E80</f>
        <v>350</v>
      </c>
      <c r="P80" s="1"/>
      <c r="Q80" s="1"/>
      <c r="R80" s="1"/>
    </row>
    <row r="81" spans="1:18" ht="15">
      <c r="A81" s="253"/>
      <c r="B81" s="254"/>
      <c r="C81" s="112"/>
      <c r="D81" s="245"/>
      <c r="E81" s="245"/>
      <c r="F81" s="112"/>
      <c r="G81" s="112"/>
      <c r="H81" s="112"/>
      <c r="I81" s="112"/>
      <c r="J81" s="112"/>
      <c r="K81" s="232"/>
      <c r="L81" s="112"/>
      <c r="M81" s="112"/>
      <c r="N81" s="112"/>
      <c r="O81" s="112"/>
      <c r="P81" s="1"/>
      <c r="Q81" s="1"/>
      <c r="R81" s="1"/>
    </row>
    <row r="82" spans="1:18" ht="15">
      <c r="A82" s="348"/>
      <c r="B82" s="350" t="s">
        <v>16</v>
      </c>
      <c r="C82" s="352">
        <f>C6+C7+C8+C9+C10+C11+C22+C23+C24+C25+C26+C30+C14+C35+C36+C12+C37+C38+C43+C50+C53+C56+C60+C63+C65+C66+C67+C68+C69+C70+C71+C72+C73+C74+C75+C76+C16+C78+C79+C80+C18</f>
        <v>136765</v>
      </c>
      <c r="D82" s="352">
        <f>D18+D80+D79+D78+D20+D16+D76+D75+D74+D73+D72+D71+D70+D69+D68+D67+D66+D65+D63+D60+D56+D53+D50+D38+D37+D12+D36+D35+D14+D30+D26+D25+D24+D23+D22+D11+D10+D9+D8+D7+D6</f>
        <v>92823</v>
      </c>
      <c r="E82" s="352">
        <f>E18+E80+E79+E78+E20+E16+E77+E76+E74+E73+E72+E71+E70+E69+E68+E67+E66+E65+E63+E60+E56+E53+E50+E38+E37+E12+E36+E35+E14+E26+E25+E24+E23+E22+E11+E10+E9+E8+E7+E6</f>
        <v>127087</v>
      </c>
      <c r="F82" s="352">
        <f t="shared" ref="F82:N82" si="4">SUM(F35:F80)</f>
        <v>0</v>
      </c>
      <c r="G82" s="352">
        <f t="shared" si="4"/>
        <v>0</v>
      </c>
      <c r="H82" s="352">
        <f t="shared" si="4"/>
        <v>0</v>
      </c>
      <c r="I82" s="353">
        <f t="shared" si="4"/>
        <v>0</v>
      </c>
      <c r="J82" s="353">
        <f t="shared" si="4"/>
        <v>0</v>
      </c>
      <c r="K82" s="353">
        <f t="shared" si="4"/>
        <v>0</v>
      </c>
      <c r="L82" s="353">
        <f t="shared" si="4"/>
        <v>0</v>
      </c>
      <c r="M82" s="353">
        <f t="shared" si="4"/>
        <v>0</v>
      </c>
      <c r="N82" s="353">
        <f t="shared" si="4"/>
        <v>0</v>
      </c>
      <c r="O82" s="353">
        <f>O18+O80+O79+O78+O20+O16+O77+O76+O75+O74+O73+O72+O71+O70+O69+O68+O67+O66+O65+O63+O60+O58+O56+O53+O50+O43+O38+O37+O12+O36+O35+O14+O26+O25+O24+O23+O22+O11+O10+O9+O8+O7+O6</f>
        <v>638476</v>
      </c>
      <c r="P82" s="1"/>
      <c r="Q82" s="1"/>
      <c r="R82" s="1"/>
    </row>
    <row r="83" spans="1:18" ht="15">
      <c r="A83" s="349"/>
      <c r="B83" s="351"/>
      <c r="C83" s="352"/>
      <c r="D83" s="352"/>
      <c r="E83" s="352"/>
      <c r="F83" s="352"/>
      <c r="G83" s="352"/>
      <c r="H83" s="352"/>
      <c r="I83" s="353"/>
      <c r="J83" s="353"/>
      <c r="K83" s="353"/>
      <c r="L83" s="353"/>
      <c r="M83" s="353"/>
      <c r="N83" s="353"/>
      <c r="O83" s="353"/>
      <c r="P83" s="1"/>
      <c r="Q83" s="1"/>
      <c r="R83" s="1"/>
    </row>
    <row r="88" spans="1:18">
      <c r="B88" t="s">
        <v>217</v>
      </c>
    </row>
  </sheetData>
  <mergeCells count="32">
    <mergeCell ref="N82:N83"/>
    <mergeCell ref="O82:O83"/>
    <mergeCell ref="H82:H83"/>
    <mergeCell ref="I82:I83"/>
    <mergeCell ref="J82:J83"/>
    <mergeCell ref="K82:K83"/>
    <mergeCell ref="L82:L83"/>
    <mergeCell ref="M82:M83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J4:J5"/>
    <mergeCell ref="H4:H5"/>
    <mergeCell ref="I4:I5"/>
    <mergeCell ref="K4:K5"/>
    <mergeCell ref="L4:L5"/>
    <mergeCell ref="M4:M5"/>
    <mergeCell ref="A82:A83"/>
    <mergeCell ref="B82:B83"/>
    <mergeCell ref="C82:C83"/>
    <mergeCell ref="D82:D83"/>
    <mergeCell ref="E82:E83"/>
    <mergeCell ref="F82:F83"/>
    <mergeCell ref="G82:G83"/>
  </mergeCells>
  <pageMargins left="0.5" right="1.25" top="0.5" bottom="0.5" header="0.5" footer="0.5"/>
  <pageSetup paperSize="5" scale="80" orientation="landscape" horizontalDpi="4294967292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83"/>
  <sheetViews>
    <sheetView zoomScale="73" zoomScaleNormal="73" workbookViewId="0">
      <selection activeCell="H24" sqref="H24:H25"/>
    </sheetView>
  </sheetViews>
  <sheetFormatPr defaultRowHeight="12.75"/>
  <cols>
    <col min="1" max="1" width="6.42578125" customWidth="1"/>
    <col min="2" max="2" width="46.28515625" customWidth="1"/>
    <col min="3" max="3" width="14.5703125" customWidth="1"/>
    <col min="4" max="4" width="15.5703125" customWidth="1"/>
    <col min="5" max="5" width="14.28515625" customWidth="1"/>
    <col min="6" max="8" width="13.85546875" customWidth="1"/>
    <col min="9" max="9" width="19.140625" customWidth="1"/>
    <col min="16" max="16" width="13" customWidth="1"/>
  </cols>
  <sheetData>
    <row r="1" spans="1:19" ht="15.7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</row>
    <row r="2" spans="1:19" ht="15.75">
      <c r="A2" s="279" t="s">
        <v>160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19" ht="15.75">
      <c r="A3" s="229"/>
      <c r="B3" s="229"/>
      <c r="C3" s="229"/>
      <c r="D3" s="229"/>
      <c r="E3" s="229"/>
      <c r="F3" s="229"/>
      <c r="G3" s="229"/>
      <c r="H3" s="257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1:19" ht="15" customHeight="1">
      <c r="A4" s="322" t="s">
        <v>1</v>
      </c>
      <c r="B4" s="320" t="s">
        <v>2</v>
      </c>
      <c r="C4" s="320" t="s">
        <v>4</v>
      </c>
      <c r="D4" s="320" t="s">
        <v>5</v>
      </c>
      <c r="E4" s="320" t="s">
        <v>6</v>
      </c>
      <c r="F4" s="320" t="s">
        <v>7</v>
      </c>
      <c r="G4" s="320" t="s">
        <v>8</v>
      </c>
      <c r="H4" s="320" t="s">
        <v>219</v>
      </c>
      <c r="I4" s="320" t="s">
        <v>16</v>
      </c>
      <c r="J4" s="1"/>
      <c r="K4" s="1"/>
      <c r="L4" s="1"/>
    </row>
    <row r="5" spans="1:19" ht="14.25" customHeight="1">
      <c r="A5" s="322"/>
      <c r="B5" s="320"/>
      <c r="C5" s="320"/>
      <c r="D5" s="320"/>
      <c r="E5" s="320"/>
      <c r="F5" s="320"/>
      <c r="G5" s="320"/>
      <c r="H5" s="320"/>
      <c r="I5" s="320"/>
      <c r="J5" s="1"/>
      <c r="K5" s="1"/>
      <c r="L5" s="1"/>
    </row>
    <row r="6" spans="1:19" ht="15">
      <c r="A6" s="230">
        <v>1</v>
      </c>
      <c r="B6" s="231" t="s">
        <v>22</v>
      </c>
      <c r="C6" s="112">
        <v>15030</v>
      </c>
      <c r="D6" s="112">
        <v>4755</v>
      </c>
      <c r="E6" s="112">
        <v>5195</v>
      </c>
      <c r="F6" s="112">
        <v>7660</v>
      </c>
      <c r="G6" s="112">
        <v>6458</v>
      </c>
      <c r="H6" s="112">
        <v>27750</v>
      </c>
      <c r="I6" s="112">
        <f t="shared" ref="I6:I13" si="0">SUM(C6:G6)</f>
        <v>39098</v>
      </c>
      <c r="J6" s="1"/>
      <c r="K6" s="1"/>
      <c r="L6" s="1"/>
    </row>
    <row r="7" spans="1:19" ht="15.75">
      <c r="A7" s="233"/>
      <c r="B7" s="234" t="s">
        <v>23</v>
      </c>
      <c r="C7" s="235">
        <v>121</v>
      </c>
      <c r="D7" s="235">
        <v>121</v>
      </c>
      <c r="E7" s="235">
        <v>110</v>
      </c>
      <c r="F7" s="235">
        <v>165</v>
      </c>
      <c r="G7" s="235">
        <v>237</v>
      </c>
      <c r="H7" s="235">
        <v>225</v>
      </c>
      <c r="I7" s="235">
        <f t="shared" si="0"/>
        <v>754</v>
      </c>
      <c r="J7" s="1"/>
      <c r="K7" s="1"/>
      <c r="L7" s="1"/>
    </row>
    <row r="8" spans="1:19" ht="15">
      <c r="A8" s="230">
        <v>2</v>
      </c>
      <c r="B8" s="231" t="s">
        <v>24</v>
      </c>
      <c r="C8" s="112">
        <v>2528</v>
      </c>
      <c r="D8" s="112">
        <v>1346</v>
      </c>
      <c r="E8" s="112">
        <v>1766</v>
      </c>
      <c r="F8" s="112">
        <v>982</v>
      </c>
      <c r="G8" s="112">
        <v>1498</v>
      </c>
      <c r="H8" s="112">
        <v>5484</v>
      </c>
      <c r="I8" s="112">
        <f t="shared" si="0"/>
        <v>8120</v>
      </c>
      <c r="J8" s="1"/>
      <c r="K8" s="1"/>
      <c r="L8" s="1"/>
    </row>
    <row r="9" spans="1:19" ht="15.75">
      <c r="A9" s="238"/>
      <c r="B9" s="234" t="s">
        <v>25</v>
      </c>
      <c r="C9" s="236">
        <v>189</v>
      </c>
      <c r="D9" s="235">
        <v>135</v>
      </c>
      <c r="E9" s="235">
        <v>117</v>
      </c>
      <c r="F9" s="236">
        <v>257</v>
      </c>
      <c r="G9" s="236">
        <v>221</v>
      </c>
      <c r="H9" s="236">
        <v>248</v>
      </c>
      <c r="I9" s="236">
        <f t="shared" si="0"/>
        <v>919</v>
      </c>
      <c r="J9" s="1"/>
      <c r="K9" s="1"/>
      <c r="L9" s="1"/>
    </row>
    <row r="10" spans="1:19" ht="15">
      <c r="A10" s="230">
        <v>3</v>
      </c>
      <c r="B10" s="231" t="s">
        <v>157</v>
      </c>
      <c r="C10" s="112">
        <v>18375</v>
      </c>
      <c r="D10" s="112">
        <v>16827</v>
      </c>
      <c r="E10" s="112">
        <v>33654</v>
      </c>
      <c r="F10" s="112">
        <v>23296</v>
      </c>
      <c r="G10" s="112">
        <v>18588</v>
      </c>
      <c r="H10" s="112"/>
      <c r="I10" s="112">
        <f t="shared" si="0"/>
        <v>110740</v>
      </c>
      <c r="J10" s="1"/>
      <c r="K10" s="1"/>
      <c r="L10" s="1"/>
    </row>
    <row r="11" spans="1:19" ht="15.75">
      <c r="A11" s="239"/>
      <c r="B11" s="240" t="s">
        <v>158</v>
      </c>
      <c r="C11" s="235">
        <v>22</v>
      </c>
      <c r="D11" s="235">
        <v>27</v>
      </c>
      <c r="E11" s="235">
        <v>54</v>
      </c>
      <c r="F11" s="235">
        <v>19</v>
      </c>
      <c r="G11" s="235">
        <v>20</v>
      </c>
      <c r="H11" s="235"/>
      <c r="I11" s="235">
        <f t="shared" si="0"/>
        <v>142</v>
      </c>
      <c r="J11" s="1"/>
      <c r="K11" s="1"/>
      <c r="L11" s="1"/>
    </row>
    <row r="12" spans="1:19" ht="15.75">
      <c r="A12" s="230">
        <v>4</v>
      </c>
      <c r="B12" s="237" t="s">
        <v>168</v>
      </c>
      <c r="C12" s="112">
        <v>600</v>
      </c>
      <c r="D12" s="112">
        <v>700</v>
      </c>
      <c r="E12" s="112">
        <v>600</v>
      </c>
      <c r="F12" s="112">
        <v>850</v>
      </c>
      <c r="G12" s="112"/>
      <c r="H12" s="112"/>
      <c r="I12" s="235">
        <f t="shared" si="0"/>
        <v>2750</v>
      </c>
      <c r="J12" s="1"/>
      <c r="K12" s="1"/>
      <c r="L12" s="1"/>
    </row>
    <row r="13" spans="1:19" ht="15.75">
      <c r="A13" s="113"/>
      <c r="B13" s="240" t="s">
        <v>215</v>
      </c>
      <c r="C13" s="241">
        <v>200</v>
      </c>
      <c r="D13" s="241">
        <v>150</v>
      </c>
      <c r="E13" s="241">
        <v>100</v>
      </c>
      <c r="F13" s="235">
        <v>155</v>
      </c>
      <c r="G13" s="242"/>
      <c r="H13" s="242"/>
      <c r="I13" s="242">
        <f t="shared" si="0"/>
        <v>605</v>
      </c>
      <c r="J13" s="1"/>
      <c r="K13" s="1"/>
      <c r="L13" s="1"/>
    </row>
    <row r="14" spans="1:19" ht="15">
      <c r="A14" s="230">
        <v>5</v>
      </c>
      <c r="B14" s="237" t="s">
        <v>161</v>
      </c>
      <c r="C14" s="112">
        <v>500</v>
      </c>
      <c r="D14" s="112">
        <v>700</v>
      </c>
      <c r="E14" s="112">
        <v>600</v>
      </c>
      <c r="F14" s="112"/>
      <c r="G14" s="112"/>
      <c r="H14" s="112"/>
      <c r="I14" s="112">
        <f>C15+D15+E15+C14+D14+E14</f>
        <v>2100</v>
      </c>
      <c r="J14" s="1"/>
      <c r="K14" s="1"/>
      <c r="L14" s="1"/>
    </row>
    <row r="15" spans="1:19" ht="15.75">
      <c r="A15" s="113"/>
      <c r="B15" s="240" t="s">
        <v>215</v>
      </c>
      <c r="C15" s="241">
        <v>100</v>
      </c>
      <c r="D15" s="241">
        <v>50</v>
      </c>
      <c r="E15" s="241">
        <v>150</v>
      </c>
      <c r="F15" s="235"/>
      <c r="G15" s="242"/>
      <c r="H15" s="242"/>
      <c r="I15" s="242">
        <f>SUM(C15:G15)</f>
        <v>300</v>
      </c>
      <c r="J15" s="1"/>
      <c r="K15" s="1"/>
      <c r="L15" s="1"/>
    </row>
    <row r="16" spans="1:19" ht="15">
      <c r="A16" s="230">
        <v>6</v>
      </c>
      <c r="B16" s="237" t="s">
        <v>209</v>
      </c>
      <c r="C16" s="112">
        <v>1500</v>
      </c>
      <c r="D16" s="245">
        <v>1500</v>
      </c>
      <c r="E16" s="245">
        <v>1700</v>
      </c>
      <c r="F16" s="112"/>
      <c r="G16" s="112"/>
      <c r="H16" s="112"/>
      <c r="I16" s="112">
        <f>C17+D17+E17+C16+D16+E16</f>
        <v>4772</v>
      </c>
      <c r="J16" s="1"/>
      <c r="K16" s="1"/>
      <c r="L16" s="1"/>
    </row>
    <row r="17" spans="1:12" ht="15.75">
      <c r="A17" s="113"/>
      <c r="B17" s="240" t="s">
        <v>215</v>
      </c>
      <c r="C17" s="241">
        <v>50</v>
      </c>
      <c r="D17" s="241">
        <v>10</v>
      </c>
      <c r="E17" s="241">
        <v>12</v>
      </c>
      <c r="F17" s="246"/>
      <c r="G17" s="247"/>
      <c r="H17" s="247"/>
      <c r="I17" s="247">
        <f>SUM(C17:G17)</f>
        <v>72</v>
      </c>
      <c r="J17" s="1"/>
      <c r="K17" s="1"/>
      <c r="L17" s="1"/>
    </row>
    <row r="18" spans="1:12" ht="15">
      <c r="A18" s="113">
        <v>7</v>
      </c>
      <c r="B18" s="231" t="s">
        <v>216</v>
      </c>
      <c r="C18" s="112">
        <v>2000</v>
      </c>
      <c r="D18" s="112">
        <v>1700</v>
      </c>
      <c r="E18" s="112">
        <v>2000</v>
      </c>
      <c r="F18" s="112"/>
      <c r="G18" s="112"/>
      <c r="H18" s="112"/>
      <c r="I18" s="112">
        <f>C18+D18+E18+C19+D19+E19</f>
        <v>5711</v>
      </c>
      <c r="J18" s="1"/>
      <c r="K18" s="1"/>
      <c r="L18" s="1"/>
    </row>
    <row r="19" spans="1:12" ht="15.75">
      <c r="A19" s="113"/>
      <c r="B19" s="240" t="s">
        <v>215</v>
      </c>
      <c r="C19" s="241">
        <v>1</v>
      </c>
      <c r="D19" s="241">
        <v>6</v>
      </c>
      <c r="E19" s="241">
        <v>4</v>
      </c>
      <c r="F19" s="246"/>
      <c r="G19" s="247"/>
      <c r="H19" s="247"/>
      <c r="I19" s="247">
        <f>SUM(C19:G19)</f>
        <v>11</v>
      </c>
      <c r="J19" s="1"/>
      <c r="K19" s="1"/>
      <c r="L19" s="1"/>
    </row>
    <row r="20" spans="1:12" ht="15">
      <c r="A20" s="230">
        <v>8</v>
      </c>
      <c r="B20" s="237" t="s">
        <v>210</v>
      </c>
      <c r="C20" s="112"/>
      <c r="D20" s="245">
        <v>400</v>
      </c>
      <c r="E20" s="245">
        <v>550</v>
      </c>
      <c r="F20" s="112"/>
      <c r="G20" s="112"/>
      <c r="H20" s="112"/>
      <c r="I20" s="112">
        <f>E21+D20+E20</f>
        <v>975</v>
      </c>
      <c r="J20" s="1"/>
      <c r="K20" s="1"/>
      <c r="L20" s="1"/>
    </row>
    <row r="21" spans="1:12" ht="15.75">
      <c r="A21" s="113"/>
      <c r="B21" s="240" t="s">
        <v>215</v>
      </c>
      <c r="C21" s="247">
        <v>20</v>
      </c>
      <c r="D21" s="247">
        <v>8</v>
      </c>
      <c r="E21" s="241">
        <v>25</v>
      </c>
      <c r="F21" s="246"/>
      <c r="G21" s="246"/>
      <c r="H21" s="246"/>
      <c r="I21" s="246">
        <f t="shared" ref="I21:I29" si="1">SUM(C21:G21)</f>
        <v>53</v>
      </c>
      <c r="J21" s="1"/>
      <c r="K21" s="1"/>
      <c r="L21" s="1"/>
    </row>
    <row r="22" spans="1:12" ht="15">
      <c r="A22" s="113">
        <v>9</v>
      </c>
      <c r="B22" s="231" t="s">
        <v>26</v>
      </c>
      <c r="C22" s="112">
        <v>415</v>
      </c>
      <c r="D22" s="112">
        <v>349</v>
      </c>
      <c r="E22" s="112">
        <v>427</v>
      </c>
      <c r="F22" s="112">
        <v>274</v>
      </c>
      <c r="G22" s="245"/>
      <c r="H22" s="245"/>
      <c r="I22" s="245">
        <f t="shared" si="1"/>
        <v>1465</v>
      </c>
      <c r="J22" s="1"/>
      <c r="K22" s="1"/>
      <c r="L22" s="1"/>
    </row>
    <row r="23" spans="1:12" ht="15">
      <c r="A23" s="113">
        <v>10</v>
      </c>
      <c r="B23" s="231" t="s">
        <v>27</v>
      </c>
      <c r="C23" s="112">
        <v>7504</v>
      </c>
      <c r="D23" s="112">
        <v>3595</v>
      </c>
      <c r="E23" s="112">
        <v>4635</v>
      </c>
      <c r="F23" s="112">
        <v>4784</v>
      </c>
      <c r="G23" s="245">
        <v>4401</v>
      </c>
      <c r="H23" s="245"/>
      <c r="I23" s="245">
        <f t="shared" si="1"/>
        <v>24919</v>
      </c>
      <c r="J23" s="1"/>
      <c r="K23" s="1"/>
      <c r="L23" s="1"/>
    </row>
    <row r="24" spans="1:12" ht="15">
      <c r="A24" s="113">
        <v>11</v>
      </c>
      <c r="B24" s="231" t="s">
        <v>28</v>
      </c>
      <c r="C24" s="112">
        <v>3161</v>
      </c>
      <c r="D24" s="112">
        <v>1667</v>
      </c>
      <c r="E24" s="112">
        <v>3664</v>
      </c>
      <c r="F24" s="112">
        <v>1834</v>
      </c>
      <c r="G24" s="245">
        <v>2034</v>
      </c>
      <c r="H24" s="245">
        <v>4588</v>
      </c>
      <c r="I24" s="245">
        <f t="shared" si="1"/>
        <v>12360</v>
      </c>
      <c r="J24" s="1"/>
      <c r="K24" s="1"/>
      <c r="L24" s="1"/>
    </row>
    <row r="25" spans="1:12" ht="15">
      <c r="A25" s="113">
        <v>12</v>
      </c>
      <c r="B25" s="252" t="s">
        <v>155</v>
      </c>
      <c r="C25" s="112">
        <v>1950</v>
      </c>
      <c r="D25" s="112">
        <v>845</v>
      </c>
      <c r="E25" s="112">
        <v>1881</v>
      </c>
      <c r="F25" s="112">
        <v>1274</v>
      </c>
      <c r="G25" s="245">
        <v>1027</v>
      </c>
      <c r="H25" s="245">
        <v>1120</v>
      </c>
      <c r="I25" s="245">
        <f t="shared" si="1"/>
        <v>6977</v>
      </c>
      <c r="J25" s="1"/>
      <c r="K25" s="1"/>
      <c r="L25" s="1"/>
    </row>
    <row r="26" spans="1:12" ht="15">
      <c r="A26" s="113">
        <v>13</v>
      </c>
      <c r="B26" s="231" t="s">
        <v>32</v>
      </c>
      <c r="C26" s="245">
        <v>5757</v>
      </c>
      <c r="D26" s="245">
        <v>3581</v>
      </c>
      <c r="E26" s="245">
        <v>5175</v>
      </c>
      <c r="F26" s="112">
        <v>5360</v>
      </c>
      <c r="G26" s="112"/>
      <c r="H26" s="112"/>
      <c r="I26" s="112">
        <f t="shared" si="1"/>
        <v>19873</v>
      </c>
      <c r="J26" s="1"/>
      <c r="K26" s="1"/>
      <c r="L26" s="1"/>
    </row>
    <row r="27" spans="1:12" ht="15">
      <c r="A27" s="113">
        <v>14</v>
      </c>
      <c r="B27" s="231" t="s">
        <v>30</v>
      </c>
      <c r="C27" s="112"/>
      <c r="D27" s="112"/>
      <c r="E27" s="245"/>
      <c r="F27" s="112"/>
      <c r="G27" s="112"/>
      <c r="H27" s="112"/>
      <c r="I27" s="112">
        <f t="shared" si="1"/>
        <v>0</v>
      </c>
      <c r="J27" s="1"/>
      <c r="K27" s="1"/>
      <c r="L27" s="1"/>
    </row>
    <row r="28" spans="1:12" ht="15">
      <c r="A28" s="113">
        <v>15</v>
      </c>
      <c r="B28" s="231" t="s">
        <v>29</v>
      </c>
      <c r="C28" s="112"/>
      <c r="D28" s="112"/>
      <c r="E28" s="245"/>
      <c r="F28" s="112"/>
      <c r="G28" s="112"/>
      <c r="H28" s="112"/>
      <c r="I28" s="112">
        <f t="shared" si="1"/>
        <v>0</v>
      </c>
      <c r="J28" s="1"/>
      <c r="K28" s="1"/>
      <c r="L28" s="1"/>
    </row>
    <row r="29" spans="1:12" ht="15">
      <c r="A29" s="113">
        <v>16</v>
      </c>
      <c r="B29" s="231" t="s">
        <v>31</v>
      </c>
      <c r="C29" s="112"/>
      <c r="D29" s="112"/>
      <c r="E29" s="245"/>
      <c r="F29" s="112"/>
      <c r="G29" s="112"/>
      <c r="H29" s="112"/>
      <c r="I29" s="112">
        <f t="shared" si="1"/>
        <v>0</v>
      </c>
      <c r="J29" s="1"/>
      <c r="K29" s="1"/>
      <c r="L29" s="1"/>
    </row>
    <row r="30" spans="1:12" ht="15">
      <c r="A30" s="113">
        <v>17</v>
      </c>
      <c r="B30" s="252" t="s">
        <v>159</v>
      </c>
      <c r="C30" s="112">
        <v>20529</v>
      </c>
      <c r="D30" s="112">
        <v>6101</v>
      </c>
      <c r="E30" s="245">
        <v>6516</v>
      </c>
      <c r="F30" s="237"/>
      <c r="G30" s="237"/>
      <c r="H30" s="237"/>
      <c r="I30" s="237"/>
      <c r="J30" s="1"/>
      <c r="K30" s="1"/>
      <c r="L30" s="1"/>
    </row>
    <row r="31" spans="1:12" ht="15">
      <c r="A31" s="113">
        <v>18</v>
      </c>
      <c r="B31" s="231" t="s">
        <v>33</v>
      </c>
      <c r="C31" s="112"/>
      <c r="D31" s="112"/>
      <c r="E31" s="112"/>
      <c r="F31" s="112"/>
      <c r="G31" s="112"/>
      <c r="H31" s="112"/>
      <c r="I31" s="112">
        <f>SUM(C31:G31)</f>
        <v>0</v>
      </c>
      <c r="J31" s="1"/>
      <c r="K31" s="1"/>
      <c r="L31" s="1"/>
    </row>
    <row r="32" spans="1:12" ht="15">
      <c r="A32" s="230">
        <v>19</v>
      </c>
      <c r="B32" s="237" t="s">
        <v>162</v>
      </c>
      <c r="C32" s="112"/>
      <c r="D32" s="112"/>
      <c r="E32" s="112"/>
      <c r="F32" s="112"/>
      <c r="G32" s="112"/>
      <c r="H32" s="112"/>
      <c r="I32" s="112"/>
      <c r="J32" s="1"/>
      <c r="K32" s="1"/>
      <c r="L32" s="1"/>
    </row>
    <row r="33" spans="1:12" ht="15">
      <c r="A33" s="230">
        <v>20</v>
      </c>
      <c r="B33" s="237" t="s">
        <v>163</v>
      </c>
      <c r="C33" s="112"/>
      <c r="D33" s="112"/>
      <c r="E33" s="112"/>
      <c r="F33" s="112"/>
      <c r="G33" s="112"/>
      <c r="H33" s="112"/>
      <c r="I33" s="112"/>
      <c r="J33" s="1"/>
      <c r="K33" s="1"/>
      <c r="L33" s="1"/>
    </row>
    <row r="34" spans="1:12" ht="15">
      <c r="A34" s="230">
        <v>21</v>
      </c>
      <c r="B34" s="237" t="s">
        <v>164</v>
      </c>
      <c r="C34" s="112"/>
      <c r="D34" s="112"/>
      <c r="E34" s="112"/>
      <c r="F34" s="112"/>
      <c r="G34" s="112"/>
      <c r="H34" s="112"/>
      <c r="I34" s="112"/>
      <c r="J34" s="1"/>
      <c r="K34" s="1"/>
      <c r="L34" s="1"/>
    </row>
    <row r="35" spans="1:12" ht="15">
      <c r="A35" s="230">
        <v>22</v>
      </c>
      <c r="B35" s="237" t="s">
        <v>166</v>
      </c>
      <c r="C35" s="112">
        <v>900</v>
      </c>
      <c r="D35" s="112">
        <v>600</v>
      </c>
      <c r="E35" s="112">
        <v>550</v>
      </c>
      <c r="F35" s="112"/>
      <c r="G35" s="112"/>
      <c r="H35" s="112"/>
      <c r="I35" s="112">
        <f>C35+D35+E35</f>
        <v>2050</v>
      </c>
      <c r="J35" s="1"/>
      <c r="K35" s="1"/>
      <c r="L35" s="1"/>
    </row>
    <row r="36" spans="1:12" ht="15">
      <c r="A36" s="230">
        <v>23</v>
      </c>
      <c r="B36" s="237" t="s">
        <v>167</v>
      </c>
      <c r="C36" s="112">
        <v>200</v>
      </c>
      <c r="D36" s="112">
        <v>180</v>
      </c>
      <c r="E36" s="112">
        <v>200</v>
      </c>
      <c r="F36" s="112"/>
      <c r="G36" s="112"/>
      <c r="H36" s="112"/>
      <c r="I36" s="112">
        <f>C36+D36+E36</f>
        <v>580</v>
      </c>
      <c r="J36" s="1"/>
      <c r="K36" s="1"/>
      <c r="L36" s="1"/>
    </row>
    <row r="37" spans="1:12" ht="15">
      <c r="A37" s="230">
        <v>24</v>
      </c>
      <c r="B37" s="237" t="s">
        <v>169</v>
      </c>
      <c r="C37" s="112">
        <v>1042</v>
      </c>
      <c r="D37" s="112">
        <v>532</v>
      </c>
      <c r="E37" s="112">
        <v>469</v>
      </c>
      <c r="F37" s="112"/>
      <c r="G37" s="112"/>
      <c r="H37" s="112"/>
      <c r="I37" s="112">
        <f>C37+D37+E37</f>
        <v>2043</v>
      </c>
      <c r="J37" s="1"/>
      <c r="K37" s="1"/>
      <c r="L37" s="1"/>
    </row>
    <row r="38" spans="1:12" ht="15">
      <c r="A38" s="230">
        <v>25</v>
      </c>
      <c r="B38" s="237" t="s">
        <v>170</v>
      </c>
      <c r="C38" s="112">
        <v>400</v>
      </c>
      <c r="D38" s="112">
        <v>200</v>
      </c>
      <c r="E38" s="112">
        <v>500</v>
      </c>
      <c r="F38" s="112"/>
      <c r="G38" s="112"/>
      <c r="H38" s="112"/>
      <c r="I38" s="112">
        <f>C38+D38+E38</f>
        <v>1100</v>
      </c>
      <c r="J38" s="1"/>
      <c r="K38" s="1"/>
      <c r="L38" s="1"/>
    </row>
    <row r="39" spans="1:12" ht="15">
      <c r="A39" s="230">
        <v>26</v>
      </c>
      <c r="B39" s="237" t="s">
        <v>171</v>
      </c>
      <c r="C39" s="112"/>
      <c r="D39" s="112"/>
      <c r="E39" s="112"/>
      <c r="F39" s="112"/>
      <c r="G39" s="112"/>
      <c r="H39" s="112"/>
      <c r="I39" s="112"/>
      <c r="J39" s="1"/>
      <c r="K39" s="1"/>
      <c r="L39" s="1"/>
    </row>
    <row r="40" spans="1:12" ht="15">
      <c r="A40" s="230">
        <v>27</v>
      </c>
      <c r="B40" s="237" t="s">
        <v>218</v>
      </c>
      <c r="C40" s="112"/>
      <c r="D40" s="112"/>
      <c r="E40" s="112"/>
      <c r="F40" s="112"/>
      <c r="G40" s="112"/>
      <c r="H40" s="112"/>
      <c r="I40" s="112"/>
      <c r="J40" s="1"/>
      <c r="K40" s="1"/>
      <c r="L40" s="1"/>
    </row>
    <row r="41" spans="1:12" ht="15">
      <c r="A41" s="230">
        <v>28</v>
      </c>
      <c r="B41" s="237" t="s">
        <v>173</v>
      </c>
      <c r="C41" s="112"/>
      <c r="D41" s="112"/>
      <c r="E41" s="112"/>
      <c r="F41" s="112"/>
      <c r="G41" s="112"/>
      <c r="H41" s="112"/>
      <c r="I41" s="112"/>
      <c r="J41" s="1"/>
      <c r="K41" s="1"/>
      <c r="L41" s="1"/>
    </row>
    <row r="42" spans="1:12" ht="15">
      <c r="A42" s="230">
        <v>29</v>
      </c>
      <c r="B42" s="237" t="s">
        <v>174</v>
      </c>
      <c r="C42" s="112"/>
      <c r="D42" s="112"/>
      <c r="E42" s="112"/>
      <c r="F42" s="112"/>
      <c r="G42" s="112"/>
      <c r="H42" s="112"/>
      <c r="I42" s="112"/>
      <c r="J42" s="1"/>
      <c r="K42" s="1"/>
      <c r="L42" s="1"/>
    </row>
    <row r="43" spans="1:12" ht="15">
      <c r="A43" s="230">
        <v>30</v>
      </c>
      <c r="B43" s="237" t="s">
        <v>175</v>
      </c>
      <c r="C43" s="112">
        <v>100</v>
      </c>
      <c r="D43" s="112"/>
      <c r="E43" s="112"/>
      <c r="F43" s="112"/>
      <c r="G43" s="112"/>
      <c r="H43" s="112"/>
      <c r="I43" s="112">
        <v>100</v>
      </c>
      <c r="J43" s="1"/>
      <c r="K43" s="1"/>
      <c r="L43" s="1"/>
    </row>
    <row r="44" spans="1:12" ht="15">
      <c r="A44" s="230">
        <v>31</v>
      </c>
      <c r="B44" s="237" t="s">
        <v>176</v>
      </c>
      <c r="C44" s="112"/>
      <c r="D44" s="112"/>
      <c r="E44" s="112"/>
      <c r="F44" s="112"/>
      <c r="G44" s="112"/>
      <c r="H44" s="112"/>
      <c r="I44" s="112"/>
      <c r="J44" s="1"/>
      <c r="K44" s="1"/>
      <c r="L44" s="1"/>
    </row>
    <row r="45" spans="1:12" ht="15">
      <c r="A45" s="230">
        <v>32</v>
      </c>
      <c r="B45" s="237" t="s">
        <v>177</v>
      </c>
      <c r="C45" s="112"/>
      <c r="D45" s="112"/>
      <c r="E45" s="112"/>
      <c r="F45" s="112"/>
      <c r="G45" s="112"/>
      <c r="H45" s="112"/>
      <c r="I45" s="112"/>
      <c r="J45" s="1"/>
      <c r="K45" s="1"/>
      <c r="L45" s="1"/>
    </row>
    <row r="46" spans="1:12" ht="15">
      <c r="A46" s="230">
        <v>33</v>
      </c>
      <c r="B46" s="237" t="s">
        <v>178</v>
      </c>
      <c r="C46" s="112"/>
      <c r="D46" s="245"/>
      <c r="E46" s="245"/>
      <c r="F46" s="112"/>
      <c r="G46" s="112"/>
      <c r="H46" s="112"/>
      <c r="I46" s="112">
        <f>SUM(C46:G46)</f>
        <v>0</v>
      </c>
      <c r="J46" s="1"/>
      <c r="K46" s="1"/>
      <c r="L46" s="1"/>
    </row>
    <row r="47" spans="1:12" ht="15">
      <c r="A47" s="230">
        <v>34</v>
      </c>
      <c r="B47" s="237" t="s">
        <v>179</v>
      </c>
      <c r="C47" s="112"/>
      <c r="D47" s="245"/>
      <c r="E47" s="245"/>
      <c r="F47" s="112"/>
      <c r="G47" s="112"/>
      <c r="H47" s="112"/>
      <c r="I47" s="112"/>
      <c r="J47" s="1"/>
      <c r="K47" s="1"/>
      <c r="L47" s="1"/>
    </row>
    <row r="48" spans="1:12" ht="15">
      <c r="A48" s="230">
        <v>35</v>
      </c>
      <c r="B48" s="237" t="s">
        <v>180</v>
      </c>
      <c r="C48" s="112"/>
      <c r="D48" s="245"/>
      <c r="E48" s="245"/>
      <c r="F48" s="112"/>
      <c r="G48" s="112"/>
      <c r="H48" s="112"/>
      <c r="I48" s="112"/>
      <c r="J48" s="1"/>
      <c r="K48" s="1"/>
      <c r="L48" s="1"/>
    </row>
    <row r="49" spans="1:12" ht="15">
      <c r="A49" s="230">
        <v>36</v>
      </c>
      <c r="B49" s="237" t="s">
        <v>181</v>
      </c>
      <c r="C49" s="112"/>
      <c r="D49" s="245"/>
      <c r="E49" s="245"/>
      <c r="F49" s="112"/>
      <c r="G49" s="112"/>
      <c r="H49" s="112"/>
      <c r="I49" s="112"/>
      <c r="J49" s="1"/>
      <c r="K49" s="1"/>
      <c r="L49" s="1"/>
    </row>
    <row r="50" spans="1:12" ht="15">
      <c r="A50" s="230">
        <v>37</v>
      </c>
      <c r="B50" s="237" t="s">
        <v>194</v>
      </c>
      <c r="C50" s="112">
        <v>3554</v>
      </c>
      <c r="D50" s="245">
        <v>2844</v>
      </c>
      <c r="E50" s="245">
        <v>3094</v>
      </c>
      <c r="F50" s="112"/>
      <c r="G50" s="112"/>
      <c r="H50" s="112"/>
      <c r="I50" s="112">
        <f>C50+D50+E50</f>
        <v>9492</v>
      </c>
      <c r="J50" s="1"/>
      <c r="K50" s="1"/>
      <c r="L50" s="1"/>
    </row>
    <row r="51" spans="1:12" ht="15">
      <c r="A51" s="230">
        <v>38</v>
      </c>
      <c r="B51" s="237" t="s">
        <v>182</v>
      </c>
      <c r="C51" s="112"/>
      <c r="D51" s="245"/>
      <c r="E51" s="245"/>
      <c r="F51" s="112"/>
      <c r="G51" s="112"/>
      <c r="H51" s="112"/>
      <c r="I51" s="112"/>
      <c r="J51" s="1"/>
      <c r="K51" s="1"/>
      <c r="L51" s="1"/>
    </row>
    <row r="52" spans="1:12" ht="15">
      <c r="A52" s="230">
        <v>39</v>
      </c>
      <c r="B52" s="237" t="s">
        <v>183</v>
      </c>
      <c r="C52" s="112"/>
      <c r="D52" s="245"/>
      <c r="E52" s="245"/>
      <c r="F52" s="112"/>
      <c r="G52" s="112"/>
      <c r="H52" s="112"/>
      <c r="I52" s="112"/>
      <c r="J52" s="1"/>
      <c r="K52" s="1"/>
      <c r="L52" s="1"/>
    </row>
    <row r="53" spans="1:12" ht="15">
      <c r="A53" s="230">
        <v>40</v>
      </c>
      <c r="B53" s="237" t="s">
        <v>184</v>
      </c>
      <c r="C53" s="112">
        <v>150</v>
      </c>
      <c r="D53" s="245">
        <v>50</v>
      </c>
      <c r="E53" s="245">
        <v>100</v>
      </c>
      <c r="F53" s="112"/>
      <c r="G53" s="112"/>
      <c r="H53" s="112"/>
      <c r="I53" s="112">
        <f>C53+D53+E53</f>
        <v>300</v>
      </c>
      <c r="J53" s="1"/>
      <c r="K53" s="1"/>
      <c r="L53" s="1"/>
    </row>
    <row r="54" spans="1:12" ht="15">
      <c r="A54" s="230">
        <v>41</v>
      </c>
      <c r="B54" s="237" t="s">
        <v>185</v>
      </c>
      <c r="C54" s="112"/>
      <c r="D54" s="245"/>
      <c r="E54" s="245"/>
      <c r="F54" s="112"/>
      <c r="G54" s="112"/>
      <c r="H54" s="112"/>
      <c r="I54" s="112"/>
      <c r="J54" s="1"/>
      <c r="K54" s="1"/>
      <c r="L54" s="1"/>
    </row>
    <row r="55" spans="1:12" ht="15">
      <c r="A55" s="230">
        <v>42</v>
      </c>
      <c r="B55" s="237" t="s">
        <v>186</v>
      </c>
      <c r="C55" s="112"/>
      <c r="D55" s="245"/>
      <c r="E55" s="245"/>
      <c r="F55" s="112"/>
      <c r="G55" s="112"/>
      <c r="H55" s="112"/>
      <c r="I55" s="112"/>
      <c r="J55" s="1"/>
      <c r="K55" s="1"/>
      <c r="L55" s="1"/>
    </row>
    <row r="56" spans="1:12" ht="15">
      <c r="A56" s="230">
        <v>43</v>
      </c>
      <c r="B56" s="237" t="s">
        <v>187</v>
      </c>
      <c r="C56" s="112">
        <v>108</v>
      </c>
      <c r="D56" s="245">
        <v>116</v>
      </c>
      <c r="E56" s="245">
        <v>189</v>
      </c>
      <c r="F56" s="112"/>
      <c r="G56" s="112"/>
      <c r="H56" s="112"/>
      <c r="I56" s="112">
        <f>C56+D56+E56</f>
        <v>413</v>
      </c>
      <c r="J56" s="1"/>
      <c r="K56" s="1"/>
      <c r="L56" s="1"/>
    </row>
    <row r="57" spans="1:12" ht="15">
      <c r="A57" s="230">
        <v>44</v>
      </c>
      <c r="B57" s="237" t="s">
        <v>188</v>
      </c>
      <c r="C57" s="112"/>
      <c r="D57" s="245"/>
      <c r="E57" s="245"/>
      <c r="F57" s="112"/>
      <c r="G57" s="112"/>
      <c r="H57" s="112"/>
      <c r="I57" s="112"/>
      <c r="J57" s="1"/>
      <c r="K57" s="1"/>
      <c r="L57" s="1"/>
    </row>
    <row r="58" spans="1:12" ht="15">
      <c r="A58" s="230">
        <v>45</v>
      </c>
      <c r="B58" s="237" t="s">
        <v>189</v>
      </c>
      <c r="C58" s="112"/>
      <c r="D58" s="245"/>
      <c r="E58" s="245"/>
      <c r="F58" s="112"/>
      <c r="G58" s="112"/>
      <c r="H58" s="112"/>
      <c r="I58" s="112">
        <v>400</v>
      </c>
      <c r="J58" s="1"/>
      <c r="K58" s="1"/>
      <c r="L58" s="1"/>
    </row>
    <row r="59" spans="1:12" ht="15">
      <c r="A59" s="230">
        <v>46</v>
      </c>
      <c r="B59" s="237" t="s">
        <v>190</v>
      </c>
      <c r="C59" s="112"/>
      <c r="D59" s="245"/>
      <c r="E59" s="245"/>
      <c r="F59" s="112"/>
      <c r="G59" s="112"/>
      <c r="H59" s="112"/>
      <c r="I59" s="112"/>
      <c r="J59" s="1"/>
      <c r="K59" s="1"/>
      <c r="L59" s="1"/>
    </row>
    <row r="60" spans="1:12" ht="15">
      <c r="A60" s="230">
        <v>47</v>
      </c>
      <c r="B60" s="237" t="s">
        <v>191</v>
      </c>
      <c r="C60" s="112">
        <v>1100</v>
      </c>
      <c r="D60" s="245">
        <v>900</v>
      </c>
      <c r="E60" s="245">
        <v>800</v>
      </c>
      <c r="F60" s="112"/>
      <c r="G60" s="112"/>
      <c r="H60" s="112"/>
      <c r="I60" s="112">
        <f>C60+D60+E60</f>
        <v>2800</v>
      </c>
      <c r="J60" s="1"/>
      <c r="K60" s="1"/>
      <c r="L60" s="1"/>
    </row>
    <row r="61" spans="1:12" ht="15">
      <c r="A61" s="230">
        <v>48</v>
      </c>
      <c r="B61" s="237" t="s">
        <v>192</v>
      </c>
      <c r="C61" s="112"/>
      <c r="D61" s="245"/>
      <c r="E61" s="245"/>
      <c r="F61" s="112"/>
      <c r="G61" s="112"/>
      <c r="H61" s="112"/>
      <c r="I61" s="112"/>
      <c r="J61" s="1"/>
      <c r="K61" s="1"/>
      <c r="L61" s="1"/>
    </row>
    <row r="62" spans="1:12" ht="15">
      <c r="A62" s="230">
        <v>49</v>
      </c>
      <c r="B62" s="237" t="s">
        <v>193</v>
      </c>
      <c r="C62" s="112"/>
      <c r="D62" s="245"/>
      <c r="E62" s="245"/>
      <c r="F62" s="112"/>
      <c r="G62" s="112"/>
      <c r="H62" s="112"/>
      <c r="I62" s="112"/>
      <c r="J62" s="1"/>
      <c r="K62" s="1"/>
      <c r="L62" s="1"/>
    </row>
    <row r="63" spans="1:12" ht="15">
      <c r="A63" s="113">
        <v>50</v>
      </c>
      <c r="B63" s="231" t="s">
        <v>38</v>
      </c>
      <c r="C63" s="112">
        <v>13185</v>
      </c>
      <c r="D63" s="112">
        <v>9889</v>
      </c>
      <c r="E63" s="112">
        <v>14573</v>
      </c>
      <c r="F63" s="112"/>
      <c r="G63" s="112"/>
      <c r="H63" s="112"/>
      <c r="I63" s="112">
        <f>SUM(C63:G63)</f>
        <v>37647</v>
      </c>
      <c r="J63" s="1"/>
      <c r="K63" s="1"/>
      <c r="L63" s="1"/>
    </row>
    <row r="64" spans="1:12" ht="15">
      <c r="A64" s="113">
        <v>51</v>
      </c>
      <c r="B64" s="231" t="s">
        <v>40</v>
      </c>
      <c r="C64" s="245"/>
      <c r="D64" s="245"/>
      <c r="E64" s="245"/>
      <c r="F64" s="112"/>
      <c r="G64" s="112"/>
      <c r="H64" s="112"/>
      <c r="I64" s="112">
        <f>SUM(C64:G64)</f>
        <v>0</v>
      </c>
      <c r="J64" s="1"/>
      <c r="K64" s="1"/>
      <c r="L64" s="1"/>
    </row>
    <row r="65" spans="1:12" ht="15">
      <c r="A65" s="230">
        <v>52</v>
      </c>
      <c r="B65" s="237" t="s">
        <v>196</v>
      </c>
      <c r="C65" s="112">
        <v>321</v>
      </c>
      <c r="D65" s="112">
        <v>220</v>
      </c>
      <c r="E65" s="112">
        <v>240</v>
      </c>
      <c r="F65" s="112"/>
      <c r="G65" s="112"/>
      <c r="H65" s="112"/>
      <c r="I65" s="112">
        <f t="shared" ref="I65:I74" si="2">C65+D65+E65</f>
        <v>781</v>
      </c>
      <c r="J65" s="1"/>
      <c r="K65" s="1"/>
      <c r="L65" s="1"/>
    </row>
    <row r="66" spans="1:12" ht="15">
      <c r="A66" s="230">
        <v>53</v>
      </c>
      <c r="B66" s="237" t="s">
        <v>197</v>
      </c>
      <c r="C66" s="112">
        <v>6063</v>
      </c>
      <c r="D66" s="245">
        <v>3787</v>
      </c>
      <c r="E66" s="245">
        <v>4838</v>
      </c>
      <c r="F66" s="112"/>
      <c r="G66" s="112"/>
      <c r="H66" s="112"/>
      <c r="I66" s="112">
        <f t="shared" si="2"/>
        <v>14688</v>
      </c>
      <c r="J66" s="1"/>
      <c r="K66" s="1"/>
      <c r="L66" s="1"/>
    </row>
    <row r="67" spans="1:12" ht="15">
      <c r="A67" s="230">
        <v>52</v>
      </c>
      <c r="B67" s="237" t="s">
        <v>198</v>
      </c>
      <c r="C67" s="112">
        <v>151</v>
      </c>
      <c r="D67" s="245">
        <v>135</v>
      </c>
      <c r="E67" s="245">
        <v>73</v>
      </c>
      <c r="F67" s="112"/>
      <c r="G67" s="112"/>
      <c r="H67" s="112"/>
      <c r="I67" s="112">
        <f t="shared" si="2"/>
        <v>359</v>
      </c>
      <c r="J67" s="1"/>
      <c r="K67" s="1"/>
      <c r="L67" s="1"/>
    </row>
    <row r="68" spans="1:12" ht="15">
      <c r="A68" s="230">
        <v>53</v>
      </c>
      <c r="B68" s="237" t="s">
        <v>199</v>
      </c>
      <c r="C68" s="112">
        <v>500</v>
      </c>
      <c r="D68" s="245">
        <v>1050</v>
      </c>
      <c r="E68" s="245">
        <v>2850</v>
      </c>
      <c r="F68" s="112"/>
      <c r="G68" s="112"/>
      <c r="H68" s="112"/>
      <c r="I68" s="112">
        <f t="shared" si="2"/>
        <v>4400</v>
      </c>
      <c r="J68" s="1"/>
      <c r="K68" s="1"/>
      <c r="L68" s="1"/>
    </row>
    <row r="69" spans="1:12" ht="15">
      <c r="A69" s="230">
        <v>54</v>
      </c>
      <c r="B69" s="237" t="s">
        <v>200</v>
      </c>
      <c r="C69" s="112">
        <v>23824</v>
      </c>
      <c r="D69" s="245">
        <v>23264</v>
      </c>
      <c r="E69" s="245">
        <v>30214</v>
      </c>
      <c r="F69" s="112"/>
      <c r="G69" s="112"/>
      <c r="H69" s="112"/>
      <c r="I69" s="112">
        <f t="shared" si="2"/>
        <v>77302</v>
      </c>
      <c r="J69" s="1"/>
      <c r="K69" s="1"/>
      <c r="L69" s="1"/>
    </row>
    <row r="70" spans="1:12" ht="15">
      <c r="A70" s="230">
        <v>55</v>
      </c>
      <c r="B70" s="237" t="s">
        <v>201</v>
      </c>
      <c r="C70" s="112">
        <v>10</v>
      </c>
      <c r="D70" s="245">
        <v>15</v>
      </c>
      <c r="E70" s="245">
        <v>1500</v>
      </c>
      <c r="F70" s="112"/>
      <c r="G70" s="112"/>
      <c r="H70" s="112"/>
      <c r="I70" s="112">
        <f t="shared" si="2"/>
        <v>1525</v>
      </c>
      <c r="J70" s="1"/>
      <c r="K70" s="1"/>
      <c r="L70" s="1"/>
    </row>
    <row r="71" spans="1:12" ht="15">
      <c r="A71" s="230">
        <v>56</v>
      </c>
      <c r="B71" s="237" t="s">
        <v>202</v>
      </c>
      <c r="C71" s="112">
        <v>23</v>
      </c>
      <c r="D71" s="245">
        <v>31</v>
      </c>
      <c r="E71" s="245">
        <v>104</v>
      </c>
      <c r="F71" s="112"/>
      <c r="G71" s="112"/>
      <c r="H71" s="112"/>
      <c r="I71" s="112">
        <f t="shared" si="2"/>
        <v>158</v>
      </c>
      <c r="J71" s="1"/>
      <c r="K71" s="1"/>
      <c r="L71" s="1"/>
    </row>
    <row r="72" spans="1:12" ht="15">
      <c r="A72" s="230">
        <v>57</v>
      </c>
      <c r="B72" s="237" t="s">
        <v>203</v>
      </c>
      <c r="C72" s="112">
        <v>2500</v>
      </c>
      <c r="D72" s="245">
        <v>2000</v>
      </c>
      <c r="E72" s="245">
        <v>2500</v>
      </c>
      <c r="F72" s="112"/>
      <c r="G72" s="112"/>
      <c r="H72" s="112"/>
      <c r="I72" s="112">
        <f t="shared" si="2"/>
        <v>7000</v>
      </c>
      <c r="J72" s="1"/>
      <c r="K72" s="1"/>
      <c r="L72" s="1"/>
    </row>
    <row r="73" spans="1:12" ht="15">
      <c r="A73" s="230">
        <v>58</v>
      </c>
      <c r="B73" s="237" t="s">
        <v>204</v>
      </c>
      <c r="C73" s="112">
        <v>20</v>
      </c>
      <c r="D73" s="245">
        <v>15</v>
      </c>
      <c r="E73" s="245">
        <v>15</v>
      </c>
      <c r="F73" s="112"/>
      <c r="G73" s="112"/>
      <c r="H73" s="112"/>
      <c r="I73" s="112">
        <f t="shared" si="2"/>
        <v>50</v>
      </c>
      <c r="J73" s="1"/>
      <c r="K73" s="1"/>
      <c r="L73" s="1"/>
    </row>
    <row r="74" spans="1:12" ht="15">
      <c r="A74" s="230">
        <v>59</v>
      </c>
      <c r="B74" s="237" t="s">
        <v>205</v>
      </c>
      <c r="C74" s="112">
        <v>30</v>
      </c>
      <c r="D74" s="245">
        <v>50</v>
      </c>
      <c r="E74" s="245">
        <v>15</v>
      </c>
      <c r="F74" s="112"/>
      <c r="G74" s="112"/>
      <c r="H74" s="112"/>
      <c r="I74" s="112">
        <f t="shared" si="2"/>
        <v>95</v>
      </c>
      <c r="J74" s="1"/>
      <c r="K74" s="1"/>
      <c r="L74" s="1"/>
    </row>
    <row r="75" spans="1:12" ht="15">
      <c r="A75" s="230">
        <v>60</v>
      </c>
      <c r="B75" s="237" t="s">
        <v>206</v>
      </c>
      <c r="C75" s="112">
        <v>250</v>
      </c>
      <c r="D75" s="245">
        <v>200</v>
      </c>
      <c r="E75" s="245"/>
      <c r="F75" s="112"/>
      <c r="G75" s="112"/>
      <c r="H75" s="112"/>
      <c r="I75" s="112">
        <f>C75+D75</f>
        <v>450</v>
      </c>
      <c r="J75" s="1"/>
      <c r="K75" s="1"/>
      <c r="L75" s="1"/>
    </row>
    <row r="76" spans="1:12" ht="15">
      <c r="A76" s="230">
        <v>61</v>
      </c>
      <c r="B76" s="237" t="s">
        <v>207</v>
      </c>
      <c r="C76" s="112">
        <v>500</v>
      </c>
      <c r="D76" s="245">
        <v>500</v>
      </c>
      <c r="E76" s="245">
        <v>500</v>
      </c>
      <c r="F76" s="112"/>
      <c r="G76" s="112"/>
      <c r="H76" s="112"/>
      <c r="I76" s="112">
        <f>C76+D76+E76</f>
        <v>1500</v>
      </c>
      <c r="J76" s="1"/>
      <c r="K76" s="1"/>
      <c r="L76" s="1"/>
    </row>
    <row r="77" spans="1:12" ht="15">
      <c r="A77" s="230">
        <v>62</v>
      </c>
      <c r="B77" s="237" t="s">
        <v>208</v>
      </c>
      <c r="C77" s="112"/>
      <c r="D77" s="245"/>
      <c r="E77" s="245">
        <v>30</v>
      </c>
      <c r="F77" s="112"/>
      <c r="G77" s="112"/>
      <c r="H77" s="112"/>
      <c r="I77" s="112">
        <f>E77</f>
        <v>30</v>
      </c>
      <c r="J77" s="1"/>
      <c r="K77" s="1"/>
      <c r="L77" s="1"/>
    </row>
    <row r="78" spans="1:12" ht="15">
      <c r="A78" s="230">
        <v>65</v>
      </c>
      <c r="B78" s="237" t="s">
        <v>212</v>
      </c>
      <c r="C78" s="112">
        <v>326</v>
      </c>
      <c r="D78" s="245">
        <v>270</v>
      </c>
      <c r="E78" s="245">
        <v>259</v>
      </c>
      <c r="F78" s="112"/>
      <c r="G78" s="112"/>
      <c r="H78" s="112"/>
      <c r="I78" s="112">
        <f>C78+D78+E78</f>
        <v>855</v>
      </c>
      <c r="J78" s="1"/>
      <c r="K78" s="1"/>
      <c r="L78" s="1"/>
    </row>
    <row r="79" spans="1:12" ht="15">
      <c r="A79" s="230">
        <v>66</v>
      </c>
      <c r="B79" s="237" t="s">
        <v>211</v>
      </c>
      <c r="C79" s="112">
        <v>1227</v>
      </c>
      <c r="D79" s="245">
        <v>1526</v>
      </c>
      <c r="E79" s="245">
        <v>1208</v>
      </c>
      <c r="F79" s="112"/>
      <c r="G79" s="112"/>
      <c r="H79" s="112"/>
      <c r="I79" s="112">
        <f>C79+D79+E79</f>
        <v>3961</v>
      </c>
      <c r="J79" s="1"/>
      <c r="K79" s="1"/>
      <c r="L79" s="1"/>
    </row>
    <row r="80" spans="1:12" ht="15">
      <c r="A80" s="230">
        <v>67</v>
      </c>
      <c r="B80" s="237" t="s">
        <v>213</v>
      </c>
      <c r="C80" s="112">
        <v>100</v>
      </c>
      <c r="D80" s="245">
        <v>100</v>
      </c>
      <c r="E80" s="245">
        <v>150</v>
      </c>
      <c r="F80" s="112"/>
      <c r="G80" s="112"/>
      <c r="H80" s="112"/>
      <c r="I80" s="112">
        <f>C80+D80+E80</f>
        <v>350</v>
      </c>
      <c r="J80" s="1"/>
      <c r="K80" s="1"/>
      <c r="L80" s="1"/>
    </row>
    <row r="81" spans="1:12" ht="15">
      <c r="A81" s="255"/>
      <c r="B81" s="254"/>
      <c r="C81" s="112"/>
      <c r="D81" s="245"/>
      <c r="E81" s="245"/>
      <c r="F81" s="112"/>
      <c r="G81" s="112"/>
      <c r="H81" s="112"/>
      <c r="I81" s="112"/>
      <c r="J81" s="1"/>
      <c r="K81" s="1"/>
      <c r="L81" s="1"/>
    </row>
    <row r="82" spans="1:12" ht="15">
      <c r="A82" s="348"/>
      <c r="B82" s="350" t="s">
        <v>16</v>
      </c>
      <c r="C82" s="352">
        <f>C6+C7+C8+C9+C10+C11+C22+C23+C24+C25+C26+C30+C14+C35+C36+C12+C37+C38+C43+C50+C53+C56+C60+C63+C65+C66+C67+C68+C69+C70+C71+C72+C73+C74+C75+C76+C16+C78+C79+C80+C18</f>
        <v>136765</v>
      </c>
      <c r="D82" s="352">
        <f>D18+D80+D79+D78+D20+D16+D76+D75+D74+D73+D72+D71+D70+D69+D68+D67+D66+D65+D63+D60+D56+D53+D50+D38+D37+D12+D36+D35+D14+D30+D26+D25+D24+D23+D22+D11+D10+D9+D8+D7+D6</f>
        <v>92823</v>
      </c>
      <c r="E82" s="352">
        <f>E18+E80+E79+E78+E20+E16+E77+E76+E74+E73+E72+E71+E70+E69+E68+E67+E66+E65+E63+E60+E56+E53+E50+E38+E37+E12+E36+E35+E14+E26+E25+E24+E23+E22+E11+E10+E9+E8+E7+E6</f>
        <v>127099</v>
      </c>
      <c r="F82" s="352">
        <f t="shared" ref="F82:G82" si="3">SUM(F35:F80)</f>
        <v>0</v>
      </c>
      <c r="G82" s="352">
        <f t="shared" si="3"/>
        <v>0</v>
      </c>
      <c r="H82" s="352">
        <f t="shared" ref="H82" si="4">SUM(H35:H80)</f>
        <v>0</v>
      </c>
      <c r="I82" s="353">
        <f>I18+I80+I79+I78+I20+I16+I77+I76+I75+I74+I73+I72+I71+I70+I69+I68+I67+I66+I65+I63+I60+I58+I56+I53+I50+I43+I38+I37+I12+I36+I35+I14+I26+I25+I24+I23+I22+I11+I10+I9+I8+I7+I6</f>
        <v>412104</v>
      </c>
      <c r="J82" s="1"/>
      <c r="K82" s="1"/>
      <c r="L82" s="1"/>
    </row>
    <row r="83" spans="1:12" ht="15">
      <c r="A83" s="349"/>
      <c r="B83" s="351"/>
      <c r="C83" s="352"/>
      <c r="D83" s="352"/>
      <c r="E83" s="352"/>
      <c r="F83" s="352"/>
      <c r="G83" s="352"/>
      <c r="H83" s="352"/>
      <c r="I83" s="353"/>
      <c r="J83" s="1"/>
      <c r="K83" s="1"/>
      <c r="L83" s="1"/>
    </row>
  </sheetData>
  <mergeCells count="20">
    <mergeCell ref="A1:S1"/>
    <mergeCell ref="A2:S2"/>
    <mergeCell ref="A4:A5"/>
    <mergeCell ref="B4:B5"/>
    <mergeCell ref="F4:F5"/>
    <mergeCell ref="G4:G5"/>
    <mergeCell ref="H4:H5"/>
    <mergeCell ref="A82:A83"/>
    <mergeCell ref="B82:B83"/>
    <mergeCell ref="C82:C83"/>
    <mergeCell ref="D82:D83"/>
    <mergeCell ref="E82:E83"/>
    <mergeCell ref="I82:I83"/>
    <mergeCell ref="F82:F83"/>
    <mergeCell ref="G82:G83"/>
    <mergeCell ref="C4:C5"/>
    <mergeCell ref="D4:D5"/>
    <mergeCell ref="E4:E5"/>
    <mergeCell ref="I4:I5"/>
    <mergeCell ref="H82:H83"/>
  </mergeCells>
  <pageMargins left="0.95" right="0.7" top="0.5" bottom="0.75" header="0.3" footer="0.3"/>
  <pageSetup paperSize="5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DKW</vt:lpstr>
      <vt:lpstr>Karcis-Parkir</vt:lpstr>
      <vt:lpstr>HOTEL</vt:lpstr>
      <vt:lpstr>UPW</vt:lpstr>
      <vt:lpstr>tamu asing-nusa</vt:lpstr>
      <vt:lpstr>Dtwsharing</vt:lpstr>
      <vt:lpstr>jan-nov</vt:lpstr>
      <vt:lpstr>Sheet1</vt:lpstr>
      <vt:lpstr>MEI</vt:lpstr>
      <vt:lpstr>HOTEL!Print_Area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cp:lastPrinted>2018-07-20T01:06:02Z</cp:lastPrinted>
  <dcterms:created xsi:type="dcterms:W3CDTF">1996-10-14T23:33:28Z</dcterms:created>
  <dcterms:modified xsi:type="dcterms:W3CDTF">2018-09-13T02:18:06Z</dcterms:modified>
</cp:coreProperties>
</file>